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0065" windowWidth="15480" windowHeight="11640" tabRatio="942"/>
  </bookViews>
  <sheets>
    <sheet name="1 m Mérleg  " sheetId="62" r:id="rId1"/>
    <sheet name="2 m Bev" sheetId="2" r:id="rId2"/>
    <sheet name="2 a Átvett" sheetId="127" r:id="rId3"/>
    <sheet name="2 b Állami" sheetId="128" r:id="rId4"/>
    <sheet name="3 m Kiad" sheetId="5" r:id="rId5"/>
    <sheet name="3 a Átadott" sheetId="136" r:id="rId6"/>
    <sheet name="4 a Intézmények" sheetId="129" r:id="rId7"/>
    <sheet name="4 aa Állami fentart Int" sheetId="137" r:id="rId8"/>
    <sheet name="4 ba Polg Hiv" sheetId="107" r:id="rId9"/>
    <sheet name="4 bba Ált közszolg és Közrend" sheetId="121" r:id="rId10"/>
    <sheet name="4 bbb Gazdasági ügyek" sheetId="106" r:id="rId11"/>
    <sheet name="4 bbc Környezetvéd lakásépítés" sheetId="105" r:id="rId12"/>
    <sheet name="4 bbd Szabadi sport kult vallás" sheetId="104" r:id="rId13"/>
    <sheet name="4 bbe Szociális védelem" sheetId="103" r:id="rId14"/>
    <sheet name="4 bbf Technikai" sheetId="108" r:id="rId15"/>
    <sheet name="4 c Önk." sheetId="23" r:id="rId16"/>
    <sheet name="4 d Tartalék" sheetId="36" r:id="rId17"/>
    <sheet name="6 m FÚ" sheetId="132" r:id="rId18"/>
    <sheet name="7 m FH" sheetId="133" r:id="rId19"/>
    <sheet name="8 m Pályázat" sheetId="122" r:id="rId20"/>
    <sheet name="Munka1" sheetId="138" r:id="rId21"/>
  </sheets>
  <definedNames>
    <definedName name="_xlnm._FilterDatabase" localSheetId="18" hidden="1">'7 m FH'!$B$1:$B$949</definedName>
    <definedName name="_xlnm.Print_Titles" localSheetId="2">'2 a Átvett'!$1:$3</definedName>
    <definedName name="_xlnm.Print_Titles" localSheetId="3">'2 b Állami'!$3:$5</definedName>
    <definedName name="_xlnm.Print_Titles" localSheetId="1">'2 m Bev'!$5:$8</definedName>
    <definedName name="_xlnm.Print_Titles" localSheetId="5">'3 a Átadott'!$1:$3</definedName>
    <definedName name="_xlnm.Print_Titles" localSheetId="4">'3 m Kiad'!$3:$6</definedName>
    <definedName name="_xlnm.Print_Titles" localSheetId="6">'4 a Intézmények'!$A:$A</definedName>
    <definedName name="_xlnm.Print_Titles" localSheetId="8">'4 ba Polg Hiv'!$A:$A</definedName>
    <definedName name="_xlnm.Print_Titles" localSheetId="9">'4 bba Ált közszolg és Közrend'!$A:$A</definedName>
    <definedName name="_xlnm.Print_Titles" localSheetId="10">'4 bbb Gazdasági ügyek'!$A:$A</definedName>
    <definedName name="_xlnm.Print_Titles" localSheetId="11">'4 bbc Környezetvéd lakásépítés'!$A:$A</definedName>
    <definedName name="_xlnm.Print_Titles" localSheetId="12">'4 bbd Szabadi sport kult vallás'!$A:$A</definedName>
    <definedName name="_xlnm.Print_Titles" localSheetId="13">'4 bbe Szociális védelem'!$A:$A</definedName>
    <definedName name="_xlnm.Print_Titles" localSheetId="14">'4 bbf Technikai'!$A:$A</definedName>
    <definedName name="_xlnm.Print_Titles" localSheetId="15">'4 c Önk.'!$A:$A</definedName>
    <definedName name="_xlnm.Print_Titles" localSheetId="16">'4 d Tartalék'!$3:$3</definedName>
    <definedName name="_xlnm.Print_Titles" localSheetId="17">'6 m FÚ'!$1:$4</definedName>
    <definedName name="_xlnm.Print_Titles" localSheetId="18">'7 m FH'!$1:$4</definedName>
    <definedName name="_xlnm.Print_Titles" localSheetId="19">'8 m Pályázat'!$1:$4</definedName>
    <definedName name="_xlnm.Print_Area" localSheetId="0">'1 m Mérleg  '!$A$1:$H$35</definedName>
    <definedName name="_xlnm.Print_Area" localSheetId="2">'2 a Átvett'!$A$1:$G$348</definedName>
    <definedName name="_xlnm.Print_Area" localSheetId="3">'2 b Állami'!$A$1:$Z$67</definedName>
    <definedName name="_xlnm.Print_Area" localSheetId="1">'2 m Bev'!$A$1:$M$70</definedName>
    <definedName name="_xlnm.Print_Area" localSheetId="5">'3 a Átadott'!$A$1:$H$544</definedName>
    <definedName name="_xlnm.Print_Area" localSheetId="4">'3 m Kiad'!$A$1:$M$61</definedName>
    <definedName name="_xlnm.Print_Area" localSheetId="6">'4 a Intézmények'!$A$1:$BC$101</definedName>
    <definedName name="_xlnm.Print_Area" localSheetId="7">'4 aa Állami fentart Int'!$A$1:$AT$102</definedName>
    <definedName name="_xlnm.Print_Area" localSheetId="8">'4 ba Polg Hiv'!$A$1:$AM$103</definedName>
    <definedName name="_xlnm.Print_Area" localSheetId="9">'4 bba Ált közszolg és Közrend'!$A$1:$BF$101</definedName>
    <definedName name="_xlnm.Print_Area" localSheetId="10">'4 bbb Gazdasági ügyek'!$A$1:$AN$101</definedName>
    <definedName name="_xlnm.Print_Area" localSheetId="11">'4 bbc Környezetvéd lakásépítés'!$A$1:$AN$103</definedName>
    <definedName name="_xlnm.Print_Area" localSheetId="12">'4 bbd Szabadi sport kult vallás'!$A$1:$AW$103</definedName>
    <definedName name="_xlnm.Print_Area" localSheetId="13">'4 bbe Szociális védelem'!$A$1:$CD$103</definedName>
    <definedName name="_xlnm.Print_Area" localSheetId="14">'4 bbf Technikai'!$A$1:$P$103</definedName>
    <definedName name="_xlnm.Print_Area" localSheetId="15">'4 c Önk.'!$A$1:$P$101</definedName>
    <definedName name="_xlnm.Print_Area" localSheetId="17">'6 m FÚ'!$A$1:$Z$254</definedName>
    <definedName name="_xlnm.Print_Area" localSheetId="19">'8 m Pályázat'!$A$1:$Z$22</definedName>
  </definedNames>
  <calcPr calcId="125725" fullPrecision="0"/>
</workbook>
</file>

<file path=xl/calcChain.xml><?xml version="1.0" encoding="utf-8"?>
<calcChain xmlns="http://schemas.openxmlformats.org/spreadsheetml/2006/main">
  <c r="AX10" i="121"/>
  <c r="AX9"/>
  <c r="Y33" i="105"/>
  <c r="AT33" i="103"/>
  <c r="G22" i="106"/>
  <c r="AQ32" i="104"/>
  <c r="G45" i="108"/>
  <c r="AN17" i="103"/>
  <c r="Y69" i="105"/>
  <c r="AZ32" i="129"/>
  <c r="AZ69"/>
  <c r="AH9" i="107" l="1"/>
  <c r="AH10"/>
  <c r="AH11"/>
  <c r="AH12"/>
  <c r="H57" i="2"/>
  <c r="D17"/>
  <c r="E102" i="129" l="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BA102"/>
  <c r="BB102"/>
  <c r="C102"/>
  <c r="D102"/>
  <c r="G283" i="127"/>
  <c r="G281"/>
  <c r="G248"/>
  <c r="G246"/>
  <c r="Y93" i="121"/>
  <c r="Y74" i="105"/>
  <c r="Y78"/>
  <c r="Y64"/>
  <c r="Y22"/>
  <c r="S22" i="121"/>
  <c r="D22"/>
  <c r="AN69" i="129"/>
  <c r="AN22"/>
  <c r="S69"/>
  <c r="G69"/>
  <c r="AK17" i="103" l="1"/>
  <c r="Y17" i="105"/>
  <c r="D17" i="121"/>
  <c r="S6" i="133"/>
  <c r="U6"/>
  <c r="T6"/>
  <c r="I98" i="23" l="1"/>
  <c r="I96"/>
  <c r="I54"/>
  <c r="I52"/>
  <c r="X54" i="121"/>
  <c r="X52"/>
  <c r="C16" i="107"/>
  <c r="L98"/>
  <c r="L96"/>
  <c r="M93"/>
  <c r="M92"/>
  <c r="L92"/>
  <c r="AE18"/>
  <c r="D16"/>
  <c r="Z163" i="132" l="1"/>
  <c r="Y163"/>
  <c r="X163"/>
  <c r="W163"/>
  <c r="V163"/>
  <c r="U163"/>
  <c r="T163"/>
  <c r="S163"/>
  <c r="S55" l="1"/>
  <c r="S9"/>
  <c r="S10"/>
  <c r="S11"/>
  <c r="S12"/>
  <c r="S13"/>
  <c r="S14"/>
  <c r="S15"/>
  <c r="S16"/>
  <c r="S17"/>
  <c r="S8"/>
  <c r="V61"/>
  <c r="U61"/>
  <c r="T61"/>
  <c r="S61"/>
  <c r="S8" i="133" l="1"/>
  <c r="S9"/>
  <c r="S10"/>
  <c r="S11"/>
  <c r="S12"/>
  <c r="S13"/>
  <c r="S14"/>
  <c r="S15"/>
  <c r="S16"/>
  <c r="S17"/>
  <c r="S18"/>
  <c r="S19"/>
  <c r="S7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13"/>
  <c r="S106"/>
  <c r="S102"/>
  <c r="S101"/>
  <c r="S97"/>
  <c r="S93"/>
  <c r="S89"/>
  <c r="S84"/>
  <c r="S80"/>
  <c r="S76"/>
  <c r="S75"/>
  <c r="S71"/>
  <c r="S68"/>
  <c r="S67"/>
  <c r="S62"/>
  <c r="S56"/>
  <c r="S57"/>
  <c r="S58"/>
  <c r="S59"/>
  <c r="S55"/>
  <c r="S49"/>
  <c r="S50"/>
  <c r="S51"/>
  <c r="S52"/>
  <c r="S48"/>
  <c r="S40"/>
  <c r="S36" l="1"/>
  <c r="S35"/>
  <c r="S142" i="132"/>
  <c r="S151"/>
  <c r="S150"/>
  <c r="S149"/>
  <c r="S148"/>
  <c r="S147"/>
  <c r="S146"/>
  <c r="S145"/>
  <c r="S144"/>
  <c r="S143"/>
  <c r="S114"/>
  <c r="S113"/>
  <c r="S108"/>
  <c r="S105"/>
  <c r="S104"/>
  <c r="S100"/>
  <c r="S94"/>
  <c r="S89"/>
  <c r="S84"/>
  <c r="S76"/>
  <c r="S77"/>
  <c r="S78"/>
  <c r="S75"/>
  <c r="S63"/>
  <c r="S42"/>
  <c r="S41"/>
  <c r="S40"/>
  <c r="S39"/>
  <c r="S38"/>
  <c r="S37"/>
  <c r="S36"/>
  <c r="S35"/>
  <c r="S34"/>
  <c r="S33"/>
  <c r="BC10" i="129"/>
  <c r="AE100"/>
  <c r="AE101" s="1"/>
  <c r="AE82"/>
  <c r="AE83" s="1"/>
  <c r="AE73"/>
  <c r="AE41"/>
  <c r="AE42" s="1"/>
  <c r="AE57" s="1"/>
  <c r="AE31"/>
  <c r="Z287" i="133" l="1"/>
  <c r="V211" i="132"/>
  <c r="V210"/>
  <c r="Z201"/>
  <c r="V201"/>
  <c r="BF85" i="121"/>
  <c r="AY90"/>
  <c r="AZ93"/>
  <c r="AZ92"/>
  <c r="AZ91"/>
  <c r="AZ90"/>
  <c r="AZ89"/>
  <c r="AZ88"/>
  <c r="AZ87"/>
  <c r="AZ86"/>
  <c r="AZ85"/>
  <c r="AZ84"/>
  <c r="AK85"/>
  <c r="AJ89"/>
  <c r="AK90"/>
  <c r="AK89"/>
  <c r="AK88"/>
  <c r="AK87"/>
  <c r="AK86"/>
  <c r="AK84"/>
  <c r="S255" i="133"/>
  <c r="S353"/>
  <c r="S354"/>
  <c r="S351"/>
  <c r="S312"/>
  <c r="S313"/>
  <c r="S251"/>
  <c r="S252"/>
  <c r="S253"/>
  <c r="S258"/>
  <c r="S259"/>
  <c r="S260"/>
  <c r="S261"/>
  <c r="S262"/>
  <c r="S264"/>
  <c r="S265"/>
  <c r="S266"/>
  <c r="S267"/>
  <c r="S268"/>
  <c r="S269"/>
  <c r="S270"/>
  <c r="S271"/>
  <c r="S272"/>
  <c r="S273"/>
  <c r="S274"/>
  <c r="S277"/>
  <c r="S280"/>
  <c r="S282"/>
  <c r="S283"/>
  <c r="S284"/>
  <c r="S285"/>
  <c r="S286"/>
  <c r="S287"/>
  <c r="S288"/>
  <c r="S290"/>
  <c r="S291"/>
  <c r="S292"/>
  <c r="S293"/>
  <c r="S295"/>
  <c r="S296"/>
  <c r="S297"/>
  <c r="S298"/>
  <c r="S299"/>
  <c r="S300"/>
  <c r="S301"/>
  <c r="S303"/>
  <c r="S304"/>
  <c r="S306"/>
  <c r="S307"/>
  <c r="S308"/>
  <c r="S309"/>
  <c r="S310"/>
  <c r="S314"/>
  <c r="S316"/>
  <c r="S317"/>
  <c r="S318"/>
  <c r="S319"/>
  <c r="S322"/>
  <c r="S324"/>
  <c r="S325"/>
  <c r="S326"/>
  <c r="S327"/>
  <c r="S328"/>
  <c r="S329"/>
  <c r="S330"/>
  <c r="S331"/>
  <c r="S334"/>
  <c r="S335"/>
  <c r="S336"/>
  <c r="S337"/>
  <c r="S338"/>
  <c r="S14" i="122"/>
  <c r="S8"/>
  <c r="S11"/>
  <c r="S13"/>
  <c r="S15"/>
  <c r="S7"/>
  <c r="S248" i="132" l="1"/>
  <c r="S249"/>
  <c r="S247"/>
  <c r="S212"/>
  <c r="S246"/>
  <c r="S244"/>
  <c r="S245"/>
  <c r="S243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00"/>
  <c r="S201"/>
  <c r="S202"/>
  <c r="S203"/>
  <c r="S204"/>
  <c r="S205"/>
  <c r="S206"/>
  <c r="S207"/>
  <c r="S208"/>
  <c r="S209"/>
  <c r="S210"/>
  <c r="S211"/>
  <c r="S213"/>
  <c r="S214"/>
  <c r="S215"/>
  <c r="S216"/>
  <c r="S217"/>
  <c r="S218"/>
  <c r="S219"/>
  <c r="H319" i="136"/>
  <c r="AG9" i="107"/>
  <c r="AG10"/>
  <c r="CA87" i="103"/>
  <c r="CA88"/>
  <c r="CA89"/>
  <c r="CA90"/>
  <c r="CA91"/>
  <c r="CA92"/>
  <c r="CA93"/>
  <c r="CA86"/>
  <c r="CA75"/>
  <c r="CA76"/>
  <c r="CA77"/>
  <c r="CA78"/>
  <c r="CA79"/>
  <c r="CA80"/>
  <c r="CA81"/>
  <c r="CA74"/>
  <c r="CA61"/>
  <c r="CA62"/>
  <c r="CA63"/>
  <c r="CA64"/>
  <c r="CA65"/>
  <c r="CA66"/>
  <c r="CA67"/>
  <c r="CA68"/>
  <c r="CA69"/>
  <c r="CA70"/>
  <c r="CA71"/>
  <c r="CA72"/>
  <c r="CA60"/>
  <c r="CA45"/>
  <c r="CA46"/>
  <c r="CA47"/>
  <c r="CA48"/>
  <c r="CA49"/>
  <c r="CA50"/>
  <c r="CA51"/>
  <c r="CA52"/>
  <c r="CA53"/>
  <c r="CA54"/>
  <c r="CA55"/>
  <c r="CA44"/>
  <c r="CA33"/>
  <c r="CA34"/>
  <c r="CA35"/>
  <c r="CA36"/>
  <c r="CA37"/>
  <c r="CA38"/>
  <c r="CA39"/>
  <c r="CA40"/>
  <c r="CA32"/>
  <c r="CA17"/>
  <c r="CA18"/>
  <c r="CA19"/>
  <c r="CA20"/>
  <c r="CA21"/>
  <c r="CA22"/>
  <c r="CA23"/>
  <c r="CA24"/>
  <c r="CA25"/>
  <c r="CA26"/>
  <c r="CA27"/>
  <c r="CA28"/>
  <c r="CA29"/>
  <c r="CA30"/>
  <c r="CA16"/>
  <c r="CA9"/>
  <c r="CA10"/>
  <c r="CA11"/>
  <c r="CA12"/>
  <c r="CA8"/>
  <c r="BZ93"/>
  <c r="BZ92"/>
  <c r="BZ91"/>
  <c r="BZ90"/>
  <c r="BZ89"/>
  <c r="BZ88"/>
  <c r="BZ87"/>
  <c r="BZ86"/>
  <c r="BZ81"/>
  <c r="BZ80"/>
  <c r="BZ79"/>
  <c r="BZ78"/>
  <c r="BZ77"/>
  <c r="BZ76"/>
  <c r="BZ75"/>
  <c r="BZ74"/>
  <c r="BZ72"/>
  <c r="BZ71"/>
  <c r="BZ70"/>
  <c r="BZ69"/>
  <c r="BZ68"/>
  <c r="BZ67"/>
  <c r="BZ66"/>
  <c r="BZ65"/>
  <c r="BZ64"/>
  <c r="BZ63"/>
  <c r="BZ62"/>
  <c r="BZ61"/>
  <c r="BZ60"/>
  <c r="BZ54"/>
  <c r="BZ53"/>
  <c r="BZ52"/>
  <c r="BZ51"/>
  <c r="BZ50"/>
  <c r="BZ49"/>
  <c r="BZ48"/>
  <c r="BZ47"/>
  <c r="BZ46"/>
  <c r="BZ45"/>
  <c r="BZ44"/>
  <c r="BZ40"/>
  <c r="BZ39"/>
  <c r="BZ38"/>
  <c r="BZ37"/>
  <c r="BZ36"/>
  <c r="BZ35"/>
  <c r="BZ34"/>
  <c r="BZ33"/>
  <c r="BZ32"/>
  <c r="BZ30"/>
  <c r="BZ29"/>
  <c r="BZ28"/>
  <c r="BZ27"/>
  <c r="BZ26"/>
  <c r="BZ25"/>
  <c r="BZ24"/>
  <c r="BZ23"/>
  <c r="BZ22"/>
  <c r="BZ21"/>
  <c r="BZ20"/>
  <c r="BZ19"/>
  <c r="BZ18"/>
  <c r="BZ17"/>
  <c r="BZ16"/>
  <c r="BZ12"/>
  <c r="BZ11"/>
  <c r="BZ10"/>
  <c r="BZ9"/>
  <c r="BZ8"/>
  <c r="BY9"/>
  <c r="BY10"/>
  <c r="BY11"/>
  <c r="BY12"/>
  <c r="AW100"/>
  <c r="AV100"/>
  <c r="AU100"/>
  <c r="AW82"/>
  <c r="AV82"/>
  <c r="AU82"/>
  <c r="AU83" s="1"/>
  <c r="AU101" s="1"/>
  <c r="AW73"/>
  <c r="AW83" s="1"/>
  <c r="AW101" s="1"/>
  <c r="AV73"/>
  <c r="AV83" s="1"/>
  <c r="AV101" s="1"/>
  <c r="AU73"/>
  <c r="AW56"/>
  <c r="AV56"/>
  <c r="AU56"/>
  <c r="AU42"/>
  <c r="AU57" s="1"/>
  <c r="AU103" s="1"/>
  <c r="AW41"/>
  <c r="AV41"/>
  <c r="AU41"/>
  <c r="AW31"/>
  <c r="AV31"/>
  <c r="AV42" s="1"/>
  <c r="AV57" s="1"/>
  <c r="AU31"/>
  <c r="AG10" i="105"/>
  <c r="AJ10" s="1"/>
  <c r="AH10"/>
  <c r="AN10" s="1"/>
  <c r="AI10"/>
  <c r="AK10"/>
  <c r="AL10"/>
  <c r="AG9"/>
  <c r="AH9"/>
  <c r="AF9"/>
  <c r="AF10"/>
  <c r="AW42" i="103" l="1"/>
  <c r="AW57" s="1"/>
  <c r="AM10" i="105"/>
  <c r="C19" i="5" l="1"/>
  <c r="AG96" i="107"/>
  <c r="D8" i="137"/>
  <c r="D9"/>
  <c r="D10"/>
  <c r="L133" i="133" l="1"/>
  <c r="M133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N54" i="132"/>
  <c r="K54"/>
  <c r="F43" i="127"/>
  <c r="D93" i="36"/>
  <c r="D91"/>
  <c r="D67"/>
  <c r="F27" i="128" l="1"/>
  <c r="F44" s="1"/>
  <c r="I31" i="108"/>
  <c r="AG27" i="104"/>
  <c r="AG30"/>
  <c r="AA30"/>
  <c r="X37" i="105"/>
  <c r="O38"/>
  <c r="AP25" i="121"/>
  <c r="BK61" i="103"/>
  <c r="BB64" i="129"/>
  <c r="BB19"/>
  <c r="I24" i="2"/>
  <c r="I23"/>
  <c r="I22"/>
  <c r="I21"/>
  <c r="I20"/>
  <c r="I19"/>
  <c r="I18"/>
  <c r="E13"/>
  <c r="F262" i="127"/>
  <c r="G15" i="2" s="1"/>
  <c r="G262" i="127"/>
  <c r="H15" i="2" s="1"/>
  <c r="E262" i="127"/>
  <c r="F15" i="2"/>
  <c r="C60" i="5"/>
  <c r="D60"/>
  <c r="C55"/>
  <c r="D55"/>
  <c r="C56"/>
  <c r="C48"/>
  <c r="D48"/>
  <c r="K44"/>
  <c r="L44"/>
  <c r="C42"/>
  <c r="C54" s="1"/>
  <c r="D42"/>
  <c r="G33"/>
  <c r="K33" s="1"/>
  <c r="C32"/>
  <c r="C34"/>
  <c r="G20"/>
  <c r="K20" s="1"/>
  <c r="G39" i="2"/>
  <c r="H39" s="1"/>
  <c r="L13"/>
  <c r="L12"/>
  <c r="CD72" i="103"/>
  <c r="CC72"/>
  <c r="CC61"/>
  <c r="CC47"/>
  <c r="CC46"/>
  <c r="O46" i="108" s="1"/>
  <c r="AN90" i="105"/>
  <c r="AM86"/>
  <c r="AM78"/>
  <c r="AM74"/>
  <c r="AM52"/>
  <c r="AN51"/>
  <c r="AM30"/>
  <c r="AM25"/>
  <c r="AM24"/>
  <c r="BE75" i="121"/>
  <c r="BE28"/>
  <c r="BE23"/>
  <c r="AT99" i="129"/>
  <c r="AT91"/>
  <c r="AT90"/>
  <c r="AT89"/>
  <c r="AT88"/>
  <c r="AT87"/>
  <c r="AT86"/>
  <c r="AT85"/>
  <c r="AT100" s="1"/>
  <c r="AT84"/>
  <c r="AT82"/>
  <c r="AT73"/>
  <c r="AT83" s="1"/>
  <c r="AT50"/>
  <c r="AT49"/>
  <c r="AT48"/>
  <c r="AT47"/>
  <c r="AT46"/>
  <c r="AT45"/>
  <c r="AT44"/>
  <c r="AT56" s="1"/>
  <c r="AT43"/>
  <c r="AT40"/>
  <c r="AT39"/>
  <c r="AT41" s="1"/>
  <c r="AT31"/>
  <c r="AQ99"/>
  <c r="AQ91"/>
  <c r="AQ90"/>
  <c r="AQ89"/>
  <c r="AQ88"/>
  <c r="AQ87"/>
  <c r="AQ86"/>
  <c r="AQ85"/>
  <c r="AQ100"/>
  <c r="AQ84"/>
  <c r="AQ82"/>
  <c r="AQ59"/>
  <c r="AQ73" s="1"/>
  <c r="AQ83" s="1"/>
  <c r="AQ50"/>
  <c r="AQ49"/>
  <c r="AQ48"/>
  <c r="AQ47"/>
  <c r="AQ46"/>
  <c r="AQ45"/>
  <c r="AQ44"/>
  <c r="AQ43"/>
  <c r="AQ56" s="1"/>
  <c r="AQ40"/>
  <c r="AQ39"/>
  <c r="AQ41"/>
  <c r="AQ31"/>
  <c r="AN99"/>
  <c r="AN91"/>
  <c r="AN90"/>
  <c r="AN89"/>
  <c r="AN88"/>
  <c r="AN87"/>
  <c r="AN86"/>
  <c r="AN85"/>
  <c r="AN84"/>
  <c r="AN100" s="1"/>
  <c r="AN82"/>
  <c r="AN59"/>
  <c r="AN73"/>
  <c r="AN83" s="1"/>
  <c r="AN50"/>
  <c r="AN49"/>
  <c r="AN48"/>
  <c r="AN47"/>
  <c r="AN46"/>
  <c r="AN45"/>
  <c r="AN44"/>
  <c r="AN43"/>
  <c r="AN56" s="1"/>
  <c r="AN40"/>
  <c r="AN39"/>
  <c r="AN41"/>
  <c r="AN31"/>
  <c r="AK99"/>
  <c r="AK91"/>
  <c r="AK90"/>
  <c r="AK89"/>
  <c r="AK88"/>
  <c r="AK87"/>
  <c r="AK86"/>
  <c r="AK85"/>
  <c r="AK84"/>
  <c r="AK100"/>
  <c r="AK82"/>
  <c r="AK59"/>
  <c r="AK73" s="1"/>
  <c r="AK50"/>
  <c r="AK49"/>
  <c r="AK48"/>
  <c r="AK47"/>
  <c r="AK46"/>
  <c r="AK45"/>
  <c r="AK56" s="1"/>
  <c r="AK44"/>
  <c r="AK43"/>
  <c r="AK40"/>
  <c r="AK39"/>
  <c r="AK41" s="1"/>
  <c r="AK42" s="1"/>
  <c r="AK57" s="1"/>
  <c r="AK31"/>
  <c r="AH99"/>
  <c r="AH91"/>
  <c r="AH90"/>
  <c r="AH89"/>
  <c r="AH88"/>
  <c r="AH87"/>
  <c r="AH86"/>
  <c r="AH85"/>
  <c r="AH84"/>
  <c r="AH82"/>
  <c r="AH83"/>
  <c r="AH59"/>
  <c r="AH73" s="1"/>
  <c r="AH50"/>
  <c r="AH49"/>
  <c r="AH48"/>
  <c r="AH47"/>
  <c r="AH46"/>
  <c r="AH45"/>
  <c r="AH56" s="1"/>
  <c r="AH44"/>
  <c r="AH43"/>
  <c r="AH40"/>
  <c r="AH41" s="1"/>
  <c r="AH39"/>
  <c r="AH31"/>
  <c r="AB99"/>
  <c r="AB91"/>
  <c r="AB90"/>
  <c r="AB89"/>
  <c r="AB88"/>
  <c r="AB87"/>
  <c r="AB86"/>
  <c r="AB85"/>
  <c r="AB84"/>
  <c r="AB100" s="1"/>
  <c r="AB82"/>
  <c r="AB59"/>
  <c r="AB73" s="1"/>
  <c r="AB50"/>
  <c r="AB49"/>
  <c r="AB48"/>
  <c r="AB47"/>
  <c r="AB46"/>
  <c r="AB45"/>
  <c r="AB44"/>
  <c r="AB43"/>
  <c r="AB56" s="1"/>
  <c r="AB40"/>
  <c r="AB41" s="1"/>
  <c r="AB42" s="1"/>
  <c r="AB57" s="1"/>
  <c r="AB39"/>
  <c r="AB31"/>
  <c r="Y99"/>
  <c r="Y91"/>
  <c r="Y90"/>
  <c r="Y89"/>
  <c r="Y88"/>
  <c r="Y87"/>
  <c r="Y86"/>
  <c r="Y85"/>
  <c r="Y100" s="1"/>
  <c r="Y84"/>
  <c r="Y82"/>
  <c r="Y83" s="1"/>
  <c r="Y73"/>
  <c r="Y59"/>
  <c r="Y50"/>
  <c r="Y49"/>
  <c r="Y48"/>
  <c r="Y47"/>
  <c r="Y46"/>
  <c r="Y45"/>
  <c r="Y44"/>
  <c r="Y43"/>
  <c r="Y56"/>
  <c r="Y40"/>
  <c r="Y39"/>
  <c r="Y31"/>
  <c r="Y15"/>
  <c r="Y12"/>
  <c r="Y11"/>
  <c r="Y10"/>
  <c r="V99"/>
  <c r="V91"/>
  <c r="V90"/>
  <c r="V89"/>
  <c r="V88"/>
  <c r="V87"/>
  <c r="V86"/>
  <c r="V85"/>
  <c r="V100" s="1"/>
  <c r="V84"/>
  <c r="V82"/>
  <c r="V73"/>
  <c r="V83" s="1"/>
  <c r="V101" s="1"/>
  <c r="V59"/>
  <c r="V50"/>
  <c r="V49"/>
  <c r="V48"/>
  <c r="V47"/>
  <c r="V46"/>
  <c r="V45"/>
  <c r="V44"/>
  <c r="V43"/>
  <c r="V40"/>
  <c r="V39"/>
  <c r="V41" s="1"/>
  <c r="V31"/>
  <c r="S99"/>
  <c r="S91"/>
  <c r="S90"/>
  <c r="S89"/>
  <c r="S88"/>
  <c r="S87"/>
  <c r="S86"/>
  <c r="S85"/>
  <c r="S100" s="1"/>
  <c r="S84"/>
  <c r="S82"/>
  <c r="S59"/>
  <c r="S73" s="1"/>
  <c r="S83" s="1"/>
  <c r="S101" s="1"/>
  <c r="S50"/>
  <c r="S49"/>
  <c r="S48"/>
  <c r="S47"/>
  <c r="S46"/>
  <c r="S45"/>
  <c r="S44"/>
  <c r="S43"/>
  <c r="S56"/>
  <c r="S40"/>
  <c r="S39"/>
  <c r="S41" s="1"/>
  <c r="S42" s="1"/>
  <c r="S31"/>
  <c r="P99"/>
  <c r="P91"/>
  <c r="P90"/>
  <c r="P89"/>
  <c r="P88"/>
  <c r="P87"/>
  <c r="P86"/>
  <c r="P100" s="1"/>
  <c r="P85"/>
  <c r="P84"/>
  <c r="P82"/>
  <c r="P59"/>
  <c r="P73" s="1"/>
  <c r="P50"/>
  <c r="P49"/>
  <c r="P48"/>
  <c r="P47"/>
  <c r="P46"/>
  <c r="P45"/>
  <c r="P44"/>
  <c r="P43"/>
  <c r="P56"/>
  <c r="P40"/>
  <c r="P39"/>
  <c r="P41"/>
  <c r="P31"/>
  <c r="M99"/>
  <c r="M91"/>
  <c r="M90"/>
  <c r="M89"/>
  <c r="M88"/>
  <c r="M87"/>
  <c r="M86"/>
  <c r="M85"/>
  <c r="M84"/>
  <c r="M100" s="1"/>
  <c r="M82"/>
  <c r="M59"/>
  <c r="M73" s="1"/>
  <c r="M50"/>
  <c r="M49"/>
  <c r="M48"/>
  <c r="M47"/>
  <c r="M46"/>
  <c r="M45"/>
  <c r="M44"/>
  <c r="M43"/>
  <c r="M56" s="1"/>
  <c r="M40"/>
  <c r="M39"/>
  <c r="M41"/>
  <c r="M42" s="1"/>
  <c r="M57" s="1"/>
  <c r="M31"/>
  <c r="J99"/>
  <c r="J91"/>
  <c r="J90"/>
  <c r="J89"/>
  <c r="J88"/>
  <c r="J87"/>
  <c r="J86"/>
  <c r="J85"/>
  <c r="J84"/>
  <c r="J82"/>
  <c r="J59"/>
  <c r="J73" s="1"/>
  <c r="J50"/>
  <c r="J49"/>
  <c r="J48"/>
  <c r="J47"/>
  <c r="J46"/>
  <c r="J45"/>
  <c r="J44"/>
  <c r="J43"/>
  <c r="J56" s="1"/>
  <c r="J40"/>
  <c r="J41" s="1"/>
  <c r="J39"/>
  <c r="J31"/>
  <c r="S47" i="133"/>
  <c r="EB102" i="137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AT99"/>
  <c r="AS99"/>
  <c r="AR99"/>
  <c r="AT98"/>
  <c r="AS98"/>
  <c r="AR98"/>
  <c r="AT97"/>
  <c r="AS97"/>
  <c r="AR97"/>
  <c r="AT96"/>
  <c r="AS96"/>
  <c r="AR96"/>
  <c r="AT95"/>
  <c r="AS95"/>
  <c r="AR95"/>
  <c r="AT94"/>
  <c r="AS94"/>
  <c r="AR94"/>
  <c r="AT93"/>
  <c r="AS93"/>
  <c r="AR93"/>
  <c r="AT92"/>
  <c r="AS92"/>
  <c r="AR92"/>
  <c r="AT91"/>
  <c r="AS91"/>
  <c r="AR91"/>
  <c r="AT90"/>
  <c r="AS90"/>
  <c r="AR90"/>
  <c r="AT89"/>
  <c r="AS89"/>
  <c r="AR89"/>
  <c r="AT88"/>
  <c r="AS88"/>
  <c r="AR88"/>
  <c r="AT87"/>
  <c r="AS87"/>
  <c r="AR87"/>
  <c r="AT86"/>
  <c r="AS86"/>
  <c r="AR86"/>
  <c r="AT85"/>
  <c r="AS85"/>
  <c r="AR85"/>
  <c r="AT84"/>
  <c r="AS84"/>
  <c r="AR84"/>
  <c r="AQ82"/>
  <c r="AP82"/>
  <c r="AO82"/>
  <c r="AO83" s="1"/>
  <c r="AO101" s="1"/>
  <c r="AN82"/>
  <c r="AM82"/>
  <c r="AL82"/>
  <c r="AK82"/>
  <c r="AK83" s="1"/>
  <c r="AK101" s="1"/>
  <c r="AJ82"/>
  <c r="AI82"/>
  <c r="AH82"/>
  <c r="AG82"/>
  <c r="AG83" s="1"/>
  <c r="AG101" s="1"/>
  <c r="AF82"/>
  <c r="AE82"/>
  <c r="AE83" s="1"/>
  <c r="AD82"/>
  <c r="AC82"/>
  <c r="AC83" s="1"/>
  <c r="AC101" s="1"/>
  <c r="AB82"/>
  <c r="AA82"/>
  <c r="Z82"/>
  <c r="Y82"/>
  <c r="X82"/>
  <c r="W82"/>
  <c r="W83" s="1"/>
  <c r="W101" s="1"/>
  <c r="V82"/>
  <c r="U82"/>
  <c r="U83" s="1"/>
  <c r="T82"/>
  <c r="T83" s="1"/>
  <c r="T101" s="1"/>
  <c r="S82"/>
  <c r="R82"/>
  <c r="Q82"/>
  <c r="Q83" s="1"/>
  <c r="Q101" s="1"/>
  <c r="P82"/>
  <c r="O82"/>
  <c r="N82"/>
  <c r="M82"/>
  <c r="L82"/>
  <c r="K82"/>
  <c r="J82"/>
  <c r="I82"/>
  <c r="H82"/>
  <c r="G82"/>
  <c r="F82"/>
  <c r="E82"/>
  <c r="D82"/>
  <c r="C82"/>
  <c r="B82"/>
  <c r="AT81"/>
  <c r="AS81"/>
  <c r="AR81"/>
  <c r="AT80"/>
  <c r="AS80"/>
  <c r="AR80"/>
  <c r="AT79"/>
  <c r="AS79"/>
  <c r="AR79"/>
  <c r="AT78"/>
  <c r="AS78"/>
  <c r="AR78"/>
  <c r="AT77"/>
  <c r="AS77"/>
  <c r="AR77"/>
  <c r="AT76"/>
  <c r="AS76"/>
  <c r="AR76"/>
  <c r="AT75"/>
  <c r="AS75"/>
  <c r="AR75"/>
  <c r="AT74"/>
  <c r="AT82" s="1"/>
  <c r="AS74"/>
  <c r="AR74"/>
  <c r="AQ73"/>
  <c r="AP73"/>
  <c r="AO73"/>
  <c r="AN73"/>
  <c r="AM73"/>
  <c r="AL73"/>
  <c r="AL83" s="1"/>
  <c r="AL101" s="1"/>
  <c r="AK73"/>
  <c r="AJ73"/>
  <c r="AJ83" s="1"/>
  <c r="AI73"/>
  <c r="AH73"/>
  <c r="AG73"/>
  <c r="AF73"/>
  <c r="AE73"/>
  <c r="AD73"/>
  <c r="AD83" s="1"/>
  <c r="AD101" s="1"/>
  <c r="AC73"/>
  <c r="AB73"/>
  <c r="AB83" s="1"/>
  <c r="AA73"/>
  <c r="Z73"/>
  <c r="Y73"/>
  <c r="X73"/>
  <c r="W73"/>
  <c r="V73"/>
  <c r="V83" s="1"/>
  <c r="V101" s="1"/>
  <c r="U73"/>
  <c r="T73"/>
  <c r="S73"/>
  <c r="R73"/>
  <c r="Q73"/>
  <c r="P73"/>
  <c r="P83" s="1"/>
  <c r="O73"/>
  <c r="N73"/>
  <c r="N83" s="1"/>
  <c r="N101" s="1"/>
  <c r="M73"/>
  <c r="L73"/>
  <c r="L83" s="1"/>
  <c r="K73"/>
  <c r="J73"/>
  <c r="I73"/>
  <c r="I83" s="1"/>
  <c r="H73"/>
  <c r="G73"/>
  <c r="F73"/>
  <c r="F83" s="1"/>
  <c r="F101" s="1"/>
  <c r="E73"/>
  <c r="D73"/>
  <c r="D83" s="1"/>
  <c r="C73"/>
  <c r="B73"/>
  <c r="AT72"/>
  <c r="AS72"/>
  <c r="AR72"/>
  <c r="AT71"/>
  <c r="AS71"/>
  <c r="AR71"/>
  <c r="AT70"/>
  <c r="AS70"/>
  <c r="AR70"/>
  <c r="AT69"/>
  <c r="AS69"/>
  <c r="AR69"/>
  <c r="AT68"/>
  <c r="AS68"/>
  <c r="AR68"/>
  <c r="AT67"/>
  <c r="AS67"/>
  <c r="AR67"/>
  <c r="AT66"/>
  <c r="AS66"/>
  <c r="AR66"/>
  <c r="AT65"/>
  <c r="AS65"/>
  <c r="AR65"/>
  <c r="AT64"/>
  <c r="AS64"/>
  <c r="AR64"/>
  <c r="AT63"/>
  <c r="AS63"/>
  <c r="AR63"/>
  <c r="AT62"/>
  <c r="AS62"/>
  <c r="AR62"/>
  <c r="AT61"/>
  <c r="AS61"/>
  <c r="AR61"/>
  <c r="AT60"/>
  <c r="AS60"/>
  <c r="AR60"/>
  <c r="AT59"/>
  <c r="AS59"/>
  <c r="AR59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T55"/>
  <c r="AS55"/>
  <c r="AR55"/>
  <c r="AT54"/>
  <c r="AS54"/>
  <c r="AR54"/>
  <c r="AT53"/>
  <c r="AS53"/>
  <c r="AR53"/>
  <c r="AT52"/>
  <c r="AS52"/>
  <c r="AR52"/>
  <c r="AT51"/>
  <c r="AS51"/>
  <c r="AR51"/>
  <c r="AT50"/>
  <c r="AS50"/>
  <c r="AR50"/>
  <c r="AT49"/>
  <c r="AS49"/>
  <c r="AR49"/>
  <c r="AT48"/>
  <c r="AS48"/>
  <c r="AR48"/>
  <c r="AT47"/>
  <c r="AS47"/>
  <c r="AS56" s="1"/>
  <c r="AR47"/>
  <c r="AT46"/>
  <c r="AS46"/>
  <c r="AR46"/>
  <c r="AT45"/>
  <c r="AS45"/>
  <c r="AR45"/>
  <c r="AT44"/>
  <c r="AS44"/>
  <c r="AR44"/>
  <c r="AT43"/>
  <c r="AT56" s="1"/>
  <c r="AS43"/>
  <c r="AR43"/>
  <c r="AQ41"/>
  <c r="AP41"/>
  <c r="AO41"/>
  <c r="AN41"/>
  <c r="AM41"/>
  <c r="AL41"/>
  <c r="AL42" s="1"/>
  <c r="AL57" s="1"/>
  <c r="AK41"/>
  <c r="AJ41"/>
  <c r="AI41"/>
  <c r="AH41"/>
  <c r="AG41"/>
  <c r="AF41"/>
  <c r="AF42" s="1"/>
  <c r="AF57" s="1"/>
  <c r="AE41"/>
  <c r="AD41"/>
  <c r="AC41"/>
  <c r="AB41"/>
  <c r="AA41"/>
  <c r="Z41"/>
  <c r="Y41"/>
  <c r="X41"/>
  <c r="W41"/>
  <c r="W42" s="1"/>
  <c r="W57" s="1"/>
  <c r="V41"/>
  <c r="U41"/>
  <c r="T41"/>
  <c r="S41"/>
  <c r="R41"/>
  <c r="Q41"/>
  <c r="Q42" s="1"/>
  <c r="Q57" s="1"/>
  <c r="P41"/>
  <c r="O41"/>
  <c r="N41"/>
  <c r="M41"/>
  <c r="L41"/>
  <c r="K41"/>
  <c r="J41"/>
  <c r="I41"/>
  <c r="H41"/>
  <c r="H42" s="1"/>
  <c r="H57" s="1"/>
  <c r="G41"/>
  <c r="F41"/>
  <c r="E41"/>
  <c r="D41"/>
  <c r="C41"/>
  <c r="B41"/>
  <c r="B42" s="1"/>
  <c r="B57" s="1"/>
  <c r="AT40"/>
  <c r="AS40"/>
  <c r="AR40"/>
  <c r="AT39"/>
  <c r="AS39"/>
  <c r="AR39"/>
  <c r="AT38"/>
  <c r="AS38"/>
  <c r="AR38"/>
  <c r="AT37"/>
  <c r="AS37"/>
  <c r="AR37"/>
  <c r="AT36"/>
  <c r="AS36"/>
  <c r="AR36"/>
  <c r="AT35"/>
  <c r="AS35"/>
  <c r="AR35"/>
  <c r="AT34"/>
  <c r="AS34"/>
  <c r="AR34"/>
  <c r="AT33"/>
  <c r="AS33"/>
  <c r="AR33"/>
  <c r="AT32"/>
  <c r="AS32"/>
  <c r="AR32"/>
  <c r="AP31"/>
  <c r="AO31"/>
  <c r="AM31"/>
  <c r="AL31"/>
  <c r="AJ31"/>
  <c r="AI31"/>
  <c r="AG31"/>
  <c r="AF31"/>
  <c r="AD31"/>
  <c r="AC31"/>
  <c r="AC42" s="1"/>
  <c r="AC57" s="1"/>
  <c r="AC102" s="1"/>
  <c r="AA31"/>
  <c r="Z31"/>
  <c r="X31"/>
  <c r="W31"/>
  <c r="U31"/>
  <c r="T31"/>
  <c r="R31"/>
  <c r="R42" s="1"/>
  <c r="Q31"/>
  <c r="O31"/>
  <c r="N31"/>
  <c r="L31"/>
  <c r="K31"/>
  <c r="K42" s="1"/>
  <c r="K57" s="1"/>
  <c r="I31"/>
  <c r="H31"/>
  <c r="F31"/>
  <c r="E31"/>
  <c r="C31"/>
  <c r="B31"/>
  <c r="AT30"/>
  <c r="AS30"/>
  <c r="AR30"/>
  <c r="AT29"/>
  <c r="AS29"/>
  <c r="AR29"/>
  <c r="AT28"/>
  <c r="AS28"/>
  <c r="AR28"/>
  <c r="AT27"/>
  <c r="AS27"/>
  <c r="AR27"/>
  <c r="AT26"/>
  <c r="AS26"/>
  <c r="AR26"/>
  <c r="AT25"/>
  <c r="AS25"/>
  <c r="AR25"/>
  <c r="AT24"/>
  <c r="AS24"/>
  <c r="AR24"/>
  <c r="AT23"/>
  <c r="AS23"/>
  <c r="AR23"/>
  <c r="AT22"/>
  <c r="AS22"/>
  <c r="AR22"/>
  <c r="AT21"/>
  <c r="AS21"/>
  <c r="AR21"/>
  <c r="AT20"/>
  <c r="AS20"/>
  <c r="AR20"/>
  <c r="AT19"/>
  <c r="AS19"/>
  <c r="AR19"/>
  <c r="AT18"/>
  <c r="AS18"/>
  <c r="AR18"/>
  <c r="AT17"/>
  <c r="AS17"/>
  <c r="AR17"/>
  <c r="AT16"/>
  <c r="AS16"/>
  <c r="AR16"/>
  <c r="AS15"/>
  <c r="AR15"/>
  <c r="AQ15"/>
  <c r="AQ31" s="1"/>
  <c r="AN15"/>
  <c r="AN31" s="1"/>
  <c r="AK15"/>
  <c r="AK31"/>
  <c r="AK42" s="1"/>
  <c r="AK57" s="1"/>
  <c r="AH15"/>
  <c r="AH31" s="1"/>
  <c r="AE15"/>
  <c r="AE31" s="1"/>
  <c r="AE42" s="1"/>
  <c r="AE57" s="1"/>
  <c r="AB15"/>
  <c r="AB31" s="1"/>
  <c r="Y15"/>
  <c r="Y31" s="1"/>
  <c r="V15"/>
  <c r="V31" s="1"/>
  <c r="V42"/>
  <c r="V57" s="1"/>
  <c r="S15"/>
  <c r="S31" s="1"/>
  <c r="P15"/>
  <c r="P31" s="1"/>
  <c r="M15"/>
  <c r="M31" s="1"/>
  <c r="M42" s="1"/>
  <c r="M57" s="1"/>
  <c r="J15"/>
  <c r="J31"/>
  <c r="J42" s="1"/>
  <c r="J57" s="1"/>
  <c r="G15"/>
  <c r="G31" s="1"/>
  <c r="D15"/>
  <c r="D31" s="1"/>
  <c r="D42" s="1"/>
  <c r="D57" s="1"/>
  <c r="AS12"/>
  <c r="AR12"/>
  <c r="AQ12"/>
  <c r="AN12"/>
  <c r="AK12"/>
  <c r="AH12"/>
  <c r="AE12"/>
  <c r="AB12"/>
  <c r="Y12"/>
  <c r="V12"/>
  <c r="S12"/>
  <c r="P12"/>
  <c r="M12"/>
  <c r="J12"/>
  <c r="G12"/>
  <c r="D12"/>
  <c r="AS11"/>
  <c r="AT11" s="1"/>
  <c r="AR11"/>
  <c r="AQ11"/>
  <c r="AN11"/>
  <c r="AK11"/>
  <c r="AH11"/>
  <c r="AE11"/>
  <c r="AB11"/>
  <c r="Y11"/>
  <c r="V11"/>
  <c r="S11"/>
  <c r="P11"/>
  <c r="M11"/>
  <c r="J11"/>
  <c r="G11"/>
  <c r="D11"/>
  <c r="AS10"/>
  <c r="AR10"/>
  <c r="AQ10"/>
  <c r="AN10"/>
  <c r="AK10"/>
  <c r="AH10"/>
  <c r="AE10"/>
  <c r="AB10"/>
  <c r="Y10"/>
  <c r="V10"/>
  <c r="S10"/>
  <c r="P10"/>
  <c r="M10"/>
  <c r="J10"/>
  <c r="G10"/>
  <c r="AS9"/>
  <c r="AR9"/>
  <c r="AQ9"/>
  <c r="AN9"/>
  <c r="AK9"/>
  <c r="AH9"/>
  <c r="AE9"/>
  <c r="AB9"/>
  <c r="Y9"/>
  <c r="V9"/>
  <c r="S9"/>
  <c r="P9"/>
  <c r="M9"/>
  <c r="J9"/>
  <c r="G9"/>
  <c r="AS8"/>
  <c r="AR8"/>
  <c r="AQ8"/>
  <c r="AN8"/>
  <c r="AK8"/>
  <c r="AH8"/>
  <c r="AE8"/>
  <c r="AB8"/>
  <c r="Y8"/>
  <c r="V8"/>
  <c r="S8"/>
  <c r="P8"/>
  <c r="M8"/>
  <c r="J8"/>
  <c r="G8"/>
  <c r="C8" i="122"/>
  <c r="C9"/>
  <c r="C10"/>
  <c r="C11"/>
  <c r="C12"/>
  <c r="C13"/>
  <c r="C7"/>
  <c r="K8"/>
  <c r="K11"/>
  <c r="K12"/>
  <c r="K13"/>
  <c r="K14"/>
  <c r="L6"/>
  <c r="L22" s="1"/>
  <c r="M6"/>
  <c r="M22" s="1"/>
  <c r="N6"/>
  <c r="N22" s="1"/>
  <c r="O6"/>
  <c r="O22"/>
  <c r="P6"/>
  <c r="P22"/>
  <c r="Q6"/>
  <c r="Q22" s="1"/>
  <c r="R6"/>
  <c r="R22" s="1"/>
  <c r="S167" i="132"/>
  <c r="S168"/>
  <c r="S169"/>
  <c r="S171"/>
  <c r="S172"/>
  <c r="S173"/>
  <c r="S166"/>
  <c r="S236" i="133"/>
  <c r="S237"/>
  <c r="S238"/>
  <c r="S239"/>
  <c r="S240"/>
  <c r="S241"/>
  <c r="S242"/>
  <c r="S235"/>
  <c r="S234"/>
  <c r="S233"/>
  <c r="S232"/>
  <c r="S231"/>
  <c r="S230"/>
  <c r="S229"/>
  <c r="S228"/>
  <c r="S227"/>
  <c r="F260" i="127"/>
  <c r="G260"/>
  <c r="E100" i="23"/>
  <c r="F100"/>
  <c r="H100"/>
  <c r="I100"/>
  <c r="F56"/>
  <c r="H56"/>
  <c r="I56"/>
  <c r="M96"/>
  <c r="M97"/>
  <c r="H68" i="2" s="1"/>
  <c r="M98" i="23"/>
  <c r="M95"/>
  <c r="M52"/>
  <c r="M53"/>
  <c r="M54"/>
  <c r="H59" i="5"/>
  <c r="L59" s="1"/>
  <c r="M51" i="23"/>
  <c r="B42" i="5"/>
  <c r="B54" s="1"/>
  <c r="B34"/>
  <c r="F33"/>
  <c r="J33" s="1"/>
  <c r="B32"/>
  <c r="F20"/>
  <c r="J20" s="1"/>
  <c r="D14" i="2"/>
  <c r="C14"/>
  <c r="K14" s="1"/>
  <c r="B14"/>
  <c r="J14" s="1"/>
  <c r="AY100" i="129"/>
  <c r="AX100"/>
  <c r="AZ99"/>
  <c r="AZ91"/>
  <c r="AZ90"/>
  <c r="AZ89"/>
  <c r="AZ88"/>
  <c r="AZ87"/>
  <c r="AZ86"/>
  <c r="AZ85"/>
  <c r="AZ84"/>
  <c r="AZ82"/>
  <c r="AY82"/>
  <c r="AX82"/>
  <c r="AX83" s="1"/>
  <c r="AX101" s="1"/>
  <c r="AY73"/>
  <c r="AY83" s="1"/>
  <c r="AX73"/>
  <c r="AZ59"/>
  <c r="AZ73"/>
  <c r="AY56"/>
  <c r="AX56"/>
  <c r="AZ50"/>
  <c r="AZ49"/>
  <c r="AZ48"/>
  <c r="AZ47"/>
  <c r="AZ46"/>
  <c r="AZ45"/>
  <c r="AZ56" s="1"/>
  <c r="AZ44"/>
  <c r="AZ43"/>
  <c r="AY41"/>
  <c r="AX41"/>
  <c r="AX42" s="1"/>
  <c r="AX57" s="1"/>
  <c r="AZ40"/>
  <c r="AZ39"/>
  <c r="AZ41"/>
  <c r="AZ31"/>
  <c r="AY31"/>
  <c r="AX31"/>
  <c r="AZ15"/>
  <c r="AZ12"/>
  <c r="AZ11"/>
  <c r="BC92"/>
  <c r="BC76"/>
  <c r="BC51"/>
  <c r="BA44"/>
  <c r="BC44"/>
  <c r="BB34"/>
  <c r="BC34"/>
  <c r="C100" i="108"/>
  <c r="D100"/>
  <c r="E100"/>
  <c r="F100"/>
  <c r="G100"/>
  <c r="H100"/>
  <c r="I100"/>
  <c r="K100"/>
  <c r="L100"/>
  <c r="C82"/>
  <c r="D82"/>
  <c r="E82"/>
  <c r="E73"/>
  <c r="F82"/>
  <c r="G82"/>
  <c r="H82"/>
  <c r="I82"/>
  <c r="I73"/>
  <c r="K82"/>
  <c r="L82"/>
  <c r="L73"/>
  <c r="C73"/>
  <c r="D73"/>
  <c r="D83" s="1"/>
  <c r="F73"/>
  <c r="G73"/>
  <c r="H73"/>
  <c r="K73"/>
  <c r="C56"/>
  <c r="D56"/>
  <c r="E56"/>
  <c r="F56"/>
  <c r="G56"/>
  <c r="H56"/>
  <c r="I56"/>
  <c r="K56"/>
  <c r="L56"/>
  <c r="C41"/>
  <c r="D41"/>
  <c r="E41"/>
  <c r="F41"/>
  <c r="F31"/>
  <c r="G41"/>
  <c r="H41"/>
  <c r="I41"/>
  <c r="K41"/>
  <c r="K42" s="1"/>
  <c r="K57" s="1"/>
  <c r="K31"/>
  <c r="L41"/>
  <c r="C31"/>
  <c r="D31"/>
  <c r="E31"/>
  <c r="G31"/>
  <c r="H31"/>
  <c r="L31"/>
  <c r="P100" i="103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X100"/>
  <c r="AY100"/>
  <c r="AZ100"/>
  <c r="BA100"/>
  <c r="BB100"/>
  <c r="BC100"/>
  <c r="BD100"/>
  <c r="BE100"/>
  <c r="BF100"/>
  <c r="BG100"/>
  <c r="BH100"/>
  <c r="BJ100"/>
  <c r="BK100"/>
  <c r="BL100"/>
  <c r="BM100"/>
  <c r="BN100"/>
  <c r="BP100"/>
  <c r="BQ100"/>
  <c r="BS100"/>
  <c r="BT100"/>
  <c r="BV100"/>
  <c r="BW100"/>
  <c r="S101"/>
  <c r="AC101"/>
  <c r="I100"/>
  <c r="J100"/>
  <c r="K100"/>
  <c r="L100"/>
  <c r="M100"/>
  <c r="N100"/>
  <c r="O100"/>
  <c r="I82"/>
  <c r="I83" s="1"/>
  <c r="I101" s="1"/>
  <c r="J82"/>
  <c r="K82"/>
  <c r="L82"/>
  <c r="M82"/>
  <c r="M83" s="1"/>
  <c r="M101" s="1"/>
  <c r="N82"/>
  <c r="O82"/>
  <c r="O83" s="1"/>
  <c r="O101" s="1"/>
  <c r="P82"/>
  <c r="P83" s="1"/>
  <c r="P101" s="1"/>
  <c r="Q82"/>
  <c r="R82"/>
  <c r="S82"/>
  <c r="S83" s="1"/>
  <c r="T82"/>
  <c r="T83" s="1"/>
  <c r="T101" s="1"/>
  <c r="T103" s="1"/>
  <c r="U82"/>
  <c r="V82"/>
  <c r="W82"/>
  <c r="W83" s="1"/>
  <c r="W101" s="1"/>
  <c r="X82"/>
  <c r="X83" s="1"/>
  <c r="X101" s="1"/>
  <c r="Y82"/>
  <c r="Z82"/>
  <c r="AA82"/>
  <c r="AB82"/>
  <c r="AC82"/>
  <c r="AD82"/>
  <c r="AE82"/>
  <c r="AF82"/>
  <c r="AF83" s="1"/>
  <c r="AF101" s="1"/>
  <c r="AF103" s="1"/>
  <c r="AG82"/>
  <c r="AH82"/>
  <c r="AI82"/>
  <c r="AJ82"/>
  <c r="AJ83" s="1"/>
  <c r="AJ101" s="1"/>
  <c r="AK82"/>
  <c r="AL82"/>
  <c r="AM82"/>
  <c r="AM83" s="1"/>
  <c r="AM101" s="1"/>
  <c r="AN82"/>
  <c r="AN83" s="1"/>
  <c r="AN101" s="1"/>
  <c r="AO82"/>
  <c r="AP82"/>
  <c r="AQ82"/>
  <c r="AR82"/>
  <c r="AR83" s="1"/>
  <c r="AR101" s="1"/>
  <c r="AS82"/>
  <c r="AT82"/>
  <c r="AX82"/>
  <c r="AX83" s="1"/>
  <c r="AX101" s="1"/>
  <c r="AX103" s="1"/>
  <c r="AY82"/>
  <c r="AY83" s="1"/>
  <c r="AY101" s="1"/>
  <c r="AZ82"/>
  <c r="BA82"/>
  <c r="BB82"/>
  <c r="BB83" s="1"/>
  <c r="BB101" s="1"/>
  <c r="BC82"/>
  <c r="BD82"/>
  <c r="BE82"/>
  <c r="BF82"/>
  <c r="BG82"/>
  <c r="BH82"/>
  <c r="BJ82"/>
  <c r="BK82"/>
  <c r="BL82"/>
  <c r="BM82"/>
  <c r="BN82"/>
  <c r="BN83" s="1"/>
  <c r="BN101" s="1"/>
  <c r="BP82"/>
  <c r="BQ82"/>
  <c r="BS82"/>
  <c r="BT82"/>
  <c r="BV82"/>
  <c r="BW82"/>
  <c r="L83"/>
  <c r="L101" s="1"/>
  <c r="Q83"/>
  <c r="U83"/>
  <c r="U101" s="1"/>
  <c r="Y83"/>
  <c r="Y101" s="1"/>
  <c r="AI83"/>
  <c r="AI101" s="1"/>
  <c r="AP83"/>
  <c r="AP101" s="1"/>
  <c r="AQ83"/>
  <c r="AQ101" s="1"/>
  <c r="BE83"/>
  <c r="BE101" s="1"/>
  <c r="BM83"/>
  <c r="BM101" s="1"/>
  <c r="BQ83"/>
  <c r="BQ101" s="1"/>
  <c r="BS83"/>
  <c r="BS101" s="1"/>
  <c r="BW83"/>
  <c r="I73"/>
  <c r="J73"/>
  <c r="K73"/>
  <c r="K83" s="1"/>
  <c r="K101" s="1"/>
  <c r="L73"/>
  <c r="M73"/>
  <c r="N73"/>
  <c r="N83" s="1"/>
  <c r="N101" s="1"/>
  <c r="O73"/>
  <c r="P73"/>
  <c r="Q73"/>
  <c r="R73"/>
  <c r="R83" s="1"/>
  <c r="R101" s="1"/>
  <c r="S73"/>
  <c r="T73"/>
  <c r="U73"/>
  <c r="V73"/>
  <c r="V83" s="1"/>
  <c r="W73"/>
  <c r="X73"/>
  <c r="Y73"/>
  <c r="Z73"/>
  <c r="Z83" s="1"/>
  <c r="Z101" s="1"/>
  <c r="AA73"/>
  <c r="AB73"/>
  <c r="AC73"/>
  <c r="AC83" s="1"/>
  <c r="AD73"/>
  <c r="AD83" s="1"/>
  <c r="AD101" s="1"/>
  <c r="AE73"/>
  <c r="AF73"/>
  <c r="AG73"/>
  <c r="AG83" s="1"/>
  <c r="AG101" s="1"/>
  <c r="AH73"/>
  <c r="AH83" s="1"/>
  <c r="AH101" s="1"/>
  <c r="AI73"/>
  <c r="AJ73"/>
  <c r="AK73"/>
  <c r="AK83" s="1"/>
  <c r="AK101" s="1"/>
  <c r="AL73"/>
  <c r="AL83" s="1"/>
  <c r="AL101" s="1"/>
  <c r="AM73"/>
  <c r="AN73"/>
  <c r="AO73"/>
  <c r="AO83" s="1"/>
  <c r="AP73"/>
  <c r="AQ73"/>
  <c r="AR73"/>
  <c r="AS73"/>
  <c r="AS83" s="1"/>
  <c r="AS101" s="1"/>
  <c r="AT73"/>
  <c r="AT83" s="1"/>
  <c r="AT101" s="1"/>
  <c r="AX73"/>
  <c r="AY73"/>
  <c r="AZ73"/>
  <c r="AZ83" s="1"/>
  <c r="AZ101" s="1"/>
  <c r="BA73"/>
  <c r="BA83" s="1"/>
  <c r="BA101" s="1"/>
  <c r="BB73"/>
  <c r="BC73"/>
  <c r="BD73"/>
  <c r="BD83" s="1"/>
  <c r="BD101" s="1"/>
  <c r="BE73"/>
  <c r="BF73"/>
  <c r="BG73"/>
  <c r="BH73"/>
  <c r="BH83" s="1"/>
  <c r="BH101" s="1"/>
  <c r="BJ73"/>
  <c r="BJ83" s="1"/>
  <c r="BJ101" s="1"/>
  <c r="BK73"/>
  <c r="BL73"/>
  <c r="BL83" s="1"/>
  <c r="BM73"/>
  <c r="BN73"/>
  <c r="BP73"/>
  <c r="BP83" s="1"/>
  <c r="BP101" s="1"/>
  <c r="BQ73"/>
  <c r="BS73"/>
  <c r="BT73"/>
  <c r="BT83" s="1"/>
  <c r="BT101" s="1"/>
  <c r="BV73"/>
  <c r="BW73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X56"/>
  <c r="AY56"/>
  <c r="AZ56"/>
  <c r="BA56"/>
  <c r="BB56"/>
  <c r="BC56"/>
  <c r="BD56"/>
  <c r="BE56"/>
  <c r="BF56"/>
  <c r="BG56"/>
  <c r="BH56"/>
  <c r="BI56"/>
  <c r="BJ56"/>
  <c r="BK56"/>
  <c r="BL56"/>
  <c r="BM56"/>
  <c r="BN56"/>
  <c r="BP56"/>
  <c r="BQ56"/>
  <c r="BS56"/>
  <c r="BT56"/>
  <c r="BT57" s="1"/>
  <c r="BV56"/>
  <c r="BW56"/>
  <c r="BX56"/>
  <c r="I57"/>
  <c r="BA57"/>
  <c r="BA103" s="1"/>
  <c r="BD57"/>
  <c r="BW57"/>
  <c r="I41"/>
  <c r="J41"/>
  <c r="K41"/>
  <c r="K42" s="1"/>
  <c r="K57" s="1"/>
  <c r="L41"/>
  <c r="M41"/>
  <c r="N41"/>
  <c r="O41"/>
  <c r="O42" s="1"/>
  <c r="O57" s="1"/>
  <c r="P41"/>
  <c r="Q41"/>
  <c r="R41"/>
  <c r="S41"/>
  <c r="S42" s="1"/>
  <c r="S57" s="1"/>
  <c r="T41"/>
  <c r="T42" s="1"/>
  <c r="T57" s="1"/>
  <c r="U41"/>
  <c r="V41"/>
  <c r="W41"/>
  <c r="W42" s="1"/>
  <c r="W57" s="1"/>
  <c r="W103" s="1"/>
  <c r="X41"/>
  <c r="Y41"/>
  <c r="Z41"/>
  <c r="AA41"/>
  <c r="AB41"/>
  <c r="AC41"/>
  <c r="AD41"/>
  <c r="AD42" s="1"/>
  <c r="AE41"/>
  <c r="AE42" s="1"/>
  <c r="AE57" s="1"/>
  <c r="AF41"/>
  <c r="AG41"/>
  <c r="AH41"/>
  <c r="AH42" s="1"/>
  <c r="AI41"/>
  <c r="AJ41"/>
  <c r="AK41"/>
  <c r="AL41"/>
  <c r="AM41"/>
  <c r="AN41"/>
  <c r="AO41"/>
  <c r="AP41"/>
  <c r="AQ41"/>
  <c r="AR41"/>
  <c r="AS41"/>
  <c r="AT41"/>
  <c r="AT42" s="1"/>
  <c r="AX41"/>
  <c r="AY41"/>
  <c r="AZ41"/>
  <c r="BA41"/>
  <c r="BB41"/>
  <c r="BC41"/>
  <c r="BD41"/>
  <c r="BD42" s="1"/>
  <c r="BE41"/>
  <c r="BF41"/>
  <c r="BG41"/>
  <c r="BH41"/>
  <c r="BJ41"/>
  <c r="BK41"/>
  <c r="BL41"/>
  <c r="BM41"/>
  <c r="BM42" s="1"/>
  <c r="BN41"/>
  <c r="BP41"/>
  <c r="BP42" s="1"/>
  <c r="BP57" s="1"/>
  <c r="BQ41"/>
  <c r="BQ42" s="1"/>
  <c r="BQ57" s="1"/>
  <c r="BS41"/>
  <c r="BT41"/>
  <c r="BV41"/>
  <c r="BW41"/>
  <c r="L42"/>
  <c r="L57" s="1"/>
  <c r="N42"/>
  <c r="U42"/>
  <c r="U57" s="1"/>
  <c r="AC42"/>
  <c r="AC57" s="1"/>
  <c r="AC103" s="1"/>
  <c r="AF42"/>
  <c r="AF57" s="1"/>
  <c r="AI42"/>
  <c r="AI57" s="1"/>
  <c r="AR42"/>
  <c r="AR57"/>
  <c r="BA42"/>
  <c r="BH42"/>
  <c r="BH57" s="1"/>
  <c r="BS42"/>
  <c r="BS57" s="1"/>
  <c r="BT42"/>
  <c r="BM31"/>
  <c r="BN31"/>
  <c r="BN42" s="1"/>
  <c r="BN57" s="1"/>
  <c r="BP31"/>
  <c r="BQ31"/>
  <c r="BS31"/>
  <c r="BT31"/>
  <c r="BV31"/>
  <c r="BV42" s="1"/>
  <c r="BV57" s="1"/>
  <c r="BW31"/>
  <c r="BW42" s="1"/>
  <c r="I31"/>
  <c r="I42" s="1"/>
  <c r="J31"/>
  <c r="J42" s="1"/>
  <c r="K31"/>
  <c r="L31"/>
  <c r="M31"/>
  <c r="M42" s="1"/>
  <c r="M57" s="1"/>
  <c r="N31"/>
  <c r="O31"/>
  <c r="P31"/>
  <c r="P42" s="1"/>
  <c r="P57" s="1"/>
  <c r="Q31"/>
  <c r="Q42" s="1"/>
  <c r="Q57" s="1"/>
  <c r="R31"/>
  <c r="R42" s="1"/>
  <c r="S31"/>
  <c r="T31"/>
  <c r="U31"/>
  <c r="V31"/>
  <c r="V42" s="1"/>
  <c r="W31"/>
  <c r="X31"/>
  <c r="Y31"/>
  <c r="Y42" s="1"/>
  <c r="Y57" s="1"/>
  <c r="Z31"/>
  <c r="Z42" s="1"/>
  <c r="AA31"/>
  <c r="AB31"/>
  <c r="AC31"/>
  <c r="AD31"/>
  <c r="AE31"/>
  <c r="AF31"/>
  <c r="AG31"/>
  <c r="AG42" s="1"/>
  <c r="AG57" s="1"/>
  <c r="AH31"/>
  <c r="AI31"/>
  <c r="AJ31"/>
  <c r="AJ42" s="1"/>
  <c r="AJ57" s="1"/>
  <c r="AK31"/>
  <c r="AK42" s="1"/>
  <c r="AK57" s="1"/>
  <c r="AL31"/>
  <c r="AM31"/>
  <c r="AN31"/>
  <c r="AN42" s="1"/>
  <c r="AN57" s="1"/>
  <c r="AO31"/>
  <c r="AO42" s="1"/>
  <c r="AO57" s="1"/>
  <c r="AP31"/>
  <c r="AP42"/>
  <c r="AQ31"/>
  <c r="AR31"/>
  <c r="AS31"/>
  <c r="AT31"/>
  <c r="AX31"/>
  <c r="AX42" s="1"/>
  <c r="AX57" s="1"/>
  <c r="AY31"/>
  <c r="AY42" s="1"/>
  <c r="AY57" s="1"/>
  <c r="AZ31"/>
  <c r="AZ42"/>
  <c r="AZ57" s="1"/>
  <c r="BA31"/>
  <c r="BB31"/>
  <c r="BB42" s="1"/>
  <c r="BB57" s="1"/>
  <c r="BC31"/>
  <c r="BC42" s="1"/>
  <c r="BC57" s="1"/>
  <c r="BD31"/>
  <c r="BE31"/>
  <c r="BE42" s="1"/>
  <c r="BF31"/>
  <c r="BF42" s="1"/>
  <c r="BF57" s="1"/>
  <c r="BG31"/>
  <c r="BG42" s="1"/>
  <c r="BG57" s="1"/>
  <c r="BH31"/>
  <c r="BJ31"/>
  <c r="BJ42"/>
  <c r="BJ57" s="1"/>
  <c r="BJ103" s="1"/>
  <c r="BK31"/>
  <c r="BK42" s="1"/>
  <c r="BK57" s="1"/>
  <c r="BL31"/>
  <c r="BY8"/>
  <c r="BZ102"/>
  <c r="CC102" s="1"/>
  <c r="BZ99"/>
  <c r="CC99" s="1"/>
  <c r="CA98"/>
  <c r="BZ98"/>
  <c r="BZ97"/>
  <c r="CA96"/>
  <c r="BZ96"/>
  <c r="BZ95"/>
  <c r="BZ94"/>
  <c r="BZ85"/>
  <c r="BZ84"/>
  <c r="CC84" s="1"/>
  <c r="BZ82"/>
  <c r="BZ59"/>
  <c r="BZ55"/>
  <c r="BZ43"/>
  <c r="BZ56" s="1"/>
  <c r="BZ15"/>
  <c r="C100" i="104"/>
  <c r="D100"/>
  <c r="E100"/>
  <c r="F100"/>
  <c r="G100"/>
  <c r="G101"/>
  <c r="H100"/>
  <c r="I100"/>
  <c r="J100"/>
  <c r="J101"/>
  <c r="K100"/>
  <c r="L100"/>
  <c r="M100"/>
  <c r="N100"/>
  <c r="O100"/>
  <c r="P100"/>
  <c r="Q100"/>
  <c r="R100"/>
  <c r="S100"/>
  <c r="T100"/>
  <c r="U100"/>
  <c r="V100"/>
  <c r="W100"/>
  <c r="W101"/>
  <c r="X100"/>
  <c r="Y100"/>
  <c r="Z100"/>
  <c r="Z101"/>
  <c r="AA100"/>
  <c r="AB100"/>
  <c r="AC100"/>
  <c r="AD100"/>
  <c r="AE100"/>
  <c r="AF100"/>
  <c r="AG100"/>
  <c r="AH100"/>
  <c r="AI100"/>
  <c r="AJ100"/>
  <c r="AK100"/>
  <c r="AL100"/>
  <c r="AM100"/>
  <c r="AM101"/>
  <c r="AN100"/>
  <c r="AO100"/>
  <c r="AP100"/>
  <c r="AP101"/>
  <c r="AQ100"/>
  <c r="AR100"/>
  <c r="AS100"/>
  <c r="AT100"/>
  <c r="AV100"/>
  <c r="AG101"/>
  <c r="C82"/>
  <c r="C83" s="1"/>
  <c r="C101" s="1"/>
  <c r="D82"/>
  <c r="E82"/>
  <c r="F82"/>
  <c r="F83" s="1"/>
  <c r="F101" s="1"/>
  <c r="G82"/>
  <c r="G83"/>
  <c r="H82"/>
  <c r="H83" s="1"/>
  <c r="I82"/>
  <c r="J82"/>
  <c r="J83"/>
  <c r="K82"/>
  <c r="K83" s="1"/>
  <c r="L82"/>
  <c r="M82"/>
  <c r="M83" s="1"/>
  <c r="M101" s="1"/>
  <c r="N82"/>
  <c r="N83" s="1"/>
  <c r="O82"/>
  <c r="O83"/>
  <c r="O101" s="1"/>
  <c r="P82"/>
  <c r="Q82"/>
  <c r="R82"/>
  <c r="R83"/>
  <c r="R101" s="1"/>
  <c r="S82"/>
  <c r="S83" s="1"/>
  <c r="S101" s="1"/>
  <c r="T82"/>
  <c r="U82"/>
  <c r="V82"/>
  <c r="V83" s="1"/>
  <c r="V101" s="1"/>
  <c r="W82"/>
  <c r="W83"/>
  <c r="X82"/>
  <c r="X83" s="1"/>
  <c r="Y82"/>
  <c r="Z82"/>
  <c r="Z83"/>
  <c r="AA82"/>
  <c r="AA83" s="1"/>
  <c r="AB82"/>
  <c r="AC82"/>
  <c r="AC83" s="1"/>
  <c r="AC101" s="1"/>
  <c r="AD82"/>
  <c r="AD83" s="1"/>
  <c r="AE82"/>
  <c r="AE83"/>
  <c r="AE101" s="1"/>
  <c r="AF82"/>
  <c r="AF83" s="1"/>
  <c r="AF101" s="1"/>
  <c r="AG82"/>
  <c r="AH82"/>
  <c r="AH83"/>
  <c r="AH101" s="1"/>
  <c r="AI82"/>
  <c r="AI83" s="1"/>
  <c r="AI101" s="1"/>
  <c r="AI103" s="1"/>
  <c r="AJ82"/>
  <c r="AK82"/>
  <c r="AK83" s="1"/>
  <c r="AL82"/>
  <c r="AL83" s="1"/>
  <c r="AL101" s="1"/>
  <c r="AM82"/>
  <c r="AM83"/>
  <c r="AN82"/>
  <c r="AN83" s="1"/>
  <c r="AO82"/>
  <c r="AP82"/>
  <c r="AP83"/>
  <c r="AQ82"/>
  <c r="AQ83" s="1"/>
  <c r="AR82"/>
  <c r="AS82"/>
  <c r="AS83" s="1"/>
  <c r="AS101" s="1"/>
  <c r="AT82"/>
  <c r="AT83" s="1"/>
  <c r="AV82"/>
  <c r="E83"/>
  <c r="E101" s="1"/>
  <c r="P83"/>
  <c r="P101" s="1"/>
  <c r="U83"/>
  <c r="U101" s="1"/>
  <c r="AB101"/>
  <c r="AJ83"/>
  <c r="AJ101" s="1"/>
  <c r="AR83"/>
  <c r="AR101" s="1"/>
  <c r="C73"/>
  <c r="D73"/>
  <c r="D83" s="1"/>
  <c r="D101" s="1"/>
  <c r="E73"/>
  <c r="F73"/>
  <c r="G73"/>
  <c r="H73"/>
  <c r="I73"/>
  <c r="I83" s="1"/>
  <c r="I101" s="1"/>
  <c r="J73"/>
  <c r="K73"/>
  <c r="L73"/>
  <c r="L83" s="1"/>
  <c r="L101" s="1"/>
  <c r="M73"/>
  <c r="N73"/>
  <c r="O73"/>
  <c r="P73"/>
  <c r="Q73"/>
  <c r="Q83" s="1"/>
  <c r="Q101" s="1"/>
  <c r="R73"/>
  <c r="S73"/>
  <c r="T73"/>
  <c r="T83" s="1"/>
  <c r="T101" s="1"/>
  <c r="U73"/>
  <c r="V73"/>
  <c r="W73"/>
  <c r="X73"/>
  <c r="Y73"/>
  <c r="Y83" s="1"/>
  <c r="Y101" s="1"/>
  <c r="Z73"/>
  <c r="AA73"/>
  <c r="AB73"/>
  <c r="AB83" s="1"/>
  <c r="AC73"/>
  <c r="AD73"/>
  <c r="AE73"/>
  <c r="AF73"/>
  <c r="AG73"/>
  <c r="AG83" s="1"/>
  <c r="AH73"/>
  <c r="AI73"/>
  <c r="AJ73"/>
  <c r="AK73"/>
  <c r="AL73"/>
  <c r="AM73"/>
  <c r="AN73"/>
  <c r="AO73"/>
  <c r="AO83" s="1"/>
  <c r="AO101" s="1"/>
  <c r="AP73"/>
  <c r="AQ73"/>
  <c r="AR73"/>
  <c r="AS73"/>
  <c r="AT73"/>
  <c r="AV73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I57"/>
  <c r="AJ56"/>
  <c r="AK56"/>
  <c r="AL56"/>
  <c r="AM56"/>
  <c r="AN56"/>
  <c r="AO56"/>
  <c r="AP56"/>
  <c r="AQ56"/>
  <c r="AR56"/>
  <c r="AS56"/>
  <c r="AT56"/>
  <c r="AV56"/>
  <c r="C41"/>
  <c r="D41"/>
  <c r="E41"/>
  <c r="E42"/>
  <c r="E57" s="1"/>
  <c r="F41"/>
  <c r="G41"/>
  <c r="H41"/>
  <c r="I41"/>
  <c r="J41"/>
  <c r="K41"/>
  <c r="K42"/>
  <c r="K57" s="1"/>
  <c r="L41"/>
  <c r="L42" s="1"/>
  <c r="L57" s="1"/>
  <c r="M41"/>
  <c r="N41"/>
  <c r="N42" s="1"/>
  <c r="N57" s="1"/>
  <c r="O41"/>
  <c r="O42" s="1"/>
  <c r="O57" s="1"/>
  <c r="P41"/>
  <c r="Q41"/>
  <c r="Q42"/>
  <c r="Q57" s="1"/>
  <c r="Q103" s="1"/>
  <c r="R41"/>
  <c r="S41"/>
  <c r="T41"/>
  <c r="T42" s="1"/>
  <c r="T57" s="1"/>
  <c r="T103" s="1"/>
  <c r="U41"/>
  <c r="U42" s="1"/>
  <c r="U57" s="1"/>
  <c r="V41"/>
  <c r="W41"/>
  <c r="W42"/>
  <c r="W57" s="1"/>
  <c r="X41"/>
  <c r="Y41"/>
  <c r="Y42"/>
  <c r="Y57" s="1"/>
  <c r="Z41"/>
  <c r="Z42" s="1"/>
  <c r="Z57" s="1"/>
  <c r="AA41"/>
  <c r="AB41"/>
  <c r="AC41"/>
  <c r="AD41"/>
  <c r="AE41"/>
  <c r="AF41"/>
  <c r="AG41"/>
  <c r="AG42" s="1"/>
  <c r="AG57" s="1"/>
  <c r="AH41"/>
  <c r="AI41"/>
  <c r="AJ41"/>
  <c r="AK41"/>
  <c r="AL41"/>
  <c r="AM41"/>
  <c r="AN41"/>
  <c r="AO41"/>
  <c r="AP41"/>
  <c r="AQ41"/>
  <c r="AR41"/>
  <c r="AR42"/>
  <c r="AR57" s="1"/>
  <c r="AR103" s="1"/>
  <c r="AS41"/>
  <c r="AT41"/>
  <c r="AD42"/>
  <c r="AD57" s="1"/>
  <c r="AL42"/>
  <c r="AL57" s="1"/>
  <c r="AL103" s="1"/>
  <c r="C31"/>
  <c r="C42" s="1"/>
  <c r="C57" s="1"/>
  <c r="D31"/>
  <c r="D42" s="1"/>
  <c r="D57" s="1"/>
  <c r="E31"/>
  <c r="F31"/>
  <c r="G31"/>
  <c r="H31"/>
  <c r="H42" s="1"/>
  <c r="H57" s="1"/>
  <c r="I31"/>
  <c r="J31"/>
  <c r="J42" s="1"/>
  <c r="J57" s="1"/>
  <c r="K31"/>
  <c r="L31"/>
  <c r="M31"/>
  <c r="M42" s="1"/>
  <c r="M57" s="1"/>
  <c r="N31"/>
  <c r="O31"/>
  <c r="P31"/>
  <c r="P42" s="1"/>
  <c r="P57" s="1"/>
  <c r="Q31"/>
  <c r="R31"/>
  <c r="R42" s="1"/>
  <c r="R57" s="1"/>
  <c r="S31"/>
  <c r="S42" s="1"/>
  <c r="S57" s="1"/>
  <c r="T31"/>
  <c r="U31"/>
  <c r="V31"/>
  <c r="V42"/>
  <c r="W31"/>
  <c r="X31"/>
  <c r="X42" s="1"/>
  <c r="X57" s="1"/>
  <c r="Y31"/>
  <c r="Z31"/>
  <c r="AA31"/>
  <c r="AB31"/>
  <c r="AB42" s="1"/>
  <c r="AB57" s="1"/>
  <c r="AC31"/>
  <c r="AD31"/>
  <c r="AE31"/>
  <c r="AF31"/>
  <c r="AF42" s="1"/>
  <c r="AF57" s="1"/>
  <c r="AG31"/>
  <c r="AH31"/>
  <c r="AI31"/>
  <c r="AI42" s="1"/>
  <c r="AJ31"/>
  <c r="AK31"/>
  <c r="AL31"/>
  <c r="AM31"/>
  <c r="AM42" s="1"/>
  <c r="AN31"/>
  <c r="AN42"/>
  <c r="AN57" s="1"/>
  <c r="AO31"/>
  <c r="AO42" s="1"/>
  <c r="AO57" s="1"/>
  <c r="AP31"/>
  <c r="AQ31"/>
  <c r="AR31"/>
  <c r="AS31"/>
  <c r="AT31"/>
  <c r="AT42" s="1"/>
  <c r="AT57" s="1"/>
  <c r="AW103"/>
  <c r="AV103"/>
  <c r="AW102"/>
  <c r="AV102"/>
  <c r="AW99"/>
  <c r="AV99"/>
  <c r="AW98"/>
  <c r="AV98"/>
  <c r="AW97"/>
  <c r="AV97"/>
  <c r="AW96"/>
  <c r="AV96"/>
  <c r="AW95"/>
  <c r="AV95"/>
  <c r="AW94"/>
  <c r="AV94"/>
  <c r="AW93"/>
  <c r="AV93"/>
  <c r="AW92"/>
  <c r="AV92"/>
  <c r="AW91"/>
  <c r="AV91"/>
  <c r="AW90"/>
  <c r="AV90"/>
  <c r="AW89"/>
  <c r="AV89"/>
  <c r="AW88"/>
  <c r="AV88"/>
  <c r="AW87"/>
  <c r="AV87"/>
  <c r="AW86"/>
  <c r="AV86"/>
  <c r="AW85"/>
  <c r="AV85"/>
  <c r="AW84"/>
  <c r="AW100" s="1"/>
  <c r="AV84"/>
  <c r="AW81"/>
  <c r="AV81"/>
  <c r="AW80"/>
  <c r="AV80"/>
  <c r="AW79"/>
  <c r="AV79"/>
  <c r="AW78"/>
  <c r="AV78"/>
  <c r="AW77"/>
  <c r="AV77"/>
  <c r="AW76"/>
  <c r="AV76"/>
  <c r="AW75"/>
  <c r="AV75"/>
  <c r="AW74"/>
  <c r="AW82" s="1"/>
  <c r="AV74"/>
  <c r="AW72"/>
  <c r="AV72"/>
  <c r="AW71"/>
  <c r="AV71"/>
  <c r="AW70"/>
  <c r="AV70"/>
  <c r="AW69"/>
  <c r="AV69"/>
  <c r="AW68"/>
  <c r="AV68"/>
  <c r="AW67"/>
  <c r="AV67"/>
  <c r="AW66"/>
  <c r="AV66"/>
  <c r="AW65"/>
  <c r="AV65"/>
  <c r="AW64"/>
  <c r="AV64"/>
  <c r="AW63"/>
  <c r="AV63"/>
  <c r="AW62"/>
  <c r="AV62"/>
  <c r="AW61"/>
  <c r="AV61"/>
  <c r="AW60"/>
  <c r="AW73" s="1"/>
  <c r="AV60"/>
  <c r="AW59"/>
  <c r="AV59"/>
  <c r="AW55"/>
  <c r="AV55"/>
  <c r="AW54"/>
  <c r="AV54"/>
  <c r="AW53"/>
  <c r="AV53"/>
  <c r="AW52"/>
  <c r="AV52"/>
  <c r="AW51"/>
  <c r="AV51"/>
  <c r="AW50"/>
  <c r="AV50"/>
  <c r="AW49"/>
  <c r="AV49"/>
  <c r="AW48"/>
  <c r="AV48"/>
  <c r="AW47"/>
  <c r="AV47"/>
  <c r="AW46"/>
  <c r="AV46"/>
  <c r="AW45"/>
  <c r="AV45"/>
  <c r="AW44"/>
  <c r="AV44"/>
  <c r="AW43"/>
  <c r="AW56" s="1"/>
  <c r="AV43"/>
  <c r="AW40"/>
  <c r="AV40"/>
  <c r="AW39"/>
  <c r="AV39"/>
  <c r="AW38"/>
  <c r="AV38"/>
  <c r="AW37"/>
  <c r="AV37"/>
  <c r="AW36"/>
  <c r="AV36"/>
  <c r="AW35"/>
  <c r="AV35"/>
  <c r="AW34"/>
  <c r="AV34"/>
  <c r="AW33"/>
  <c r="AV33"/>
  <c r="AW32"/>
  <c r="AV32"/>
  <c r="AW30"/>
  <c r="AV30"/>
  <c r="AW29"/>
  <c r="AV29"/>
  <c r="AW28"/>
  <c r="AV28"/>
  <c r="AW27"/>
  <c r="AV27"/>
  <c r="AW26"/>
  <c r="AV26"/>
  <c r="AW25"/>
  <c r="AV25"/>
  <c r="AW24"/>
  <c r="AV24"/>
  <c r="AW23"/>
  <c r="AV23"/>
  <c r="AW22"/>
  <c r="AV22"/>
  <c r="AW21"/>
  <c r="AV21"/>
  <c r="AW20"/>
  <c r="AV20"/>
  <c r="AW19"/>
  <c r="AV19"/>
  <c r="AW18"/>
  <c r="AV18"/>
  <c r="AW17"/>
  <c r="AV17"/>
  <c r="AW16"/>
  <c r="AV16"/>
  <c r="AW15"/>
  <c r="AV15"/>
  <c r="AW12"/>
  <c r="AV12"/>
  <c r="AW11"/>
  <c r="AV11"/>
  <c r="AW10"/>
  <c r="AV10"/>
  <c r="AW9"/>
  <c r="AV9"/>
  <c r="AW8"/>
  <c r="AV8"/>
  <c r="C100" i="105"/>
  <c r="D100"/>
  <c r="E100"/>
  <c r="F100"/>
  <c r="G100"/>
  <c r="H100"/>
  <c r="I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N101"/>
  <c r="T101"/>
  <c r="AC101"/>
  <c r="C82"/>
  <c r="D82"/>
  <c r="E82"/>
  <c r="F82"/>
  <c r="F83" s="1"/>
  <c r="F101" s="1"/>
  <c r="G82"/>
  <c r="H82"/>
  <c r="I82"/>
  <c r="I83" s="1"/>
  <c r="I101" s="1"/>
  <c r="N82"/>
  <c r="N83"/>
  <c r="O82"/>
  <c r="P82"/>
  <c r="Q82"/>
  <c r="R82"/>
  <c r="S82"/>
  <c r="S83" s="1"/>
  <c r="S101" s="1"/>
  <c r="T82"/>
  <c r="U82"/>
  <c r="V82"/>
  <c r="W82"/>
  <c r="X82"/>
  <c r="Y82"/>
  <c r="Z82"/>
  <c r="Z83" s="1"/>
  <c r="Z101" s="1"/>
  <c r="AA82"/>
  <c r="AA83" s="1"/>
  <c r="AA101" s="1"/>
  <c r="AB82"/>
  <c r="AC82"/>
  <c r="AC83" s="1"/>
  <c r="AD82"/>
  <c r="AD83"/>
  <c r="AD101" s="1"/>
  <c r="AE82"/>
  <c r="AI82"/>
  <c r="AJ82"/>
  <c r="C83"/>
  <c r="C101" s="1"/>
  <c r="T83"/>
  <c r="C73"/>
  <c r="D73"/>
  <c r="D83" s="1"/>
  <c r="D101" s="1"/>
  <c r="E73"/>
  <c r="E83" s="1"/>
  <c r="E101" s="1"/>
  <c r="F73"/>
  <c r="G73"/>
  <c r="G83" s="1"/>
  <c r="G101" s="1"/>
  <c r="H73"/>
  <c r="H83" s="1"/>
  <c r="H101" s="1"/>
  <c r="I73"/>
  <c r="N73"/>
  <c r="O73"/>
  <c r="O83" s="1"/>
  <c r="O101" s="1"/>
  <c r="P73"/>
  <c r="P83" s="1"/>
  <c r="P101" s="1"/>
  <c r="Q73"/>
  <c r="Q83" s="1"/>
  <c r="Q101" s="1"/>
  <c r="R73"/>
  <c r="R83" s="1"/>
  <c r="R101" s="1"/>
  <c r="S73"/>
  <c r="T73"/>
  <c r="U73"/>
  <c r="U83" s="1"/>
  <c r="U101" s="1"/>
  <c r="V73"/>
  <c r="V83" s="1"/>
  <c r="V101" s="1"/>
  <c r="W73"/>
  <c r="W83"/>
  <c r="W101"/>
  <c r="X73"/>
  <c r="X83" s="1"/>
  <c r="X101" s="1"/>
  <c r="Y73"/>
  <c r="Y83" s="1"/>
  <c r="Y101" s="1"/>
  <c r="Z73"/>
  <c r="AA73"/>
  <c r="AB73"/>
  <c r="AC73"/>
  <c r="AD73"/>
  <c r="AE73"/>
  <c r="C56"/>
  <c r="D56"/>
  <c r="E56"/>
  <c r="F56"/>
  <c r="G56"/>
  <c r="H56"/>
  <c r="I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G56"/>
  <c r="C41"/>
  <c r="D41"/>
  <c r="E41"/>
  <c r="F41"/>
  <c r="G41"/>
  <c r="G42"/>
  <c r="G57" s="1"/>
  <c r="H41"/>
  <c r="I41"/>
  <c r="N41"/>
  <c r="O41"/>
  <c r="O42"/>
  <c r="O57" s="1"/>
  <c r="P41"/>
  <c r="Q41"/>
  <c r="R41"/>
  <c r="S41"/>
  <c r="S42"/>
  <c r="S57" s="1"/>
  <c r="T41"/>
  <c r="T57"/>
  <c r="T103" s="1"/>
  <c r="U41"/>
  <c r="V41"/>
  <c r="W41"/>
  <c r="W42" s="1"/>
  <c r="X41"/>
  <c r="Y41"/>
  <c r="Z41"/>
  <c r="AA41"/>
  <c r="AA42"/>
  <c r="AA57" s="1"/>
  <c r="AB41"/>
  <c r="AB42" s="1"/>
  <c r="AB57" s="1"/>
  <c r="AC41"/>
  <c r="AC42" s="1"/>
  <c r="AC57" s="1"/>
  <c r="AC103" s="1"/>
  <c r="AD41"/>
  <c r="AE41"/>
  <c r="AI41"/>
  <c r="AI42" s="1"/>
  <c r="AI57" s="1"/>
  <c r="AJ41"/>
  <c r="I42"/>
  <c r="I57" s="1"/>
  <c r="Q103"/>
  <c r="C31"/>
  <c r="D31"/>
  <c r="E31"/>
  <c r="F31"/>
  <c r="G31"/>
  <c r="H31"/>
  <c r="I31"/>
  <c r="N31"/>
  <c r="N42" s="1"/>
  <c r="N57" s="1"/>
  <c r="O31"/>
  <c r="P31"/>
  <c r="Q31"/>
  <c r="Q42" s="1"/>
  <c r="Q57" s="1"/>
  <c r="R31"/>
  <c r="S31"/>
  <c r="T31"/>
  <c r="T42" s="1"/>
  <c r="U31"/>
  <c r="V31"/>
  <c r="W31"/>
  <c r="X31"/>
  <c r="Y31"/>
  <c r="Z31"/>
  <c r="Z42" s="1"/>
  <c r="Z57" s="1"/>
  <c r="Z103" s="1"/>
  <c r="AA31"/>
  <c r="AB31"/>
  <c r="AC31"/>
  <c r="AD31"/>
  <c r="AD42" s="1"/>
  <c r="AD57" s="1"/>
  <c r="AE31"/>
  <c r="AE42" s="1"/>
  <c r="AE57" s="1"/>
  <c r="AH103"/>
  <c r="AG103"/>
  <c r="AH102"/>
  <c r="AG102"/>
  <c r="AH99"/>
  <c r="AG99"/>
  <c r="AH98"/>
  <c r="AG98"/>
  <c r="AH97"/>
  <c r="AG97"/>
  <c r="AH96"/>
  <c r="AG96"/>
  <c r="AH95"/>
  <c r="AG95"/>
  <c r="AH94"/>
  <c r="AG94"/>
  <c r="AH93"/>
  <c r="AG93"/>
  <c r="AH92"/>
  <c r="AG92"/>
  <c r="AH91"/>
  <c r="AG91"/>
  <c r="AH90"/>
  <c r="AG90"/>
  <c r="AH89"/>
  <c r="AG89"/>
  <c r="AH88"/>
  <c r="AG88"/>
  <c r="AH87"/>
  <c r="AG87"/>
  <c r="AH86"/>
  <c r="AG86"/>
  <c r="AH85"/>
  <c r="AH100" s="1"/>
  <c r="AG85"/>
  <c r="AH84"/>
  <c r="AG84"/>
  <c r="AH81"/>
  <c r="AG81"/>
  <c r="AH80"/>
  <c r="AG80"/>
  <c r="AH79"/>
  <c r="AG79"/>
  <c r="AH78"/>
  <c r="AN78" s="1"/>
  <c r="AG78"/>
  <c r="AH77"/>
  <c r="AG77"/>
  <c r="AH76"/>
  <c r="AG76"/>
  <c r="AH75"/>
  <c r="AG75"/>
  <c r="AH74"/>
  <c r="AG74"/>
  <c r="AH72"/>
  <c r="AG72"/>
  <c r="AH71"/>
  <c r="AG71"/>
  <c r="AH70"/>
  <c r="AG70"/>
  <c r="AH69"/>
  <c r="AG69"/>
  <c r="AG73" s="1"/>
  <c r="AH68"/>
  <c r="AG68"/>
  <c r="AH67"/>
  <c r="AG67"/>
  <c r="AH66"/>
  <c r="AG66"/>
  <c r="AH65"/>
  <c r="AG65"/>
  <c r="AH64"/>
  <c r="AG64"/>
  <c r="AH63"/>
  <c r="AG63"/>
  <c r="AH62"/>
  <c r="AG62"/>
  <c r="AH61"/>
  <c r="AG61"/>
  <c r="AH60"/>
  <c r="AG60"/>
  <c r="AH59"/>
  <c r="AG59"/>
  <c r="AH55"/>
  <c r="AG55"/>
  <c r="AH54"/>
  <c r="AG54"/>
  <c r="AH53"/>
  <c r="AG53"/>
  <c r="AH52"/>
  <c r="AG52"/>
  <c r="AH51"/>
  <c r="AG51"/>
  <c r="AH50"/>
  <c r="AG50"/>
  <c r="AH49"/>
  <c r="AG49"/>
  <c r="AH48"/>
  <c r="AG48"/>
  <c r="AH47"/>
  <c r="AG47"/>
  <c r="AH46"/>
  <c r="AG46"/>
  <c r="AH45"/>
  <c r="AG45"/>
  <c r="AH44"/>
  <c r="AG44"/>
  <c r="AH43"/>
  <c r="AH56" s="1"/>
  <c r="AG43"/>
  <c r="AH40"/>
  <c r="AG40"/>
  <c r="AH39"/>
  <c r="AG39"/>
  <c r="AH38"/>
  <c r="AG38"/>
  <c r="AH37"/>
  <c r="AG37"/>
  <c r="AH36"/>
  <c r="AN36" s="1"/>
  <c r="AG36"/>
  <c r="AH35"/>
  <c r="AG35"/>
  <c r="AH34"/>
  <c r="AG34"/>
  <c r="AH33"/>
  <c r="AG33"/>
  <c r="AH32"/>
  <c r="AG32"/>
  <c r="AH30"/>
  <c r="AG30"/>
  <c r="AH29"/>
  <c r="AG29"/>
  <c r="AH28"/>
  <c r="AG28"/>
  <c r="AH27"/>
  <c r="AG27"/>
  <c r="AH26"/>
  <c r="AG26"/>
  <c r="AH25"/>
  <c r="AG25"/>
  <c r="AH24"/>
  <c r="AG24"/>
  <c r="AH23"/>
  <c r="AG23"/>
  <c r="AH22"/>
  <c r="AG22"/>
  <c r="AH21"/>
  <c r="AG21"/>
  <c r="AH20"/>
  <c r="AG20"/>
  <c r="AH19"/>
  <c r="AG19"/>
  <c r="AH18"/>
  <c r="AG18"/>
  <c r="AH17"/>
  <c r="AH31" s="1"/>
  <c r="AG17"/>
  <c r="AH16"/>
  <c r="AG16"/>
  <c r="AH15"/>
  <c r="AG15"/>
  <c r="AH12"/>
  <c r="AG12"/>
  <c r="AH8"/>
  <c r="AG8"/>
  <c r="L102"/>
  <c r="AM102" s="1"/>
  <c r="L99"/>
  <c r="L98"/>
  <c r="L97"/>
  <c r="L96"/>
  <c r="M95"/>
  <c r="L95"/>
  <c r="L94"/>
  <c r="M93"/>
  <c r="AN93" s="1"/>
  <c r="L93"/>
  <c r="AM93" s="1"/>
  <c r="L92"/>
  <c r="AM92" s="1"/>
  <c r="L91"/>
  <c r="AM91" s="1"/>
  <c r="L90"/>
  <c r="AM90" s="1"/>
  <c r="L89"/>
  <c r="L88"/>
  <c r="AM88" s="1"/>
  <c r="L87"/>
  <c r="L86"/>
  <c r="L85"/>
  <c r="L84"/>
  <c r="L81"/>
  <c r="AM81" s="1"/>
  <c r="L80"/>
  <c r="AM80" s="1"/>
  <c r="L79"/>
  <c r="L78"/>
  <c r="L77"/>
  <c r="L76"/>
  <c r="AM76" s="1"/>
  <c r="L75"/>
  <c r="L74"/>
  <c r="L72"/>
  <c r="AM72" s="1"/>
  <c r="L71"/>
  <c r="AM71" s="1"/>
  <c r="L70"/>
  <c r="L69"/>
  <c r="L68"/>
  <c r="AM68" s="1"/>
  <c r="L67"/>
  <c r="AM67" s="1"/>
  <c r="M66"/>
  <c r="AN66" s="1"/>
  <c r="L66"/>
  <c r="AM66" s="1"/>
  <c r="L65"/>
  <c r="AM65" s="1"/>
  <c r="L64"/>
  <c r="AM64" s="1"/>
  <c r="L63"/>
  <c r="AM63" s="1"/>
  <c r="L62"/>
  <c r="AM62" s="1"/>
  <c r="L61"/>
  <c r="AM61" s="1"/>
  <c r="L60"/>
  <c r="AM60" s="1"/>
  <c r="L59"/>
  <c r="L55"/>
  <c r="L54"/>
  <c r="AM54" s="1"/>
  <c r="L53"/>
  <c r="AM53" s="1"/>
  <c r="L52"/>
  <c r="L51"/>
  <c r="AM51" s="1"/>
  <c r="L50"/>
  <c r="AM50" s="1"/>
  <c r="M49"/>
  <c r="AN49" s="1"/>
  <c r="L49"/>
  <c r="AM49" s="1"/>
  <c r="L48"/>
  <c r="AM48" s="1"/>
  <c r="M47"/>
  <c r="AN47" s="1"/>
  <c r="L47"/>
  <c r="AM47" s="1"/>
  <c r="L46"/>
  <c r="AM46" s="1"/>
  <c r="L45"/>
  <c r="AM45" s="1"/>
  <c r="L44"/>
  <c r="L43"/>
  <c r="L56" s="1"/>
  <c r="L40"/>
  <c r="AM40" s="1"/>
  <c r="L39"/>
  <c r="AM39" s="1"/>
  <c r="L38"/>
  <c r="AM38" s="1"/>
  <c r="M37"/>
  <c r="AN37" s="1"/>
  <c r="L37"/>
  <c r="AM37" s="1"/>
  <c r="L36"/>
  <c r="L35"/>
  <c r="AM35" s="1"/>
  <c r="L34"/>
  <c r="L33"/>
  <c r="AM33" s="1"/>
  <c r="L32"/>
  <c r="L30"/>
  <c r="L29"/>
  <c r="M28"/>
  <c r="AN28" s="1"/>
  <c r="L28"/>
  <c r="AM28" s="1"/>
  <c r="L27"/>
  <c r="L26"/>
  <c r="AM26" s="1"/>
  <c r="L25"/>
  <c r="L24"/>
  <c r="L23"/>
  <c r="L22"/>
  <c r="L21"/>
  <c r="AM21" s="1"/>
  <c r="L20"/>
  <c r="AM20" s="1"/>
  <c r="L19"/>
  <c r="L18"/>
  <c r="AM18" s="1"/>
  <c r="M17"/>
  <c r="L17"/>
  <c r="L16"/>
  <c r="AM16" s="1"/>
  <c r="M15"/>
  <c r="L15"/>
  <c r="M13"/>
  <c r="L13"/>
  <c r="L12"/>
  <c r="AM12" s="1"/>
  <c r="L11"/>
  <c r="AM11" s="1"/>
  <c r="L10"/>
  <c r="L9"/>
  <c r="L8"/>
  <c r="C100" i="106"/>
  <c r="D100"/>
  <c r="E100"/>
  <c r="F100"/>
  <c r="G100"/>
  <c r="H100"/>
  <c r="I100"/>
  <c r="J100"/>
  <c r="K100"/>
  <c r="L100"/>
  <c r="M100"/>
  <c r="N100"/>
  <c r="O100"/>
  <c r="O101"/>
  <c r="P100"/>
  <c r="Q100"/>
  <c r="R100"/>
  <c r="S100"/>
  <c r="T100"/>
  <c r="U100"/>
  <c r="W100"/>
  <c r="W101"/>
  <c r="X100"/>
  <c r="Z100"/>
  <c r="AA100"/>
  <c r="AC100"/>
  <c r="AD100"/>
  <c r="AF100"/>
  <c r="AG100"/>
  <c r="AI100"/>
  <c r="AJ100"/>
  <c r="AJ101" s="1"/>
  <c r="E101"/>
  <c r="F101"/>
  <c r="C82"/>
  <c r="D82"/>
  <c r="E82"/>
  <c r="F82"/>
  <c r="G82"/>
  <c r="G83"/>
  <c r="G101" s="1"/>
  <c r="H82"/>
  <c r="I82"/>
  <c r="I83" s="1"/>
  <c r="J82"/>
  <c r="J83" s="1"/>
  <c r="K82"/>
  <c r="L82"/>
  <c r="L83" s="1"/>
  <c r="L101" s="1"/>
  <c r="M82"/>
  <c r="N82"/>
  <c r="O82"/>
  <c r="O83" s="1"/>
  <c r="P82"/>
  <c r="Q82"/>
  <c r="Q83" s="1"/>
  <c r="Q101" s="1"/>
  <c r="Q103" s="1"/>
  <c r="R82"/>
  <c r="R83" s="1"/>
  <c r="R101" s="1"/>
  <c r="S82"/>
  <c r="T82"/>
  <c r="T83"/>
  <c r="T101" s="1"/>
  <c r="U82"/>
  <c r="W82"/>
  <c r="W83"/>
  <c r="X82"/>
  <c r="Z82"/>
  <c r="AA82"/>
  <c r="AB82"/>
  <c r="AC82"/>
  <c r="AD82"/>
  <c r="AF82"/>
  <c r="AG82"/>
  <c r="AG83" s="1"/>
  <c r="AI82"/>
  <c r="AJ82"/>
  <c r="AJ83"/>
  <c r="E83"/>
  <c r="F83"/>
  <c r="M83"/>
  <c r="M101" s="1"/>
  <c r="N83"/>
  <c r="N101" s="1"/>
  <c r="AC83"/>
  <c r="AC101" s="1"/>
  <c r="AD83"/>
  <c r="AD101" s="1"/>
  <c r="T31"/>
  <c r="U31"/>
  <c r="W31"/>
  <c r="X31"/>
  <c r="Z31"/>
  <c r="Z42" s="1"/>
  <c r="AA31"/>
  <c r="AC31"/>
  <c r="AD31"/>
  <c r="AD42" s="1"/>
  <c r="AD57" s="1"/>
  <c r="AD103" s="1"/>
  <c r="AF31"/>
  <c r="AG31"/>
  <c r="AI31"/>
  <c r="AJ31"/>
  <c r="T73"/>
  <c r="U73"/>
  <c r="U83" s="1"/>
  <c r="U101" s="1"/>
  <c r="W73"/>
  <c r="X73"/>
  <c r="X83" s="1"/>
  <c r="X101" s="1"/>
  <c r="Z73"/>
  <c r="AA73"/>
  <c r="AA83" s="1"/>
  <c r="AA101" s="1"/>
  <c r="AC73"/>
  <c r="AD73"/>
  <c r="AF73"/>
  <c r="AF83" s="1"/>
  <c r="AF101" s="1"/>
  <c r="AG73"/>
  <c r="AI73"/>
  <c r="AI83" s="1"/>
  <c r="AI101" s="1"/>
  <c r="AJ73"/>
  <c r="C73"/>
  <c r="C83" s="1"/>
  <c r="C101" s="1"/>
  <c r="D73"/>
  <c r="D83" s="1"/>
  <c r="D101" s="1"/>
  <c r="E73"/>
  <c r="F73"/>
  <c r="G73"/>
  <c r="H73"/>
  <c r="H83" s="1"/>
  <c r="H101" s="1"/>
  <c r="I73"/>
  <c r="J73"/>
  <c r="K73"/>
  <c r="K83" s="1"/>
  <c r="K101" s="1"/>
  <c r="L73"/>
  <c r="M73"/>
  <c r="N73"/>
  <c r="O73"/>
  <c r="P73"/>
  <c r="P83" s="1"/>
  <c r="P101" s="1"/>
  <c r="Q73"/>
  <c r="R73"/>
  <c r="S73"/>
  <c r="S83" s="1"/>
  <c r="S101" s="1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W56"/>
  <c r="X56"/>
  <c r="Z56"/>
  <c r="AA56"/>
  <c r="AC56"/>
  <c r="AD56"/>
  <c r="AF56"/>
  <c r="AG56"/>
  <c r="AI56"/>
  <c r="AJ56"/>
  <c r="C41"/>
  <c r="C42" s="1"/>
  <c r="D41"/>
  <c r="E41"/>
  <c r="E42" s="1"/>
  <c r="E57" s="1"/>
  <c r="E103" s="1"/>
  <c r="F41"/>
  <c r="G41"/>
  <c r="H41"/>
  <c r="H42" s="1"/>
  <c r="H57" s="1"/>
  <c r="I41"/>
  <c r="I42"/>
  <c r="I57" s="1"/>
  <c r="J41"/>
  <c r="J42" s="1"/>
  <c r="J57" s="1"/>
  <c r="K41"/>
  <c r="L41"/>
  <c r="M41"/>
  <c r="N41"/>
  <c r="O41"/>
  <c r="P41"/>
  <c r="Q41"/>
  <c r="Q42"/>
  <c r="Q57" s="1"/>
  <c r="R41"/>
  <c r="R42" s="1"/>
  <c r="R57" s="1"/>
  <c r="S41"/>
  <c r="N42"/>
  <c r="N57" s="1"/>
  <c r="C31"/>
  <c r="D31"/>
  <c r="D42" s="1"/>
  <c r="D57" s="1"/>
  <c r="E31"/>
  <c r="F31"/>
  <c r="F42" s="1"/>
  <c r="F57" s="1"/>
  <c r="G31"/>
  <c r="G42" s="1"/>
  <c r="G57" s="1"/>
  <c r="H31"/>
  <c r="I31"/>
  <c r="J31"/>
  <c r="K31"/>
  <c r="L31"/>
  <c r="L42" s="1"/>
  <c r="L57" s="1"/>
  <c r="M31"/>
  <c r="N31"/>
  <c r="O31"/>
  <c r="O42" s="1"/>
  <c r="O57" s="1"/>
  <c r="P31"/>
  <c r="P42" s="1"/>
  <c r="Q31"/>
  <c r="R31"/>
  <c r="S31"/>
  <c r="S42" s="1"/>
  <c r="S57" s="1"/>
  <c r="AL8"/>
  <c r="AM102"/>
  <c r="AM99"/>
  <c r="AM98"/>
  <c r="AM97"/>
  <c r="AM96"/>
  <c r="AM95"/>
  <c r="AM94"/>
  <c r="AN93"/>
  <c r="AM93"/>
  <c r="AM92"/>
  <c r="AM91"/>
  <c r="AM90"/>
  <c r="AM89"/>
  <c r="AM88"/>
  <c r="AM87"/>
  <c r="AM86"/>
  <c r="AM85"/>
  <c r="AM84"/>
  <c r="AM100" s="1"/>
  <c r="AM81"/>
  <c r="AM80"/>
  <c r="AM79"/>
  <c r="AM78"/>
  <c r="AM77"/>
  <c r="AM76"/>
  <c r="AM82" s="1"/>
  <c r="AM75"/>
  <c r="AM74"/>
  <c r="AN72"/>
  <c r="AM72"/>
  <c r="AM71"/>
  <c r="AM70"/>
  <c r="AM69"/>
  <c r="AM68"/>
  <c r="AM67"/>
  <c r="AM66"/>
  <c r="AM65"/>
  <c r="AM64"/>
  <c r="AM63"/>
  <c r="AM62"/>
  <c r="AM61"/>
  <c r="AM60"/>
  <c r="AM59"/>
  <c r="AN49"/>
  <c r="AM49"/>
  <c r="AM48"/>
  <c r="AM47"/>
  <c r="AM46"/>
  <c r="AM45"/>
  <c r="AM44"/>
  <c r="AM56" s="1"/>
  <c r="AM40"/>
  <c r="AM39"/>
  <c r="AM38"/>
  <c r="AM37"/>
  <c r="AM36"/>
  <c r="AM35"/>
  <c r="AM34"/>
  <c r="AM33"/>
  <c r="AM32"/>
  <c r="AM30"/>
  <c r="AM29"/>
  <c r="AM28"/>
  <c r="AM27"/>
  <c r="AM26"/>
  <c r="AM25"/>
  <c r="AM24"/>
  <c r="AM23"/>
  <c r="AM22"/>
  <c r="AM21"/>
  <c r="AM20"/>
  <c r="O20" i="108" s="1"/>
  <c r="G15" i="5" s="1"/>
  <c r="AM19" i="106"/>
  <c r="AM18"/>
  <c r="AM17"/>
  <c r="AM16"/>
  <c r="AM15"/>
  <c r="AM12"/>
  <c r="AM11"/>
  <c r="AM10"/>
  <c r="AM9"/>
  <c r="AM8"/>
  <c r="AM29" i="107"/>
  <c r="AM30"/>
  <c r="AM39"/>
  <c r="AM40"/>
  <c r="AM43"/>
  <c r="AM44"/>
  <c r="AM45"/>
  <c r="AM46"/>
  <c r="AM47"/>
  <c r="AM48"/>
  <c r="AM49"/>
  <c r="AM50"/>
  <c r="AY93" i="121"/>
  <c r="AY92"/>
  <c r="AY91"/>
  <c r="AY89"/>
  <c r="AY88"/>
  <c r="AY87"/>
  <c r="AY86"/>
  <c r="AY81"/>
  <c r="AY80"/>
  <c r="AZ79"/>
  <c r="AY79"/>
  <c r="BE79" s="1"/>
  <c r="AY78"/>
  <c r="AY77"/>
  <c r="AY76"/>
  <c r="AY75"/>
  <c r="AY74"/>
  <c r="AY72"/>
  <c r="AY71"/>
  <c r="AY70"/>
  <c r="AY69"/>
  <c r="AY68"/>
  <c r="AY67"/>
  <c r="AY66"/>
  <c r="AY65"/>
  <c r="AY64"/>
  <c r="AY63"/>
  <c r="AY62"/>
  <c r="AY61"/>
  <c r="AY60"/>
  <c r="AY54"/>
  <c r="AY53"/>
  <c r="AY52"/>
  <c r="AY51"/>
  <c r="AZ50"/>
  <c r="AY50"/>
  <c r="AY49"/>
  <c r="AY48"/>
  <c r="AY47"/>
  <c r="AY46"/>
  <c r="AY45"/>
  <c r="AY40"/>
  <c r="AY39"/>
  <c r="AY38"/>
  <c r="AY37"/>
  <c r="AY36"/>
  <c r="AY35"/>
  <c r="BE35" s="1"/>
  <c r="AY34"/>
  <c r="AY33"/>
  <c r="AY32"/>
  <c r="AY41"/>
  <c r="AY30"/>
  <c r="AY29"/>
  <c r="AY28"/>
  <c r="AY27"/>
  <c r="AY26"/>
  <c r="AY25"/>
  <c r="AZ24"/>
  <c r="AY24"/>
  <c r="AY23"/>
  <c r="AY22"/>
  <c r="AY21"/>
  <c r="AY20"/>
  <c r="AY19"/>
  <c r="AZ18"/>
  <c r="AY18"/>
  <c r="AY17"/>
  <c r="AY16"/>
  <c r="AY12"/>
  <c r="BE12" s="1"/>
  <c r="BF12" s="1"/>
  <c r="AY11"/>
  <c r="AY10"/>
  <c r="AY9"/>
  <c r="AY8"/>
  <c r="AJ93"/>
  <c r="BE93" s="1"/>
  <c r="AJ92"/>
  <c r="AJ91"/>
  <c r="AJ90"/>
  <c r="BE90" s="1"/>
  <c r="AJ88"/>
  <c r="AJ87"/>
  <c r="AJ86"/>
  <c r="AJ81"/>
  <c r="AJ80"/>
  <c r="BE80" s="1"/>
  <c r="AJ79"/>
  <c r="AJ78"/>
  <c r="BE78" s="1"/>
  <c r="AJ77"/>
  <c r="AJ76"/>
  <c r="BE76" s="1"/>
  <c r="AJ75"/>
  <c r="AJ74"/>
  <c r="AJ72"/>
  <c r="BE72" s="1"/>
  <c r="AJ71"/>
  <c r="AJ70"/>
  <c r="BE70" s="1"/>
  <c r="AJ69"/>
  <c r="AJ68"/>
  <c r="BE68" s="1"/>
  <c r="AJ67"/>
  <c r="AJ66"/>
  <c r="BE66" s="1"/>
  <c r="AJ65"/>
  <c r="AJ64"/>
  <c r="BE64" s="1"/>
  <c r="AJ63"/>
  <c r="AJ62"/>
  <c r="BE62" s="1"/>
  <c r="AJ61"/>
  <c r="BE61" s="1"/>
  <c r="O61" i="108" s="1"/>
  <c r="C61" i="23" s="1"/>
  <c r="O61" s="1"/>
  <c r="AJ60" i="121"/>
  <c r="BE60" s="1"/>
  <c r="AJ54"/>
  <c r="AJ53"/>
  <c r="BE53" s="1"/>
  <c r="AJ52"/>
  <c r="AJ51"/>
  <c r="BE51" s="1"/>
  <c r="AJ50"/>
  <c r="AJ49"/>
  <c r="BE49" s="1"/>
  <c r="AJ48"/>
  <c r="AJ47"/>
  <c r="BE47" s="1"/>
  <c r="AK46"/>
  <c r="AJ46"/>
  <c r="BE46" s="1"/>
  <c r="AJ45"/>
  <c r="AI32"/>
  <c r="AJ40"/>
  <c r="BE40" s="1"/>
  <c r="AJ39"/>
  <c r="AJ38"/>
  <c r="BE38" s="1"/>
  <c r="AJ37"/>
  <c r="BE37" s="1"/>
  <c r="AJ36"/>
  <c r="BE36" s="1"/>
  <c r="AJ35"/>
  <c r="AJ34"/>
  <c r="BE34" s="1"/>
  <c r="AJ33"/>
  <c r="BE33" s="1"/>
  <c r="AJ32"/>
  <c r="AJ12"/>
  <c r="AJ11"/>
  <c r="BE11" s="1"/>
  <c r="BF11" s="1"/>
  <c r="AJ10"/>
  <c r="AJ9"/>
  <c r="BE9" s="1"/>
  <c r="AJ8"/>
  <c r="BE8" s="1"/>
  <c r="AJ30"/>
  <c r="BE30" s="1"/>
  <c r="AJ29"/>
  <c r="BE29" s="1"/>
  <c r="AJ28"/>
  <c r="AJ27"/>
  <c r="BE27" s="1"/>
  <c r="AJ26"/>
  <c r="BE26" s="1"/>
  <c r="AJ25"/>
  <c r="BE25" s="1"/>
  <c r="AJ24"/>
  <c r="BE24" s="1"/>
  <c r="AJ23"/>
  <c r="AJ22"/>
  <c r="AJ21"/>
  <c r="AJ20"/>
  <c r="BE20" s="1"/>
  <c r="AJ19"/>
  <c r="AJ18"/>
  <c r="BE18" s="1"/>
  <c r="AJ17"/>
  <c r="AJ16"/>
  <c r="BE16" s="1"/>
  <c r="C100"/>
  <c r="D100"/>
  <c r="E100"/>
  <c r="F100"/>
  <c r="G100"/>
  <c r="G101" s="1"/>
  <c r="H100"/>
  <c r="I100"/>
  <c r="J100"/>
  <c r="K100"/>
  <c r="L100"/>
  <c r="M100"/>
  <c r="N100"/>
  <c r="O100"/>
  <c r="Q100"/>
  <c r="R100"/>
  <c r="S100"/>
  <c r="T100"/>
  <c r="U100"/>
  <c r="V100"/>
  <c r="W100"/>
  <c r="X100"/>
  <c r="Y100"/>
  <c r="Z100"/>
  <c r="AA100"/>
  <c r="AB100"/>
  <c r="AC100"/>
  <c r="AD100"/>
  <c r="AF100"/>
  <c r="AG100"/>
  <c r="AL100"/>
  <c r="AM100"/>
  <c r="AN100"/>
  <c r="AO100"/>
  <c r="AP100"/>
  <c r="AQ100"/>
  <c r="AR100"/>
  <c r="AS100"/>
  <c r="AU100"/>
  <c r="AV100"/>
  <c r="BA100"/>
  <c r="BB100"/>
  <c r="Q101"/>
  <c r="C82"/>
  <c r="C83" s="1"/>
  <c r="D82"/>
  <c r="E82"/>
  <c r="F82"/>
  <c r="G82"/>
  <c r="G83"/>
  <c r="H82"/>
  <c r="I82"/>
  <c r="J82"/>
  <c r="K82"/>
  <c r="K83" s="1"/>
  <c r="L82"/>
  <c r="M82"/>
  <c r="M83" s="1"/>
  <c r="N82"/>
  <c r="O82"/>
  <c r="O83"/>
  <c r="P82"/>
  <c r="Q82"/>
  <c r="R82"/>
  <c r="R83" s="1"/>
  <c r="S82"/>
  <c r="T82"/>
  <c r="T83"/>
  <c r="U82"/>
  <c r="V82"/>
  <c r="W82"/>
  <c r="W83" s="1"/>
  <c r="X82"/>
  <c r="Y82"/>
  <c r="Z82"/>
  <c r="Z83" s="1"/>
  <c r="AA82"/>
  <c r="AB82"/>
  <c r="AC82"/>
  <c r="AD82"/>
  <c r="AF82"/>
  <c r="AF83" s="1"/>
  <c r="AG82"/>
  <c r="AL82"/>
  <c r="AM82"/>
  <c r="AN82"/>
  <c r="AO82"/>
  <c r="AP82"/>
  <c r="AQ82"/>
  <c r="AQ83"/>
  <c r="AR82"/>
  <c r="AS82"/>
  <c r="AU82"/>
  <c r="AU83" s="1"/>
  <c r="AV82"/>
  <c r="E83"/>
  <c r="E101" s="1"/>
  <c r="F83"/>
  <c r="F101" s="1"/>
  <c r="N83"/>
  <c r="Q83"/>
  <c r="AL83"/>
  <c r="C73"/>
  <c r="D73"/>
  <c r="D83" s="1"/>
  <c r="E73"/>
  <c r="F73"/>
  <c r="G73"/>
  <c r="H73"/>
  <c r="I73"/>
  <c r="J73"/>
  <c r="K73"/>
  <c r="L73"/>
  <c r="L83" s="1"/>
  <c r="M73"/>
  <c r="N73"/>
  <c r="O73"/>
  <c r="Q73"/>
  <c r="R73"/>
  <c r="S73"/>
  <c r="T73"/>
  <c r="U73"/>
  <c r="V73"/>
  <c r="W73"/>
  <c r="X73"/>
  <c r="X83" s="1"/>
  <c r="Y73"/>
  <c r="Z73"/>
  <c r="AA73"/>
  <c r="AA83" s="1"/>
  <c r="AB73"/>
  <c r="AC73"/>
  <c r="AC83" s="1"/>
  <c r="AD73"/>
  <c r="AD83" s="1"/>
  <c r="AF73"/>
  <c r="AG73"/>
  <c r="AG83" s="1"/>
  <c r="AL73"/>
  <c r="AM73"/>
  <c r="AM83" s="1"/>
  <c r="AN73"/>
  <c r="AN83" s="1"/>
  <c r="AO73"/>
  <c r="AP73"/>
  <c r="AP83" s="1"/>
  <c r="AQ73"/>
  <c r="AR73"/>
  <c r="AS73"/>
  <c r="AS83" s="1"/>
  <c r="AU73"/>
  <c r="AV73"/>
  <c r="AV83" s="1"/>
  <c r="C56"/>
  <c r="D56"/>
  <c r="E56"/>
  <c r="F56"/>
  <c r="G56"/>
  <c r="H56"/>
  <c r="I56"/>
  <c r="J56"/>
  <c r="K56"/>
  <c r="L56"/>
  <c r="M56"/>
  <c r="N56"/>
  <c r="O56"/>
  <c r="Q56"/>
  <c r="R56"/>
  <c r="S56"/>
  <c r="T56"/>
  <c r="U56"/>
  <c r="V56"/>
  <c r="W56"/>
  <c r="X56"/>
  <c r="Y56"/>
  <c r="Z56"/>
  <c r="AA56"/>
  <c r="AB56"/>
  <c r="AC56"/>
  <c r="AD56"/>
  <c r="AF56"/>
  <c r="AG56"/>
  <c r="AL56"/>
  <c r="AM56"/>
  <c r="AN56"/>
  <c r="AO56"/>
  <c r="AP56"/>
  <c r="AQ56"/>
  <c r="AR56"/>
  <c r="AS56"/>
  <c r="AU56"/>
  <c r="AV56"/>
  <c r="AG57"/>
  <c r="C41"/>
  <c r="D41"/>
  <c r="E41"/>
  <c r="F41"/>
  <c r="G41"/>
  <c r="H41"/>
  <c r="I41"/>
  <c r="I42" s="1"/>
  <c r="I57" s="1"/>
  <c r="J41"/>
  <c r="K41"/>
  <c r="L41"/>
  <c r="L42"/>
  <c r="L57" s="1"/>
  <c r="M41"/>
  <c r="N41"/>
  <c r="O41"/>
  <c r="O42"/>
  <c r="O57" s="1"/>
  <c r="Q41"/>
  <c r="Q42" s="1"/>
  <c r="Q57" s="1"/>
  <c r="Q103" s="1"/>
  <c r="R41"/>
  <c r="S41"/>
  <c r="T41"/>
  <c r="T42"/>
  <c r="T57" s="1"/>
  <c r="U41"/>
  <c r="U42" s="1"/>
  <c r="V41"/>
  <c r="W41"/>
  <c r="W42"/>
  <c r="W57" s="1"/>
  <c r="X41"/>
  <c r="Y41"/>
  <c r="Z41"/>
  <c r="AA41"/>
  <c r="AA42" s="1"/>
  <c r="AA57" s="1"/>
  <c r="AB41"/>
  <c r="AC41"/>
  <c r="AC42" s="1"/>
  <c r="AD41"/>
  <c r="AF41"/>
  <c r="AG41"/>
  <c r="AL41"/>
  <c r="AM41"/>
  <c r="AM42"/>
  <c r="AM57" s="1"/>
  <c r="AN41"/>
  <c r="AN42" s="1"/>
  <c r="AN57" s="1"/>
  <c r="AO41"/>
  <c r="AP41"/>
  <c r="AP42" s="1"/>
  <c r="AP57" s="1"/>
  <c r="AQ41"/>
  <c r="AR41"/>
  <c r="AR42"/>
  <c r="AR57" s="1"/>
  <c r="AS41"/>
  <c r="AU41"/>
  <c r="AV41"/>
  <c r="E42"/>
  <c r="E57" s="1"/>
  <c r="Y42"/>
  <c r="Z42"/>
  <c r="AG42"/>
  <c r="AS42"/>
  <c r="AS57" s="1"/>
  <c r="C31"/>
  <c r="D31"/>
  <c r="D42" s="1"/>
  <c r="D57" s="1"/>
  <c r="E31"/>
  <c r="F31"/>
  <c r="G31"/>
  <c r="H31"/>
  <c r="I31"/>
  <c r="J31"/>
  <c r="K31"/>
  <c r="L31"/>
  <c r="M31"/>
  <c r="M42" s="1"/>
  <c r="M57" s="1"/>
  <c r="N31"/>
  <c r="N42" s="1"/>
  <c r="N57" s="1"/>
  <c r="O31"/>
  <c r="Q31"/>
  <c r="R31"/>
  <c r="S31"/>
  <c r="S42" s="1"/>
  <c r="T31"/>
  <c r="U31"/>
  <c r="V31"/>
  <c r="V42" s="1"/>
  <c r="W31"/>
  <c r="X31"/>
  <c r="Y31"/>
  <c r="Z31"/>
  <c r="AA31"/>
  <c r="AB31"/>
  <c r="AB42" s="1"/>
  <c r="AB57" s="1"/>
  <c r="AC31"/>
  <c r="AD31"/>
  <c r="AD42" s="1"/>
  <c r="AD57" s="1"/>
  <c r="AF31"/>
  <c r="AG31"/>
  <c r="AL31"/>
  <c r="AL42" s="1"/>
  <c r="AL57" s="1"/>
  <c r="AM31"/>
  <c r="AN31"/>
  <c r="AO31"/>
  <c r="AO42" s="1"/>
  <c r="AO57" s="1"/>
  <c r="AP31"/>
  <c r="AQ31"/>
  <c r="AR31"/>
  <c r="AS31"/>
  <c r="AU31"/>
  <c r="AU42" s="1"/>
  <c r="AV31"/>
  <c r="C100" i="107"/>
  <c r="D100"/>
  <c r="E100"/>
  <c r="F100"/>
  <c r="G100"/>
  <c r="G101" s="1"/>
  <c r="H100"/>
  <c r="I100"/>
  <c r="J100"/>
  <c r="K100"/>
  <c r="K101"/>
  <c r="L100"/>
  <c r="M100"/>
  <c r="N100"/>
  <c r="O100"/>
  <c r="P100"/>
  <c r="Q100"/>
  <c r="R100"/>
  <c r="T100"/>
  <c r="U100"/>
  <c r="V100"/>
  <c r="W100"/>
  <c r="X100"/>
  <c r="Y100"/>
  <c r="Z100"/>
  <c r="AA100"/>
  <c r="AB100"/>
  <c r="AC100"/>
  <c r="AD100"/>
  <c r="AE100"/>
  <c r="C82"/>
  <c r="D82"/>
  <c r="E82"/>
  <c r="F82"/>
  <c r="G82"/>
  <c r="G83" s="1"/>
  <c r="H82"/>
  <c r="H83"/>
  <c r="H101" s="1"/>
  <c r="I82"/>
  <c r="J82"/>
  <c r="K82"/>
  <c r="K83"/>
  <c r="L82"/>
  <c r="L83" s="1"/>
  <c r="M82"/>
  <c r="N82"/>
  <c r="N83" s="1"/>
  <c r="O82"/>
  <c r="O83" s="1"/>
  <c r="O101" s="1"/>
  <c r="P82"/>
  <c r="Q82"/>
  <c r="R82"/>
  <c r="R83" s="1"/>
  <c r="R101" s="1"/>
  <c r="T82"/>
  <c r="T83" s="1"/>
  <c r="T101" s="1"/>
  <c r="U82"/>
  <c r="V82"/>
  <c r="V83" s="1"/>
  <c r="V101" s="1"/>
  <c r="W82"/>
  <c r="W83" s="1"/>
  <c r="W101" s="1"/>
  <c r="X82"/>
  <c r="Y82"/>
  <c r="Z82"/>
  <c r="Z83" s="1"/>
  <c r="Z101" s="1"/>
  <c r="AA82"/>
  <c r="AB82"/>
  <c r="AC82"/>
  <c r="AD82"/>
  <c r="AE82"/>
  <c r="F83"/>
  <c r="F101" s="1"/>
  <c r="C73"/>
  <c r="D73"/>
  <c r="D83" s="1"/>
  <c r="D101" s="1"/>
  <c r="E73"/>
  <c r="E83" s="1"/>
  <c r="E101" s="1"/>
  <c r="F73"/>
  <c r="G73"/>
  <c r="H73"/>
  <c r="I73"/>
  <c r="J73"/>
  <c r="J83" s="1"/>
  <c r="J101" s="1"/>
  <c r="K73"/>
  <c r="L73"/>
  <c r="M73"/>
  <c r="M83" s="1"/>
  <c r="N73"/>
  <c r="O73"/>
  <c r="P73"/>
  <c r="Q73"/>
  <c r="R73"/>
  <c r="T73"/>
  <c r="U73"/>
  <c r="U83" s="1"/>
  <c r="U101" s="1"/>
  <c r="V73"/>
  <c r="W73"/>
  <c r="X73"/>
  <c r="X83" s="1"/>
  <c r="X101" s="1"/>
  <c r="Y73"/>
  <c r="Y83" s="1"/>
  <c r="Y101" s="1"/>
  <c r="Z73"/>
  <c r="AA73"/>
  <c r="AA83" s="1"/>
  <c r="AA101" s="1"/>
  <c r="AB73"/>
  <c r="AB83" s="1"/>
  <c r="AC73"/>
  <c r="AC83" s="1"/>
  <c r="AC101" s="1"/>
  <c r="AC103" s="1"/>
  <c r="AD73"/>
  <c r="AD83" s="1"/>
  <c r="AE73"/>
  <c r="AE83" s="1"/>
  <c r="AE101" s="1"/>
  <c r="E57"/>
  <c r="E103" s="1"/>
  <c r="C56"/>
  <c r="D56"/>
  <c r="E56"/>
  <c r="F56"/>
  <c r="G56"/>
  <c r="H56"/>
  <c r="I56"/>
  <c r="J56"/>
  <c r="K56"/>
  <c r="L56"/>
  <c r="M56"/>
  <c r="N56"/>
  <c r="O56"/>
  <c r="P56"/>
  <c r="Q56"/>
  <c r="Q57" s="1"/>
  <c r="R56"/>
  <c r="T56"/>
  <c r="U56"/>
  <c r="V56"/>
  <c r="W56"/>
  <c r="X56"/>
  <c r="Y56"/>
  <c r="Z56"/>
  <c r="AA56"/>
  <c r="AB56"/>
  <c r="AC56"/>
  <c r="AD56"/>
  <c r="AE56"/>
  <c r="E42"/>
  <c r="Q42"/>
  <c r="T42"/>
  <c r="T57" s="1"/>
  <c r="T103" s="1"/>
  <c r="C41"/>
  <c r="D41"/>
  <c r="E41"/>
  <c r="F41"/>
  <c r="G41"/>
  <c r="H41"/>
  <c r="H42" s="1"/>
  <c r="I41"/>
  <c r="I42" s="1"/>
  <c r="J41"/>
  <c r="K41"/>
  <c r="L41"/>
  <c r="M41"/>
  <c r="M42" s="1"/>
  <c r="N41"/>
  <c r="N42" s="1"/>
  <c r="N57" s="1"/>
  <c r="O41"/>
  <c r="P41"/>
  <c r="Q41"/>
  <c r="R41"/>
  <c r="R42" s="1"/>
  <c r="R57" s="1"/>
  <c r="T41"/>
  <c r="U41"/>
  <c r="V41"/>
  <c r="W41"/>
  <c r="W42" s="1"/>
  <c r="W57" s="1"/>
  <c r="X41"/>
  <c r="Y41"/>
  <c r="Z41"/>
  <c r="Z42" s="1"/>
  <c r="Z57" s="1"/>
  <c r="Z103" s="1"/>
  <c r="AA41"/>
  <c r="AB41"/>
  <c r="AC41"/>
  <c r="AD41"/>
  <c r="AE41"/>
  <c r="AE42" s="1"/>
  <c r="AE57" s="1"/>
  <c r="C31"/>
  <c r="D31"/>
  <c r="D42" s="1"/>
  <c r="D57" s="1"/>
  <c r="E31"/>
  <c r="F31"/>
  <c r="G31"/>
  <c r="G42" s="1"/>
  <c r="G57" s="1"/>
  <c r="G103" s="1"/>
  <c r="H31"/>
  <c r="I31"/>
  <c r="J31"/>
  <c r="K31"/>
  <c r="K42" s="1"/>
  <c r="K57" s="1"/>
  <c r="L31"/>
  <c r="L42" s="1"/>
  <c r="L57" s="1"/>
  <c r="M31"/>
  <c r="N31"/>
  <c r="O31"/>
  <c r="P31"/>
  <c r="P42" s="1"/>
  <c r="P57" s="1"/>
  <c r="Q31"/>
  <c r="R31"/>
  <c r="T31"/>
  <c r="U31"/>
  <c r="U42" s="1"/>
  <c r="U57" s="1"/>
  <c r="V31"/>
  <c r="W31"/>
  <c r="X31"/>
  <c r="X42" s="1"/>
  <c r="X57" s="1"/>
  <c r="X103" s="1"/>
  <c r="Y31"/>
  <c r="Y42" s="1"/>
  <c r="Y57" s="1"/>
  <c r="Z31"/>
  <c r="AA31"/>
  <c r="AB31"/>
  <c r="AB42" s="1"/>
  <c r="AB57" s="1"/>
  <c r="AC31"/>
  <c r="AC42"/>
  <c r="AC57" s="1"/>
  <c r="AD31"/>
  <c r="AE31"/>
  <c r="B31"/>
  <c r="B42" s="1"/>
  <c r="B57" s="1"/>
  <c r="B41"/>
  <c r="B56"/>
  <c r="B73"/>
  <c r="B83" s="1"/>
  <c r="B82"/>
  <c r="B100"/>
  <c r="AH74"/>
  <c r="AH66"/>
  <c r="AH36"/>
  <c r="AH27"/>
  <c r="AH23"/>
  <c r="AM23" s="1"/>
  <c r="AH22"/>
  <c r="AM22" s="1"/>
  <c r="AH102"/>
  <c r="H544" i="136"/>
  <c r="H36" i="5" s="1"/>
  <c r="L36" s="1"/>
  <c r="G544" i="136"/>
  <c r="G36" i="5" s="1"/>
  <c r="F544" i="136"/>
  <c r="F36" i="5" s="1"/>
  <c r="J36" s="1"/>
  <c r="H534" i="136"/>
  <c r="H35" i="5" s="1"/>
  <c r="L35" s="1"/>
  <c r="G534" i="136"/>
  <c r="G35" i="5" s="1"/>
  <c r="F534" i="136"/>
  <c r="F536" s="1"/>
  <c r="H536" s="1"/>
  <c r="H524"/>
  <c r="H523"/>
  <c r="H522"/>
  <c r="H521"/>
  <c r="H520"/>
  <c r="H516"/>
  <c r="H514"/>
  <c r="H22" i="5" s="1"/>
  <c r="L22" s="1"/>
  <c r="G514" i="136"/>
  <c r="G22" i="5" s="1"/>
  <c r="K22" s="1"/>
  <c r="F514" i="136"/>
  <c r="F22" i="5" s="1"/>
  <c r="J22" s="1"/>
  <c r="H507" i="136"/>
  <c r="H509" s="1"/>
  <c r="H20" i="5" s="1"/>
  <c r="L20" s="1"/>
  <c r="G489" i="136"/>
  <c r="G34" i="5" s="1"/>
  <c r="F489" i="136"/>
  <c r="F34" i="5" s="1"/>
  <c r="H474" i="136"/>
  <c r="H473"/>
  <c r="H472"/>
  <c r="H471"/>
  <c r="H470"/>
  <c r="H469"/>
  <c r="H468"/>
  <c r="H466"/>
  <c r="H465"/>
  <c r="H464"/>
  <c r="H463"/>
  <c r="H462"/>
  <c r="H461"/>
  <c r="H460"/>
  <c r="H458"/>
  <c r="G447"/>
  <c r="G32" i="5" s="1"/>
  <c r="F447" i="136"/>
  <c r="F32" i="5" s="1"/>
  <c r="H443" i="136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2"/>
  <c r="G412"/>
  <c r="G21" i="5" s="1"/>
  <c r="F412" i="136"/>
  <c r="F21" i="5" s="1"/>
  <c r="D328" i="136"/>
  <c r="H283"/>
  <c r="H19" i="5" s="1"/>
  <c r="G283" i="136"/>
  <c r="G19" i="5" s="1"/>
  <c r="F283" i="136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13"/>
  <c r="H212"/>
  <c r="H211"/>
  <c r="H206"/>
  <c r="H205"/>
  <c r="H204"/>
  <c r="H203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1"/>
  <c r="H158"/>
  <c r="H157"/>
  <c r="H156"/>
  <c r="H155"/>
  <c r="H154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10"/>
  <c r="H109"/>
  <c r="H108"/>
  <c r="H107"/>
  <c r="H106"/>
  <c r="H105"/>
  <c r="H104"/>
  <c r="H103"/>
  <c r="H102"/>
  <c r="H97"/>
  <c r="H96"/>
  <c r="H95"/>
  <c r="H88"/>
  <c r="H87"/>
  <c r="H86"/>
  <c r="H85"/>
  <c r="H84"/>
  <c r="H83"/>
  <c r="H82"/>
  <c r="H81"/>
  <c r="H80"/>
  <c r="H79"/>
  <c r="H78"/>
  <c r="H77"/>
  <c r="H76"/>
  <c r="H75"/>
  <c r="H74"/>
  <c r="H73"/>
  <c r="H72"/>
  <c r="G63"/>
  <c r="C21" i="5" s="1"/>
  <c r="F63" i="136"/>
  <c r="B21" i="5" s="1"/>
  <c r="H61" i="136"/>
  <c r="H60"/>
  <c r="H59"/>
  <c r="H58"/>
  <c r="H57"/>
  <c r="H56"/>
  <c r="H55"/>
  <c r="H54"/>
  <c r="H53"/>
  <c r="H52"/>
  <c r="G45"/>
  <c r="F45"/>
  <c r="B19" i="5" s="1"/>
  <c r="H43" i="136"/>
  <c r="H42"/>
  <c r="H41"/>
  <c r="H40"/>
  <c r="H39"/>
  <c r="H38"/>
  <c r="H37"/>
  <c r="H36"/>
  <c r="H26"/>
  <c r="H25"/>
  <c r="H24"/>
  <c r="H23"/>
  <c r="H22"/>
  <c r="H21"/>
  <c r="H20"/>
  <c r="H19"/>
  <c r="H18"/>
  <c r="H17"/>
  <c r="H16"/>
  <c r="H15"/>
  <c r="H14"/>
  <c r="H13"/>
  <c r="H12"/>
  <c r="H11"/>
  <c r="H10"/>
  <c r="Z395" i="133"/>
  <c r="Y395"/>
  <c r="X395"/>
  <c r="W395"/>
  <c r="V395"/>
  <c r="C395"/>
  <c r="Z394"/>
  <c r="Y394"/>
  <c r="X394"/>
  <c r="W394"/>
  <c r="V394"/>
  <c r="C394"/>
  <c r="Z393"/>
  <c r="Y393"/>
  <c r="S393" s="1"/>
  <c r="X393"/>
  <c r="W393"/>
  <c r="V393"/>
  <c r="C393"/>
  <c r="Z392"/>
  <c r="Y392"/>
  <c r="X392"/>
  <c r="W392"/>
  <c r="S392" s="1"/>
  <c r="V392"/>
  <c r="C392"/>
  <c r="Z391"/>
  <c r="Y391"/>
  <c r="S391" s="1"/>
  <c r="X391"/>
  <c r="W391"/>
  <c r="V391"/>
  <c r="C391"/>
  <c r="Z390"/>
  <c r="Y390"/>
  <c r="X390"/>
  <c r="W390"/>
  <c r="S390" s="1"/>
  <c r="V390"/>
  <c r="C390"/>
  <c r="Z389"/>
  <c r="Y389"/>
  <c r="S389" s="1"/>
  <c r="X389"/>
  <c r="W389"/>
  <c r="V389"/>
  <c r="C389"/>
  <c r="Z388"/>
  <c r="Y388"/>
  <c r="X388"/>
  <c r="W388"/>
  <c r="V388"/>
  <c r="C388"/>
  <c r="Z387"/>
  <c r="Y387"/>
  <c r="S387" s="1"/>
  <c r="X387"/>
  <c r="W387"/>
  <c r="V387"/>
  <c r="C387"/>
  <c r="Z386"/>
  <c r="Y386"/>
  <c r="X386"/>
  <c r="W386"/>
  <c r="S386" s="1"/>
  <c r="V386"/>
  <c r="C386"/>
  <c r="Z385"/>
  <c r="Y385"/>
  <c r="S385" s="1"/>
  <c r="X385"/>
  <c r="W385"/>
  <c r="V385"/>
  <c r="C385"/>
  <c r="Z384"/>
  <c r="Y384"/>
  <c r="X384"/>
  <c r="W384"/>
  <c r="S384" s="1"/>
  <c r="V384"/>
  <c r="C384"/>
  <c r="Z383"/>
  <c r="Y383"/>
  <c r="S383" s="1"/>
  <c r="X383"/>
  <c r="W383"/>
  <c r="V383"/>
  <c r="C383"/>
  <c r="Z382"/>
  <c r="Y382"/>
  <c r="X382"/>
  <c r="W382"/>
  <c r="S382" s="1"/>
  <c r="V382"/>
  <c r="C382"/>
  <c r="Z381"/>
  <c r="Y381"/>
  <c r="S381" s="1"/>
  <c r="X381"/>
  <c r="W381"/>
  <c r="V381"/>
  <c r="C381"/>
  <c r="Z380"/>
  <c r="Y380"/>
  <c r="X380"/>
  <c r="W380"/>
  <c r="V380"/>
  <c r="C380"/>
  <c r="Z379"/>
  <c r="Y379"/>
  <c r="S379" s="1"/>
  <c r="X379"/>
  <c r="W379"/>
  <c r="V379"/>
  <c r="C379"/>
  <c r="Z378"/>
  <c r="Y378"/>
  <c r="X378"/>
  <c r="W378"/>
  <c r="S378" s="1"/>
  <c r="V378"/>
  <c r="C378"/>
  <c r="Z377"/>
  <c r="Y377"/>
  <c r="X377"/>
  <c r="W377"/>
  <c r="V377"/>
  <c r="C377"/>
  <c r="Z376"/>
  <c r="Y376"/>
  <c r="X376"/>
  <c r="W376"/>
  <c r="S376" s="1"/>
  <c r="V376"/>
  <c r="C376"/>
  <c r="Z375"/>
  <c r="Y375"/>
  <c r="X375"/>
  <c r="W375"/>
  <c r="V375"/>
  <c r="C375"/>
  <c r="Z374"/>
  <c r="Y374"/>
  <c r="X374"/>
  <c r="W374"/>
  <c r="S374" s="1"/>
  <c r="V374"/>
  <c r="C374"/>
  <c r="K373"/>
  <c r="C373"/>
  <c r="C372"/>
  <c r="C371"/>
  <c r="C369" s="1"/>
  <c r="C398" s="1"/>
  <c r="C370"/>
  <c r="U369"/>
  <c r="U398"/>
  <c r="T369"/>
  <c r="T398"/>
  <c r="R369"/>
  <c r="R398" s="1"/>
  <c r="Q369"/>
  <c r="Q398" s="1"/>
  <c r="P369"/>
  <c r="P398"/>
  <c r="O369"/>
  <c r="O398"/>
  <c r="N369"/>
  <c r="N398" s="1"/>
  <c r="M369"/>
  <c r="M398"/>
  <c r="L369"/>
  <c r="L398"/>
  <c r="J369"/>
  <c r="J398"/>
  <c r="I369"/>
  <c r="I398"/>
  <c r="H369"/>
  <c r="H398"/>
  <c r="G369"/>
  <c r="G398"/>
  <c r="F369"/>
  <c r="F398"/>
  <c r="E369"/>
  <c r="E398"/>
  <c r="D369"/>
  <c r="D398"/>
  <c r="Z362"/>
  <c r="Y362"/>
  <c r="S362" s="1"/>
  <c r="T362" s="1"/>
  <c r="U362" s="1"/>
  <c r="X362"/>
  <c r="W362"/>
  <c r="V362"/>
  <c r="C362"/>
  <c r="D362" s="1"/>
  <c r="E362" s="1"/>
  <c r="Z361"/>
  <c r="Y361"/>
  <c r="X361"/>
  <c r="W361"/>
  <c r="S361" s="1"/>
  <c r="T361" s="1"/>
  <c r="U361" s="1"/>
  <c r="V361"/>
  <c r="C361"/>
  <c r="D361" s="1"/>
  <c r="E361" s="1"/>
  <c r="Z360"/>
  <c r="Y360"/>
  <c r="X360"/>
  <c r="W360"/>
  <c r="V360"/>
  <c r="C360"/>
  <c r="D360" s="1"/>
  <c r="Z359"/>
  <c r="Y359"/>
  <c r="X359"/>
  <c r="W359"/>
  <c r="W358" s="1"/>
  <c r="C359"/>
  <c r="D359" s="1"/>
  <c r="J358"/>
  <c r="I358"/>
  <c r="H358"/>
  <c r="G358"/>
  <c r="F358"/>
  <c r="Y350"/>
  <c r="X350"/>
  <c r="W350"/>
  <c r="S350"/>
  <c r="C356"/>
  <c r="D356" s="1"/>
  <c r="E356" s="1"/>
  <c r="L355"/>
  <c r="M355" s="1"/>
  <c r="C355"/>
  <c r="C350" s="1"/>
  <c r="K354"/>
  <c r="L354" s="1"/>
  <c r="M354" s="1"/>
  <c r="C354"/>
  <c r="D354" s="1"/>
  <c r="K353"/>
  <c r="L353"/>
  <c r="M353" s="1"/>
  <c r="C353"/>
  <c r="D353"/>
  <c r="E353"/>
  <c r="C352"/>
  <c r="L351"/>
  <c r="M351" s="1"/>
  <c r="C351"/>
  <c r="D351"/>
  <c r="E351"/>
  <c r="Z350"/>
  <c r="R350"/>
  <c r="Q350"/>
  <c r="P350"/>
  <c r="O350"/>
  <c r="N350"/>
  <c r="J350"/>
  <c r="I350"/>
  <c r="H350"/>
  <c r="G350"/>
  <c r="F350"/>
  <c r="Z348"/>
  <c r="Y348"/>
  <c r="X348"/>
  <c r="W348"/>
  <c r="V348"/>
  <c r="S348" s="1"/>
  <c r="T348" s="1"/>
  <c r="U348" s="1"/>
  <c r="C348"/>
  <c r="D348" s="1"/>
  <c r="E348" s="1"/>
  <c r="Z347"/>
  <c r="Y347"/>
  <c r="X347"/>
  <c r="W347"/>
  <c r="V347"/>
  <c r="C347"/>
  <c r="D347" s="1"/>
  <c r="E347" s="1"/>
  <c r="Z346"/>
  <c r="Z249" s="1"/>
  <c r="Y346"/>
  <c r="X346"/>
  <c r="W346"/>
  <c r="V346"/>
  <c r="S346" s="1"/>
  <c r="T346" s="1"/>
  <c r="U346" s="1"/>
  <c r="C346"/>
  <c r="D346" s="1"/>
  <c r="E346" s="1"/>
  <c r="Z345"/>
  <c r="Y345"/>
  <c r="X345"/>
  <c r="X249" s="1"/>
  <c r="W345"/>
  <c r="V345"/>
  <c r="C345"/>
  <c r="D345" s="1"/>
  <c r="E345" s="1"/>
  <c r="V344"/>
  <c r="C344"/>
  <c r="D344" s="1"/>
  <c r="E344" s="1"/>
  <c r="V343"/>
  <c r="C343"/>
  <c r="D343" s="1"/>
  <c r="E343" s="1"/>
  <c r="V342"/>
  <c r="C342"/>
  <c r="D342" s="1"/>
  <c r="E342" s="1"/>
  <c r="V341"/>
  <c r="C341"/>
  <c r="D341" s="1"/>
  <c r="E341" s="1"/>
  <c r="V340"/>
  <c r="C340"/>
  <c r="D340" s="1"/>
  <c r="E340" s="1"/>
  <c r="C339"/>
  <c r="D339" s="1"/>
  <c r="E339" s="1"/>
  <c r="C338"/>
  <c r="D338" s="1"/>
  <c r="E338" s="1"/>
  <c r="C334"/>
  <c r="D334" s="1"/>
  <c r="E334" s="1"/>
  <c r="C332"/>
  <c r="D332" s="1"/>
  <c r="E332" s="1"/>
  <c r="C331"/>
  <c r="D331"/>
  <c r="E331" s="1"/>
  <c r="C330"/>
  <c r="D330" s="1"/>
  <c r="E330" s="1"/>
  <c r="C329"/>
  <c r="D329" s="1"/>
  <c r="E329" s="1"/>
  <c r="C328"/>
  <c r="D328"/>
  <c r="E328"/>
  <c r="C327"/>
  <c r="D327"/>
  <c r="E327"/>
  <c r="C326"/>
  <c r="D326" s="1"/>
  <c r="E326" s="1"/>
  <c r="C325"/>
  <c r="D325" s="1"/>
  <c r="E325" s="1"/>
  <c r="C324"/>
  <c r="D324" s="1"/>
  <c r="E324" s="1"/>
  <c r="C323"/>
  <c r="D323" s="1"/>
  <c r="E323" s="1"/>
  <c r="C322"/>
  <c r="D322" s="1"/>
  <c r="E322" s="1"/>
  <c r="C321"/>
  <c r="D321" s="1"/>
  <c r="E321" s="1"/>
  <c r="C320"/>
  <c r="D320"/>
  <c r="E320"/>
  <c r="C319"/>
  <c r="D319"/>
  <c r="E319"/>
  <c r="D318"/>
  <c r="E318" s="1"/>
  <c r="C318"/>
  <c r="C317"/>
  <c r="D317"/>
  <c r="E317" s="1"/>
  <c r="C316"/>
  <c r="D316"/>
  <c r="E316" s="1"/>
  <c r="C315"/>
  <c r="D315"/>
  <c r="E315"/>
  <c r="C314"/>
  <c r="D314" s="1"/>
  <c r="E314" s="1"/>
  <c r="C311"/>
  <c r="D311"/>
  <c r="E311" s="1"/>
  <c r="C310"/>
  <c r="D310"/>
  <c r="E310"/>
  <c r="C309"/>
  <c r="D309"/>
  <c r="E309"/>
  <c r="D308"/>
  <c r="E308" s="1"/>
  <c r="C308"/>
  <c r="C307"/>
  <c r="D307" s="1"/>
  <c r="E307" s="1"/>
  <c r="C306"/>
  <c r="D306"/>
  <c r="E306" s="1"/>
  <c r="C305"/>
  <c r="D305"/>
  <c r="E305"/>
  <c r="C304"/>
  <c r="D304" s="1"/>
  <c r="E304" s="1"/>
  <c r="C303"/>
  <c r="D303"/>
  <c r="E303" s="1"/>
  <c r="C302"/>
  <c r="D302"/>
  <c r="E302" s="1"/>
  <c r="C301"/>
  <c r="D301"/>
  <c r="E301"/>
  <c r="D300"/>
  <c r="E300" s="1"/>
  <c r="C300"/>
  <c r="C299"/>
  <c r="D299" s="1"/>
  <c r="E299" s="1"/>
  <c r="C298"/>
  <c r="D298"/>
  <c r="E298"/>
  <c r="C297"/>
  <c r="D297"/>
  <c r="E297"/>
  <c r="C296"/>
  <c r="D296" s="1"/>
  <c r="E296" s="1"/>
  <c r="C295"/>
  <c r="D295" s="1"/>
  <c r="E295" s="1"/>
  <c r="C294"/>
  <c r="D294"/>
  <c r="E294"/>
  <c r="C293"/>
  <c r="D293"/>
  <c r="E293"/>
  <c r="D292"/>
  <c r="E292" s="1"/>
  <c r="C292"/>
  <c r="C291"/>
  <c r="D291"/>
  <c r="E291" s="1"/>
  <c r="C290"/>
  <c r="D290"/>
  <c r="E290"/>
  <c r="C289"/>
  <c r="D289"/>
  <c r="E289"/>
  <c r="C288"/>
  <c r="D288" s="1"/>
  <c r="E288" s="1"/>
  <c r="C287"/>
  <c r="D287"/>
  <c r="E287" s="1"/>
  <c r="C286"/>
  <c r="D286"/>
  <c r="E286"/>
  <c r="C285"/>
  <c r="D285"/>
  <c r="E285"/>
  <c r="D284"/>
  <c r="E284" s="1"/>
  <c r="C284"/>
  <c r="C283"/>
  <c r="D283"/>
  <c r="E283" s="1"/>
  <c r="C282"/>
  <c r="D282"/>
  <c r="E282" s="1"/>
  <c r="C281"/>
  <c r="D281"/>
  <c r="E281"/>
  <c r="C280"/>
  <c r="D280" s="1"/>
  <c r="E280" s="1"/>
  <c r="C279"/>
  <c r="D279"/>
  <c r="E279" s="1"/>
  <c r="C278"/>
  <c r="D278"/>
  <c r="E278"/>
  <c r="C277"/>
  <c r="D277"/>
  <c r="E277"/>
  <c r="D276"/>
  <c r="E276" s="1"/>
  <c r="C276"/>
  <c r="C275"/>
  <c r="D275" s="1"/>
  <c r="E275" s="1"/>
  <c r="C274"/>
  <c r="D274"/>
  <c r="E274" s="1"/>
  <c r="C273"/>
  <c r="D273"/>
  <c r="E273"/>
  <c r="C272"/>
  <c r="D272" s="1"/>
  <c r="E272" s="1"/>
  <c r="C271"/>
  <c r="D271" s="1"/>
  <c r="E271" s="1"/>
  <c r="C270"/>
  <c r="D270" s="1"/>
  <c r="E270" s="1"/>
  <c r="C269"/>
  <c r="D269"/>
  <c r="E269"/>
  <c r="D268"/>
  <c r="E268" s="1"/>
  <c r="C268"/>
  <c r="C267"/>
  <c r="D267" s="1"/>
  <c r="E267" s="1"/>
  <c r="C266"/>
  <c r="D266"/>
  <c r="E266"/>
  <c r="C265"/>
  <c r="D265"/>
  <c r="E265"/>
  <c r="C264"/>
  <c r="D264" s="1"/>
  <c r="E264" s="1"/>
  <c r="C263"/>
  <c r="D263" s="1"/>
  <c r="E263" s="1"/>
  <c r="C262"/>
  <c r="D262"/>
  <c r="E262"/>
  <c r="C261"/>
  <c r="D261"/>
  <c r="E261"/>
  <c r="C260"/>
  <c r="D260" s="1"/>
  <c r="C259"/>
  <c r="D259"/>
  <c r="E259"/>
  <c r="C258"/>
  <c r="D258"/>
  <c r="E258"/>
  <c r="C257"/>
  <c r="D257" s="1"/>
  <c r="E257" s="1"/>
  <c r="C256"/>
  <c r="D256" s="1"/>
  <c r="E256" s="1"/>
  <c r="C255"/>
  <c r="D255"/>
  <c r="E255" s="1"/>
  <c r="C254"/>
  <c r="D254"/>
  <c r="E254"/>
  <c r="D253"/>
  <c r="E253" s="1"/>
  <c r="C253"/>
  <c r="C252"/>
  <c r="D252"/>
  <c r="C251"/>
  <c r="D251"/>
  <c r="E251"/>
  <c r="C250"/>
  <c r="D250"/>
  <c r="R249"/>
  <c r="Q249"/>
  <c r="Q365" s="1"/>
  <c r="P249"/>
  <c r="O249"/>
  <c r="N249"/>
  <c r="J249"/>
  <c r="J365" s="1"/>
  <c r="I249"/>
  <c r="H249"/>
  <c r="G249"/>
  <c r="F249"/>
  <c r="F365" s="1"/>
  <c r="Z245"/>
  <c r="Y245"/>
  <c r="X245"/>
  <c r="W245"/>
  <c r="V245"/>
  <c r="C245"/>
  <c r="D245"/>
  <c r="E245"/>
  <c r="Z244"/>
  <c r="Y244"/>
  <c r="X244"/>
  <c r="W244"/>
  <c r="V244"/>
  <c r="C244"/>
  <c r="D244"/>
  <c r="E244"/>
  <c r="Z243"/>
  <c r="Y243"/>
  <c r="X243"/>
  <c r="W243"/>
  <c r="V243"/>
  <c r="C243"/>
  <c r="D243"/>
  <c r="E243"/>
  <c r="C235"/>
  <c r="D235"/>
  <c r="E235"/>
  <c r="C234"/>
  <c r="D234" s="1"/>
  <c r="E234" s="1"/>
  <c r="C233"/>
  <c r="D233" s="1"/>
  <c r="E233" s="1"/>
  <c r="C232"/>
  <c r="D232"/>
  <c r="E232"/>
  <c r="C231"/>
  <c r="D231"/>
  <c r="E231"/>
  <c r="D230"/>
  <c r="C230"/>
  <c r="C229"/>
  <c r="C228"/>
  <c r="D228" s="1"/>
  <c r="E228" s="1"/>
  <c r="E227"/>
  <c r="C227"/>
  <c r="R226"/>
  <c r="R247"/>
  <c r="Q226"/>
  <c r="Q247" s="1"/>
  <c r="P226"/>
  <c r="P247"/>
  <c r="O226"/>
  <c r="O247" s="1"/>
  <c r="N226"/>
  <c r="N247" s="1"/>
  <c r="J226"/>
  <c r="J247" s="1"/>
  <c r="I226"/>
  <c r="I247"/>
  <c r="H226"/>
  <c r="H247" s="1"/>
  <c r="G226"/>
  <c r="G247"/>
  <c r="F226"/>
  <c r="F247" s="1"/>
  <c r="Z221"/>
  <c r="Y221"/>
  <c r="X221"/>
  <c r="W221"/>
  <c r="S221" s="1"/>
  <c r="T221" s="1"/>
  <c r="U221" s="1"/>
  <c r="V221"/>
  <c r="C221"/>
  <c r="D221" s="1"/>
  <c r="E221" s="1"/>
  <c r="Z220"/>
  <c r="Y220"/>
  <c r="X220"/>
  <c r="W220"/>
  <c r="V220"/>
  <c r="C220"/>
  <c r="D220" s="1"/>
  <c r="E220" s="1"/>
  <c r="Z219"/>
  <c r="Y219"/>
  <c r="Y218" s="1"/>
  <c r="X219"/>
  <c r="X218" s="1"/>
  <c r="W219"/>
  <c r="V219"/>
  <c r="C219"/>
  <c r="C218" s="1"/>
  <c r="J218"/>
  <c r="I218"/>
  <c r="H218"/>
  <c r="G218"/>
  <c r="F218"/>
  <c r="Z215"/>
  <c r="Y215"/>
  <c r="X215"/>
  <c r="W215"/>
  <c r="V215"/>
  <c r="S215" s="1"/>
  <c r="T215" s="1"/>
  <c r="U215" s="1"/>
  <c r="C215"/>
  <c r="Z214"/>
  <c r="Y214"/>
  <c r="X214"/>
  <c r="W214"/>
  <c r="V214"/>
  <c r="C214"/>
  <c r="J213"/>
  <c r="I213"/>
  <c r="H213"/>
  <c r="G213"/>
  <c r="F213"/>
  <c r="Z210"/>
  <c r="Y210"/>
  <c r="X210"/>
  <c r="W210"/>
  <c r="V210"/>
  <c r="C210"/>
  <c r="Z209"/>
  <c r="Y209"/>
  <c r="X209"/>
  <c r="W209"/>
  <c r="V209"/>
  <c r="C209"/>
  <c r="Z208"/>
  <c r="Y208"/>
  <c r="X208"/>
  <c r="W208"/>
  <c r="V208"/>
  <c r="C208"/>
  <c r="Z207"/>
  <c r="Y207"/>
  <c r="X207"/>
  <c r="W207"/>
  <c r="V207"/>
  <c r="C207"/>
  <c r="Z206"/>
  <c r="Y206"/>
  <c r="X206"/>
  <c r="W206"/>
  <c r="V206"/>
  <c r="C206"/>
  <c r="D206" s="1"/>
  <c r="E206" s="1"/>
  <c r="J205"/>
  <c r="I205"/>
  <c r="H205"/>
  <c r="G205"/>
  <c r="F205"/>
  <c r="Z203"/>
  <c r="Y203"/>
  <c r="X203"/>
  <c r="W203"/>
  <c r="V203"/>
  <c r="C203"/>
  <c r="D203"/>
  <c r="E203" s="1"/>
  <c r="Z202"/>
  <c r="Y202"/>
  <c r="X202"/>
  <c r="W202"/>
  <c r="V202"/>
  <c r="C202"/>
  <c r="D202" s="1"/>
  <c r="E202" s="1"/>
  <c r="Z201"/>
  <c r="Y201"/>
  <c r="X201"/>
  <c r="W201"/>
  <c r="V201"/>
  <c r="C201"/>
  <c r="Z200"/>
  <c r="Y200"/>
  <c r="X200"/>
  <c r="W200"/>
  <c r="V200"/>
  <c r="C200"/>
  <c r="Z199"/>
  <c r="Y199"/>
  <c r="X199"/>
  <c r="W199"/>
  <c r="V199"/>
  <c r="C199"/>
  <c r="D199" s="1"/>
  <c r="E199" s="1"/>
  <c r="J198"/>
  <c r="I198"/>
  <c r="H198"/>
  <c r="G198"/>
  <c r="F198"/>
  <c r="Z196"/>
  <c r="Y196"/>
  <c r="X196"/>
  <c r="W196"/>
  <c r="V196"/>
  <c r="C196"/>
  <c r="D196" s="1"/>
  <c r="E196" s="1"/>
  <c r="Z195"/>
  <c r="Y195"/>
  <c r="Y194" s="1"/>
  <c r="X195"/>
  <c r="W195"/>
  <c r="V195"/>
  <c r="C195"/>
  <c r="D195" s="1"/>
  <c r="J194"/>
  <c r="I194"/>
  <c r="H194"/>
  <c r="G194"/>
  <c r="F194"/>
  <c r="Z192"/>
  <c r="Y192"/>
  <c r="X192"/>
  <c r="S192" s="1"/>
  <c r="T192" s="1"/>
  <c r="U192" s="1"/>
  <c r="W192"/>
  <c r="V192"/>
  <c r="C192"/>
  <c r="D192" s="1"/>
  <c r="E192" s="1"/>
  <c r="Z191"/>
  <c r="Y191"/>
  <c r="X191"/>
  <c r="W191"/>
  <c r="V191"/>
  <c r="C191"/>
  <c r="D191" s="1"/>
  <c r="E191" s="1"/>
  <c r="Z190"/>
  <c r="Y190"/>
  <c r="X190"/>
  <c r="W190"/>
  <c r="V190"/>
  <c r="C190"/>
  <c r="D190" s="1"/>
  <c r="E190" s="1"/>
  <c r="Z189"/>
  <c r="Y189"/>
  <c r="X189"/>
  <c r="W189"/>
  <c r="V189"/>
  <c r="C189"/>
  <c r="D189" s="1"/>
  <c r="E189" s="1"/>
  <c r="Z188"/>
  <c r="Y188"/>
  <c r="X188"/>
  <c r="W188"/>
  <c r="V188"/>
  <c r="C188"/>
  <c r="D188" s="1"/>
  <c r="E188" s="1"/>
  <c r="Z187"/>
  <c r="Y187"/>
  <c r="X187"/>
  <c r="W187"/>
  <c r="V187"/>
  <c r="C187"/>
  <c r="D187" s="1"/>
  <c r="E187" s="1"/>
  <c r="Z186"/>
  <c r="Y186"/>
  <c r="X186"/>
  <c r="W186"/>
  <c r="V186"/>
  <c r="C186"/>
  <c r="D186" s="1"/>
  <c r="E186" s="1"/>
  <c r="Z185"/>
  <c r="Y185"/>
  <c r="X185"/>
  <c r="W185"/>
  <c r="V185"/>
  <c r="C185"/>
  <c r="D185" s="1"/>
  <c r="E185" s="1"/>
  <c r="Z184"/>
  <c r="Y184"/>
  <c r="X184"/>
  <c r="S184" s="1"/>
  <c r="T184" s="1"/>
  <c r="U184" s="1"/>
  <c r="W184"/>
  <c r="V184"/>
  <c r="C184"/>
  <c r="D184" s="1"/>
  <c r="E184" s="1"/>
  <c r="Z183"/>
  <c r="Y183"/>
  <c r="X183"/>
  <c r="W183"/>
  <c r="V183"/>
  <c r="C183"/>
  <c r="D183" s="1"/>
  <c r="E183" s="1"/>
  <c r="Z182"/>
  <c r="Y182"/>
  <c r="X182"/>
  <c r="W182"/>
  <c r="V182"/>
  <c r="C182"/>
  <c r="D182" s="1"/>
  <c r="E182" s="1"/>
  <c r="Z181"/>
  <c r="Y181"/>
  <c r="X181"/>
  <c r="W181"/>
  <c r="V181"/>
  <c r="C181"/>
  <c r="D181" s="1"/>
  <c r="E181" s="1"/>
  <c r="Z180"/>
  <c r="Y180"/>
  <c r="X180"/>
  <c r="S180" s="1"/>
  <c r="T180" s="1"/>
  <c r="U180" s="1"/>
  <c r="W180"/>
  <c r="V180"/>
  <c r="C180"/>
  <c r="D180" s="1"/>
  <c r="E180" s="1"/>
  <c r="Z179"/>
  <c r="Y179"/>
  <c r="X179"/>
  <c r="W179"/>
  <c r="V179"/>
  <c r="C179"/>
  <c r="D179" s="1"/>
  <c r="E179" s="1"/>
  <c r="Z178"/>
  <c r="Y178"/>
  <c r="X178"/>
  <c r="S178" s="1"/>
  <c r="T178" s="1"/>
  <c r="U178" s="1"/>
  <c r="W178"/>
  <c r="V178"/>
  <c r="C178"/>
  <c r="D178" s="1"/>
  <c r="E178" s="1"/>
  <c r="Z177"/>
  <c r="Y177"/>
  <c r="X177"/>
  <c r="W177"/>
  <c r="V177"/>
  <c r="C177"/>
  <c r="D177" s="1"/>
  <c r="E177" s="1"/>
  <c r="Z176"/>
  <c r="Y176"/>
  <c r="X176"/>
  <c r="S176" s="1"/>
  <c r="T176" s="1"/>
  <c r="U176" s="1"/>
  <c r="W176"/>
  <c r="V176"/>
  <c r="C176"/>
  <c r="D176" s="1"/>
  <c r="E176" s="1"/>
  <c r="Z175"/>
  <c r="Y175"/>
  <c r="X175"/>
  <c r="W175"/>
  <c r="V175"/>
  <c r="C175"/>
  <c r="D175" s="1"/>
  <c r="E175" s="1"/>
  <c r="Z174"/>
  <c r="Y174"/>
  <c r="X174"/>
  <c r="W174"/>
  <c r="V174"/>
  <c r="C174"/>
  <c r="D174" s="1"/>
  <c r="E174" s="1"/>
  <c r="Z173"/>
  <c r="Y173"/>
  <c r="X173"/>
  <c r="W173"/>
  <c r="V173"/>
  <c r="C173"/>
  <c r="D173" s="1"/>
  <c r="E173" s="1"/>
  <c r="Z172"/>
  <c r="Y172"/>
  <c r="X172"/>
  <c r="S172" s="1"/>
  <c r="T172" s="1"/>
  <c r="U172" s="1"/>
  <c r="W172"/>
  <c r="V172"/>
  <c r="C172"/>
  <c r="D172" s="1"/>
  <c r="E172" s="1"/>
  <c r="Z171"/>
  <c r="Y171"/>
  <c r="X171"/>
  <c r="W171"/>
  <c r="V171"/>
  <c r="C171"/>
  <c r="D171" s="1"/>
  <c r="E171" s="1"/>
  <c r="Z170"/>
  <c r="Y170"/>
  <c r="X170"/>
  <c r="S170" s="1"/>
  <c r="T170" s="1"/>
  <c r="U170" s="1"/>
  <c r="W170"/>
  <c r="V170"/>
  <c r="C170"/>
  <c r="D170" s="1"/>
  <c r="E170" s="1"/>
  <c r="Z169"/>
  <c r="Y169"/>
  <c r="X169"/>
  <c r="W169"/>
  <c r="V169"/>
  <c r="C169"/>
  <c r="D169" s="1"/>
  <c r="E169" s="1"/>
  <c r="Z168"/>
  <c r="Y168"/>
  <c r="Y112" s="1"/>
  <c r="X168"/>
  <c r="X112" s="1"/>
  <c r="W168"/>
  <c r="W112" s="1"/>
  <c r="V168"/>
  <c r="C168"/>
  <c r="D168" s="1"/>
  <c r="E168" s="1"/>
  <c r="C167"/>
  <c r="D167" s="1"/>
  <c r="E167" s="1"/>
  <c r="C166"/>
  <c r="D166" s="1"/>
  <c r="E166" s="1"/>
  <c r="C165"/>
  <c r="D165" s="1"/>
  <c r="E165" s="1"/>
  <c r="L152"/>
  <c r="M152" s="1"/>
  <c r="L138"/>
  <c r="M138" s="1"/>
  <c r="K137"/>
  <c r="L137" s="1"/>
  <c r="M137" s="1"/>
  <c r="C137"/>
  <c r="D137"/>
  <c r="E137"/>
  <c r="L136"/>
  <c r="M136" s="1"/>
  <c r="K135"/>
  <c r="L135" s="1"/>
  <c r="M135" s="1"/>
  <c r="K134"/>
  <c r="L134" s="1"/>
  <c r="M134" s="1"/>
  <c r="L121"/>
  <c r="M121" s="1"/>
  <c r="L120"/>
  <c r="M120" s="1"/>
  <c r="L119"/>
  <c r="M119" s="1"/>
  <c r="L118"/>
  <c r="M118" s="1"/>
  <c r="L117"/>
  <c r="M117" s="1"/>
  <c r="C117"/>
  <c r="D117"/>
  <c r="E117"/>
  <c r="C116"/>
  <c r="D116"/>
  <c r="E116" s="1"/>
  <c r="L115"/>
  <c r="M115" s="1"/>
  <c r="C115"/>
  <c r="D115"/>
  <c r="E115"/>
  <c r="L114"/>
  <c r="C114"/>
  <c r="D114"/>
  <c r="E114"/>
  <c r="L113"/>
  <c r="M113"/>
  <c r="C113"/>
  <c r="D113" s="1"/>
  <c r="R112"/>
  <c r="Q112"/>
  <c r="P112"/>
  <c r="O112"/>
  <c r="N112"/>
  <c r="J112"/>
  <c r="I112"/>
  <c r="H112"/>
  <c r="G112"/>
  <c r="F112"/>
  <c r="L106"/>
  <c r="Z105"/>
  <c r="Y105"/>
  <c r="X105"/>
  <c r="W105"/>
  <c r="V105"/>
  <c r="U105"/>
  <c r="T105"/>
  <c r="S105"/>
  <c r="R105"/>
  <c r="Q105"/>
  <c r="P105"/>
  <c r="O105"/>
  <c r="N105"/>
  <c r="J105"/>
  <c r="I105"/>
  <c r="H105"/>
  <c r="G105"/>
  <c r="F105"/>
  <c r="E105"/>
  <c r="D105"/>
  <c r="C105"/>
  <c r="Z102"/>
  <c r="Z100" s="1"/>
  <c r="Y102"/>
  <c r="Y100" s="1"/>
  <c r="X102"/>
  <c r="W102"/>
  <c r="V100"/>
  <c r="C102"/>
  <c r="D102" s="1"/>
  <c r="L101"/>
  <c r="M101" s="1"/>
  <c r="M100" s="1"/>
  <c r="R100"/>
  <c r="Q100"/>
  <c r="P100"/>
  <c r="O100"/>
  <c r="N100"/>
  <c r="J100"/>
  <c r="I100"/>
  <c r="H100"/>
  <c r="G100"/>
  <c r="F100"/>
  <c r="Z96"/>
  <c r="Y96"/>
  <c r="X96"/>
  <c r="W96"/>
  <c r="V96"/>
  <c r="U96"/>
  <c r="T96"/>
  <c r="S96"/>
  <c r="R96"/>
  <c r="Q96"/>
  <c r="P96"/>
  <c r="O96"/>
  <c r="N96"/>
  <c r="J96"/>
  <c r="I96"/>
  <c r="H96"/>
  <c r="G96"/>
  <c r="F96"/>
  <c r="E96"/>
  <c r="D96"/>
  <c r="C96"/>
  <c r="Z94"/>
  <c r="Z92" s="1"/>
  <c r="Y94"/>
  <c r="Y92" s="1"/>
  <c r="X94"/>
  <c r="X92" s="1"/>
  <c r="W94"/>
  <c r="W92" s="1"/>
  <c r="V94"/>
  <c r="S94" s="1"/>
  <c r="C94"/>
  <c r="D94" s="1"/>
  <c r="K92"/>
  <c r="R92"/>
  <c r="Q92"/>
  <c r="P92"/>
  <c r="O92"/>
  <c r="N92"/>
  <c r="J92"/>
  <c r="I92"/>
  <c r="H92"/>
  <c r="G92"/>
  <c r="F92"/>
  <c r="Z90"/>
  <c r="Z88" s="1"/>
  <c r="Y90"/>
  <c r="Y88"/>
  <c r="X90"/>
  <c r="X88" s="1"/>
  <c r="W90"/>
  <c r="W88" s="1"/>
  <c r="V90"/>
  <c r="C90"/>
  <c r="C88" s="1"/>
  <c r="K89"/>
  <c r="L89" s="1"/>
  <c r="M89" s="1"/>
  <c r="M88" s="1"/>
  <c r="R88"/>
  <c r="Q88"/>
  <c r="P88"/>
  <c r="O88"/>
  <c r="N88"/>
  <c r="K88"/>
  <c r="J88"/>
  <c r="I88"/>
  <c r="H88"/>
  <c r="G88"/>
  <c r="F88"/>
  <c r="L84"/>
  <c r="L83" s="1"/>
  <c r="Z83"/>
  <c r="Y83"/>
  <c r="X83"/>
  <c r="W83"/>
  <c r="V83"/>
  <c r="U83"/>
  <c r="T83"/>
  <c r="S83"/>
  <c r="R83"/>
  <c r="Q83"/>
  <c r="P83"/>
  <c r="O83"/>
  <c r="N83"/>
  <c r="J83"/>
  <c r="I83"/>
  <c r="H83"/>
  <c r="G83"/>
  <c r="F83"/>
  <c r="E83"/>
  <c r="D83"/>
  <c r="C83"/>
  <c r="K80"/>
  <c r="L80"/>
  <c r="M80"/>
  <c r="M79" s="1"/>
  <c r="Z79"/>
  <c r="Y79"/>
  <c r="X79"/>
  <c r="W79"/>
  <c r="V79"/>
  <c r="U79"/>
  <c r="T79"/>
  <c r="S79"/>
  <c r="R79"/>
  <c r="Q79"/>
  <c r="P79"/>
  <c r="O79"/>
  <c r="N79"/>
  <c r="K79"/>
  <c r="J79"/>
  <c r="I79"/>
  <c r="H79"/>
  <c r="G79"/>
  <c r="F79"/>
  <c r="E79"/>
  <c r="D79"/>
  <c r="C79"/>
  <c r="K74"/>
  <c r="L75"/>
  <c r="M75" s="1"/>
  <c r="Z74"/>
  <c r="Y74"/>
  <c r="X74"/>
  <c r="W74"/>
  <c r="V74"/>
  <c r="U74"/>
  <c r="T74"/>
  <c r="S74"/>
  <c r="R74"/>
  <c r="Q74"/>
  <c r="P74"/>
  <c r="O74"/>
  <c r="N74"/>
  <c r="J74"/>
  <c r="I74"/>
  <c r="H74"/>
  <c r="G74"/>
  <c r="F74"/>
  <c r="E74"/>
  <c r="D74"/>
  <c r="C74"/>
  <c r="Z72"/>
  <c r="Z70" s="1"/>
  <c r="Y72"/>
  <c r="Y70" s="1"/>
  <c r="X72"/>
  <c r="W72"/>
  <c r="W70"/>
  <c r="V72"/>
  <c r="C72"/>
  <c r="D72" s="1"/>
  <c r="E72" s="1"/>
  <c r="E70" s="1"/>
  <c r="L71"/>
  <c r="M71" s="1"/>
  <c r="M70" s="1"/>
  <c r="R70"/>
  <c r="Q70"/>
  <c r="P70"/>
  <c r="O70"/>
  <c r="N70"/>
  <c r="J70"/>
  <c r="I70"/>
  <c r="H70"/>
  <c r="G70"/>
  <c r="F70"/>
  <c r="K67"/>
  <c r="L67"/>
  <c r="L66"/>
  <c r="Z66"/>
  <c r="Y66"/>
  <c r="X66"/>
  <c r="W66"/>
  <c r="V66"/>
  <c r="U66"/>
  <c r="T66"/>
  <c r="S66"/>
  <c r="R66"/>
  <c r="Q66"/>
  <c r="P66"/>
  <c r="O66"/>
  <c r="N66"/>
  <c r="J66"/>
  <c r="I66"/>
  <c r="H66"/>
  <c r="G66"/>
  <c r="F66"/>
  <c r="E66"/>
  <c r="D66"/>
  <c r="C66"/>
  <c r="Z64"/>
  <c r="Y64"/>
  <c r="X64"/>
  <c r="W64"/>
  <c r="W61" s="1"/>
  <c r="V64"/>
  <c r="C64"/>
  <c r="D64"/>
  <c r="E64" s="1"/>
  <c r="Z63"/>
  <c r="Z61" s="1"/>
  <c r="Y63"/>
  <c r="Y61" s="1"/>
  <c r="X63"/>
  <c r="W63"/>
  <c r="V63"/>
  <c r="V61" s="1"/>
  <c r="C63"/>
  <c r="L62"/>
  <c r="M62" s="1"/>
  <c r="M61" s="1"/>
  <c r="R61"/>
  <c r="Q61"/>
  <c r="P61"/>
  <c r="O61"/>
  <c r="N61"/>
  <c r="J61"/>
  <c r="I61"/>
  <c r="H61"/>
  <c r="G61"/>
  <c r="F61"/>
  <c r="Z59"/>
  <c r="Z54"/>
  <c r="Y59"/>
  <c r="Y54" s="1"/>
  <c r="X59"/>
  <c r="X54"/>
  <c r="W59"/>
  <c r="C59"/>
  <c r="D59"/>
  <c r="E59"/>
  <c r="K58"/>
  <c r="L58"/>
  <c r="M58"/>
  <c r="L57"/>
  <c r="M57" s="1"/>
  <c r="K56"/>
  <c r="C56"/>
  <c r="D56"/>
  <c r="E56" s="1"/>
  <c r="K55"/>
  <c r="L55"/>
  <c r="C55"/>
  <c r="C54" s="1"/>
  <c r="R54"/>
  <c r="Q54"/>
  <c r="P54"/>
  <c r="O54"/>
  <c r="N54"/>
  <c r="J54"/>
  <c r="I54"/>
  <c r="H54"/>
  <c r="G54"/>
  <c r="F54"/>
  <c r="K52"/>
  <c r="L52" s="1"/>
  <c r="M52" s="1"/>
  <c r="K48"/>
  <c r="L48" s="1"/>
  <c r="M48" s="1"/>
  <c r="Z47"/>
  <c r="Y47"/>
  <c r="X47"/>
  <c r="W47"/>
  <c r="V47"/>
  <c r="U47"/>
  <c r="T47"/>
  <c r="R47"/>
  <c r="Q47"/>
  <c r="P47"/>
  <c r="O47"/>
  <c r="N47"/>
  <c r="J47"/>
  <c r="I47"/>
  <c r="H47"/>
  <c r="G47"/>
  <c r="F47"/>
  <c r="E47"/>
  <c r="D47"/>
  <c r="C47"/>
  <c r="Z45"/>
  <c r="Y45"/>
  <c r="S45" s="1"/>
  <c r="T45" s="1"/>
  <c r="U45" s="1"/>
  <c r="X45"/>
  <c r="W45"/>
  <c r="V45"/>
  <c r="C45"/>
  <c r="D45" s="1"/>
  <c r="E45" s="1"/>
  <c r="Z44"/>
  <c r="Y44"/>
  <c r="X44"/>
  <c r="W44"/>
  <c r="V44"/>
  <c r="S44" s="1"/>
  <c r="T44" s="1"/>
  <c r="U44" s="1"/>
  <c r="C44"/>
  <c r="D44" s="1"/>
  <c r="E44" s="1"/>
  <c r="Z43"/>
  <c r="Y43"/>
  <c r="S43" s="1"/>
  <c r="T43" s="1"/>
  <c r="X43"/>
  <c r="W43"/>
  <c r="V43"/>
  <c r="C43"/>
  <c r="Z42"/>
  <c r="Z39" s="1"/>
  <c r="Y42"/>
  <c r="X42"/>
  <c r="W42"/>
  <c r="V42"/>
  <c r="V39" s="1"/>
  <c r="C42"/>
  <c r="D42" s="1"/>
  <c r="E42" s="1"/>
  <c r="Z41"/>
  <c r="Y41"/>
  <c r="X41"/>
  <c r="W41"/>
  <c r="V41"/>
  <c r="D41"/>
  <c r="C41"/>
  <c r="L40"/>
  <c r="R39"/>
  <c r="Q39"/>
  <c r="P39"/>
  <c r="O39"/>
  <c r="N39"/>
  <c r="K39"/>
  <c r="J39"/>
  <c r="I39"/>
  <c r="H39"/>
  <c r="G39"/>
  <c r="F39"/>
  <c r="Z37"/>
  <c r="Z34" s="1"/>
  <c r="Y37"/>
  <c r="Y34" s="1"/>
  <c r="X37"/>
  <c r="X34"/>
  <c r="W37"/>
  <c r="V34"/>
  <c r="L35"/>
  <c r="M35"/>
  <c r="R34"/>
  <c r="Q34"/>
  <c r="P34"/>
  <c r="O34"/>
  <c r="N34"/>
  <c r="J34"/>
  <c r="I34"/>
  <c r="H34"/>
  <c r="G34"/>
  <c r="F34"/>
  <c r="Z32"/>
  <c r="Y32"/>
  <c r="W32"/>
  <c r="V32"/>
  <c r="S32" s="1"/>
  <c r="T32" s="1"/>
  <c r="U32" s="1"/>
  <c r="C32"/>
  <c r="D32" s="1"/>
  <c r="E32" s="1"/>
  <c r="Z31"/>
  <c r="Y31"/>
  <c r="W31"/>
  <c r="V31"/>
  <c r="C31"/>
  <c r="D31" s="1"/>
  <c r="E31" s="1"/>
  <c r="Z30"/>
  <c r="Y30"/>
  <c r="W30"/>
  <c r="V30"/>
  <c r="C30"/>
  <c r="D30" s="1"/>
  <c r="E30" s="1"/>
  <c r="Z29"/>
  <c r="Y29"/>
  <c r="W29"/>
  <c r="V29"/>
  <c r="C29"/>
  <c r="D29" s="1"/>
  <c r="E29" s="1"/>
  <c r="Z28"/>
  <c r="Y28"/>
  <c r="W28"/>
  <c r="V28"/>
  <c r="C28"/>
  <c r="D28" s="1"/>
  <c r="E28" s="1"/>
  <c r="Z27"/>
  <c r="Y27"/>
  <c r="W27"/>
  <c r="V27"/>
  <c r="C27"/>
  <c r="Z26"/>
  <c r="Y26"/>
  <c r="W26"/>
  <c r="V26"/>
  <c r="C26"/>
  <c r="D26" s="1"/>
  <c r="E26" s="1"/>
  <c r="Z25"/>
  <c r="Y25"/>
  <c r="W25"/>
  <c r="V25"/>
  <c r="C25"/>
  <c r="D25" s="1"/>
  <c r="E25" s="1"/>
  <c r="Z24"/>
  <c r="Y24"/>
  <c r="X24"/>
  <c r="W24"/>
  <c r="V24"/>
  <c r="C24"/>
  <c r="D24" s="1"/>
  <c r="E24" s="1"/>
  <c r="Z23"/>
  <c r="Y23"/>
  <c r="X23"/>
  <c r="W23"/>
  <c r="V23"/>
  <c r="C23"/>
  <c r="D23" s="1"/>
  <c r="E23" s="1"/>
  <c r="Z22"/>
  <c r="Y22"/>
  <c r="X22"/>
  <c r="W22"/>
  <c r="V22"/>
  <c r="C22"/>
  <c r="D22" s="1"/>
  <c r="E22" s="1"/>
  <c r="Z21"/>
  <c r="Y21"/>
  <c r="X21"/>
  <c r="W21"/>
  <c r="V21"/>
  <c r="C21"/>
  <c r="D21" s="1"/>
  <c r="E21" s="1"/>
  <c r="Z20"/>
  <c r="Y20"/>
  <c r="X20"/>
  <c r="W20"/>
  <c r="V20"/>
  <c r="C20"/>
  <c r="D20" s="1"/>
  <c r="E20" s="1"/>
  <c r="D19"/>
  <c r="E19" s="1"/>
  <c r="D18"/>
  <c r="E18" s="1"/>
  <c r="L17"/>
  <c r="M17" s="1"/>
  <c r="C17"/>
  <c r="D17" s="1"/>
  <c r="E17" s="1"/>
  <c r="K15"/>
  <c r="L15" s="1"/>
  <c r="M15" s="1"/>
  <c r="L14"/>
  <c r="M14" s="1"/>
  <c r="L13"/>
  <c r="M13" s="1"/>
  <c r="K12"/>
  <c r="L12" s="1"/>
  <c r="M12" s="1"/>
  <c r="K11"/>
  <c r="L11" s="1"/>
  <c r="M11" s="1"/>
  <c r="K10"/>
  <c r="L10" s="1"/>
  <c r="M10" s="1"/>
  <c r="L9"/>
  <c r="C8"/>
  <c r="D8" s="1"/>
  <c r="E8" s="1"/>
  <c r="K7"/>
  <c r="C7"/>
  <c r="D7"/>
  <c r="E7" s="1"/>
  <c r="R6"/>
  <c r="Q6"/>
  <c r="P6"/>
  <c r="O6"/>
  <c r="N6"/>
  <c r="J6"/>
  <c r="I6"/>
  <c r="H6"/>
  <c r="G6"/>
  <c r="F6"/>
  <c r="C246" i="132"/>
  <c r="D246" s="1"/>
  <c r="E246" s="1"/>
  <c r="C245"/>
  <c r="D245" s="1"/>
  <c r="E245" s="1"/>
  <c r="C244"/>
  <c r="D244" s="1"/>
  <c r="E244" s="1"/>
  <c r="C243"/>
  <c r="D243" s="1"/>
  <c r="Z242"/>
  <c r="Y242"/>
  <c r="X242"/>
  <c r="W242"/>
  <c r="V242"/>
  <c r="U242"/>
  <c r="T242"/>
  <c r="S242"/>
  <c r="S252" s="1"/>
  <c r="R242"/>
  <c r="Q242"/>
  <c r="P242"/>
  <c r="O242"/>
  <c r="N242"/>
  <c r="M242"/>
  <c r="L242"/>
  <c r="K242"/>
  <c r="J242"/>
  <c r="I242"/>
  <c r="H242"/>
  <c r="G242"/>
  <c r="F242"/>
  <c r="Z240"/>
  <c r="Y240"/>
  <c r="X240"/>
  <c r="W240"/>
  <c r="V240"/>
  <c r="X199"/>
  <c r="X252" s="1"/>
  <c r="C229"/>
  <c r="D229" s="1"/>
  <c r="E229" s="1"/>
  <c r="C228"/>
  <c r="D228" s="1"/>
  <c r="E228" s="1"/>
  <c r="C227"/>
  <c r="D227" s="1"/>
  <c r="E227" s="1"/>
  <c r="C226"/>
  <c r="D226" s="1"/>
  <c r="E226" s="1"/>
  <c r="C225"/>
  <c r="D225" s="1"/>
  <c r="E225" s="1"/>
  <c r="C224"/>
  <c r="D224" s="1"/>
  <c r="E224" s="1"/>
  <c r="C223"/>
  <c r="D223" s="1"/>
  <c r="E223" s="1"/>
  <c r="C222"/>
  <c r="D222" s="1"/>
  <c r="C221"/>
  <c r="D221" s="1"/>
  <c r="E221" s="1"/>
  <c r="C220"/>
  <c r="D220" s="1"/>
  <c r="E220" s="1"/>
  <c r="C219"/>
  <c r="D219" s="1"/>
  <c r="E219" s="1"/>
  <c r="C218"/>
  <c r="D218" s="1"/>
  <c r="E218" s="1"/>
  <c r="C217"/>
  <c r="C216"/>
  <c r="C215"/>
  <c r="D215" s="1"/>
  <c r="E215" s="1"/>
  <c r="C214"/>
  <c r="D214" s="1"/>
  <c r="E214" s="1"/>
  <c r="C213"/>
  <c r="D213" s="1"/>
  <c r="E213" s="1"/>
  <c r="C212"/>
  <c r="D212" s="1"/>
  <c r="E212" s="1"/>
  <c r="C211"/>
  <c r="D211" s="1"/>
  <c r="E211" s="1"/>
  <c r="C210"/>
  <c r="D210" s="1"/>
  <c r="E210" s="1"/>
  <c r="C209"/>
  <c r="D209" s="1"/>
  <c r="E209" s="1"/>
  <c r="C208"/>
  <c r="D208" s="1"/>
  <c r="E208" s="1"/>
  <c r="C204"/>
  <c r="D204" s="1"/>
  <c r="E204" s="1"/>
  <c r="C203"/>
  <c r="D203" s="1"/>
  <c r="E203" s="1"/>
  <c r="C202"/>
  <c r="D202" s="1"/>
  <c r="E202" s="1"/>
  <c r="C201"/>
  <c r="D201" s="1"/>
  <c r="E201" s="1"/>
  <c r="C200"/>
  <c r="D200" s="1"/>
  <c r="E200" s="1"/>
  <c r="R199"/>
  <c r="Q199"/>
  <c r="P199"/>
  <c r="O199"/>
  <c r="O252" s="1"/>
  <c r="N199"/>
  <c r="M199"/>
  <c r="L199"/>
  <c r="K199"/>
  <c r="K252" s="1"/>
  <c r="J199"/>
  <c r="I199"/>
  <c r="H199"/>
  <c r="G199"/>
  <c r="G252" s="1"/>
  <c r="F199"/>
  <c r="Z195"/>
  <c r="Y195"/>
  <c r="X195"/>
  <c r="W195"/>
  <c r="V195"/>
  <c r="C195"/>
  <c r="D195" s="1"/>
  <c r="E195" s="1"/>
  <c r="Z194"/>
  <c r="Y194"/>
  <c r="X194"/>
  <c r="W194"/>
  <c r="V194"/>
  <c r="C194"/>
  <c r="D194" s="1"/>
  <c r="E194" s="1"/>
  <c r="Z193"/>
  <c r="Y193"/>
  <c r="X193"/>
  <c r="W193"/>
  <c r="V193"/>
  <c r="C193"/>
  <c r="D193" s="1"/>
  <c r="E193" s="1"/>
  <c r="Z192"/>
  <c r="Y192"/>
  <c r="X192"/>
  <c r="W192"/>
  <c r="V192"/>
  <c r="C192"/>
  <c r="D192" s="1"/>
  <c r="E192" s="1"/>
  <c r="Z191"/>
  <c r="Y191"/>
  <c r="X191"/>
  <c r="W191"/>
  <c r="V191"/>
  <c r="C191"/>
  <c r="D191" s="1"/>
  <c r="E191" s="1"/>
  <c r="Z190"/>
  <c r="Y190"/>
  <c r="X190"/>
  <c r="W190"/>
  <c r="V190"/>
  <c r="C190"/>
  <c r="D190" s="1"/>
  <c r="E190" s="1"/>
  <c r="Z189"/>
  <c r="Y189"/>
  <c r="X189"/>
  <c r="W189"/>
  <c r="V189"/>
  <c r="C189"/>
  <c r="D189" s="1"/>
  <c r="E189" s="1"/>
  <c r="Z188"/>
  <c r="Y188"/>
  <c r="X188"/>
  <c r="W188"/>
  <c r="V188"/>
  <c r="C188"/>
  <c r="D188" s="1"/>
  <c r="E188" s="1"/>
  <c r="Z187"/>
  <c r="Y187"/>
  <c r="X187"/>
  <c r="W187"/>
  <c r="V187"/>
  <c r="C187"/>
  <c r="D187" s="1"/>
  <c r="E187" s="1"/>
  <c r="Z186"/>
  <c r="Y186"/>
  <c r="X186"/>
  <c r="W186"/>
  <c r="V186"/>
  <c r="C186"/>
  <c r="D186" s="1"/>
  <c r="E186" s="1"/>
  <c r="Z185"/>
  <c r="Y185"/>
  <c r="X185"/>
  <c r="W185"/>
  <c r="V185"/>
  <c r="C185"/>
  <c r="D185" s="1"/>
  <c r="E185" s="1"/>
  <c r="Z184"/>
  <c r="Y184"/>
  <c r="X184"/>
  <c r="W184"/>
  <c r="V184"/>
  <c r="C184"/>
  <c r="D184" s="1"/>
  <c r="E184" s="1"/>
  <c r="Z183"/>
  <c r="Y183"/>
  <c r="X183"/>
  <c r="W183"/>
  <c r="V183"/>
  <c r="C183"/>
  <c r="D183" s="1"/>
  <c r="E183" s="1"/>
  <c r="Z182"/>
  <c r="Y182"/>
  <c r="X182"/>
  <c r="W182"/>
  <c r="V182"/>
  <c r="C182"/>
  <c r="D182" s="1"/>
  <c r="E182" s="1"/>
  <c r="Z181"/>
  <c r="Y181"/>
  <c r="X181"/>
  <c r="W181"/>
  <c r="V181"/>
  <c r="C181"/>
  <c r="D181" s="1"/>
  <c r="E181" s="1"/>
  <c r="Z180"/>
  <c r="Y180"/>
  <c r="X180"/>
  <c r="W180"/>
  <c r="V180"/>
  <c r="C180"/>
  <c r="D180" s="1"/>
  <c r="E180" s="1"/>
  <c r="Z179"/>
  <c r="Y179"/>
  <c r="X179"/>
  <c r="W179"/>
  <c r="V179"/>
  <c r="C179"/>
  <c r="D179" s="1"/>
  <c r="E179" s="1"/>
  <c r="Z178"/>
  <c r="Y178"/>
  <c r="X178"/>
  <c r="W178"/>
  <c r="V178"/>
  <c r="C178"/>
  <c r="D178" s="1"/>
  <c r="E178" s="1"/>
  <c r="Z177"/>
  <c r="Y177"/>
  <c r="X177"/>
  <c r="W177"/>
  <c r="V177"/>
  <c r="C177"/>
  <c r="D177" s="1"/>
  <c r="E177" s="1"/>
  <c r="Z176"/>
  <c r="Y176"/>
  <c r="X176"/>
  <c r="W176"/>
  <c r="V176"/>
  <c r="C176"/>
  <c r="D176" s="1"/>
  <c r="E176" s="1"/>
  <c r="Z175"/>
  <c r="Y175"/>
  <c r="X175"/>
  <c r="W175"/>
  <c r="V175"/>
  <c r="C175"/>
  <c r="D175" s="1"/>
  <c r="E175" s="1"/>
  <c r="Z174"/>
  <c r="Y174"/>
  <c r="X174"/>
  <c r="W174"/>
  <c r="V174"/>
  <c r="C174"/>
  <c r="D174" s="1"/>
  <c r="E174" s="1"/>
  <c r="C173"/>
  <c r="D173" s="1"/>
  <c r="E173" s="1"/>
  <c r="C172"/>
  <c r="D172" s="1"/>
  <c r="E172" s="1"/>
  <c r="C171"/>
  <c r="D171" s="1"/>
  <c r="E171" s="1"/>
  <c r="C170"/>
  <c r="D170" s="1"/>
  <c r="E170" s="1"/>
  <c r="C169"/>
  <c r="D169" s="1"/>
  <c r="E169" s="1"/>
  <c r="C168"/>
  <c r="D168" s="1"/>
  <c r="E168" s="1"/>
  <c r="C167"/>
  <c r="D167" s="1"/>
  <c r="E167" s="1"/>
  <c r="C166"/>
  <c r="D166" s="1"/>
  <c r="E166" s="1"/>
  <c r="R165"/>
  <c r="R197" s="1"/>
  <c r="Q165"/>
  <c r="Q197" s="1"/>
  <c r="P165"/>
  <c r="P197" s="1"/>
  <c r="O165"/>
  <c r="O197" s="1"/>
  <c r="N165"/>
  <c r="N197" s="1"/>
  <c r="M165"/>
  <c r="M197" s="1"/>
  <c r="L165"/>
  <c r="L197" s="1"/>
  <c r="K165"/>
  <c r="K197" s="1"/>
  <c r="J165"/>
  <c r="J197" s="1"/>
  <c r="I165"/>
  <c r="I197" s="1"/>
  <c r="H165"/>
  <c r="H197" s="1"/>
  <c r="G165"/>
  <c r="G197" s="1"/>
  <c r="F165"/>
  <c r="F197" s="1"/>
  <c r="Z161"/>
  <c r="Y161"/>
  <c r="X161"/>
  <c r="W161"/>
  <c r="V161"/>
  <c r="C161"/>
  <c r="D161" s="1"/>
  <c r="E161" s="1"/>
  <c r="Z160"/>
  <c r="Y160"/>
  <c r="X160"/>
  <c r="W160"/>
  <c r="V160"/>
  <c r="C160"/>
  <c r="D160" s="1"/>
  <c r="E160" s="1"/>
  <c r="Z159"/>
  <c r="Y159"/>
  <c r="X159"/>
  <c r="W159"/>
  <c r="V159"/>
  <c r="C159"/>
  <c r="D159" s="1"/>
  <c r="E159" s="1"/>
  <c r="Z158"/>
  <c r="Y158"/>
  <c r="X158"/>
  <c r="W158"/>
  <c r="V158"/>
  <c r="C158"/>
  <c r="D158" s="1"/>
  <c r="E158" s="1"/>
  <c r="Z157"/>
  <c r="Y157"/>
  <c r="X157"/>
  <c r="W157"/>
  <c r="V157"/>
  <c r="C157"/>
  <c r="D157" s="1"/>
  <c r="E157" s="1"/>
  <c r="Z156"/>
  <c r="Y156"/>
  <c r="X156"/>
  <c r="W156"/>
  <c r="V156"/>
  <c r="C156"/>
  <c r="D156" s="1"/>
  <c r="E156" s="1"/>
  <c r="Z155"/>
  <c r="Y155"/>
  <c r="X155"/>
  <c r="W155"/>
  <c r="V155"/>
  <c r="C155"/>
  <c r="D155" s="1"/>
  <c r="E155" s="1"/>
  <c r="Z154"/>
  <c r="Y154"/>
  <c r="X154"/>
  <c r="W154"/>
  <c r="V154"/>
  <c r="C154"/>
  <c r="D154" s="1"/>
  <c r="E154" s="1"/>
  <c r="Z153"/>
  <c r="Y153"/>
  <c r="X153"/>
  <c r="W153"/>
  <c r="V153"/>
  <c r="C153"/>
  <c r="D153" s="1"/>
  <c r="E153" s="1"/>
  <c r="Z152"/>
  <c r="Y152"/>
  <c r="X152"/>
  <c r="W152"/>
  <c r="V152"/>
  <c r="C152"/>
  <c r="D152" s="1"/>
  <c r="E152" s="1"/>
  <c r="D151"/>
  <c r="E151" s="1"/>
  <c r="D150"/>
  <c r="E150" s="1"/>
  <c r="D149"/>
  <c r="E149" s="1"/>
  <c r="D148"/>
  <c r="E148" s="1"/>
  <c r="D147"/>
  <c r="E147" s="1"/>
  <c r="D146"/>
  <c r="E146" s="1"/>
  <c r="D145"/>
  <c r="R141"/>
  <c r="Q141"/>
  <c r="P141"/>
  <c r="O141"/>
  <c r="N141"/>
  <c r="M141"/>
  <c r="L141"/>
  <c r="K141"/>
  <c r="J141"/>
  <c r="I141"/>
  <c r="H141"/>
  <c r="G141"/>
  <c r="F141"/>
  <c r="Z138"/>
  <c r="Y138"/>
  <c r="X138"/>
  <c r="W138"/>
  <c r="V138"/>
  <c r="C138"/>
  <c r="D138" s="1"/>
  <c r="E138" s="1"/>
  <c r="Z137"/>
  <c r="Y137"/>
  <c r="X137"/>
  <c r="W137"/>
  <c r="V137"/>
  <c r="C137"/>
  <c r="D137" s="1"/>
  <c r="E137" s="1"/>
  <c r="Z136"/>
  <c r="Y136"/>
  <c r="X136"/>
  <c r="W136"/>
  <c r="V136"/>
  <c r="C136"/>
  <c r="D136" s="1"/>
  <c r="E136" s="1"/>
  <c r="J135"/>
  <c r="I135"/>
  <c r="H135"/>
  <c r="G135"/>
  <c r="F135"/>
  <c r="Z133"/>
  <c r="Y133"/>
  <c r="X133"/>
  <c r="W133"/>
  <c r="V133"/>
  <c r="C133"/>
  <c r="D133" s="1"/>
  <c r="E133" s="1"/>
  <c r="Z132"/>
  <c r="Y132"/>
  <c r="X132"/>
  <c r="W132"/>
  <c r="V132"/>
  <c r="C132"/>
  <c r="D132" s="1"/>
  <c r="E132" s="1"/>
  <c r="Z131"/>
  <c r="Y131"/>
  <c r="X131"/>
  <c r="W131"/>
  <c r="V131"/>
  <c r="C131"/>
  <c r="D131" s="1"/>
  <c r="E131" s="1"/>
  <c r="Z130"/>
  <c r="Y130"/>
  <c r="X130"/>
  <c r="W130"/>
  <c r="V130"/>
  <c r="C130"/>
  <c r="D130" s="1"/>
  <c r="J129"/>
  <c r="I129"/>
  <c r="H129"/>
  <c r="G129"/>
  <c r="F129"/>
  <c r="Z127"/>
  <c r="Y127"/>
  <c r="X127"/>
  <c r="W127"/>
  <c r="V127"/>
  <c r="C127"/>
  <c r="D127" s="1"/>
  <c r="E127" s="1"/>
  <c r="Z126"/>
  <c r="Y126"/>
  <c r="X126"/>
  <c r="W126"/>
  <c r="V126"/>
  <c r="C126"/>
  <c r="D126" s="1"/>
  <c r="E126" s="1"/>
  <c r="Z125"/>
  <c r="Y125"/>
  <c r="X125"/>
  <c r="W125"/>
  <c r="V125"/>
  <c r="C125"/>
  <c r="Z124"/>
  <c r="Y124"/>
  <c r="X124"/>
  <c r="W124"/>
  <c r="V124"/>
  <c r="C124"/>
  <c r="D124" s="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Z118"/>
  <c r="Y118"/>
  <c r="X118"/>
  <c r="W118"/>
  <c r="V118"/>
  <c r="C118"/>
  <c r="D118" s="1"/>
  <c r="E118" s="1"/>
  <c r="Z117"/>
  <c r="Y117"/>
  <c r="X117"/>
  <c r="W117"/>
  <c r="V117"/>
  <c r="C117"/>
  <c r="D117" s="1"/>
  <c r="J116"/>
  <c r="I116"/>
  <c r="H116"/>
  <c r="G116"/>
  <c r="F116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Z110"/>
  <c r="Y110"/>
  <c r="X110"/>
  <c r="W110"/>
  <c r="V110"/>
  <c r="C110"/>
  <c r="Z109"/>
  <c r="Y109"/>
  <c r="X109"/>
  <c r="W109"/>
  <c r="V109"/>
  <c r="C109"/>
  <c r="D109" s="1"/>
  <c r="E109" s="1"/>
  <c r="R107"/>
  <c r="Q107"/>
  <c r="P107"/>
  <c r="O107"/>
  <c r="N107"/>
  <c r="M107"/>
  <c r="L107"/>
  <c r="K107"/>
  <c r="J107"/>
  <c r="I107"/>
  <c r="H107"/>
  <c r="G107"/>
  <c r="F107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Z101"/>
  <c r="Z99" s="1"/>
  <c r="Y101"/>
  <c r="Y99" s="1"/>
  <c r="X101"/>
  <c r="W101"/>
  <c r="W99" s="1"/>
  <c r="V101"/>
  <c r="V99" s="1"/>
  <c r="C101"/>
  <c r="D101" s="1"/>
  <c r="D99" s="1"/>
  <c r="U99"/>
  <c r="R99"/>
  <c r="Q99"/>
  <c r="P99"/>
  <c r="O99"/>
  <c r="N99"/>
  <c r="M99"/>
  <c r="L99"/>
  <c r="K99"/>
  <c r="J99"/>
  <c r="I99"/>
  <c r="H99"/>
  <c r="G99"/>
  <c r="F99"/>
  <c r="Z97"/>
  <c r="Y97"/>
  <c r="X97"/>
  <c r="W97"/>
  <c r="V97"/>
  <c r="C97"/>
  <c r="D97" s="1"/>
  <c r="E97" s="1"/>
  <c r="Z96"/>
  <c r="Y96"/>
  <c r="X96"/>
  <c r="W96"/>
  <c r="V96"/>
  <c r="C96"/>
  <c r="D96" s="1"/>
  <c r="E96" s="1"/>
  <c r="Z95"/>
  <c r="Y95"/>
  <c r="Y93" s="1"/>
  <c r="X95"/>
  <c r="W95"/>
  <c r="V95"/>
  <c r="V93" s="1"/>
  <c r="C95"/>
  <c r="R93"/>
  <c r="Q93"/>
  <c r="P93"/>
  <c r="O93"/>
  <c r="N93"/>
  <c r="M93"/>
  <c r="L93"/>
  <c r="K93"/>
  <c r="J93"/>
  <c r="I93"/>
  <c r="H93"/>
  <c r="G93"/>
  <c r="F93"/>
  <c r="Z91"/>
  <c r="Y91"/>
  <c r="X91"/>
  <c r="W91"/>
  <c r="V91"/>
  <c r="C91"/>
  <c r="D91" s="1"/>
  <c r="Z90"/>
  <c r="Z88" s="1"/>
  <c r="Y90"/>
  <c r="Y88" s="1"/>
  <c r="X90"/>
  <c r="X88" s="1"/>
  <c r="W90"/>
  <c r="W88" s="1"/>
  <c r="V90"/>
  <c r="C90"/>
  <c r="D90" s="1"/>
  <c r="E90" s="1"/>
  <c r="R88"/>
  <c r="Q88"/>
  <c r="P88"/>
  <c r="O88"/>
  <c r="N88"/>
  <c r="M88"/>
  <c r="L88"/>
  <c r="K88"/>
  <c r="J88"/>
  <c r="J83" s="1"/>
  <c r="I88"/>
  <c r="I83" s="1"/>
  <c r="H88"/>
  <c r="G88"/>
  <c r="G83" s="1"/>
  <c r="F88"/>
  <c r="F83" s="1"/>
  <c r="Z86"/>
  <c r="Y86"/>
  <c r="X86"/>
  <c r="W86"/>
  <c r="V86"/>
  <c r="V83" s="1"/>
  <c r="C86"/>
  <c r="D86" s="1"/>
  <c r="Z85"/>
  <c r="Y85"/>
  <c r="X85"/>
  <c r="W85"/>
  <c r="V85"/>
  <c r="C85"/>
  <c r="R83"/>
  <c r="Q83"/>
  <c r="P83"/>
  <c r="O83"/>
  <c r="N83"/>
  <c r="M83"/>
  <c r="L83"/>
  <c r="K83"/>
  <c r="H83"/>
  <c r="Z80"/>
  <c r="Y80"/>
  <c r="X80"/>
  <c r="W80"/>
  <c r="V80"/>
  <c r="C80"/>
  <c r="D80" s="1"/>
  <c r="E80" s="1"/>
  <c r="Z79"/>
  <c r="Y79"/>
  <c r="X79"/>
  <c r="W79"/>
  <c r="V79"/>
  <c r="C79"/>
  <c r="R74"/>
  <c r="Q74"/>
  <c r="P74"/>
  <c r="O74"/>
  <c r="N74"/>
  <c r="M74"/>
  <c r="L74"/>
  <c r="K74"/>
  <c r="J74"/>
  <c r="I74"/>
  <c r="H74"/>
  <c r="G74"/>
  <c r="F74"/>
  <c r="Z72"/>
  <c r="Y72"/>
  <c r="X72"/>
  <c r="W72"/>
  <c r="V72"/>
  <c r="C72"/>
  <c r="D72" s="1"/>
  <c r="E72" s="1"/>
  <c r="Z71"/>
  <c r="Y71"/>
  <c r="X71"/>
  <c r="W71"/>
  <c r="V71"/>
  <c r="C71"/>
  <c r="D71" s="1"/>
  <c r="E71" s="1"/>
  <c r="Z70"/>
  <c r="Y70"/>
  <c r="X70"/>
  <c r="W70"/>
  <c r="V70"/>
  <c r="C70"/>
  <c r="D70" s="1"/>
  <c r="E70" s="1"/>
  <c r="Z69"/>
  <c r="Y69"/>
  <c r="X69"/>
  <c r="W69"/>
  <c r="V69"/>
  <c r="C69"/>
  <c r="D69" s="1"/>
  <c r="E69" s="1"/>
  <c r="Z68"/>
  <c r="Y68"/>
  <c r="X68"/>
  <c r="W68"/>
  <c r="V68"/>
  <c r="C68"/>
  <c r="D68" s="1"/>
  <c r="E68" s="1"/>
  <c r="Z67"/>
  <c r="Y67"/>
  <c r="X67"/>
  <c r="W67"/>
  <c r="V67"/>
  <c r="C67"/>
  <c r="D67" s="1"/>
  <c r="E67" s="1"/>
  <c r="Z66"/>
  <c r="Y66"/>
  <c r="X66"/>
  <c r="W66"/>
  <c r="V66"/>
  <c r="C66"/>
  <c r="D66" s="1"/>
  <c r="E66" s="1"/>
  <c r="Z65"/>
  <c r="Y65"/>
  <c r="X65"/>
  <c r="W65"/>
  <c r="V65"/>
  <c r="C65"/>
  <c r="C62"/>
  <c r="D62" s="1"/>
  <c r="E62" s="1"/>
  <c r="R61"/>
  <c r="Q61"/>
  <c r="P61"/>
  <c r="O61"/>
  <c r="N61"/>
  <c r="M61"/>
  <c r="L61"/>
  <c r="K61"/>
  <c r="J61"/>
  <c r="I61"/>
  <c r="H61"/>
  <c r="G61"/>
  <c r="F61"/>
  <c r="Z59"/>
  <c r="Y59"/>
  <c r="X59"/>
  <c r="W59"/>
  <c r="V59"/>
  <c r="C59"/>
  <c r="D59" s="1"/>
  <c r="E59" s="1"/>
  <c r="Z58"/>
  <c r="Y58"/>
  <c r="X58"/>
  <c r="W58"/>
  <c r="V58"/>
  <c r="C58"/>
  <c r="D58" s="1"/>
  <c r="E58" s="1"/>
  <c r="Z57"/>
  <c r="Y57"/>
  <c r="X57"/>
  <c r="W57"/>
  <c r="V57"/>
  <c r="C57"/>
  <c r="D57" s="1"/>
  <c r="E57" s="1"/>
  <c r="Z56"/>
  <c r="Y56"/>
  <c r="X56"/>
  <c r="W56"/>
  <c r="V56"/>
  <c r="C56"/>
  <c r="D56" s="1"/>
  <c r="E56" s="1"/>
  <c r="Z55"/>
  <c r="Y55"/>
  <c r="X55"/>
  <c r="W55"/>
  <c r="V55"/>
  <c r="C55"/>
  <c r="D55" s="1"/>
  <c r="E55" s="1"/>
  <c r="J54"/>
  <c r="I54"/>
  <c r="H54"/>
  <c r="G54"/>
  <c r="F54"/>
  <c r="Z52"/>
  <c r="Y52"/>
  <c r="X52"/>
  <c r="W52"/>
  <c r="V52"/>
  <c r="C52"/>
  <c r="D52" s="1"/>
  <c r="E52" s="1"/>
  <c r="Z51"/>
  <c r="Y51"/>
  <c r="X51"/>
  <c r="W51"/>
  <c r="V51"/>
  <c r="C51"/>
  <c r="D51" s="1"/>
  <c r="E51" s="1"/>
  <c r="Z50"/>
  <c r="Y50"/>
  <c r="X50"/>
  <c r="W50"/>
  <c r="V50"/>
  <c r="C50"/>
  <c r="D50" s="1"/>
  <c r="E50" s="1"/>
  <c r="Z49"/>
  <c r="Y49"/>
  <c r="X49"/>
  <c r="W49"/>
  <c r="V49"/>
  <c r="C49"/>
  <c r="D49" s="1"/>
  <c r="E49" s="1"/>
  <c r="Z48"/>
  <c r="Y48"/>
  <c r="X48"/>
  <c r="W48"/>
  <c r="V48"/>
  <c r="C48"/>
  <c r="D48" s="1"/>
  <c r="E48" s="1"/>
  <c r="Z47"/>
  <c r="Y47"/>
  <c r="X47"/>
  <c r="W47"/>
  <c r="V47"/>
  <c r="C47"/>
  <c r="D47" s="1"/>
  <c r="E47" s="1"/>
  <c r="Z46"/>
  <c r="Y46"/>
  <c r="X46"/>
  <c r="W46"/>
  <c r="V46"/>
  <c r="C46"/>
  <c r="D46" s="1"/>
  <c r="E46" s="1"/>
  <c r="Z45"/>
  <c r="Y45"/>
  <c r="X45"/>
  <c r="W45"/>
  <c r="V45"/>
  <c r="C45"/>
  <c r="D45" s="1"/>
  <c r="E45" s="1"/>
  <c r="Z44"/>
  <c r="Y44"/>
  <c r="X44"/>
  <c r="W44"/>
  <c r="V44"/>
  <c r="C44"/>
  <c r="D44" s="1"/>
  <c r="E44" s="1"/>
  <c r="Z43"/>
  <c r="Y43"/>
  <c r="X43"/>
  <c r="W43"/>
  <c r="V43"/>
  <c r="C43"/>
  <c r="D43" s="1"/>
  <c r="R32"/>
  <c r="Q32"/>
  <c r="P32"/>
  <c r="O32"/>
  <c r="N32"/>
  <c r="M32"/>
  <c r="L32"/>
  <c r="K32"/>
  <c r="J32"/>
  <c r="I32"/>
  <c r="H32"/>
  <c r="G32"/>
  <c r="F32"/>
  <c r="Z30"/>
  <c r="Y30"/>
  <c r="X30"/>
  <c r="W30"/>
  <c r="V30"/>
  <c r="C30"/>
  <c r="D30" s="1"/>
  <c r="E30" s="1"/>
  <c r="Z29"/>
  <c r="Y29"/>
  <c r="X29"/>
  <c r="W29"/>
  <c r="V29"/>
  <c r="C29"/>
  <c r="D29" s="1"/>
  <c r="E29" s="1"/>
  <c r="Z28"/>
  <c r="Y28"/>
  <c r="X28"/>
  <c r="W28"/>
  <c r="V28"/>
  <c r="C28"/>
  <c r="D28" s="1"/>
  <c r="E28" s="1"/>
  <c r="Z27"/>
  <c r="Y27"/>
  <c r="X27"/>
  <c r="W27"/>
  <c r="V27"/>
  <c r="C27"/>
  <c r="D27" s="1"/>
  <c r="E27" s="1"/>
  <c r="Z26"/>
  <c r="Y26"/>
  <c r="X26"/>
  <c r="W26"/>
  <c r="V26"/>
  <c r="C26"/>
  <c r="D26" s="1"/>
  <c r="E26" s="1"/>
  <c r="Z25"/>
  <c r="Y25"/>
  <c r="X25"/>
  <c r="W25"/>
  <c r="V25"/>
  <c r="C25"/>
  <c r="D25" s="1"/>
  <c r="E25" s="1"/>
  <c r="Z24"/>
  <c r="Y24"/>
  <c r="X24"/>
  <c r="W24"/>
  <c r="V24"/>
  <c r="C24"/>
  <c r="D24" s="1"/>
  <c r="E24" s="1"/>
  <c r="Z23"/>
  <c r="Y23"/>
  <c r="X23"/>
  <c r="W23"/>
  <c r="V23"/>
  <c r="C23"/>
  <c r="D23" s="1"/>
  <c r="E23" s="1"/>
  <c r="Z22"/>
  <c r="Y22"/>
  <c r="X22"/>
  <c r="W22"/>
  <c r="V22"/>
  <c r="C22"/>
  <c r="D22" s="1"/>
  <c r="E22" s="1"/>
  <c r="Z21"/>
  <c r="Y21"/>
  <c r="X21"/>
  <c r="W21"/>
  <c r="V21"/>
  <c r="C21"/>
  <c r="D21" s="1"/>
  <c r="E21" s="1"/>
  <c r="Z20"/>
  <c r="Y20"/>
  <c r="X20"/>
  <c r="W20"/>
  <c r="V20"/>
  <c r="C20"/>
  <c r="D20" s="1"/>
  <c r="E20" s="1"/>
  <c r="Z19"/>
  <c r="Y19"/>
  <c r="X19"/>
  <c r="W19"/>
  <c r="V19"/>
  <c r="C19"/>
  <c r="D19" s="1"/>
  <c r="E19" s="1"/>
  <c r="Z18"/>
  <c r="Y18"/>
  <c r="X18"/>
  <c r="W18"/>
  <c r="V18"/>
  <c r="C18"/>
  <c r="D18" s="1"/>
  <c r="E18" s="1"/>
  <c r="C17"/>
  <c r="U7"/>
  <c r="T7"/>
  <c r="R7"/>
  <c r="Q7"/>
  <c r="P7"/>
  <c r="O7"/>
  <c r="N7"/>
  <c r="M7"/>
  <c r="L7"/>
  <c r="K7"/>
  <c r="J7"/>
  <c r="I7"/>
  <c r="H7"/>
  <c r="G7"/>
  <c r="F7"/>
  <c r="AW100" i="129"/>
  <c r="AV100"/>
  <c r="AU100"/>
  <c r="AW91"/>
  <c r="AW90"/>
  <c r="AW89"/>
  <c r="AW88"/>
  <c r="AW87"/>
  <c r="AW86"/>
  <c r="AW85"/>
  <c r="AW84"/>
  <c r="AW82"/>
  <c r="AV82"/>
  <c r="AU82"/>
  <c r="AV73"/>
  <c r="AU73"/>
  <c r="AW59"/>
  <c r="AW73"/>
  <c r="AV56"/>
  <c r="AU56"/>
  <c r="AW50"/>
  <c r="AW49"/>
  <c r="AW48"/>
  <c r="AW47"/>
  <c r="AW46"/>
  <c r="AW45"/>
  <c r="AW56"/>
  <c r="AW44"/>
  <c r="AW43"/>
  <c r="AV41"/>
  <c r="AU41"/>
  <c r="AU42" s="1"/>
  <c r="AU57" s="1"/>
  <c r="AW40"/>
  <c r="AW39"/>
  <c r="AW41" s="1"/>
  <c r="AW31"/>
  <c r="AV31"/>
  <c r="AU31"/>
  <c r="EK102"/>
  <c r="AS100"/>
  <c r="AR100"/>
  <c r="AP100"/>
  <c r="AO100"/>
  <c r="AM100"/>
  <c r="AL100"/>
  <c r="AJ100"/>
  <c r="AI100"/>
  <c r="AG100"/>
  <c r="AF100"/>
  <c r="AD100"/>
  <c r="AC100"/>
  <c r="AA100"/>
  <c r="Z100"/>
  <c r="X100"/>
  <c r="W100"/>
  <c r="U100"/>
  <c r="T100"/>
  <c r="R100"/>
  <c r="Q100"/>
  <c r="O100"/>
  <c r="N100"/>
  <c r="L100"/>
  <c r="K100"/>
  <c r="I100"/>
  <c r="H100"/>
  <c r="F100"/>
  <c r="E100"/>
  <c r="C100"/>
  <c r="B100"/>
  <c r="BA99"/>
  <c r="BC99" s="1"/>
  <c r="G99"/>
  <c r="D99"/>
  <c r="D100" s="1"/>
  <c r="BC98"/>
  <c r="BB98"/>
  <c r="BA98"/>
  <c r="B61" i="2" s="1"/>
  <c r="J61" s="1"/>
  <c r="BC97" i="129"/>
  <c r="D60" i="2" s="1"/>
  <c r="L60" s="1"/>
  <c r="BB97" i="129"/>
  <c r="BA97"/>
  <c r="BC96"/>
  <c r="BB96"/>
  <c r="C59" i="2" s="1"/>
  <c r="K59" s="1"/>
  <c r="BA96" i="129"/>
  <c r="BC95"/>
  <c r="BB95"/>
  <c r="BA95"/>
  <c r="BC94"/>
  <c r="BB94"/>
  <c r="BA94"/>
  <c r="BC93"/>
  <c r="BB93"/>
  <c r="BA93"/>
  <c r="BB92"/>
  <c r="BA92"/>
  <c r="BA91"/>
  <c r="BC91"/>
  <c r="G91"/>
  <c r="D91"/>
  <c r="BA90"/>
  <c r="BC90"/>
  <c r="G90"/>
  <c r="D90"/>
  <c r="BA89"/>
  <c r="BC89"/>
  <c r="G89"/>
  <c r="D89"/>
  <c r="BA88"/>
  <c r="BC88"/>
  <c r="G88"/>
  <c r="D88"/>
  <c r="BA87"/>
  <c r="BC87"/>
  <c r="G87"/>
  <c r="G100" s="1"/>
  <c r="D87"/>
  <c r="G86"/>
  <c r="D86"/>
  <c r="BA85"/>
  <c r="BC85" s="1"/>
  <c r="G85"/>
  <c r="D85"/>
  <c r="BA84"/>
  <c r="G84"/>
  <c r="D84"/>
  <c r="AS82"/>
  <c r="AR82"/>
  <c r="AP82"/>
  <c r="AP83"/>
  <c r="AP101" s="1"/>
  <c r="AO82"/>
  <c r="AM82"/>
  <c r="AL82"/>
  <c r="AL101"/>
  <c r="AJ82"/>
  <c r="AI82"/>
  <c r="AG82"/>
  <c r="AF82"/>
  <c r="AD82"/>
  <c r="AC82"/>
  <c r="AA82"/>
  <c r="Z82"/>
  <c r="Z83" s="1"/>
  <c r="Z101" s="1"/>
  <c r="X82"/>
  <c r="W82"/>
  <c r="U82"/>
  <c r="T82"/>
  <c r="R82"/>
  <c r="Q82"/>
  <c r="Q83" s="1"/>
  <c r="Q101" s="1"/>
  <c r="O82"/>
  <c r="N82"/>
  <c r="L82"/>
  <c r="K82"/>
  <c r="I82"/>
  <c r="H82"/>
  <c r="G82"/>
  <c r="F82"/>
  <c r="E82"/>
  <c r="D82"/>
  <c r="C82"/>
  <c r="B82"/>
  <c r="BC81"/>
  <c r="D41" i="2" s="1"/>
  <c r="BB81" i="129"/>
  <c r="BC80"/>
  <c r="BB80"/>
  <c r="BA80"/>
  <c r="BC79"/>
  <c r="BB79"/>
  <c r="BA79"/>
  <c r="BC78"/>
  <c r="BB78"/>
  <c r="BA78"/>
  <c r="BC77"/>
  <c r="BB77"/>
  <c r="BA77"/>
  <c r="BB76"/>
  <c r="BA76"/>
  <c r="BC75"/>
  <c r="BB75"/>
  <c r="BA75"/>
  <c r="BC74"/>
  <c r="BB74"/>
  <c r="C36" i="2" s="1"/>
  <c r="BA74" i="129"/>
  <c r="AS73"/>
  <c r="AR73"/>
  <c r="AP73"/>
  <c r="AO73"/>
  <c r="AM73"/>
  <c r="AM83" s="1"/>
  <c r="AL73"/>
  <c r="AL83" s="1"/>
  <c r="AJ73"/>
  <c r="AI73"/>
  <c r="AI83" s="1"/>
  <c r="AI101" s="1"/>
  <c r="AG73"/>
  <c r="AF73"/>
  <c r="AD73"/>
  <c r="AD83" s="1"/>
  <c r="AC73"/>
  <c r="AA73"/>
  <c r="Z73"/>
  <c r="X73"/>
  <c r="X83" s="1"/>
  <c r="W73"/>
  <c r="W83" s="1"/>
  <c r="W101" s="1"/>
  <c r="U73"/>
  <c r="T73"/>
  <c r="R73"/>
  <c r="R83" s="1"/>
  <c r="Q73"/>
  <c r="O73"/>
  <c r="N73"/>
  <c r="L73"/>
  <c r="L83" s="1"/>
  <c r="K73"/>
  <c r="K83" s="1"/>
  <c r="K101" s="1"/>
  <c r="I73"/>
  <c r="I83" s="1"/>
  <c r="H73"/>
  <c r="F73"/>
  <c r="E73"/>
  <c r="C73"/>
  <c r="B73"/>
  <c r="B83" s="1"/>
  <c r="B101" s="1"/>
  <c r="BC72"/>
  <c r="BB72"/>
  <c r="BA72"/>
  <c r="BC71"/>
  <c r="BB71"/>
  <c r="BA71"/>
  <c r="BC70"/>
  <c r="BB70"/>
  <c r="BA70"/>
  <c r="BC69"/>
  <c r="D28" i="2" s="1"/>
  <c r="BB69" i="129"/>
  <c r="BA69"/>
  <c r="BC68"/>
  <c r="D27" i="2" s="1"/>
  <c r="BB68" i="129"/>
  <c r="C27" i="2" s="1"/>
  <c r="BA68" i="129"/>
  <c r="B27" i="2" s="1"/>
  <c r="BC67" i="129"/>
  <c r="D26" i="2" s="1"/>
  <c r="BB67" i="129"/>
  <c r="C26" i="2" s="1"/>
  <c r="K26" s="1"/>
  <c r="BA67" i="129"/>
  <c r="B26" i="2" s="1"/>
  <c r="J26" s="1"/>
  <c r="BC66" i="129"/>
  <c r="BB66"/>
  <c r="BA66"/>
  <c r="BC65"/>
  <c r="BB65"/>
  <c r="BA65"/>
  <c r="BC64"/>
  <c r="BA64"/>
  <c r="BC63"/>
  <c r="BB63"/>
  <c r="BA63"/>
  <c r="BC62"/>
  <c r="BB62"/>
  <c r="BA62"/>
  <c r="BC61"/>
  <c r="BB61"/>
  <c r="BA61"/>
  <c r="BA59"/>
  <c r="BC59"/>
  <c r="G59"/>
  <c r="G73" s="1"/>
  <c r="D59"/>
  <c r="D73"/>
  <c r="AS56"/>
  <c r="AR56"/>
  <c r="AP56"/>
  <c r="AO56"/>
  <c r="AM56"/>
  <c r="AL56"/>
  <c r="AJ56"/>
  <c r="AI56"/>
  <c r="AI57" s="1"/>
  <c r="AG56"/>
  <c r="AF56"/>
  <c r="AD56"/>
  <c r="AC56"/>
  <c r="AA56"/>
  <c r="Z56"/>
  <c r="X56"/>
  <c r="W56"/>
  <c r="U56"/>
  <c r="T56"/>
  <c r="R56"/>
  <c r="Q56"/>
  <c r="O56"/>
  <c r="N56"/>
  <c r="L56"/>
  <c r="K56"/>
  <c r="I56"/>
  <c r="H56"/>
  <c r="F56"/>
  <c r="E56"/>
  <c r="C56"/>
  <c r="B56"/>
  <c r="BC55"/>
  <c r="BB55"/>
  <c r="BB56" s="1"/>
  <c r="BA55"/>
  <c r="BC54"/>
  <c r="BB54"/>
  <c r="BA54"/>
  <c r="BC53"/>
  <c r="BB53"/>
  <c r="BA53"/>
  <c r="BC52"/>
  <c r="BB52"/>
  <c r="BA52"/>
  <c r="BB51"/>
  <c r="BA51"/>
  <c r="BA50"/>
  <c r="BC50" s="1"/>
  <c r="G50"/>
  <c r="D50"/>
  <c r="BA49"/>
  <c r="BC49" s="1"/>
  <c r="G49"/>
  <c r="D49"/>
  <c r="BA48"/>
  <c r="BC48" s="1"/>
  <c r="G48"/>
  <c r="D48"/>
  <c r="BA47"/>
  <c r="BC47" s="1"/>
  <c r="G47"/>
  <c r="D47"/>
  <c r="BA46"/>
  <c r="BC46" s="1"/>
  <c r="G46"/>
  <c r="D46"/>
  <c r="G45"/>
  <c r="G56" s="1"/>
  <c r="D45"/>
  <c r="G44"/>
  <c r="D44"/>
  <c r="BA43"/>
  <c r="G43"/>
  <c r="D43"/>
  <c r="AS41"/>
  <c r="AR41"/>
  <c r="AR42" s="1"/>
  <c r="AR57" s="1"/>
  <c r="AP41"/>
  <c r="AO41"/>
  <c r="AM41"/>
  <c r="AL41"/>
  <c r="AL57"/>
  <c r="AJ41"/>
  <c r="AI41"/>
  <c r="AG41"/>
  <c r="AF41"/>
  <c r="AD41"/>
  <c r="AC41"/>
  <c r="AA41"/>
  <c r="Z41"/>
  <c r="X41"/>
  <c r="W41"/>
  <c r="U41"/>
  <c r="U42" s="1"/>
  <c r="U57" s="1"/>
  <c r="T41"/>
  <c r="T42" s="1"/>
  <c r="R41"/>
  <c r="Q41"/>
  <c r="Q42"/>
  <c r="Q57" s="1"/>
  <c r="O41"/>
  <c r="N41"/>
  <c r="L41"/>
  <c r="K41"/>
  <c r="K57"/>
  <c r="I41"/>
  <c r="I42" s="1"/>
  <c r="I57" s="1"/>
  <c r="H41"/>
  <c r="F41"/>
  <c r="F42" s="1"/>
  <c r="F57" s="1"/>
  <c r="E41"/>
  <c r="C41"/>
  <c r="B41"/>
  <c r="B42" s="1"/>
  <c r="B57" s="1"/>
  <c r="B102" s="1"/>
  <c r="BA40"/>
  <c r="BC40" s="1"/>
  <c r="G40"/>
  <c r="D40"/>
  <c r="BC39"/>
  <c r="BA39"/>
  <c r="G39"/>
  <c r="G41"/>
  <c r="D39"/>
  <c r="BC38"/>
  <c r="BB38"/>
  <c r="BA38"/>
  <c r="BC37"/>
  <c r="BB37"/>
  <c r="BA37"/>
  <c r="BC36"/>
  <c r="BB36"/>
  <c r="BA36"/>
  <c r="BC35"/>
  <c r="D31" i="5" s="1"/>
  <c r="BB35" i="129"/>
  <c r="BA35"/>
  <c r="BA34"/>
  <c r="BC33"/>
  <c r="BB33"/>
  <c r="BA33"/>
  <c r="BC32"/>
  <c r="BB32"/>
  <c r="BA32"/>
  <c r="AS31"/>
  <c r="AR31"/>
  <c r="AP31"/>
  <c r="AP42" s="1"/>
  <c r="AP57" s="1"/>
  <c r="AO31"/>
  <c r="AO42" s="1"/>
  <c r="AM31"/>
  <c r="AL31"/>
  <c r="AL42" s="1"/>
  <c r="AJ31"/>
  <c r="AJ42" s="1"/>
  <c r="AI31"/>
  <c r="AI42" s="1"/>
  <c r="AG31"/>
  <c r="AF31"/>
  <c r="AD31"/>
  <c r="AC31"/>
  <c r="AA31"/>
  <c r="Z31"/>
  <c r="X31"/>
  <c r="W31"/>
  <c r="U31"/>
  <c r="T31"/>
  <c r="R31"/>
  <c r="Q31"/>
  <c r="O31"/>
  <c r="N31"/>
  <c r="L31"/>
  <c r="K31"/>
  <c r="K42" s="1"/>
  <c r="I31"/>
  <c r="H31"/>
  <c r="G31"/>
  <c r="F31"/>
  <c r="E31"/>
  <c r="D31"/>
  <c r="C31"/>
  <c r="B31"/>
  <c r="BA30"/>
  <c r="BC30"/>
  <c r="BA29"/>
  <c r="BC29"/>
  <c r="BA28"/>
  <c r="BC28"/>
  <c r="BC27"/>
  <c r="BB27"/>
  <c r="BA27"/>
  <c r="BC26"/>
  <c r="BB26"/>
  <c r="BA26"/>
  <c r="BC25"/>
  <c r="BB25"/>
  <c r="BA25"/>
  <c r="BC24"/>
  <c r="BB24"/>
  <c r="BA24"/>
  <c r="BC23"/>
  <c r="BB23"/>
  <c r="BA23"/>
  <c r="BC22"/>
  <c r="BB22"/>
  <c r="BA22"/>
  <c r="BC21"/>
  <c r="D16" i="5" s="1"/>
  <c r="BB21" i="129"/>
  <c r="C16" i="5" s="1"/>
  <c r="BA21" i="129"/>
  <c r="B16" i="5" s="1"/>
  <c r="BC20" i="129"/>
  <c r="D15" i="5" s="1"/>
  <c r="BB20" i="129"/>
  <c r="C15" i="5" s="1"/>
  <c r="BA20" i="129"/>
  <c r="B15" i="5" s="1"/>
  <c r="BA19" i="129"/>
  <c r="BC18"/>
  <c r="BB18"/>
  <c r="BA18"/>
  <c r="BC17"/>
  <c r="BB17"/>
  <c r="BA17"/>
  <c r="BC16"/>
  <c r="BB16"/>
  <c r="BA16"/>
  <c r="BB15"/>
  <c r="BA15"/>
  <c r="BA31" s="1"/>
  <c r="BB12"/>
  <c r="BA12"/>
  <c r="BB11"/>
  <c r="BA11"/>
  <c r="BB10"/>
  <c r="BA10"/>
  <c r="BC9"/>
  <c r="BB9"/>
  <c r="BC8"/>
  <c r="BB8"/>
  <c r="BA8"/>
  <c r="W66" i="128"/>
  <c r="U66"/>
  <c r="T66"/>
  <c r="S66"/>
  <c r="R66"/>
  <c r="Q66"/>
  <c r="P66"/>
  <c r="O66"/>
  <c r="N66"/>
  <c r="M66"/>
  <c r="L66"/>
  <c r="K66"/>
  <c r="I66"/>
  <c r="H66"/>
  <c r="G66"/>
  <c r="F66"/>
  <c r="E66"/>
  <c r="D66"/>
  <c r="Y64"/>
  <c r="X64"/>
  <c r="V64"/>
  <c r="Z64" s="1"/>
  <c r="J64"/>
  <c r="Y63"/>
  <c r="X63"/>
  <c r="V63"/>
  <c r="J63"/>
  <c r="Y62"/>
  <c r="X62"/>
  <c r="V62"/>
  <c r="Z62" s="1"/>
  <c r="J62"/>
  <c r="Y61"/>
  <c r="X61"/>
  <c r="V61"/>
  <c r="J61"/>
  <c r="Y60"/>
  <c r="X60"/>
  <c r="V60"/>
  <c r="J60"/>
  <c r="Y59"/>
  <c r="X59"/>
  <c r="V59"/>
  <c r="Z59" s="1"/>
  <c r="J59"/>
  <c r="Y58"/>
  <c r="X58"/>
  <c r="V58"/>
  <c r="J58"/>
  <c r="Y57"/>
  <c r="X57"/>
  <c r="V57"/>
  <c r="Z57" s="1"/>
  <c r="J57"/>
  <c r="Y56"/>
  <c r="X56"/>
  <c r="V56"/>
  <c r="Z56" s="1"/>
  <c r="J56"/>
  <c r="Y55"/>
  <c r="X55"/>
  <c r="V55"/>
  <c r="J55"/>
  <c r="Y54"/>
  <c r="X54"/>
  <c r="V54"/>
  <c r="Z54" s="1"/>
  <c r="J54"/>
  <c r="Y53"/>
  <c r="X53"/>
  <c r="V53"/>
  <c r="J53"/>
  <c r="Y52"/>
  <c r="Y66" s="1"/>
  <c r="X52"/>
  <c r="V52"/>
  <c r="J52"/>
  <c r="Y51"/>
  <c r="X51"/>
  <c r="X66" s="1"/>
  <c r="V51"/>
  <c r="J51"/>
  <c r="W46"/>
  <c r="W40"/>
  <c r="U40"/>
  <c r="U46"/>
  <c r="T40"/>
  <c r="T46"/>
  <c r="S40"/>
  <c r="S46"/>
  <c r="R40"/>
  <c r="R46" s="1"/>
  <c r="Q40"/>
  <c r="Q46"/>
  <c r="P40"/>
  <c r="P46"/>
  <c r="O40"/>
  <c r="O46"/>
  <c r="N40"/>
  <c r="N46"/>
  <c r="M40"/>
  <c r="M46"/>
  <c r="L40"/>
  <c r="L46"/>
  <c r="K40"/>
  <c r="K46"/>
  <c r="I40"/>
  <c r="I46"/>
  <c r="H40"/>
  <c r="H46"/>
  <c r="G40"/>
  <c r="G46"/>
  <c r="F40"/>
  <c r="F46"/>
  <c r="E40"/>
  <c r="E46"/>
  <c r="D40"/>
  <c r="D46"/>
  <c r="Y38"/>
  <c r="Y40"/>
  <c r="X38"/>
  <c r="X40"/>
  <c r="V38"/>
  <c r="V40"/>
  <c r="V46"/>
  <c r="J38"/>
  <c r="J40" s="1"/>
  <c r="J46" s="1"/>
  <c r="W34"/>
  <c r="W45" s="1"/>
  <c r="U34"/>
  <c r="U45"/>
  <c r="T34"/>
  <c r="T45" s="1"/>
  <c r="S34"/>
  <c r="S45"/>
  <c r="Q34"/>
  <c r="Q45" s="1"/>
  <c r="P34"/>
  <c r="P45"/>
  <c r="O34"/>
  <c r="O45" s="1"/>
  <c r="O47" s="1"/>
  <c r="M34"/>
  <c r="M45" s="1"/>
  <c r="L34"/>
  <c r="L45" s="1"/>
  <c r="K34"/>
  <c r="K45"/>
  <c r="I34"/>
  <c r="I45" s="1"/>
  <c r="H34"/>
  <c r="H45"/>
  <c r="G34"/>
  <c r="G45" s="1"/>
  <c r="E34"/>
  <c r="E45" s="1"/>
  <c r="D34"/>
  <c r="D45" s="1"/>
  <c r="X32"/>
  <c r="Z32"/>
  <c r="V32"/>
  <c r="V34" s="1"/>
  <c r="V45" s="1"/>
  <c r="R32"/>
  <c r="R34" s="1"/>
  <c r="R45" s="1"/>
  <c r="N32"/>
  <c r="N34"/>
  <c r="N45" s="1"/>
  <c r="J32"/>
  <c r="F32"/>
  <c r="F34" s="1"/>
  <c r="F45" s="1"/>
  <c r="Y31"/>
  <c r="Y34" s="1"/>
  <c r="X31"/>
  <c r="X34" s="1"/>
  <c r="V31"/>
  <c r="J31"/>
  <c r="W27"/>
  <c r="W44" s="1"/>
  <c r="W47" s="1"/>
  <c r="U27"/>
  <c r="U44"/>
  <c r="T27"/>
  <c r="T44" s="1"/>
  <c r="T47" s="1"/>
  <c r="S27"/>
  <c r="S44"/>
  <c r="R27"/>
  <c r="R44" s="1"/>
  <c r="Q27"/>
  <c r="Q44"/>
  <c r="P27"/>
  <c r="P44" s="1"/>
  <c r="P47" s="1"/>
  <c r="O27"/>
  <c r="O44"/>
  <c r="N27"/>
  <c r="N44" s="1"/>
  <c r="M27"/>
  <c r="M44" s="1"/>
  <c r="L27"/>
  <c r="L44" s="1"/>
  <c r="L47" s="1"/>
  <c r="K27"/>
  <c r="K44"/>
  <c r="I27"/>
  <c r="I44" s="1"/>
  <c r="H27"/>
  <c r="H44"/>
  <c r="G27"/>
  <c r="G44" s="1"/>
  <c r="E27"/>
  <c r="E44" s="1"/>
  <c r="D27"/>
  <c r="D44" s="1"/>
  <c r="Y25"/>
  <c r="X25"/>
  <c r="V25"/>
  <c r="Z25" s="1"/>
  <c r="J25"/>
  <c r="Y24"/>
  <c r="X24"/>
  <c r="V24"/>
  <c r="J24"/>
  <c r="Z24"/>
  <c r="Y23"/>
  <c r="X23"/>
  <c r="V23"/>
  <c r="J23"/>
  <c r="Z23"/>
  <c r="Y22"/>
  <c r="X22"/>
  <c r="V22"/>
  <c r="J22"/>
  <c r="Z22" s="1"/>
  <c r="Y21"/>
  <c r="X21"/>
  <c r="V21"/>
  <c r="Z21" s="1"/>
  <c r="J21"/>
  <c r="Y20"/>
  <c r="X20"/>
  <c r="V20"/>
  <c r="J20"/>
  <c r="Z20"/>
  <c r="Y19"/>
  <c r="X19"/>
  <c r="V19"/>
  <c r="J19"/>
  <c r="Z19" s="1"/>
  <c r="Y18"/>
  <c r="X18"/>
  <c r="V18"/>
  <c r="J18"/>
  <c r="Y17"/>
  <c r="X17"/>
  <c r="V17"/>
  <c r="Z17" s="1"/>
  <c r="J17"/>
  <c r="Y16"/>
  <c r="X16"/>
  <c r="V16"/>
  <c r="J16"/>
  <c r="Z16"/>
  <c r="Y15"/>
  <c r="X15"/>
  <c r="V15"/>
  <c r="J15"/>
  <c r="Z15"/>
  <c r="Y14"/>
  <c r="X14"/>
  <c r="V14"/>
  <c r="J14"/>
  <c r="Z14" s="1"/>
  <c r="Y13"/>
  <c r="X13"/>
  <c r="V13"/>
  <c r="Z13" s="1"/>
  <c r="J13"/>
  <c r="Y12"/>
  <c r="X12"/>
  <c r="X27" s="1"/>
  <c r="V12"/>
  <c r="J12"/>
  <c r="Z12"/>
  <c r="Y11"/>
  <c r="X11"/>
  <c r="V11"/>
  <c r="J11"/>
  <c r="J27" s="1"/>
  <c r="J44" s="1"/>
  <c r="Y10"/>
  <c r="X10"/>
  <c r="V10"/>
  <c r="J10"/>
  <c r="Y9"/>
  <c r="X9"/>
  <c r="V9"/>
  <c r="V27" s="1"/>
  <c r="V44" s="1"/>
  <c r="J9"/>
  <c r="G346" i="127"/>
  <c r="G344"/>
  <c r="G341"/>
  <c r="D42" i="2"/>
  <c r="F341" i="127"/>
  <c r="E341"/>
  <c r="F42" i="2" s="1"/>
  <c r="J42" s="1"/>
  <c r="E348" i="127"/>
  <c r="G330"/>
  <c r="F330"/>
  <c r="F332" s="1"/>
  <c r="E330"/>
  <c r="E332" s="1"/>
  <c r="G321"/>
  <c r="G323" s="1"/>
  <c r="G313"/>
  <c r="G306"/>
  <c r="G305"/>
  <c r="G294"/>
  <c r="H43" i="2" s="1"/>
  <c r="F294" i="127"/>
  <c r="G43" i="2" s="1"/>
  <c r="E294" i="127"/>
  <c r="F43" i="2" s="1"/>
  <c r="G289" i="127"/>
  <c r="H40" i="2" s="1"/>
  <c r="F289" i="127"/>
  <c r="G40" i="2" s="1"/>
  <c r="E289" i="127"/>
  <c r="F40" i="2" s="1"/>
  <c r="G269" i="127"/>
  <c r="F269"/>
  <c r="E269"/>
  <c r="F30" i="2" s="1"/>
  <c r="E260" i="127"/>
  <c r="F225"/>
  <c r="C43" i="2" s="1"/>
  <c r="E225" i="127"/>
  <c r="G223"/>
  <c r="G225" s="1"/>
  <c r="D43" i="2" s="1"/>
  <c r="G222" i="127"/>
  <c r="F217"/>
  <c r="C40" i="2" s="1"/>
  <c r="E217" i="127"/>
  <c r="G210"/>
  <c r="G209"/>
  <c r="G207"/>
  <c r="G205"/>
  <c r="G203"/>
  <c r="G201"/>
  <c r="G199"/>
  <c r="G197"/>
  <c r="G195"/>
  <c r="G193"/>
  <c r="G191"/>
  <c r="G217" s="1"/>
  <c r="G189"/>
  <c r="F177"/>
  <c r="C30" i="2" s="1"/>
  <c r="E177" i="127"/>
  <c r="B30" i="2" s="1"/>
  <c r="G174" i="127"/>
  <c r="G172"/>
  <c r="G170"/>
  <c r="G168"/>
  <c r="G166"/>
  <c r="G164"/>
  <c r="G162"/>
  <c r="F155"/>
  <c r="F181" s="1"/>
  <c r="F311" s="1"/>
  <c r="E155"/>
  <c r="G138"/>
  <c r="G137"/>
  <c r="G136"/>
  <c r="G134"/>
  <c r="G133"/>
  <c r="G131"/>
  <c r="G129"/>
  <c r="G128"/>
  <c r="G126"/>
  <c r="G124"/>
  <c r="G122"/>
  <c r="G120"/>
  <c r="G118"/>
  <c r="G117"/>
  <c r="G115"/>
  <c r="G113"/>
  <c r="G111"/>
  <c r="G109"/>
  <c r="G108"/>
  <c r="G106"/>
  <c r="G104"/>
  <c r="G103"/>
  <c r="G101"/>
  <c r="G99"/>
  <c r="G97"/>
  <c r="G95"/>
  <c r="G93"/>
  <c r="G91"/>
  <c r="G89"/>
  <c r="G85"/>
  <c r="G70"/>
  <c r="G66"/>
  <c r="G65"/>
  <c r="G64"/>
  <c r="G63"/>
  <c r="G58"/>
  <c r="G57"/>
  <c r="G56"/>
  <c r="G55"/>
  <c r="G54"/>
  <c r="G53"/>
  <c r="G52"/>
  <c r="G51"/>
  <c r="G43"/>
  <c r="F33"/>
  <c r="F35" s="1"/>
  <c r="F45" s="1"/>
  <c r="F73" s="1"/>
  <c r="E33"/>
  <c r="E35" s="1"/>
  <c r="E45" s="1"/>
  <c r="E73" s="1"/>
  <c r="G31"/>
  <c r="G30"/>
  <c r="G29"/>
  <c r="G28"/>
  <c r="G27"/>
  <c r="G26"/>
  <c r="G25"/>
  <c r="G24"/>
  <c r="G23"/>
  <c r="G22"/>
  <c r="G19"/>
  <c r="G18"/>
  <c r="G17"/>
  <c r="G12"/>
  <c r="G11"/>
  <c r="G10"/>
  <c r="K102" i="105"/>
  <c r="AL102" s="1"/>
  <c r="AN102" s="1"/>
  <c r="BY102" i="103"/>
  <c r="N102" i="108" s="1"/>
  <c r="BY93" i="103"/>
  <c r="CB93" s="1"/>
  <c r="BY92"/>
  <c r="BY91"/>
  <c r="BY90"/>
  <c r="BY89"/>
  <c r="CB89" s="1"/>
  <c r="BY88"/>
  <c r="BY87"/>
  <c r="BY86"/>
  <c r="BY81"/>
  <c r="BY80"/>
  <c r="CB80" s="1"/>
  <c r="BY79"/>
  <c r="BY78"/>
  <c r="BY77"/>
  <c r="CB77" s="1"/>
  <c r="BY76"/>
  <c r="BY75"/>
  <c r="BY74"/>
  <c r="BY72"/>
  <c r="BY71"/>
  <c r="CB71" s="1"/>
  <c r="BY70"/>
  <c r="BY69"/>
  <c r="BY68"/>
  <c r="BY67"/>
  <c r="BY66"/>
  <c r="BY65"/>
  <c r="BY64"/>
  <c r="BY63"/>
  <c r="CB63" s="1"/>
  <c r="BY62"/>
  <c r="BY61"/>
  <c r="BY60"/>
  <c r="CB60" s="1"/>
  <c r="BY54"/>
  <c r="BY53"/>
  <c r="BY52"/>
  <c r="BY51"/>
  <c r="CB51" s="1"/>
  <c r="BY50"/>
  <c r="CB50" s="1"/>
  <c r="BY49"/>
  <c r="BY48"/>
  <c r="BY47"/>
  <c r="BY46"/>
  <c r="CB46" s="1"/>
  <c r="BY45"/>
  <c r="BY44"/>
  <c r="BY40"/>
  <c r="BY39"/>
  <c r="CB39" s="1"/>
  <c r="BY38"/>
  <c r="BY37"/>
  <c r="BY36"/>
  <c r="CB36" s="1"/>
  <c r="BY35"/>
  <c r="BY34"/>
  <c r="BY33"/>
  <c r="BY32"/>
  <c r="CB32" s="1"/>
  <c r="BY30"/>
  <c r="BY29"/>
  <c r="BY28"/>
  <c r="BY27"/>
  <c r="BY26"/>
  <c r="BY25"/>
  <c r="BY24"/>
  <c r="BY23"/>
  <c r="BY22"/>
  <c r="BY21"/>
  <c r="BY20"/>
  <c r="BY19"/>
  <c r="CB19" s="1"/>
  <c r="BY18"/>
  <c r="BY17"/>
  <c r="BY16"/>
  <c r="M69" i="108"/>
  <c r="J69"/>
  <c r="E69" i="103"/>
  <c r="G69" s="1"/>
  <c r="F69"/>
  <c r="CC69" s="1"/>
  <c r="BX69"/>
  <c r="BU69"/>
  <c r="BR69"/>
  <c r="BO69"/>
  <c r="BI69"/>
  <c r="D69"/>
  <c r="AU69" i="104"/>
  <c r="K69" i="105"/>
  <c r="AF69"/>
  <c r="AK69"/>
  <c r="J69"/>
  <c r="M69" s="1"/>
  <c r="AN69" s="1"/>
  <c r="AL69" i="106"/>
  <c r="AK69"/>
  <c r="AH69"/>
  <c r="AE69"/>
  <c r="AB69"/>
  <c r="Y69"/>
  <c r="V69"/>
  <c r="AN69" s="1"/>
  <c r="AI69" i="121"/>
  <c r="BD69" s="1"/>
  <c r="AX69"/>
  <c r="BC69"/>
  <c r="AW69"/>
  <c r="AT69"/>
  <c r="AH69"/>
  <c r="AE69"/>
  <c r="P69"/>
  <c r="AK69" s="1"/>
  <c r="AF69" i="107"/>
  <c r="AI69"/>
  <c r="AG69"/>
  <c r="AJ69" s="1"/>
  <c r="AK69" s="1"/>
  <c r="S69"/>
  <c r="AH69" s="1"/>
  <c r="AM69" s="1"/>
  <c r="AF66"/>
  <c r="M22" i="108"/>
  <c r="J22"/>
  <c r="E22" i="103"/>
  <c r="G22" s="1"/>
  <c r="F22"/>
  <c r="BX22"/>
  <c r="BU22"/>
  <c r="BR22"/>
  <c r="BO22"/>
  <c r="BI22"/>
  <c r="D22"/>
  <c r="AU22" i="104"/>
  <c r="K22" i="105"/>
  <c r="AF22"/>
  <c r="AK22"/>
  <c r="J22"/>
  <c r="M22" s="1"/>
  <c r="AN22" s="1"/>
  <c r="AL22" i="106"/>
  <c r="AK22"/>
  <c r="AH22"/>
  <c r="AE22"/>
  <c r="AB22"/>
  <c r="Y22"/>
  <c r="V22"/>
  <c r="AN22" s="1"/>
  <c r="AI22" i="121"/>
  <c r="BD22" s="1"/>
  <c r="AX22"/>
  <c r="BC22"/>
  <c r="AW22"/>
  <c r="AT22"/>
  <c r="AZ22" s="1"/>
  <c r="AH22"/>
  <c r="AE22"/>
  <c r="P22"/>
  <c r="AK22" s="1"/>
  <c r="P23"/>
  <c r="AE23"/>
  <c r="AH23"/>
  <c r="AK23" s="1"/>
  <c r="AI23"/>
  <c r="AT23"/>
  <c r="AW23"/>
  <c r="AX23"/>
  <c r="BC23"/>
  <c r="AF22" i="107"/>
  <c r="AI22"/>
  <c r="AG22"/>
  <c r="AJ22" s="1"/>
  <c r="AK22" s="1"/>
  <c r="S22"/>
  <c r="AI66" i="121"/>
  <c r="AX66"/>
  <c r="BD66"/>
  <c r="AL66" i="106"/>
  <c r="K66" i="105"/>
  <c r="AF66"/>
  <c r="AL66"/>
  <c r="AU66" i="104"/>
  <c r="E66" i="103"/>
  <c r="AG66" i="107"/>
  <c r="AJ66" s="1"/>
  <c r="AK66" s="1"/>
  <c r="F66" i="103"/>
  <c r="AG19" i="107"/>
  <c r="AJ19"/>
  <c r="AF72"/>
  <c r="AG72"/>
  <c r="AI71" i="121"/>
  <c r="AX71"/>
  <c r="BD71" s="1"/>
  <c r="N71" i="108" s="1"/>
  <c r="AL71" i="106"/>
  <c r="K71" i="105"/>
  <c r="AF71"/>
  <c r="AL71" s="1"/>
  <c r="AU71" i="104"/>
  <c r="E71" i="103"/>
  <c r="AF71" i="107"/>
  <c r="F71" i="103"/>
  <c r="CC71" s="1"/>
  <c r="AG71" i="107"/>
  <c r="AJ71"/>
  <c r="AF67"/>
  <c r="AI67" s="1"/>
  <c r="AF68"/>
  <c r="AF70"/>
  <c r="AI70" s="1"/>
  <c r="AK70" s="1"/>
  <c r="AG67"/>
  <c r="AJ67"/>
  <c r="AG68"/>
  <c r="AJ68" s="1"/>
  <c r="AG70"/>
  <c r="AI67" i="121"/>
  <c r="BD67"/>
  <c r="AX67"/>
  <c r="AL67" i="106"/>
  <c r="K67" i="105"/>
  <c r="AL67"/>
  <c r="AF67"/>
  <c r="AU67" i="104"/>
  <c r="E67" i="103"/>
  <c r="CB67"/>
  <c r="AI68" i="121"/>
  <c r="BD68" s="1"/>
  <c r="AX68"/>
  <c r="AL68" i="106"/>
  <c r="K68" i="105"/>
  <c r="AL68" s="1"/>
  <c r="AF68"/>
  <c r="AU68" i="104"/>
  <c r="E68" i="103"/>
  <c r="AI70" i="121"/>
  <c r="AX70"/>
  <c r="AL70" i="106"/>
  <c r="K70" i="105"/>
  <c r="AF70"/>
  <c r="AU70" i="104"/>
  <c r="E70" i="103"/>
  <c r="F67"/>
  <c r="CC67" s="1"/>
  <c r="F68"/>
  <c r="CC68" s="1"/>
  <c r="O68" i="108" s="1"/>
  <c r="F70" i="103"/>
  <c r="K94" i="23"/>
  <c r="M94" s="1"/>
  <c r="L94"/>
  <c r="F53" i="5"/>
  <c r="D15" i="122"/>
  <c r="D16"/>
  <c r="E16" s="1"/>
  <c r="D17"/>
  <c r="E17" s="1"/>
  <c r="D18"/>
  <c r="E18" s="1"/>
  <c r="D19"/>
  <c r="E19" s="1"/>
  <c r="D21"/>
  <c r="E21" s="1"/>
  <c r="D20"/>
  <c r="E20" s="1"/>
  <c r="F6"/>
  <c r="F22" s="1"/>
  <c r="G6"/>
  <c r="G22" s="1"/>
  <c r="H6"/>
  <c r="H22"/>
  <c r="I6"/>
  <c r="I22" s="1"/>
  <c r="J6"/>
  <c r="J22" s="1"/>
  <c r="C67" i="36"/>
  <c r="C91"/>
  <c r="P14" i="23"/>
  <c r="E31"/>
  <c r="F31"/>
  <c r="H31"/>
  <c r="J31"/>
  <c r="I31"/>
  <c r="E41"/>
  <c r="F41"/>
  <c r="F42" s="1"/>
  <c r="H41"/>
  <c r="I41"/>
  <c r="G43"/>
  <c r="J43"/>
  <c r="K43"/>
  <c r="L43"/>
  <c r="G44"/>
  <c r="J44"/>
  <c r="K44"/>
  <c r="L44"/>
  <c r="M44"/>
  <c r="G50"/>
  <c r="J50"/>
  <c r="K50"/>
  <c r="L50"/>
  <c r="K51"/>
  <c r="L51"/>
  <c r="K52"/>
  <c r="L52"/>
  <c r="K53"/>
  <c r="L53"/>
  <c r="K54"/>
  <c r="L54"/>
  <c r="G55"/>
  <c r="K55"/>
  <c r="M55"/>
  <c r="L55"/>
  <c r="E56"/>
  <c r="G59"/>
  <c r="J59"/>
  <c r="K59"/>
  <c r="K73" s="1"/>
  <c r="L59"/>
  <c r="E73"/>
  <c r="G73" s="1"/>
  <c r="G83" s="1"/>
  <c r="F73"/>
  <c r="H73"/>
  <c r="I73"/>
  <c r="J73" s="1"/>
  <c r="E82"/>
  <c r="F82"/>
  <c r="F83" s="1"/>
  <c r="H82"/>
  <c r="I82"/>
  <c r="I83" s="1"/>
  <c r="G84"/>
  <c r="J84"/>
  <c r="K84"/>
  <c r="M84"/>
  <c r="L84"/>
  <c r="G85"/>
  <c r="J85"/>
  <c r="K85"/>
  <c r="M85" s="1"/>
  <c r="L85"/>
  <c r="G94"/>
  <c r="J94"/>
  <c r="K95"/>
  <c r="L95"/>
  <c r="K96"/>
  <c r="L96"/>
  <c r="K97"/>
  <c r="F68" i="2" s="1"/>
  <c r="J68" s="1"/>
  <c r="L97" i="23"/>
  <c r="K98"/>
  <c r="L98"/>
  <c r="G99"/>
  <c r="J99"/>
  <c r="K99"/>
  <c r="L99"/>
  <c r="J8" i="108"/>
  <c r="M8"/>
  <c r="J9"/>
  <c r="M9"/>
  <c r="J10"/>
  <c r="M10"/>
  <c r="J11"/>
  <c r="M11"/>
  <c r="J12"/>
  <c r="M12"/>
  <c r="J15"/>
  <c r="M15"/>
  <c r="J16"/>
  <c r="M16"/>
  <c r="J17"/>
  <c r="M17"/>
  <c r="J18"/>
  <c r="M18"/>
  <c r="J19"/>
  <c r="M19"/>
  <c r="J20"/>
  <c r="M20"/>
  <c r="J21"/>
  <c r="M21"/>
  <c r="J23"/>
  <c r="M23"/>
  <c r="J24"/>
  <c r="M24"/>
  <c r="J25"/>
  <c r="M25"/>
  <c r="J26"/>
  <c r="M26"/>
  <c r="J27"/>
  <c r="M27"/>
  <c r="J28"/>
  <c r="M28"/>
  <c r="M29"/>
  <c r="M30"/>
  <c r="B31"/>
  <c r="J32"/>
  <c r="M32"/>
  <c r="J33"/>
  <c r="M33"/>
  <c r="J34"/>
  <c r="M34"/>
  <c r="J35"/>
  <c r="M35"/>
  <c r="J36"/>
  <c r="M36"/>
  <c r="J37"/>
  <c r="M37"/>
  <c r="J38"/>
  <c r="M38"/>
  <c r="J39"/>
  <c r="M39"/>
  <c r="M40"/>
  <c r="B41"/>
  <c r="J43"/>
  <c r="M43"/>
  <c r="J44"/>
  <c r="M44"/>
  <c r="J45"/>
  <c r="M45"/>
  <c r="J46"/>
  <c r="M46"/>
  <c r="J47"/>
  <c r="M47"/>
  <c r="J48"/>
  <c r="M48"/>
  <c r="J49"/>
  <c r="M49"/>
  <c r="J50"/>
  <c r="M50"/>
  <c r="J51"/>
  <c r="M51"/>
  <c r="J52"/>
  <c r="M52"/>
  <c r="J53"/>
  <c r="M53"/>
  <c r="J54"/>
  <c r="M54"/>
  <c r="J55"/>
  <c r="M55"/>
  <c r="B56"/>
  <c r="J59"/>
  <c r="M59"/>
  <c r="J60"/>
  <c r="M60"/>
  <c r="J61"/>
  <c r="M61"/>
  <c r="J62"/>
  <c r="M62"/>
  <c r="J63"/>
  <c r="M63"/>
  <c r="J64"/>
  <c r="M64"/>
  <c r="J65"/>
  <c r="M65"/>
  <c r="J66"/>
  <c r="M66"/>
  <c r="J67"/>
  <c r="M67"/>
  <c r="J68"/>
  <c r="M68"/>
  <c r="J70"/>
  <c r="M70"/>
  <c r="J71"/>
  <c r="M71"/>
  <c r="J72"/>
  <c r="M72"/>
  <c r="B73"/>
  <c r="J74"/>
  <c r="M74"/>
  <c r="J75"/>
  <c r="M75"/>
  <c r="J76"/>
  <c r="M76"/>
  <c r="J77"/>
  <c r="M77"/>
  <c r="J78"/>
  <c r="M78"/>
  <c r="J79"/>
  <c r="M79"/>
  <c r="J80"/>
  <c r="M80"/>
  <c r="J81"/>
  <c r="M81"/>
  <c r="B82"/>
  <c r="J84"/>
  <c r="M84"/>
  <c r="J85"/>
  <c r="M85"/>
  <c r="J86"/>
  <c r="M86"/>
  <c r="J87"/>
  <c r="M87"/>
  <c r="J88"/>
  <c r="M88"/>
  <c r="J89"/>
  <c r="M89"/>
  <c r="J90"/>
  <c r="M90"/>
  <c r="J91"/>
  <c r="M91"/>
  <c r="J92"/>
  <c r="M92"/>
  <c r="J93"/>
  <c r="M93"/>
  <c r="J94"/>
  <c r="M94"/>
  <c r="J95"/>
  <c r="M95"/>
  <c r="J96"/>
  <c r="M96"/>
  <c r="J97"/>
  <c r="M97"/>
  <c r="J98"/>
  <c r="M98"/>
  <c r="J99"/>
  <c r="M99"/>
  <c r="B100"/>
  <c r="J102"/>
  <c r="M102"/>
  <c r="B31" i="121"/>
  <c r="B73"/>
  <c r="B31" i="106"/>
  <c r="B73"/>
  <c r="B31" i="105"/>
  <c r="B31" i="104"/>
  <c r="B42" s="1"/>
  <c r="B57" s="1"/>
  <c r="B103" s="1"/>
  <c r="B73"/>
  <c r="B31" i="103"/>
  <c r="B73"/>
  <c r="H31"/>
  <c r="H73"/>
  <c r="C31"/>
  <c r="C73"/>
  <c r="D73" s="1"/>
  <c r="D83" s="1"/>
  <c r="D8"/>
  <c r="E8"/>
  <c r="CB8" s="1"/>
  <c r="F8"/>
  <c r="CC8" s="1"/>
  <c r="BI8"/>
  <c r="BO8"/>
  <c r="BR8"/>
  <c r="BU8"/>
  <c r="BX8"/>
  <c r="D9"/>
  <c r="G9"/>
  <c r="BI9"/>
  <c r="BO9"/>
  <c r="BR9"/>
  <c r="BU9"/>
  <c r="BX9"/>
  <c r="CB9"/>
  <c r="CD9" s="1"/>
  <c r="CC9"/>
  <c r="D10"/>
  <c r="G10"/>
  <c r="BI10"/>
  <c r="BO10"/>
  <c r="BR10"/>
  <c r="BU10"/>
  <c r="BX10"/>
  <c r="CB10"/>
  <c r="CC10"/>
  <c r="CD10"/>
  <c r="D11"/>
  <c r="G11"/>
  <c r="CB11"/>
  <c r="CC11"/>
  <c r="D12"/>
  <c r="E12"/>
  <c r="F12"/>
  <c r="CC12" s="1"/>
  <c r="BI12"/>
  <c r="BO12"/>
  <c r="BR12"/>
  <c r="BU12"/>
  <c r="BX12"/>
  <c r="D15"/>
  <c r="E15"/>
  <c r="F15"/>
  <c r="BI15"/>
  <c r="BO15"/>
  <c r="BR15"/>
  <c r="BU15"/>
  <c r="BX15"/>
  <c r="BY15"/>
  <c r="CC15"/>
  <c r="D16"/>
  <c r="E16"/>
  <c r="F16"/>
  <c r="CC16" s="1"/>
  <c r="BI16"/>
  <c r="BO16"/>
  <c r="BR16"/>
  <c r="BU16"/>
  <c r="BX16"/>
  <c r="D17"/>
  <c r="E17"/>
  <c r="CB17"/>
  <c r="F17"/>
  <c r="CC17" s="1"/>
  <c r="BI17"/>
  <c r="BO17"/>
  <c r="BR17"/>
  <c r="BU17"/>
  <c r="BX17"/>
  <c r="D18"/>
  <c r="E18"/>
  <c r="F18"/>
  <c r="CC18" s="1"/>
  <c r="BI18"/>
  <c r="BO18"/>
  <c r="BR18"/>
  <c r="BU18"/>
  <c r="BX18"/>
  <c r="D19"/>
  <c r="E19"/>
  <c r="F19"/>
  <c r="CC19" s="1"/>
  <c r="BI19"/>
  <c r="BO19"/>
  <c r="BR19"/>
  <c r="BU19"/>
  <c r="BX19"/>
  <c r="D20"/>
  <c r="E20"/>
  <c r="F20"/>
  <c r="CC20" s="1"/>
  <c r="BI20"/>
  <c r="BO20"/>
  <c r="BR20"/>
  <c r="BU20"/>
  <c r="BX20"/>
  <c r="D21"/>
  <c r="E21"/>
  <c r="CB21"/>
  <c r="F21"/>
  <c r="BI21"/>
  <c r="BO21"/>
  <c r="BR21"/>
  <c r="BU21"/>
  <c r="BX21"/>
  <c r="D23"/>
  <c r="E23"/>
  <c r="CB23"/>
  <c r="F23"/>
  <c r="BI23"/>
  <c r="BO23"/>
  <c r="BR23"/>
  <c r="BU23"/>
  <c r="BX23"/>
  <c r="D24"/>
  <c r="E24"/>
  <c r="CB24" s="1"/>
  <c r="F24"/>
  <c r="CC24" s="1"/>
  <c r="BI24"/>
  <c r="BO24"/>
  <c r="BR24"/>
  <c r="BU24"/>
  <c r="BX24"/>
  <c r="D25"/>
  <c r="E25"/>
  <c r="CB25" s="1"/>
  <c r="F25"/>
  <c r="BI25"/>
  <c r="BO25"/>
  <c r="BR25"/>
  <c r="BU25"/>
  <c r="BX25"/>
  <c r="D26"/>
  <c r="E26"/>
  <c r="CB26"/>
  <c r="F26"/>
  <c r="G26" s="1"/>
  <c r="BI26"/>
  <c r="BO26"/>
  <c r="BR26"/>
  <c r="BU26"/>
  <c r="BX26"/>
  <c r="D27"/>
  <c r="E27"/>
  <c r="CB27"/>
  <c r="F27"/>
  <c r="D28"/>
  <c r="E28"/>
  <c r="CB28"/>
  <c r="F28"/>
  <c r="BI28"/>
  <c r="BO28"/>
  <c r="BR28"/>
  <c r="BU28"/>
  <c r="BX28"/>
  <c r="D29"/>
  <c r="E29"/>
  <c r="CB29" s="1"/>
  <c r="F29"/>
  <c r="BI29"/>
  <c r="BO29"/>
  <c r="BR29"/>
  <c r="BU29"/>
  <c r="BX29"/>
  <c r="D30"/>
  <c r="E30"/>
  <c r="CB30" s="1"/>
  <c r="F30"/>
  <c r="CC30" s="1"/>
  <c r="BI30"/>
  <c r="BO30"/>
  <c r="BR30"/>
  <c r="BU30"/>
  <c r="BX30"/>
  <c r="D32"/>
  <c r="E32"/>
  <c r="F32"/>
  <c r="G32"/>
  <c r="BI32"/>
  <c r="BO32"/>
  <c r="BR32"/>
  <c r="BU32"/>
  <c r="BX32"/>
  <c r="D33"/>
  <c r="E33"/>
  <c r="CB33"/>
  <c r="F33"/>
  <c r="BI33"/>
  <c r="BO33"/>
  <c r="BR33"/>
  <c r="BU33"/>
  <c r="BU41" s="1"/>
  <c r="BX33"/>
  <c r="D34"/>
  <c r="E34"/>
  <c r="CB34"/>
  <c r="F34"/>
  <c r="CC34" s="1"/>
  <c r="BI34"/>
  <c r="BO34"/>
  <c r="BR34"/>
  <c r="BU34"/>
  <c r="BX34"/>
  <c r="D35"/>
  <c r="E35"/>
  <c r="E41" s="1"/>
  <c r="F35"/>
  <c r="CC35" s="1"/>
  <c r="BI35"/>
  <c r="BO35"/>
  <c r="BR35"/>
  <c r="BU35"/>
  <c r="BX35"/>
  <c r="D36"/>
  <c r="E36"/>
  <c r="F36"/>
  <c r="CC36" s="1"/>
  <c r="BI36"/>
  <c r="BO36"/>
  <c r="BR36"/>
  <c r="BU36"/>
  <c r="BX36"/>
  <c r="D37"/>
  <c r="E37"/>
  <c r="CB37"/>
  <c r="F37"/>
  <c r="CC37" s="1"/>
  <c r="BI37"/>
  <c r="BO37"/>
  <c r="BR37"/>
  <c r="BU37"/>
  <c r="BX37"/>
  <c r="D38"/>
  <c r="E38"/>
  <c r="CB38"/>
  <c r="F38"/>
  <c r="CC38" s="1"/>
  <c r="O38" i="108" s="1"/>
  <c r="BI38" i="103"/>
  <c r="BO38"/>
  <c r="BR38"/>
  <c r="BU38"/>
  <c r="BX38"/>
  <c r="D39"/>
  <c r="E39"/>
  <c r="F39"/>
  <c r="CC39" s="1"/>
  <c r="BI39"/>
  <c r="BO39"/>
  <c r="BR39"/>
  <c r="BU39"/>
  <c r="BX39"/>
  <c r="D40"/>
  <c r="E40"/>
  <c r="F40"/>
  <c r="CC40" s="1"/>
  <c r="O40" i="108" s="1"/>
  <c r="G37" i="5" s="1"/>
  <c r="K37" s="1"/>
  <c r="BI40" i="103"/>
  <c r="BO40"/>
  <c r="BR40"/>
  <c r="BU40"/>
  <c r="BX40"/>
  <c r="B41"/>
  <c r="C41"/>
  <c r="H41"/>
  <c r="H42"/>
  <c r="H57" s="1"/>
  <c r="H103" s="1"/>
  <c r="D43"/>
  <c r="E43"/>
  <c r="F43"/>
  <c r="F56" s="1"/>
  <c r="BI43"/>
  <c r="BO43"/>
  <c r="BR43"/>
  <c r="BU43"/>
  <c r="BU56" s="1"/>
  <c r="BX43"/>
  <c r="BY43"/>
  <c r="D44"/>
  <c r="E44"/>
  <c r="F44"/>
  <c r="CC44" s="1"/>
  <c r="BI44"/>
  <c r="BO44"/>
  <c r="BR44"/>
  <c r="BU44"/>
  <c r="BX44"/>
  <c r="D45"/>
  <c r="E45"/>
  <c r="CB45" s="1"/>
  <c r="F45"/>
  <c r="CC45" s="1"/>
  <c r="BI45"/>
  <c r="BO45"/>
  <c r="BR45"/>
  <c r="BU45"/>
  <c r="BX45"/>
  <c r="D46"/>
  <c r="E46"/>
  <c r="F46"/>
  <c r="G46"/>
  <c r="BI46"/>
  <c r="BO46"/>
  <c r="BR46"/>
  <c r="BU46"/>
  <c r="BX46"/>
  <c r="D47"/>
  <c r="E47"/>
  <c r="CB47"/>
  <c r="F47"/>
  <c r="BI47"/>
  <c r="BO47"/>
  <c r="BR47"/>
  <c r="BU47"/>
  <c r="BX47"/>
  <c r="D48"/>
  <c r="E48"/>
  <c r="F48"/>
  <c r="CC48" s="1"/>
  <c r="BI48"/>
  <c r="BO48"/>
  <c r="BR48"/>
  <c r="BU48"/>
  <c r="BX48"/>
  <c r="D49"/>
  <c r="E49"/>
  <c r="CB49"/>
  <c r="F49"/>
  <c r="BI49"/>
  <c r="BO49"/>
  <c r="BR49"/>
  <c r="BU49"/>
  <c r="BX49"/>
  <c r="D50"/>
  <c r="E50"/>
  <c r="F50"/>
  <c r="CC50" s="1"/>
  <c r="BI50"/>
  <c r="BO50"/>
  <c r="BR50"/>
  <c r="BU50"/>
  <c r="BX50"/>
  <c r="D51"/>
  <c r="E51"/>
  <c r="F51"/>
  <c r="CC51" s="1"/>
  <c r="BI51"/>
  <c r="BO51"/>
  <c r="BR51"/>
  <c r="BU51"/>
  <c r="BX51"/>
  <c r="D52"/>
  <c r="E52"/>
  <c r="CB52" s="1"/>
  <c r="F52"/>
  <c r="CC52" s="1"/>
  <c r="BI52"/>
  <c r="BO52"/>
  <c r="BR52"/>
  <c r="BU52"/>
  <c r="BX52"/>
  <c r="D53"/>
  <c r="E53"/>
  <c r="CB53"/>
  <c r="F53"/>
  <c r="BI53"/>
  <c r="BO53"/>
  <c r="BR53"/>
  <c r="BU53"/>
  <c r="BX53"/>
  <c r="D54"/>
  <c r="E54"/>
  <c r="F54"/>
  <c r="BI54"/>
  <c r="BO54"/>
  <c r="BR54"/>
  <c r="BU54"/>
  <c r="BX54"/>
  <c r="D55"/>
  <c r="E55"/>
  <c r="CB55"/>
  <c r="F55"/>
  <c r="BI55"/>
  <c r="BO55"/>
  <c r="BR55"/>
  <c r="BU55"/>
  <c r="BX55"/>
  <c r="BY55"/>
  <c r="B56"/>
  <c r="D56" s="1"/>
  <c r="C56"/>
  <c r="H56"/>
  <c r="D59"/>
  <c r="E59"/>
  <c r="F59"/>
  <c r="BI59"/>
  <c r="BO59"/>
  <c r="BO73" s="1"/>
  <c r="BR59"/>
  <c r="BU59"/>
  <c r="BX59"/>
  <c r="BY59"/>
  <c r="BY73" s="1"/>
  <c r="CC59"/>
  <c r="D60"/>
  <c r="E60"/>
  <c r="F60"/>
  <c r="BI60"/>
  <c r="BO60"/>
  <c r="BR60"/>
  <c r="BU60"/>
  <c r="BX60"/>
  <c r="D61"/>
  <c r="E61"/>
  <c r="F61"/>
  <c r="BI61"/>
  <c r="BO61"/>
  <c r="BR61"/>
  <c r="BU61"/>
  <c r="BX61"/>
  <c r="D62"/>
  <c r="E62"/>
  <c r="CB62"/>
  <c r="F62"/>
  <c r="BI62"/>
  <c r="BO62"/>
  <c r="BR62"/>
  <c r="BU62"/>
  <c r="BX62"/>
  <c r="D63"/>
  <c r="E63"/>
  <c r="F63"/>
  <c r="BI63"/>
  <c r="BO63"/>
  <c r="BR63"/>
  <c r="BU63"/>
  <c r="BX63"/>
  <c r="D64"/>
  <c r="E64"/>
  <c r="CB64"/>
  <c r="F64"/>
  <c r="CC64" s="1"/>
  <c r="O64" i="108" s="1"/>
  <c r="BI64" i="103"/>
  <c r="BO64"/>
  <c r="BR64"/>
  <c r="BU64"/>
  <c r="BX64"/>
  <c r="D65"/>
  <c r="E65"/>
  <c r="F65"/>
  <c r="CC65" s="1"/>
  <c r="BI65"/>
  <c r="BO65"/>
  <c r="BR65"/>
  <c r="BU65"/>
  <c r="BX65"/>
  <c r="D66"/>
  <c r="G66"/>
  <c r="CD66" s="1"/>
  <c r="BI66"/>
  <c r="BO66"/>
  <c r="BR66"/>
  <c r="BU66"/>
  <c r="BX66"/>
  <c r="D67"/>
  <c r="BI67"/>
  <c r="BO67"/>
  <c r="BR67"/>
  <c r="BU67"/>
  <c r="BX67"/>
  <c r="D68"/>
  <c r="BI68"/>
  <c r="BO68"/>
  <c r="BR68"/>
  <c r="BU68"/>
  <c r="BX68"/>
  <c r="D70"/>
  <c r="BI70"/>
  <c r="BO70"/>
  <c r="BR70"/>
  <c r="BU70"/>
  <c r="BX70"/>
  <c r="D71"/>
  <c r="G71"/>
  <c r="BI71"/>
  <c r="BO71"/>
  <c r="BR71"/>
  <c r="BU71"/>
  <c r="BX71"/>
  <c r="D72"/>
  <c r="E72"/>
  <c r="CB72"/>
  <c r="F72"/>
  <c r="BI72"/>
  <c r="BO72"/>
  <c r="BR72"/>
  <c r="BU72"/>
  <c r="BX72"/>
  <c r="D74"/>
  <c r="E74"/>
  <c r="F74"/>
  <c r="CC74" s="1"/>
  <c r="BI74"/>
  <c r="BO74"/>
  <c r="BO82" s="1"/>
  <c r="BR74"/>
  <c r="BU74"/>
  <c r="BX74"/>
  <c r="D75"/>
  <c r="E75"/>
  <c r="CB75"/>
  <c r="F75"/>
  <c r="CC75" s="1"/>
  <c r="BI75"/>
  <c r="BO75"/>
  <c r="BR75"/>
  <c r="BU75"/>
  <c r="BX75"/>
  <c r="D76"/>
  <c r="E76"/>
  <c r="F76"/>
  <c r="CC76" s="1"/>
  <c r="BI76"/>
  <c r="BO76"/>
  <c r="BR76"/>
  <c r="BU76"/>
  <c r="BX76"/>
  <c r="D77"/>
  <c r="E77"/>
  <c r="F77"/>
  <c r="BI77"/>
  <c r="BO77"/>
  <c r="BR77"/>
  <c r="BU77"/>
  <c r="BX77"/>
  <c r="D78"/>
  <c r="E78"/>
  <c r="CB78"/>
  <c r="F78"/>
  <c r="CC78" s="1"/>
  <c r="BI78"/>
  <c r="BO78"/>
  <c r="BR78"/>
  <c r="BU78"/>
  <c r="BX78"/>
  <c r="D79"/>
  <c r="E79"/>
  <c r="CB79" s="1"/>
  <c r="F79"/>
  <c r="BI79"/>
  <c r="BO79"/>
  <c r="BR79"/>
  <c r="BU79"/>
  <c r="BX79"/>
  <c r="D80"/>
  <c r="E80"/>
  <c r="F80"/>
  <c r="BI80"/>
  <c r="BO80"/>
  <c r="BR80"/>
  <c r="BU80"/>
  <c r="BX80"/>
  <c r="D81"/>
  <c r="E81"/>
  <c r="G81" s="1"/>
  <c r="F81"/>
  <c r="BI81"/>
  <c r="BO81"/>
  <c r="BR81"/>
  <c r="BU81"/>
  <c r="BX81"/>
  <c r="B82"/>
  <c r="B83"/>
  <c r="B101" s="1"/>
  <c r="C82"/>
  <c r="D82"/>
  <c r="H82"/>
  <c r="H83" s="1"/>
  <c r="D84"/>
  <c r="E84"/>
  <c r="F84"/>
  <c r="BI84"/>
  <c r="BO84"/>
  <c r="BR84"/>
  <c r="BU84"/>
  <c r="BX84"/>
  <c r="BY84"/>
  <c r="D85"/>
  <c r="E85"/>
  <c r="F85"/>
  <c r="BI85"/>
  <c r="BO85"/>
  <c r="BR85"/>
  <c r="BU85"/>
  <c r="BX85"/>
  <c r="BY85"/>
  <c r="CB85" s="1"/>
  <c r="D86"/>
  <c r="E86"/>
  <c r="E100" s="1"/>
  <c r="G100" s="1"/>
  <c r="F86"/>
  <c r="CC86" s="1"/>
  <c r="BI86"/>
  <c r="BO86"/>
  <c r="BR86"/>
  <c r="BU86"/>
  <c r="BX86"/>
  <c r="D87"/>
  <c r="E87"/>
  <c r="F87"/>
  <c r="CC87" s="1"/>
  <c r="BI87"/>
  <c r="BO87"/>
  <c r="BR87"/>
  <c r="BU87"/>
  <c r="BX87"/>
  <c r="D88"/>
  <c r="E88"/>
  <c r="F88"/>
  <c r="CC88" s="1"/>
  <c r="BI88"/>
  <c r="BO88"/>
  <c r="BR88"/>
  <c r="BU88"/>
  <c r="BX88"/>
  <c r="D89"/>
  <c r="E89"/>
  <c r="F89"/>
  <c r="CC89" s="1"/>
  <c r="BI89"/>
  <c r="BO89"/>
  <c r="BR89"/>
  <c r="BU89"/>
  <c r="BX89"/>
  <c r="D90"/>
  <c r="E90"/>
  <c r="CB90"/>
  <c r="F90"/>
  <c r="CC90" s="1"/>
  <c r="BI90"/>
  <c r="BO90"/>
  <c r="BR90"/>
  <c r="BU90"/>
  <c r="BX90"/>
  <c r="D91"/>
  <c r="E91"/>
  <c r="CB91"/>
  <c r="F91"/>
  <c r="CC91" s="1"/>
  <c r="BI91"/>
  <c r="BO91"/>
  <c r="BR91"/>
  <c r="BU91"/>
  <c r="BX91"/>
  <c r="D92"/>
  <c r="E92"/>
  <c r="F92"/>
  <c r="CC92" s="1"/>
  <c r="BI92"/>
  <c r="BO92"/>
  <c r="BR92"/>
  <c r="BU92"/>
  <c r="BX92"/>
  <c r="D93"/>
  <c r="E93"/>
  <c r="F93"/>
  <c r="BI93"/>
  <c r="BO93"/>
  <c r="BR93"/>
  <c r="BU93"/>
  <c r="BX93"/>
  <c r="D94"/>
  <c r="E94"/>
  <c r="F94"/>
  <c r="G94" s="1"/>
  <c r="BI94"/>
  <c r="BO94"/>
  <c r="BR94"/>
  <c r="BU94"/>
  <c r="BX94"/>
  <c r="BY94"/>
  <c r="CB94"/>
  <c r="D95"/>
  <c r="E95"/>
  <c r="F95"/>
  <c r="G95" s="1"/>
  <c r="BI95"/>
  <c r="BO95"/>
  <c r="BR95"/>
  <c r="BU95"/>
  <c r="BX95"/>
  <c r="BY95"/>
  <c r="D96"/>
  <c r="E96"/>
  <c r="F96"/>
  <c r="BI96"/>
  <c r="BO96"/>
  <c r="BR96"/>
  <c r="BU96"/>
  <c r="BX96"/>
  <c r="BY96"/>
  <c r="CC96"/>
  <c r="D97"/>
  <c r="E97"/>
  <c r="CB97"/>
  <c r="F97"/>
  <c r="G97" s="1"/>
  <c r="BI97"/>
  <c r="BO97"/>
  <c r="BR97"/>
  <c r="BU97"/>
  <c r="BX97"/>
  <c r="BY97"/>
  <c r="D98"/>
  <c r="E98"/>
  <c r="CB98" s="1"/>
  <c r="CD98" s="1"/>
  <c r="F98"/>
  <c r="BI98"/>
  <c r="BO98"/>
  <c r="BR98"/>
  <c r="BU98"/>
  <c r="BX98"/>
  <c r="BY98"/>
  <c r="D99"/>
  <c r="E99"/>
  <c r="CB99"/>
  <c r="F99"/>
  <c r="BI99"/>
  <c r="BO99"/>
  <c r="BR99"/>
  <c r="BU99"/>
  <c r="BX99"/>
  <c r="BY99"/>
  <c r="B100"/>
  <c r="C100"/>
  <c r="H100"/>
  <c r="D102"/>
  <c r="G102"/>
  <c r="BI102"/>
  <c r="BO102"/>
  <c r="CA102" s="1"/>
  <c r="BR102"/>
  <c r="BU102"/>
  <c r="BX102"/>
  <c r="AU8" i="104"/>
  <c r="AU9"/>
  <c r="AU10"/>
  <c r="AU11"/>
  <c r="AU12"/>
  <c r="AU15"/>
  <c r="AU16"/>
  <c r="AU17"/>
  <c r="AU18"/>
  <c r="AU19"/>
  <c r="AU20"/>
  <c r="AU21"/>
  <c r="AU23"/>
  <c r="AU24"/>
  <c r="AU25"/>
  <c r="AU26"/>
  <c r="AU27"/>
  <c r="AU28"/>
  <c r="AU29"/>
  <c r="AU30"/>
  <c r="AU32"/>
  <c r="AU33"/>
  <c r="AU34"/>
  <c r="AU35"/>
  <c r="AU36"/>
  <c r="AU37"/>
  <c r="AU38"/>
  <c r="AU39"/>
  <c r="AU40"/>
  <c r="B41"/>
  <c r="AU43"/>
  <c r="AU44"/>
  <c r="AU45"/>
  <c r="AU46"/>
  <c r="AU47"/>
  <c r="AU48"/>
  <c r="AU49"/>
  <c r="AU50"/>
  <c r="AU51"/>
  <c r="AU52"/>
  <c r="AU53"/>
  <c r="AU54"/>
  <c r="AU55"/>
  <c r="B56"/>
  <c r="AU59"/>
  <c r="AU60"/>
  <c r="AU61"/>
  <c r="AU62"/>
  <c r="AU63"/>
  <c r="AU64"/>
  <c r="AU65"/>
  <c r="AU72"/>
  <c r="AU74"/>
  <c r="AU75"/>
  <c r="AU76"/>
  <c r="AU77"/>
  <c r="AU78"/>
  <c r="AU79"/>
  <c r="AU80"/>
  <c r="AU81"/>
  <c r="B82"/>
  <c r="B83"/>
  <c r="AU84"/>
  <c r="AU85"/>
  <c r="AU86"/>
  <c r="AU87"/>
  <c r="AU88"/>
  <c r="AU89"/>
  <c r="AU90"/>
  <c r="AU91"/>
  <c r="AU92"/>
  <c r="AU93"/>
  <c r="AU94"/>
  <c r="AU95"/>
  <c r="AU96"/>
  <c r="AU97"/>
  <c r="AU98"/>
  <c r="AU99"/>
  <c r="B100"/>
  <c r="AU102"/>
  <c r="J8" i="105"/>
  <c r="M8" s="1"/>
  <c r="K8"/>
  <c r="AF8"/>
  <c r="AK8"/>
  <c r="J9"/>
  <c r="M9" s="1"/>
  <c r="K9"/>
  <c r="AL9" s="1"/>
  <c r="AN9" s="1"/>
  <c r="AM9"/>
  <c r="J10"/>
  <c r="M10" s="1"/>
  <c r="K10"/>
  <c r="J11"/>
  <c r="M11" s="1"/>
  <c r="K11"/>
  <c r="J12"/>
  <c r="M12" s="1"/>
  <c r="K12"/>
  <c r="AL12" s="1"/>
  <c r="AF12"/>
  <c r="AK12"/>
  <c r="K13"/>
  <c r="J15"/>
  <c r="K15"/>
  <c r="AF15"/>
  <c r="AK15"/>
  <c r="J16"/>
  <c r="M16" s="1"/>
  <c r="AN16" s="1"/>
  <c r="K16"/>
  <c r="AF16"/>
  <c r="AL16"/>
  <c r="AK16"/>
  <c r="J17"/>
  <c r="K17"/>
  <c r="AF17"/>
  <c r="AK17"/>
  <c r="J18"/>
  <c r="M18" s="1"/>
  <c r="AN18" s="1"/>
  <c r="K18"/>
  <c r="AF18"/>
  <c r="AK18"/>
  <c r="J19"/>
  <c r="M19" s="1"/>
  <c r="AN19" s="1"/>
  <c r="K19"/>
  <c r="AF19"/>
  <c r="AK19"/>
  <c r="J20"/>
  <c r="M20" s="1"/>
  <c r="AN20" s="1"/>
  <c r="K20"/>
  <c r="AF20"/>
  <c r="AK20"/>
  <c r="J21"/>
  <c r="M21" s="1"/>
  <c r="AN21" s="1"/>
  <c r="K21"/>
  <c r="AF21"/>
  <c r="AK21"/>
  <c r="J23"/>
  <c r="M23" s="1"/>
  <c r="K23"/>
  <c r="AF23"/>
  <c r="AK23"/>
  <c r="J24"/>
  <c r="M24" s="1"/>
  <c r="AN24" s="1"/>
  <c r="K24"/>
  <c r="AF24"/>
  <c r="AL24" s="1"/>
  <c r="AK24"/>
  <c r="J25"/>
  <c r="M25" s="1"/>
  <c r="K25"/>
  <c r="AF25"/>
  <c r="AK25"/>
  <c r="J26"/>
  <c r="M26" s="1"/>
  <c r="AN26" s="1"/>
  <c r="K26"/>
  <c r="AL26" s="1"/>
  <c r="AF26"/>
  <c r="AK26"/>
  <c r="J27"/>
  <c r="M27" s="1"/>
  <c r="K27"/>
  <c r="AF27"/>
  <c r="AL27" s="1"/>
  <c r="N27" i="108" s="1"/>
  <c r="B27" i="23" s="1"/>
  <c r="N27" s="1"/>
  <c r="AK27" i="105"/>
  <c r="J28"/>
  <c r="K28"/>
  <c r="AL28" s="1"/>
  <c r="N28" i="108" s="1"/>
  <c r="B28" i="23" s="1"/>
  <c r="N28" s="1"/>
  <c r="AF28" i="105"/>
  <c r="AK28"/>
  <c r="J29"/>
  <c r="M29" s="1"/>
  <c r="K29"/>
  <c r="AL29" s="1"/>
  <c r="AF29"/>
  <c r="AK29"/>
  <c r="J30"/>
  <c r="M30" s="1"/>
  <c r="AN30" s="1"/>
  <c r="K30"/>
  <c r="AL30" s="1"/>
  <c r="AF30"/>
  <c r="AK30"/>
  <c r="AI31"/>
  <c r="AJ31"/>
  <c r="AJ42" s="1"/>
  <c r="AJ57" s="1"/>
  <c r="J32"/>
  <c r="M32" s="1"/>
  <c r="K32"/>
  <c r="K41" s="1"/>
  <c r="AF32"/>
  <c r="AK32"/>
  <c r="J33"/>
  <c r="M33" s="1"/>
  <c r="K33"/>
  <c r="AF33"/>
  <c r="AL33" s="1"/>
  <c r="AK33"/>
  <c r="J34"/>
  <c r="M34" s="1"/>
  <c r="K34"/>
  <c r="AF34"/>
  <c r="AL34" s="1"/>
  <c r="AK34"/>
  <c r="J35"/>
  <c r="M35" s="1"/>
  <c r="AN35" s="1"/>
  <c r="K35"/>
  <c r="AF35"/>
  <c r="AL35" s="1"/>
  <c r="AK35"/>
  <c r="J36"/>
  <c r="M36" s="1"/>
  <c r="K36"/>
  <c r="AF36"/>
  <c r="AK36"/>
  <c r="J37"/>
  <c r="K37"/>
  <c r="AF37"/>
  <c r="AL37"/>
  <c r="AK37"/>
  <c r="J38"/>
  <c r="M38" s="1"/>
  <c r="AN38" s="1"/>
  <c r="K38"/>
  <c r="AF38"/>
  <c r="AF41" s="1"/>
  <c r="AK38"/>
  <c r="J39"/>
  <c r="M39" s="1"/>
  <c r="AN39" s="1"/>
  <c r="K39"/>
  <c r="AL39" s="1"/>
  <c r="AF39"/>
  <c r="AK39"/>
  <c r="J40"/>
  <c r="M40" s="1"/>
  <c r="AN40" s="1"/>
  <c r="K40"/>
  <c r="AF40"/>
  <c r="AK40"/>
  <c r="B41"/>
  <c r="B42"/>
  <c r="B57" s="1"/>
  <c r="B103"/>
  <c r="J43"/>
  <c r="K43"/>
  <c r="AF43"/>
  <c r="AK43"/>
  <c r="J44"/>
  <c r="M44" s="1"/>
  <c r="K44"/>
  <c r="AF44"/>
  <c r="AK44"/>
  <c r="J45"/>
  <c r="M45" s="1"/>
  <c r="AN45" s="1"/>
  <c r="K45"/>
  <c r="AF45"/>
  <c r="AK45"/>
  <c r="J46"/>
  <c r="M46" s="1"/>
  <c r="AN46" s="1"/>
  <c r="K46"/>
  <c r="AF46"/>
  <c r="AK46"/>
  <c r="J47"/>
  <c r="K47"/>
  <c r="AF47"/>
  <c r="AL47" s="1"/>
  <c r="AK47"/>
  <c r="J48"/>
  <c r="M48" s="1"/>
  <c r="AN48" s="1"/>
  <c r="K48"/>
  <c r="AF48"/>
  <c r="AL48" s="1"/>
  <c r="AK48"/>
  <c r="J49"/>
  <c r="K49"/>
  <c r="AF49"/>
  <c r="AK49"/>
  <c r="J50"/>
  <c r="M50" s="1"/>
  <c r="AN50" s="1"/>
  <c r="K50"/>
  <c r="AF50"/>
  <c r="AK50"/>
  <c r="J51"/>
  <c r="M51" s="1"/>
  <c r="K51"/>
  <c r="AF51"/>
  <c r="AK51"/>
  <c r="J52"/>
  <c r="M52" s="1"/>
  <c r="AN52" s="1"/>
  <c r="K52"/>
  <c r="AL52"/>
  <c r="AF52"/>
  <c r="AK52"/>
  <c r="J53"/>
  <c r="M53" s="1"/>
  <c r="AN53" s="1"/>
  <c r="K53"/>
  <c r="AL53" s="1"/>
  <c r="N53" i="108" s="1"/>
  <c r="B53" i="23" s="1"/>
  <c r="N53" s="1"/>
  <c r="AF53" i="105"/>
  <c r="AK53"/>
  <c r="J54"/>
  <c r="M54" s="1"/>
  <c r="AN54" s="1"/>
  <c r="K54"/>
  <c r="AL54" s="1"/>
  <c r="N54" i="108" s="1"/>
  <c r="AF54" i="105"/>
  <c r="AK54"/>
  <c r="J55"/>
  <c r="M55" s="1"/>
  <c r="K55"/>
  <c r="AF55"/>
  <c r="AM55"/>
  <c r="AK55"/>
  <c r="B56"/>
  <c r="AI56"/>
  <c r="AK56"/>
  <c r="AJ56"/>
  <c r="J59"/>
  <c r="K59"/>
  <c r="AF59"/>
  <c r="AK59"/>
  <c r="J60"/>
  <c r="M60" s="1"/>
  <c r="AN60" s="1"/>
  <c r="K60"/>
  <c r="AF60"/>
  <c r="AL60" s="1"/>
  <c r="AK60"/>
  <c r="J61"/>
  <c r="M61" s="1"/>
  <c r="AN61" s="1"/>
  <c r="K61"/>
  <c r="AF61"/>
  <c r="AK61"/>
  <c r="J62"/>
  <c r="M62" s="1"/>
  <c r="AN62" s="1"/>
  <c r="K62"/>
  <c r="AF62"/>
  <c r="AL62" s="1"/>
  <c r="AK62"/>
  <c r="J63"/>
  <c r="M63" s="1"/>
  <c r="AN63" s="1"/>
  <c r="K63"/>
  <c r="AL63"/>
  <c r="AF63"/>
  <c r="AK63"/>
  <c r="J64"/>
  <c r="M64" s="1"/>
  <c r="K64"/>
  <c r="AL64" s="1"/>
  <c r="AF64"/>
  <c r="AK64"/>
  <c r="J65"/>
  <c r="M65" s="1"/>
  <c r="AN65" s="1"/>
  <c r="K65"/>
  <c r="AL65" s="1"/>
  <c r="AF65"/>
  <c r="AK65"/>
  <c r="J66"/>
  <c r="AK66"/>
  <c r="J67"/>
  <c r="M67" s="1"/>
  <c r="AN67" s="1"/>
  <c r="AK67"/>
  <c r="J68"/>
  <c r="M68" s="1"/>
  <c r="AN68" s="1"/>
  <c r="AK68"/>
  <c r="J70"/>
  <c r="M70" s="1"/>
  <c r="AN70" s="1"/>
  <c r="AK70"/>
  <c r="J71"/>
  <c r="M71" s="1"/>
  <c r="AN71" s="1"/>
  <c r="AK71"/>
  <c r="J72"/>
  <c r="M72" s="1"/>
  <c r="AN72" s="1"/>
  <c r="K72"/>
  <c r="AL72" s="1"/>
  <c r="AF72"/>
  <c r="AK72"/>
  <c r="B73"/>
  <c r="AI73"/>
  <c r="AJ73"/>
  <c r="J74"/>
  <c r="K74"/>
  <c r="AF74"/>
  <c r="AK74"/>
  <c r="J75"/>
  <c r="M75" s="1"/>
  <c r="AN75" s="1"/>
  <c r="K75"/>
  <c r="AF75"/>
  <c r="AK75"/>
  <c r="J76"/>
  <c r="M76" s="1"/>
  <c r="AN76" s="1"/>
  <c r="K76"/>
  <c r="AL76" s="1"/>
  <c r="AF76"/>
  <c r="AK76"/>
  <c r="J77"/>
  <c r="M77" s="1"/>
  <c r="AN77" s="1"/>
  <c r="K77"/>
  <c r="AF77"/>
  <c r="AL77"/>
  <c r="AK77"/>
  <c r="J78"/>
  <c r="M78" s="1"/>
  <c r="K78"/>
  <c r="AF78"/>
  <c r="AK78"/>
  <c r="J79"/>
  <c r="M79" s="1"/>
  <c r="AN79" s="1"/>
  <c r="K79"/>
  <c r="AF79"/>
  <c r="AF82" s="1"/>
  <c r="AK79"/>
  <c r="J80"/>
  <c r="M80" s="1"/>
  <c r="K80"/>
  <c r="AF80"/>
  <c r="AL80" s="1"/>
  <c r="AK80"/>
  <c r="J81"/>
  <c r="M81" s="1"/>
  <c r="AN81" s="1"/>
  <c r="K81"/>
  <c r="AF81"/>
  <c r="AK81"/>
  <c r="B82"/>
  <c r="B83"/>
  <c r="J84"/>
  <c r="K84"/>
  <c r="AF84"/>
  <c r="AK84"/>
  <c r="J85"/>
  <c r="M85" s="1"/>
  <c r="K85"/>
  <c r="AL85" s="1"/>
  <c r="AF85"/>
  <c r="AK85"/>
  <c r="J86"/>
  <c r="M86" s="1"/>
  <c r="AN86" s="1"/>
  <c r="K86"/>
  <c r="AL86" s="1"/>
  <c r="AF86"/>
  <c r="AK86"/>
  <c r="J87"/>
  <c r="M87" s="1"/>
  <c r="AN87" s="1"/>
  <c r="K87"/>
  <c r="AL87" s="1"/>
  <c r="AF87"/>
  <c r="AK87"/>
  <c r="J88"/>
  <c r="M88" s="1"/>
  <c r="AN88" s="1"/>
  <c r="K88"/>
  <c r="AF88"/>
  <c r="AL88"/>
  <c r="AK88"/>
  <c r="J89"/>
  <c r="M89" s="1"/>
  <c r="AN89" s="1"/>
  <c r="K89"/>
  <c r="AF89"/>
  <c r="AL89" s="1"/>
  <c r="AK89"/>
  <c r="J90"/>
  <c r="M90" s="1"/>
  <c r="K90"/>
  <c r="AL90" s="1"/>
  <c r="AF90"/>
  <c r="AK90"/>
  <c r="J91"/>
  <c r="M91" s="1"/>
  <c r="AN91" s="1"/>
  <c r="K91"/>
  <c r="AL91" s="1"/>
  <c r="AF91"/>
  <c r="AK91"/>
  <c r="J92"/>
  <c r="M92" s="1"/>
  <c r="AN92" s="1"/>
  <c r="K92"/>
  <c r="AF92"/>
  <c r="AL92"/>
  <c r="AK92"/>
  <c r="J93"/>
  <c r="K93"/>
  <c r="AF93"/>
  <c r="AL93"/>
  <c r="AK93"/>
  <c r="J94"/>
  <c r="M94" s="1"/>
  <c r="K94"/>
  <c r="AF94"/>
  <c r="AM94"/>
  <c r="AK94"/>
  <c r="J95"/>
  <c r="K95"/>
  <c r="AL95" s="1"/>
  <c r="AN95" s="1"/>
  <c r="AF95"/>
  <c r="AK95"/>
  <c r="J96"/>
  <c r="M96" s="1"/>
  <c r="K96"/>
  <c r="AF96"/>
  <c r="AM96"/>
  <c r="AK96"/>
  <c r="J97"/>
  <c r="M97" s="1"/>
  <c r="K97"/>
  <c r="AL97" s="1"/>
  <c r="AF97"/>
  <c r="AK97"/>
  <c r="J98"/>
  <c r="M98" s="1"/>
  <c r="K98"/>
  <c r="AL98" s="1"/>
  <c r="AF98"/>
  <c r="AK98"/>
  <c r="J99"/>
  <c r="M99" s="1"/>
  <c r="K99"/>
  <c r="AL99" s="1"/>
  <c r="AF99"/>
  <c r="AK99"/>
  <c r="B100"/>
  <c r="AI100"/>
  <c r="AJ100"/>
  <c r="J102"/>
  <c r="M102" s="1"/>
  <c r="AF102"/>
  <c r="AK102"/>
  <c r="V8" i="106"/>
  <c r="Y8"/>
  <c r="AB8"/>
  <c r="AE8"/>
  <c r="AH8"/>
  <c r="AK8"/>
  <c r="V9"/>
  <c r="Y9"/>
  <c r="AB9"/>
  <c r="AK9"/>
  <c r="AL9"/>
  <c r="V10"/>
  <c r="Y10"/>
  <c r="AB10"/>
  <c r="AK10"/>
  <c r="AL10"/>
  <c r="V11"/>
  <c r="Y11"/>
  <c r="AB11"/>
  <c r="AK11"/>
  <c r="AL11"/>
  <c r="V12"/>
  <c r="Y12"/>
  <c r="AB12"/>
  <c r="AE12"/>
  <c r="AH12"/>
  <c r="AK12"/>
  <c r="AL12"/>
  <c r="V15"/>
  <c r="Y15"/>
  <c r="AB15"/>
  <c r="AE15"/>
  <c r="AH15"/>
  <c r="AK15"/>
  <c r="AL15"/>
  <c r="V16"/>
  <c r="Y16"/>
  <c r="AN16" s="1"/>
  <c r="AB16"/>
  <c r="AE16"/>
  <c r="AH16"/>
  <c r="AK16"/>
  <c r="AL16"/>
  <c r="V17"/>
  <c r="Y17"/>
  <c r="AB17"/>
  <c r="AE17"/>
  <c r="AH17"/>
  <c r="AK17"/>
  <c r="AL17"/>
  <c r="V18"/>
  <c r="Y18"/>
  <c r="AB18"/>
  <c r="AE18"/>
  <c r="AH18"/>
  <c r="AK18"/>
  <c r="AL18"/>
  <c r="V19"/>
  <c r="Y19"/>
  <c r="AB19"/>
  <c r="AE19"/>
  <c r="AH19"/>
  <c r="AK19"/>
  <c r="AL19"/>
  <c r="V20"/>
  <c r="Y20"/>
  <c r="AB20"/>
  <c r="AE20"/>
  <c r="AH20"/>
  <c r="AK20"/>
  <c r="AL20"/>
  <c r="V21"/>
  <c r="Y21"/>
  <c r="AB21"/>
  <c r="AE21"/>
  <c r="AH21"/>
  <c r="AK21"/>
  <c r="AL21"/>
  <c r="V23"/>
  <c r="Y23"/>
  <c r="AB23"/>
  <c r="AE23"/>
  <c r="AH23"/>
  <c r="AK23"/>
  <c r="AL23"/>
  <c r="V24"/>
  <c r="Y24"/>
  <c r="AB24"/>
  <c r="AE24"/>
  <c r="AH24"/>
  <c r="AK24"/>
  <c r="AL24"/>
  <c r="V25"/>
  <c r="Y25"/>
  <c r="AB25"/>
  <c r="AE25"/>
  <c r="AH25"/>
  <c r="AK25"/>
  <c r="AL25"/>
  <c r="V26"/>
  <c r="Y26"/>
  <c r="AB26"/>
  <c r="AE26"/>
  <c r="AH26"/>
  <c r="AK26"/>
  <c r="AL26"/>
  <c r="V27"/>
  <c r="Y27"/>
  <c r="AB27"/>
  <c r="AE27"/>
  <c r="AH27"/>
  <c r="AK27"/>
  <c r="AL27"/>
  <c r="V28"/>
  <c r="AN28" s="1"/>
  <c r="Y28"/>
  <c r="AB28"/>
  <c r="AE28"/>
  <c r="AH28"/>
  <c r="AK28"/>
  <c r="AL28"/>
  <c r="V29"/>
  <c r="Y29"/>
  <c r="AB29"/>
  <c r="AE29"/>
  <c r="AH29"/>
  <c r="AK29"/>
  <c r="AL29"/>
  <c r="V30"/>
  <c r="Y30"/>
  <c r="AB30"/>
  <c r="AN30" s="1"/>
  <c r="AE30"/>
  <c r="AH30"/>
  <c r="AK30"/>
  <c r="AL30"/>
  <c r="V32"/>
  <c r="Y32"/>
  <c r="AB32"/>
  <c r="AE32"/>
  <c r="AH32"/>
  <c r="AK32"/>
  <c r="AL32"/>
  <c r="V33"/>
  <c r="Y33"/>
  <c r="AB33"/>
  <c r="AE33"/>
  <c r="AH33"/>
  <c r="AK33"/>
  <c r="AL33"/>
  <c r="V34"/>
  <c r="Y34"/>
  <c r="AB34"/>
  <c r="AE34"/>
  <c r="AH34"/>
  <c r="AK34"/>
  <c r="AL34"/>
  <c r="V35"/>
  <c r="Y35"/>
  <c r="AB35"/>
  <c r="AE35"/>
  <c r="AH35"/>
  <c r="AK35"/>
  <c r="AL35"/>
  <c r="AL41" s="1"/>
  <c r="V36"/>
  <c r="Y36"/>
  <c r="AB36"/>
  <c r="AE36"/>
  <c r="AH36"/>
  <c r="AK36"/>
  <c r="AL36"/>
  <c r="V37"/>
  <c r="Y37"/>
  <c r="AB37"/>
  <c r="AE37"/>
  <c r="AH37"/>
  <c r="AK37"/>
  <c r="AL37"/>
  <c r="V38"/>
  <c r="Y38"/>
  <c r="AB38"/>
  <c r="AE38"/>
  <c r="AH38"/>
  <c r="AK38"/>
  <c r="AL38"/>
  <c r="V39"/>
  <c r="Y39"/>
  <c r="AB39"/>
  <c r="AE39"/>
  <c r="AH39"/>
  <c r="AK39"/>
  <c r="AL39"/>
  <c r="V40"/>
  <c r="Y40"/>
  <c r="AB40"/>
  <c r="AE40"/>
  <c r="AH40"/>
  <c r="AK40"/>
  <c r="AL40"/>
  <c r="B41"/>
  <c r="B42" s="1"/>
  <c r="B57" s="1"/>
  <c r="T41"/>
  <c r="U41"/>
  <c r="U42"/>
  <c r="U57" s="1"/>
  <c r="U103" s="1"/>
  <c r="W41"/>
  <c r="X41"/>
  <c r="Z41"/>
  <c r="AA41"/>
  <c r="AA42" s="1"/>
  <c r="AC41"/>
  <c r="AD41"/>
  <c r="AF41"/>
  <c r="AF42" s="1"/>
  <c r="AF57" s="1"/>
  <c r="AF103" s="1"/>
  <c r="AG41"/>
  <c r="AG42" s="1"/>
  <c r="AG57" s="1"/>
  <c r="AI41"/>
  <c r="AI42" s="1"/>
  <c r="AJ41"/>
  <c r="AJ42" s="1"/>
  <c r="V43"/>
  <c r="Y43"/>
  <c r="AB43"/>
  <c r="AE43"/>
  <c r="AE56" s="1"/>
  <c r="AH43"/>
  <c r="AK43"/>
  <c r="V44"/>
  <c r="Y44"/>
  <c r="AB44"/>
  <c r="AE44"/>
  <c r="AH44"/>
  <c r="AK44"/>
  <c r="AL44"/>
  <c r="V45"/>
  <c r="Y45"/>
  <c r="AB45"/>
  <c r="AE45"/>
  <c r="AH45"/>
  <c r="AK45"/>
  <c r="AL45"/>
  <c r="V46"/>
  <c r="Y46"/>
  <c r="AB46"/>
  <c r="AE46"/>
  <c r="AH46"/>
  <c r="AK46"/>
  <c r="AL46"/>
  <c r="V47"/>
  <c r="AN47" s="1"/>
  <c r="Y47"/>
  <c r="AB47"/>
  <c r="AE47"/>
  <c r="AH47"/>
  <c r="AK47"/>
  <c r="AL47"/>
  <c r="V48"/>
  <c r="Y48"/>
  <c r="AB48"/>
  <c r="AE48"/>
  <c r="AH48"/>
  <c r="AK48"/>
  <c r="AL48"/>
  <c r="V49"/>
  <c r="Y49"/>
  <c r="AB49"/>
  <c r="AE49"/>
  <c r="AH49"/>
  <c r="AK49"/>
  <c r="AL49"/>
  <c r="V50"/>
  <c r="Y50"/>
  <c r="AB50"/>
  <c r="AE50"/>
  <c r="AH50"/>
  <c r="AK50"/>
  <c r="V51"/>
  <c r="Y51"/>
  <c r="AB51"/>
  <c r="AE51"/>
  <c r="AH51"/>
  <c r="AK51"/>
  <c r="V52"/>
  <c r="Y52"/>
  <c r="AB52"/>
  <c r="AE52"/>
  <c r="AH52"/>
  <c r="AK52"/>
  <c r="V53"/>
  <c r="Y53"/>
  <c r="AB53"/>
  <c r="AE53"/>
  <c r="AH53"/>
  <c r="AK53"/>
  <c r="V54"/>
  <c r="Y54"/>
  <c r="AB54"/>
  <c r="AE54"/>
  <c r="AH54"/>
  <c r="AK54"/>
  <c r="V55"/>
  <c r="Y55"/>
  <c r="AB55"/>
  <c r="AE55"/>
  <c r="AH55"/>
  <c r="AK55"/>
  <c r="B56"/>
  <c r="V59"/>
  <c r="Y59"/>
  <c r="AB59"/>
  <c r="AE59"/>
  <c r="AH59"/>
  <c r="AK59"/>
  <c r="AL59"/>
  <c r="V60"/>
  <c r="Y60"/>
  <c r="AB60"/>
  <c r="AE60"/>
  <c r="AH60"/>
  <c r="AK60"/>
  <c r="AL60"/>
  <c r="V61"/>
  <c r="Y61"/>
  <c r="Y73" s="1"/>
  <c r="AB61"/>
  <c r="AE61"/>
  <c r="AH61"/>
  <c r="AK61"/>
  <c r="AL61"/>
  <c r="V62"/>
  <c r="Y62"/>
  <c r="AB62"/>
  <c r="AE62"/>
  <c r="AH62"/>
  <c r="AK62"/>
  <c r="AL62"/>
  <c r="V63"/>
  <c r="Y63"/>
  <c r="AB63"/>
  <c r="AE63"/>
  <c r="AH63"/>
  <c r="AK63"/>
  <c r="AL63"/>
  <c r="N63" i="108" s="1"/>
  <c r="B63" i="23" s="1"/>
  <c r="N63" s="1"/>
  <c r="V64" i="106"/>
  <c r="Y64"/>
  <c r="AB64"/>
  <c r="AE64"/>
  <c r="AH64"/>
  <c r="AK64"/>
  <c r="AL64"/>
  <c r="V65"/>
  <c r="Y65"/>
  <c r="AB65"/>
  <c r="AE65"/>
  <c r="AH65"/>
  <c r="AK65"/>
  <c r="AL65"/>
  <c r="V66"/>
  <c r="Y66"/>
  <c r="AB66"/>
  <c r="AE66"/>
  <c r="AH66"/>
  <c r="AK66"/>
  <c r="V67"/>
  <c r="Y67"/>
  <c r="AB67"/>
  <c r="AE67"/>
  <c r="AH67"/>
  <c r="AK67"/>
  <c r="V68"/>
  <c r="Y68"/>
  <c r="AB68"/>
  <c r="AE68"/>
  <c r="AH68"/>
  <c r="AK68"/>
  <c r="V70"/>
  <c r="Y70"/>
  <c r="AB70"/>
  <c r="AE70"/>
  <c r="AH70"/>
  <c r="AK70"/>
  <c r="V71"/>
  <c r="Y71"/>
  <c r="AB71"/>
  <c r="AE71"/>
  <c r="AH71"/>
  <c r="AK71"/>
  <c r="V72"/>
  <c r="Y72"/>
  <c r="AB72"/>
  <c r="AE72"/>
  <c r="AH72"/>
  <c r="AK72"/>
  <c r="AL72"/>
  <c r="V74"/>
  <c r="Y74"/>
  <c r="AB74"/>
  <c r="AE74"/>
  <c r="AH74"/>
  <c r="AH82" s="1"/>
  <c r="AK74"/>
  <c r="AL74"/>
  <c r="V75"/>
  <c r="Y75"/>
  <c r="AN75" s="1"/>
  <c r="AB75"/>
  <c r="AE75"/>
  <c r="AH75"/>
  <c r="AK75"/>
  <c r="AL75"/>
  <c r="V76"/>
  <c r="Y76"/>
  <c r="AB76"/>
  <c r="AE76"/>
  <c r="AE82" s="1"/>
  <c r="AH76"/>
  <c r="AK76"/>
  <c r="AL76"/>
  <c r="V77"/>
  <c r="Y77"/>
  <c r="AB77"/>
  <c r="AE77"/>
  <c r="AH77"/>
  <c r="AK77"/>
  <c r="AL77"/>
  <c r="V78"/>
  <c r="Y78"/>
  <c r="AB78"/>
  <c r="AE78"/>
  <c r="AH78"/>
  <c r="AK78"/>
  <c r="AL78"/>
  <c r="V79"/>
  <c r="Y79"/>
  <c r="AB79"/>
  <c r="AE79"/>
  <c r="AH79"/>
  <c r="AK79"/>
  <c r="AL79"/>
  <c r="V80"/>
  <c r="Y80"/>
  <c r="AB80"/>
  <c r="AE80"/>
  <c r="AH80"/>
  <c r="AK80"/>
  <c r="AL80"/>
  <c r="V81"/>
  <c r="Y81"/>
  <c r="AB81"/>
  <c r="AE81"/>
  <c r="AH81"/>
  <c r="AK81"/>
  <c r="AL81"/>
  <c r="B82"/>
  <c r="B83" s="1"/>
  <c r="B101" s="1"/>
  <c r="V84"/>
  <c r="Y84"/>
  <c r="AB84"/>
  <c r="AE84"/>
  <c r="AH84"/>
  <c r="AK84"/>
  <c r="AL84"/>
  <c r="V85"/>
  <c r="Y85"/>
  <c r="AB85"/>
  <c r="AE85"/>
  <c r="AH85"/>
  <c r="AK85"/>
  <c r="AL85"/>
  <c r="V86"/>
  <c r="Y86"/>
  <c r="AB86"/>
  <c r="AE86"/>
  <c r="AH86"/>
  <c r="AK86"/>
  <c r="AL86"/>
  <c r="V87"/>
  <c r="Y87"/>
  <c r="AB87"/>
  <c r="AE87"/>
  <c r="AH87"/>
  <c r="AK87"/>
  <c r="AL87"/>
  <c r="V88"/>
  <c r="Y88"/>
  <c r="AB88"/>
  <c r="AE88"/>
  <c r="AH88"/>
  <c r="AK88"/>
  <c r="AL88"/>
  <c r="V89"/>
  <c r="Y89"/>
  <c r="AB89"/>
  <c r="AE89"/>
  <c r="AH89"/>
  <c r="AK89"/>
  <c r="AL89"/>
  <c r="V90"/>
  <c r="Y90"/>
  <c r="AB90"/>
  <c r="AE90"/>
  <c r="AH90"/>
  <c r="AK90"/>
  <c r="AL90"/>
  <c r="V91"/>
  <c r="Y91"/>
  <c r="AN91" s="1"/>
  <c r="AB91"/>
  <c r="AE91"/>
  <c r="AH91"/>
  <c r="AK91"/>
  <c r="AL91"/>
  <c r="V92"/>
  <c r="Y92"/>
  <c r="AB92"/>
  <c r="AE92"/>
  <c r="AH92"/>
  <c r="AK92"/>
  <c r="AL92"/>
  <c r="V93"/>
  <c r="Y93"/>
  <c r="AB93"/>
  <c r="AE93"/>
  <c r="AH93"/>
  <c r="AK93"/>
  <c r="AL93"/>
  <c r="V94"/>
  <c r="Y94"/>
  <c r="AB94"/>
  <c r="AE94"/>
  <c r="AH94"/>
  <c r="AK94"/>
  <c r="AL94"/>
  <c r="V95"/>
  <c r="Y95"/>
  <c r="AB95"/>
  <c r="AE95"/>
  <c r="AH95"/>
  <c r="AK95"/>
  <c r="AL95"/>
  <c r="V96"/>
  <c r="Y96"/>
  <c r="AB96"/>
  <c r="AE96"/>
  <c r="AH96"/>
  <c r="AK96"/>
  <c r="AL96"/>
  <c r="V97"/>
  <c r="Y97"/>
  <c r="AB97"/>
  <c r="AE97"/>
  <c r="AH97"/>
  <c r="AK97"/>
  <c r="AL97"/>
  <c r="V98"/>
  <c r="Y98"/>
  <c r="AB98"/>
  <c r="AE98"/>
  <c r="AH98"/>
  <c r="AK98"/>
  <c r="AL98"/>
  <c r="V99"/>
  <c r="Y99"/>
  <c r="AB99"/>
  <c r="AE99"/>
  <c r="AH99"/>
  <c r="AK99"/>
  <c r="AL99"/>
  <c r="B100"/>
  <c r="V102"/>
  <c r="Y102"/>
  <c r="AB102"/>
  <c r="AE102"/>
  <c r="AH102"/>
  <c r="AN102" s="1"/>
  <c r="AK102"/>
  <c r="AL102"/>
  <c r="P8" i="121"/>
  <c r="AK8" s="1"/>
  <c r="BF8" s="1"/>
  <c r="AI8"/>
  <c r="AT8"/>
  <c r="AZ8" s="1"/>
  <c r="AW8"/>
  <c r="AX8"/>
  <c r="BC8"/>
  <c r="P9"/>
  <c r="AK9" s="1"/>
  <c r="AT9"/>
  <c r="AW9"/>
  <c r="BC9"/>
  <c r="BD9"/>
  <c r="P10"/>
  <c r="AK10" s="1"/>
  <c r="AT10"/>
  <c r="AZ10" s="1"/>
  <c r="AW10"/>
  <c r="BC10"/>
  <c r="BD10"/>
  <c r="P11"/>
  <c r="AK11" s="1"/>
  <c r="AT11"/>
  <c r="AW11"/>
  <c r="BC11"/>
  <c r="BD11"/>
  <c r="P12"/>
  <c r="AK12" s="1"/>
  <c r="AE12"/>
  <c r="AH12"/>
  <c r="AI12"/>
  <c r="AT12"/>
  <c r="AZ12" s="1"/>
  <c r="AW12"/>
  <c r="AX12"/>
  <c r="BD12" s="1"/>
  <c r="BC12"/>
  <c r="P15"/>
  <c r="AE15"/>
  <c r="AE31" s="1"/>
  <c r="AH15"/>
  <c r="AT15"/>
  <c r="AW15"/>
  <c r="AW31" s="1"/>
  <c r="BC15"/>
  <c r="BD15"/>
  <c r="BE15"/>
  <c r="BF15"/>
  <c r="P16"/>
  <c r="AK16" s="1"/>
  <c r="AE16"/>
  <c r="AH16"/>
  <c r="AI16"/>
  <c r="BD16" s="1"/>
  <c r="AT16"/>
  <c r="AZ16" s="1"/>
  <c r="AW16"/>
  <c r="AX16"/>
  <c r="BC16"/>
  <c r="P17"/>
  <c r="AK17" s="1"/>
  <c r="BF17" s="1"/>
  <c r="AE17"/>
  <c r="AH17"/>
  <c r="AI17"/>
  <c r="AT17"/>
  <c r="AZ17" s="1"/>
  <c r="AW17"/>
  <c r="AX17"/>
  <c r="BC17"/>
  <c r="P18"/>
  <c r="AK18" s="1"/>
  <c r="BF18" s="1"/>
  <c r="AE18"/>
  <c r="AH18"/>
  <c r="AI18"/>
  <c r="BD18" s="1"/>
  <c r="AT18"/>
  <c r="AW18"/>
  <c r="AX18"/>
  <c r="BC18"/>
  <c r="P19"/>
  <c r="AE19"/>
  <c r="AH19"/>
  <c r="AI19"/>
  <c r="AT19"/>
  <c r="AW19"/>
  <c r="AX19"/>
  <c r="BC19"/>
  <c r="P20"/>
  <c r="AE20"/>
  <c r="AH20"/>
  <c r="AI20"/>
  <c r="AT20"/>
  <c r="AW20"/>
  <c r="AX20"/>
  <c r="BC20"/>
  <c r="P21"/>
  <c r="AE21"/>
  <c r="AH21"/>
  <c r="AI21"/>
  <c r="AT21"/>
  <c r="AW21"/>
  <c r="AX21"/>
  <c r="BC21"/>
  <c r="P24"/>
  <c r="AE24"/>
  <c r="AH24"/>
  <c r="AI24"/>
  <c r="AT24"/>
  <c r="AW24"/>
  <c r="AX24"/>
  <c r="BC24"/>
  <c r="P25"/>
  <c r="AE25"/>
  <c r="AK25" s="1"/>
  <c r="AH25"/>
  <c r="AI25"/>
  <c r="AT25"/>
  <c r="AW25"/>
  <c r="AZ25" s="1"/>
  <c r="AX25"/>
  <c r="BC25"/>
  <c r="P26"/>
  <c r="AE26"/>
  <c r="AH26"/>
  <c r="AI26"/>
  <c r="AT26"/>
  <c r="AW26"/>
  <c r="AX26"/>
  <c r="BC26"/>
  <c r="P27"/>
  <c r="AK27" s="1"/>
  <c r="AI27"/>
  <c r="AT27"/>
  <c r="AZ27" s="1"/>
  <c r="AW27"/>
  <c r="AX27"/>
  <c r="BC27"/>
  <c r="P28"/>
  <c r="AK28" s="1"/>
  <c r="AE28"/>
  <c r="AH28"/>
  <c r="AI28"/>
  <c r="AT28"/>
  <c r="AZ28" s="1"/>
  <c r="AW28"/>
  <c r="AX28"/>
  <c r="BC28"/>
  <c r="P29"/>
  <c r="AK29" s="1"/>
  <c r="AE29"/>
  <c r="AH29"/>
  <c r="AI29"/>
  <c r="AT29"/>
  <c r="AZ29" s="1"/>
  <c r="AW29"/>
  <c r="AX29"/>
  <c r="BC29"/>
  <c r="P30"/>
  <c r="AK30" s="1"/>
  <c r="AE30"/>
  <c r="AH30"/>
  <c r="AI30"/>
  <c r="AT30"/>
  <c r="AZ30" s="1"/>
  <c r="AW30"/>
  <c r="AX30"/>
  <c r="BC30"/>
  <c r="BA31"/>
  <c r="BB31"/>
  <c r="P32"/>
  <c r="AK32" s="1"/>
  <c r="AE32"/>
  <c r="AH32"/>
  <c r="AT32"/>
  <c r="AW32"/>
  <c r="AX32"/>
  <c r="BC32"/>
  <c r="P33"/>
  <c r="AE33"/>
  <c r="AH33"/>
  <c r="AI33"/>
  <c r="AT33"/>
  <c r="AW33"/>
  <c r="AX33"/>
  <c r="BD33" s="1"/>
  <c r="N33" i="108" s="1"/>
  <c r="B33" i="23" s="1"/>
  <c r="N33" s="1"/>
  <c r="BC33" i="121"/>
  <c r="P34"/>
  <c r="AE34"/>
  <c r="AH34"/>
  <c r="AI34"/>
  <c r="AT34"/>
  <c r="AW34"/>
  <c r="AX34"/>
  <c r="BD34" s="1"/>
  <c r="N34" i="108" s="1"/>
  <c r="B34" i="23" s="1"/>
  <c r="N34" s="1"/>
  <c r="BC34" i="121"/>
  <c r="P35"/>
  <c r="AE35"/>
  <c r="AH35"/>
  <c r="AI35"/>
  <c r="AT35"/>
  <c r="AW35"/>
  <c r="AX35"/>
  <c r="BD35" s="1"/>
  <c r="BC35"/>
  <c r="P36"/>
  <c r="AE36"/>
  <c r="AH36"/>
  <c r="AI36"/>
  <c r="BD36"/>
  <c r="AT36"/>
  <c r="AZ36" s="1"/>
  <c r="AW36"/>
  <c r="AX36"/>
  <c r="BC36"/>
  <c r="P37"/>
  <c r="AK37" s="1"/>
  <c r="BF37" s="1"/>
  <c r="AE37"/>
  <c r="AH37"/>
  <c r="AI37"/>
  <c r="BD37"/>
  <c r="N37" i="108" s="1"/>
  <c r="B37" i="23" s="1"/>
  <c r="N37" s="1"/>
  <c r="AT37" i="121"/>
  <c r="AZ37" s="1"/>
  <c r="AW37"/>
  <c r="AX37"/>
  <c r="BC37"/>
  <c r="P38"/>
  <c r="AK38" s="1"/>
  <c r="AE38"/>
  <c r="AH38"/>
  <c r="AI38"/>
  <c r="BD38" s="1"/>
  <c r="AT38"/>
  <c r="AZ38" s="1"/>
  <c r="AW38"/>
  <c r="AX38"/>
  <c r="BC38"/>
  <c r="P39"/>
  <c r="AK39" s="1"/>
  <c r="BF39" s="1"/>
  <c r="AE39"/>
  <c r="AH39"/>
  <c r="AI39"/>
  <c r="BD39" s="1"/>
  <c r="N39" i="108" s="1"/>
  <c r="B39" i="23" s="1"/>
  <c r="N39" s="1"/>
  <c r="AT39" i="121"/>
  <c r="AZ39" s="1"/>
  <c r="AW39"/>
  <c r="AX39"/>
  <c r="BC39"/>
  <c r="P40"/>
  <c r="AE40"/>
  <c r="AH40"/>
  <c r="AI40"/>
  <c r="BD40" s="1"/>
  <c r="AT40"/>
  <c r="AW40"/>
  <c r="AX40"/>
  <c r="BC40"/>
  <c r="B41"/>
  <c r="B42"/>
  <c r="B57"/>
  <c r="BA41"/>
  <c r="BB41"/>
  <c r="BC41"/>
  <c r="P43"/>
  <c r="AE43"/>
  <c r="AH43"/>
  <c r="AI43"/>
  <c r="AT43"/>
  <c r="AW43"/>
  <c r="AX43"/>
  <c r="AX56" s="1"/>
  <c r="BE43"/>
  <c r="BC43"/>
  <c r="P44"/>
  <c r="AE44"/>
  <c r="AH44"/>
  <c r="AI44"/>
  <c r="BE44"/>
  <c r="O44" i="108" s="1"/>
  <c r="AT44" i="121"/>
  <c r="AW44"/>
  <c r="AX44"/>
  <c r="BD44" s="1"/>
  <c r="BC44"/>
  <c r="P45"/>
  <c r="AE45"/>
  <c r="AH45"/>
  <c r="AI45"/>
  <c r="AT45"/>
  <c r="AW45"/>
  <c r="AX45"/>
  <c r="BC45"/>
  <c r="P46"/>
  <c r="AE46"/>
  <c r="AH46"/>
  <c r="AI46"/>
  <c r="AT46"/>
  <c r="AW46"/>
  <c r="AX46"/>
  <c r="BD46" s="1"/>
  <c r="BC46"/>
  <c r="P47"/>
  <c r="AK47" s="1"/>
  <c r="BF47" s="1"/>
  <c r="AE47"/>
  <c r="AH47"/>
  <c r="AI47"/>
  <c r="BD47"/>
  <c r="AT47"/>
  <c r="AZ47" s="1"/>
  <c r="AW47"/>
  <c r="AX47"/>
  <c r="BC47"/>
  <c r="P48"/>
  <c r="AK48" s="1"/>
  <c r="AE48"/>
  <c r="AH48"/>
  <c r="AI48"/>
  <c r="AI56" s="1"/>
  <c r="AT48"/>
  <c r="AZ48" s="1"/>
  <c r="AW48"/>
  <c r="AX48"/>
  <c r="BC48"/>
  <c r="P49"/>
  <c r="AE49"/>
  <c r="AH49"/>
  <c r="AI49"/>
  <c r="BD49" s="1"/>
  <c r="AT49"/>
  <c r="AW49"/>
  <c r="AX49"/>
  <c r="BC49"/>
  <c r="P50"/>
  <c r="AE50"/>
  <c r="AH50"/>
  <c r="AI50"/>
  <c r="AT50"/>
  <c r="AW50"/>
  <c r="AX50"/>
  <c r="BC50"/>
  <c r="P51"/>
  <c r="AE51"/>
  <c r="AH51"/>
  <c r="AI51"/>
  <c r="AT51"/>
  <c r="AW51"/>
  <c r="AX51"/>
  <c r="BC51"/>
  <c r="P52"/>
  <c r="AE52"/>
  <c r="AH52"/>
  <c r="AI52"/>
  <c r="AT52"/>
  <c r="AW52"/>
  <c r="AX52"/>
  <c r="BD52" s="1"/>
  <c r="N52" i="108" s="1"/>
  <c r="BC52" i="121"/>
  <c r="P53"/>
  <c r="AE53"/>
  <c r="AH53"/>
  <c r="AI53"/>
  <c r="BD53"/>
  <c r="AT53"/>
  <c r="AW53"/>
  <c r="AX53"/>
  <c r="BC53"/>
  <c r="P54"/>
  <c r="AE54"/>
  <c r="AK54" s="1"/>
  <c r="AH54"/>
  <c r="AI54"/>
  <c r="AT54"/>
  <c r="AW54"/>
  <c r="AX54"/>
  <c r="BC54"/>
  <c r="P55"/>
  <c r="AE55"/>
  <c r="AH55"/>
  <c r="AT55"/>
  <c r="AW55"/>
  <c r="BC55"/>
  <c r="BD55"/>
  <c r="BE55"/>
  <c r="B56"/>
  <c r="BA56"/>
  <c r="BC56" s="1"/>
  <c r="BB56"/>
  <c r="P59"/>
  <c r="AE59"/>
  <c r="AH59"/>
  <c r="AI59"/>
  <c r="AI73" s="1"/>
  <c r="AT59"/>
  <c r="AW59"/>
  <c r="AX59"/>
  <c r="BC59"/>
  <c r="P60"/>
  <c r="AK60" s="1"/>
  <c r="BF60" s="1"/>
  <c r="AE60"/>
  <c r="AH60"/>
  <c r="AI60"/>
  <c r="BD60" s="1"/>
  <c r="N60" i="108" s="1"/>
  <c r="AT60" i="121"/>
  <c r="AZ60" s="1"/>
  <c r="AW60"/>
  <c r="AX60"/>
  <c r="BC60"/>
  <c r="P61"/>
  <c r="AE61"/>
  <c r="AH61"/>
  <c r="AH73" s="1"/>
  <c r="AI61"/>
  <c r="AT61"/>
  <c r="AW61"/>
  <c r="AW73" s="1"/>
  <c r="AX61"/>
  <c r="BC61"/>
  <c r="P62"/>
  <c r="AE62"/>
  <c r="AH62"/>
  <c r="AI62"/>
  <c r="BD62"/>
  <c r="AT62"/>
  <c r="AZ62" s="1"/>
  <c r="AW62"/>
  <c r="AX62"/>
  <c r="BC62"/>
  <c r="P63"/>
  <c r="AK63" s="1"/>
  <c r="BF63" s="1"/>
  <c r="AE63"/>
  <c r="AH63"/>
  <c r="AI63"/>
  <c r="AT63"/>
  <c r="AZ63" s="1"/>
  <c r="AW63"/>
  <c r="AX63"/>
  <c r="BD63"/>
  <c r="BC63"/>
  <c r="P64"/>
  <c r="AK64" s="1"/>
  <c r="BF64" s="1"/>
  <c r="AE64"/>
  <c r="AH64"/>
  <c r="AI64"/>
  <c r="BD64" s="1"/>
  <c r="N64" i="108" s="1"/>
  <c r="B64" i="23" s="1"/>
  <c r="N64" s="1"/>
  <c r="AT64" i="121"/>
  <c r="AZ64" s="1"/>
  <c r="AW64"/>
  <c r="AX64"/>
  <c r="BC64"/>
  <c r="P65"/>
  <c r="AK65" s="1"/>
  <c r="AE65"/>
  <c r="AH65"/>
  <c r="AI65"/>
  <c r="AT65"/>
  <c r="AZ65" s="1"/>
  <c r="AW65"/>
  <c r="AX65"/>
  <c r="BC65"/>
  <c r="P66"/>
  <c r="AK66" s="1"/>
  <c r="AE66"/>
  <c r="AH66"/>
  <c r="AT66"/>
  <c r="AZ66" s="1"/>
  <c r="AW66"/>
  <c r="BC66"/>
  <c r="P67"/>
  <c r="AE67"/>
  <c r="AH67"/>
  <c r="AT67"/>
  <c r="AW67"/>
  <c r="BC67"/>
  <c r="P68"/>
  <c r="AK68" s="1"/>
  <c r="AE68"/>
  <c r="AH68"/>
  <c r="AT68"/>
  <c r="AZ68" s="1"/>
  <c r="AW68"/>
  <c r="BC68"/>
  <c r="P70"/>
  <c r="AE70"/>
  <c r="AH70"/>
  <c r="AT70"/>
  <c r="AW70"/>
  <c r="BC70"/>
  <c r="P71"/>
  <c r="AK71" s="1"/>
  <c r="AE71"/>
  <c r="AH71"/>
  <c r="AT71"/>
  <c r="AZ71" s="1"/>
  <c r="AW71"/>
  <c r="BC71"/>
  <c r="P72"/>
  <c r="AE72"/>
  <c r="AH72"/>
  <c r="AI72"/>
  <c r="AT72"/>
  <c r="AW72"/>
  <c r="AX72"/>
  <c r="BD72" s="1"/>
  <c r="BC72"/>
  <c r="BA73"/>
  <c r="BB73"/>
  <c r="BB83" s="1"/>
  <c r="P74"/>
  <c r="AE74"/>
  <c r="AH74"/>
  <c r="AK74" s="1"/>
  <c r="AI74"/>
  <c r="AT74"/>
  <c r="AW74"/>
  <c r="AX74"/>
  <c r="BC74"/>
  <c r="P75"/>
  <c r="AE75"/>
  <c r="AH75"/>
  <c r="AI75"/>
  <c r="AT75"/>
  <c r="AW75"/>
  <c r="AX75"/>
  <c r="BD75" s="1"/>
  <c r="BC75"/>
  <c r="P76"/>
  <c r="AK76" s="1"/>
  <c r="AE76"/>
  <c r="AH76"/>
  <c r="AI76"/>
  <c r="AT76"/>
  <c r="AZ76" s="1"/>
  <c r="AW76"/>
  <c r="AX76"/>
  <c r="BC76"/>
  <c r="P77"/>
  <c r="AK77" s="1"/>
  <c r="AE77"/>
  <c r="AH77"/>
  <c r="AI77"/>
  <c r="AT77"/>
  <c r="AZ77" s="1"/>
  <c r="AW77"/>
  <c r="AX77"/>
  <c r="BC77"/>
  <c r="P78"/>
  <c r="AK78" s="1"/>
  <c r="AE78"/>
  <c r="AH78"/>
  <c r="AI78"/>
  <c r="AT78"/>
  <c r="AZ78" s="1"/>
  <c r="AW78"/>
  <c r="AX78"/>
  <c r="BC78"/>
  <c r="P79"/>
  <c r="AK79" s="1"/>
  <c r="AE79"/>
  <c r="AH79"/>
  <c r="AI79"/>
  <c r="BD79"/>
  <c r="AT79"/>
  <c r="AW79"/>
  <c r="AX79"/>
  <c r="BC79"/>
  <c r="P80"/>
  <c r="AK80" s="1"/>
  <c r="AE80"/>
  <c r="AH80"/>
  <c r="AI80"/>
  <c r="AT80"/>
  <c r="AZ80" s="1"/>
  <c r="AW80"/>
  <c r="AX80"/>
  <c r="BC80"/>
  <c r="P81"/>
  <c r="AK81" s="1"/>
  <c r="AE81"/>
  <c r="AH81"/>
  <c r="AI81"/>
  <c r="BD81" s="1"/>
  <c r="AT81"/>
  <c r="AZ81" s="1"/>
  <c r="AW81"/>
  <c r="AX81"/>
  <c r="BC81"/>
  <c r="B82"/>
  <c r="B83" s="1"/>
  <c r="BA82"/>
  <c r="BC82" s="1"/>
  <c r="BB82"/>
  <c r="P84"/>
  <c r="AE84"/>
  <c r="AH84"/>
  <c r="AT84"/>
  <c r="AW84"/>
  <c r="BC84"/>
  <c r="BD84"/>
  <c r="BE84"/>
  <c r="BF84"/>
  <c r="P85"/>
  <c r="AE85"/>
  <c r="AH85"/>
  <c r="AI85"/>
  <c r="AT85"/>
  <c r="AW85"/>
  <c r="AX85"/>
  <c r="BC85"/>
  <c r="P86"/>
  <c r="AE86"/>
  <c r="AH86"/>
  <c r="AI86"/>
  <c r="BD86" s="1"/>
  <c r="AT86"/>
  <c r="AW86"/>
  <c r="AX86"/>
  <c r="BC86"/>
  <c r="P87"/>
  <c r="AE87"/>
  <c r="AH87"/>
  <c r="AI87"/>
  <c r="BD87" s="1"/>
  <c r="AT87"/>
  <c r="AW87"/>
  <c r="AX87"/>
  <c r="BC87"/>
  <c r="P88"/>
  <c r="AE88"/>
  <c r="AH88"/>
  <c r="AI88"/>
  <c r="BD88" s="1"/>
  <c r="N88" i="108" s="1"/>
  <c r="B88" i="23" s="1"/>
  <c r="N88" s="1"/>
  <c r="AT88" i="121"/>
  <c r="AW88"/>
  <c r="AX88"/>
  <c r="BC88"/>
  <c r="P89"/>
  <c r="AE89"/>
  <c r="AH89"/>
  <c r="AI89"/>
  <c r="BD89" s="1"/>
  <c r="N89" i="108" s="1"/>
  <c r="AT89" i="121"/>
  <c r="AW89"/>
  <c r="AX89"/>
  <c r="BC89"/>
  <c r="P90"/>
  <c r="AE90"/>
  <c r="AH90"/>
  <c r="AI90"/>
  <c r="BD90" s="1"/>
  <c r="N90" i="108" s="1"/>
  <c r="AT90" i="121"/>
  <c r="AW90"/>
  <c r="AX90"/>
  <c r="BC90"/>
  <c r="P91"/>
  <c r="AE91"/>
  <c r="AH91"/>
  <c r="AI91"/>
  <c r="AT91"/>
  <c r="AW91"/>
  <c r="AX91"/>
  <c r="BC91"/>
  <c r="P92"/>
  <c r="AE92"/>
  <c r="AH92"/>
  <c r="AI92"/>
  <c r="AT92"/>
  <c r="AW92"/>
  <c r="AX92"/>
  <c r="BC92"/>
  <c r="P93"/>
  <c r="AE93"/>
  <c r="AH93"/>
  <c r="AI93"/>
  <c r="AT93"/>
  <c r="AW93"/>
  <c r="AX93"/>
  <c r="BC93"/>
  <c r="P94"/>
  <c r="AE94"/>
  <c r="AH94"/>
  <c r="AI94"/>
  <c r="AT94"/>
  <c r="AW94"/>
  <c r="AX94"/>
  <c r="BC94"/>
  <c r="P95"/>
  <c r="AE95"/>
  <c r="AH95"/>
  <c r="AI95"/>
  <c r="AT95"/>
  <c r="AW95"/>
  <c r="AX95"/>
  <c r="BD95" s="1"/>
  <c r="BF95" s="1"/>
  <c r="BC95"/>
  <c r="P96"/>
  <c r="AE96"/>
  <c r="AH96"/>
  <c r="AI96"/>
  <c r="AT96"/>
  <c r="AW96"/>
  <c r="AX96"/>
  <c r="BC96"/>
  <c r="P97"/>
  <c r="AE97"/>
  <c r="AH97"/>
  <c r="AI97"/>
  <c r="AT97"/>
  <c r="AW97"/>
  <c r="AX97"/>
  <c r="BD97" s="1"/>
  <c r="BE97"/>
  <c r="BC97"/>
  <c r="P98"/>
  <c r="AE98"/>
  <c r="AH98"/>
  <c r="AI98"/>
  <c r="BD98" s="1"/>
  <c r="AT98"/>
  <c r="AW98"/>
  <c r="AX98"/>
  <c r="BC98"/>
  <c r="P99"/>
  <c r="AE99"/>
  <c r="AH99"/>
  <c r="AI99"/>
  <c r="BD99" s="1"/>
  <c r="AT99"/>
  <c r="AW99"/>
  <c r="AX99"/>
  <c r="BC99"/>
  <c r="B100"/>
  <c r="P102"/>
  <c r="AE102"/>
  <c r="AH102"/>
  <c r="AI102"/>
  <c r="BD102" s="1"/>
  <c r="BF102" s="1"/>
  <c r="AT102"/>
  <c r="AW102"/>
  <c r="AX102"/>
  <c r="BC102"/>
  <c r="S8" i="107"/>
  <c r="AH8" s="1"/>
  <c r="AF8"/>
  <c r="AG8"/>
  <c r="S9"/>
  <c r="AF9"/>
  <c r="S10"/>
  <c r="AF10"/>
  <c r="S11"/>
  <c r="AF11"/>
  <c r="AG11"/>
  <c r="S12"/>
  <c r="AF12"/>
  <c r="AI12"/>
  <c r="AG12"/>
  <c r="AJ12" s="1"/>
  <c r="S15"/>
  <c r="AF15"/>
  <c r="AG15"/>
  <c r="AJ15"/>
  <c r="AJ31" s="1"/>
  <c r="S16"/>
  <c r="AH16" s="1"/>
  <c r="AM16" s="1"/>
  <c r="AF16"/>
  <c r="AI16"/>
  <c r="AG16"/>
  <c r="AJ16" s="1"/>
  <c r="S17"/>
  <c r="AH17" s="1"/>
  <c r="AM17" s="1"/>
  <c r="AF17"/>
  <c r="B11" i="5" s="1"/>
  <c r="AG17" i="107"/>
  <c r="AJ17" s="1"/>
  <c r="S18"/>
  <c r="AH18" s="1"/>
  <c r="AF18"/>
  <c r="B12" i="5" s="1"/>
  <c r="AG18" i="107"/>
  <c r="AJ18" s="1"/>
  <c r="AK18" s="1"/>
  <c r="S19"/>
  <c r="AH19" s="1"/>
  <c r="AM19" s="1"/>
  <c r="AF19"/>
  <c r="AI19" s="1"/>
  <c r="S20"/>
  <c r="AH20" s="1"/>
  <c r="AM20" s="1"/>
  <c r="AF20"/>
  <c r="AI20"/>
  <c r="AG20"/>
  <c r="AJ20" s="1"/>
  <c r="AK20" s="1"/>
  <c r="S21"/>
  <c r="AH21" s="1"/>
  <c r="AM21" s="1"/>
  <c r="AF21"/>
  <c r="AI21"/>
  <c r="AG21"/>
  <c r="AJ21" s="1"/>
  <c r="S23"/>
  <c r="AF23"/>
  <c r="AI23" s="1"/>
  <c r="AG23"/>
  <c r="AJ23" s="1"/>
  <c r="S24"/>
  <c r="AH24" s="1"/>
  <c r="AM24" s="1"/>
  <c r="AF24"/>
  <c r="AI24" s="1"/>
  <c r="AG24"/>
  <c r="S25"/>
  <c r="AH25" s="1"/>
  <c r="AF25"/>
  <c r="AI25" s="1"/>
  <c r="AG25"/>
  <c r="AJ25" s="1"/>
  <c r="S26"/>
  <c r="AH26" s="1"/>
  <c r="AF26"/>
  <c r="AI26"/>
  <c r="AG26"/>
  <c r="AF27"/>
  <c r="AI27" s="1"/>
  <c r="AG27"/>
  <c r="AJ27" s="1"/>
  <c r="S28"/>
  <c r="AH28" s="1"/>
  <c r="AF28"/>
  <c r="AI28"/>
  <c r="AK28" s="1"/>
  <c r="AG28"/>
  <c r="AJ28"/>
  <c r="S29"/>
  <c r="AF29"/>
  <c r="AI29" s="1"/>
  <c r="AK29" s="1"/>
  <c r="AG29"/>
  <c r="AJ29"/>
  <c r="S30"/>
  <c r="AF30"/>
  <c r="AI30"/>
  <c r="AG30"/>
  <c r="AJ30" s="1"/>
  <c r="AK30" s="1"/>
  <c r="S32"/>
  <c r="AF32"/>
  <c r="AI32"/>
  <c r="AG32"/>
  <c r="S33"/>
  <c r="AH33" s="1"/>
  <c r="AM33" s="1"/>
  <c r="AF33"/>
  <c r="AI33"/>
  <c r="AG33"/>
  <c r="AJ33" s="1"/>
  <c r="S34"/>
  <c r="AH34" s="1"/>
  <c r="AM34" s="1"/>
  <c r="AF34"/>
  <c r="AG34"/>
  <c r="AJ34" s="1"/>
  <c r="S35"/>
  <c r="AH35" s="1"/>
  <c r="AF35"/>
  <c r="AI35"/>
  <c r="AG35"/>
  <c r="AJ35" s="1"/>
  <c r="S36"/>
  <c r="AF36"/>
  <c r="AI36"/>
  <c r="AG36"/>
  <c r="AJ36" s="1"/>
  <c r="S37"/>
  <c r="AH37" s="1"/>
  <c r="AF37"/>
  <c r="AF41" s="1"/>
  <c r="AG37"/>
  <c r="AJ37"/>
  <c r="S38"/>
  <c r="AH38" s="1"/>
  <c r="AF38"/>
  <c r="AI38" s="1"/>
  <c r="AG38"/>
  <c r="AJ38"/>
  <c r="S39"/>
  <c r="AF39"/>
  <c r="AI39"/>
  <c r="AG39"/>
  <c r="AJ39" s="1"/>
  <c r="AK39" s="1"/>
  <c r="S40"/>
  <c r="AF40"/>
  <c r="AI40"/>
  <c r="AG40"/>
  <c r="S43"/>
  <c r="AF43"/>
  <c r="AI43"/>
  <c r="AG43"/>
  <c r="S44"/>
  <c r="AF44"/>
  <c r="AI44"/>
  <c r="AI56" s="1"/>
  <c r="AG44"/>
  <c r="AJ44" s="1"/>
  <c r="S45"/>
  <c r="AF45"/>
  <c r="AI45" s="1"/>
  <c r="AG45"/>
  <c r="AJ45" s="1"/>
  <c r="S46"/>
  <c r="AF46"/>
  <c r="AI46" s="1"/>
  <c r="AK46" s="1"/>
  <c r="AG46"/>
  <c r="S47"/>
  <c r="AF47"/>
  <c r="AI47" s="1"/>
  <c r="AK47" s="1"/>
  <c r="AG47"/>
  <c r="AJ47"/>
  <c r="S48"/>
  <c r="AF48"/>
  <c r="AI48" s="1"/>
  <c r="AG48"/>
  <c r="AJ48"/>
  <c r="S49"/>
  <c r="AF49"/>
  <c r="AI49"/>
  <c r="AG49"/>
  <c r="AJ49" s="1"/>
  <c r="S50"/>
  <c r="AF50"/>
  <c r="AI50"/>
  <c r="AG50"/>
  <c r="AJ50" s="1"/>
  <c r="AK50" s="1"/>
  <c r="S51"/>
  <c r="AH51" s="1"/>
  <c r="AH56" s="1"/>
  <c r="AF51"/>
  <c r="AI51"/>
  <c r="AG51"/>
  <c r="AJ51" s="1"/>
  <c r="AK51" s="1"/>
  <c r="S52"/>
  <c r="AH52" s="1"/>
  <c r="AF52"/>
  <c r="AI52"/>
  <c r="AK52" s="1"/>
  <c r="AG52"/>
  <c r="AJ52" s="1"/>
  <c r="S53"/>
  <c r="AH53" s="1"/>
  <c r="AF53"/>
  <c r="AI53" s="1"/>
  <c r="AK53" s="1"/>
  <c r="AG53"/>
  <c r="AJ53" s="1"/>
  <c r="S54"/>
  <c r="AH54" s="1"/>
  <c r="AF54"/>
  <c r="AI54"/>
  <c r="AK54" s="1"/>
  <c r="AG54"/>
  <c r="AJ54" s="1"/>
  <c r="S55"/>
  <c r="AF55"/>
  <c r="AI55"/>
  <c r="AK55" s="1"/>
  <c r="AG55"/>
  <c r="AJ55"/>
  <c r="S59"/>
  <c r="AF59"/>
  <c r="AG59"/>
  <c r="AJ59" s="1"/>
  <c r="AJ73" s="1"/>
  <c r="S60"/>
  <c r="AH60" s="1"/>
  <c r="AF60"/>
  <c r="AI60" s="1"/>
  <c r="AK60" s="1"/>
  <c r="AG60"/>
  <c r="AJ60"/>
  <c r="S61"/>
  <c r="AH61" s="1"/>
  <c r="AF61"/>
  <c r="AI61" s="1"/>
  <c r="AK61" s="1"/>
  <c r="AG61"/>
  <c r="AJ61"/>
  <c r="S62"/>
  <c r="AH62" s="1"/>
  <c r="AF62"/>
  <c r="AI62"/>
  <c r="AG62"/>
  <c r="AJ62"/>
  <c r="AK62" s="1"/>
  <c r="S63"/>
  <c r="AH63" s="1"/>
  <c r="AF63"/>
  <c r="AI63"/>
  <c r="AG63"/>
  <c r="AJ63" s="1"/>
  <c r="S64"/>
  <c r="AH64" s="1"/>
  <c r="AM64" s="1"/>
  <c r="AF64"/>
  <c r="AI64" s="1"/>
  <c r="AG64"/>
  <c r="AJ64" s="1"/>
  <c r="S65"/>
  <c r="AH65" s="1"/>
  <c r="AM65" s="1"/>
  <c r="AF65"/>
  <c r="B16" i="2" s="1"/>
  <c r="AG65" i="107"/>
  <c r="C16" i="2" s="1"/>
  <c r="S66" i="107"/>
  <c r="AI66"/>
  <c r="S67"/>
  <c r="AH67" s="1"/>
  <c r="AM67" s="1"/>
  <c r="S68"/>
  <c r="AH68" s="1"/>
  <c r="AM68" s="1"/>
  <c r="AI68"/>
  <c r="S70"/>
  <c r="AH70" s="1"/>
  <c r="AM70" s="1"/>
  <c r="S71"/>
  <c r="AH71" s="1"/>
  <c r="AI71"/>
  <c r="AK71" s="1"/>
  <c r="S72"/>
  <c r="AH72" s="1"/>
  <c r="S74"/>
  <c r="AF74"/>
  <c r="AI74"/>
  <c r="AG74"/>
  <c r="AJ74" s="1"/>
  <c r="AJ82" s="1"/>
  <c r="S75"/>
  <c r="AH75" s="1"/>
  <c r="AF75"/>
  <c r="AI75" s="1"/>
  <c r="AK75" s="1"/>
  <c r="AG75"/>
  <c r="S76"/>
  <c r="AH76" s="1"/>
  <c r="AF76"/>
  <c r="AG76"/>
  <c r="S77"/>
  <c r="AH77" s="1"/>
  <c r="AF77"/>
  <c r="AI77"/>
  <c r="AK77" s="1"/>
  <c r="AG77"/>
  <c r="AJ77"/>
  <c r="S78"/>
  <c r="AH78" s="1"/>
  <c r="AF78"/>
  <c r="AI78" s="1"/>
  <c r="AK78" s="1"/>
  <c r="AG78"/>
  <c r="S79"/>
  <c r="AH79" s="1"/>
  <c r="AF79"/>
  <c r="AI79" s="1"/>
  <c r="AG79"/>
  <c r="S80"/>
  <c r="AH80" s="1"/>
  <c r="AF80"/>
  <c r="AI80" s="1"/>
  <c r="AG80"/>
  <c r="AJ80"/>
  <c r="S81"/>
  <c r="AH81" s="1"/>
  <c r="AF81"/>
  <c r="B41" i="2" s="1"/>
  <c r="AG81" i="107"/>
  <c r="AJ81"/>
  <c r="AK81" s="1"/>
  <c r="S84"/>
  <c r="AF84"/>
  <c r="AI84"/>
  <c r="AG84"/>
  <c r="S85"/>
  <c r="AF85"/>
  <c r="AI85"/>
  <c r="AG85"/>
  <c r="AJ85" s="1"/>
  <c r="S86"/>
  <c r="AF86"/>
  <c r="AI86"/>
  <c r="AK86" s="1"/>
  <c r="AG86"/>
  <c r="S87"/>
  <c r="AF87"/>
  <c r="AI87"/>
  <c r="AK87" s="1"/>
  <c r="AG87"/>
  <c r="S88"/>
  <c r="AF88"/>
  <c r="AG88"/>
  <c r="AJ88" s="1"/>
  <c r="S89"/>
  <c r="AF89"/>
  <c r="AI89" s="1"/>
  <c r="AK89" s="1"/>
  <c r="AG89"/>
  <c r="S90"/>
  <c r="AF90"/>
  <c r="AI90" s="1"/>
  <c r="AG90"/>
  <c r="AJ90" s="1"/>
  <c r="S91"/>
  <c r="AF91"/>
  <c r="AI91" s="1"/>
  <c r="AG91"/>
  <c r="S92"/>
  <c r="AH92" s="1"/>
  <c r="AF92"/>
  <c r="AI92" s="1"/>
  <c r="AG92"/>
  <c r="AJ92" s="1"/>
  <c r="S93"/>
  <c r="AH93" s="1"/>
  <c r="AF93"/>
  <c r="AG93"/>
  <c r="AJ93"/>
  <c r="S94"/>
  <c r="AH94" s="1"/>
  <c r="AF94"/>
  <c r="AI94"/>
  <c r="AG94"/>
  <c r="AJ94" s="1"/>
  <c r="S95"/>
  <c r="AH95" s="1"/>
  <c r="AF95"/>
  <c r="AI95"/>
  <c r="AG95"/>
  <c r="C58" i="2" s="1"/>
  <c r="K58" s="1"/>
  <c r="S96" i="107"/>
  <c r="AH96" s="1"/>
  <c r="AF96"/>
  <c r="AJ96"/>
  <c r="S97"/>
  <c r="AH97" s="1"/>
  <c r="AF97"/>
  <c r="AI97" s="1"/>
  <c r="AG97"/>
  <c r="AJ97"/>
  <c r="S98"/>
  <c r="AH98" s="1"/>
  <c r="AF98"/>
  <c r="AI98"/>
  <c r="AG98"/>
  <c r="AJ98" s="1"/>
  <c r="AK98" s="1"/>
  <c r="S99"/>
  <c r="AF99"/>
  <c r="AG99"/>
  <c r="AI99"/>
  <c r="AK99" s="1"/>
  <c r="J44" i="5"/>
  <c r="B48"/>
  <c r="D53"/>
  <c r="D56" s="1"/>
  <c r="K53"/>
  <c r="C29" i="62" s="1"/>
  <c r="B55" i="5"/>
  <c r="B56"/>
  <c r="B60"/>
  <c r="J12" i="2"/>
  <c r="K12"/>
  <c r="J13"/>
  <c r="K13"/>
  <c r="M13" s="1"/>
  <c r="H14"/>
  <c r="B17"/>
  <c r="J17" s="1"/>
  <c r="C17"/>
  <c r="F17"/>
  <c r="G17"/>
  <c r="L18"/>
  <c r="M18" s="1"/>
  <c r="J18"/>
  <c r="K18"/>
  <c r="L19"/>
  <c r="J19"/>
  <c r="K19"/>
  <c r="L20"/>
  <c r="J20"/>
  <c r="K20"/>
  <c r="L21"/>
  <c r="M21" s="1"/>
  <c r="J21"/>
  <c r="K21"/>
  <c r="L22"/>
  <c r="J22"/>
  <c r="K22"/>
  <c r="L23"/>
  <c r="J23"/>
  <c r="K23"/>
  <c r="H26"/>
  <c r="H27"/>
  <c r="L29"/>
  <c r="J29"/>
  <c r="K29"/>
  <c r="D39"/>
  <c r="J39"/>
  <c r="D49"/>
  <c r="D50"/>
  <c r="D52"/>
  <c r="D53"/>
  <c r="F57"/>
  <c r="G57"/>
  <c r="D62"/>
  <c r="E62" s="1"/>
  <c r="K62"/>
  <c r="G29" i="62" s="1"/>
  <c r="D67" i="2"/>
  <c r="D68"/>
  <c r="B69"/>
  <c r="D69" s="1"/>
  <c r="C69"/>
  <c r="D18" i="62"/>
  <c r="H18"/>
  <c r="D39"/>
  <c r="H39"/>
  <c r="D40"/>
  <c r="H40"/>
  <c r="H41"/>
  <c r="H42"/>
  <c r="H43"/>
  <c r="G99" i="103"/>
  <c r="G91"/>
  <c r="G89"/>
  <c r="H101"/>
  <c r="G72"/>
  <c r="G64"/>
  <c r="CD64" s="1"/>
  <c r="G62"/>
  <c r="G60"/>
  <c r="G51"/>
  <c r="G49"/>
  <c r="G45"/>
  <c r="G39"/>
  <c r="G37"/>
  <c r="G29"/>
  <c r="CB70"/>
  <c r="CB66"/>
  <c r="E31"/>
  <c r="AJ79" i="107"/>
  <c r="AK79" s="1"/>
  <c r="AJ89"/>
  <c r="AK41" i="106"/>
  <c r="AL19" i="105"/>
  <c r="L82" i="23"/>
  <c r="L41"/>
  <c r="L42" s="1"/>
  <c r="N67" i="108"/>
  <c r="B67" i="23" s="1"/>
  <c r="N67" s="1"/>
  <c r="N66" i="108"/>
  <c r="B66" i="23" s="1"/>
  <c r="N66" s="1"/>
  <c r="BD30" i="121"/>
  <c r="N30" i="108" s="1"/>
  <c r="BD29" i="121"/>
  <c r="BD27"/>
  <c r="BD21"/>
  <c r="BD17"/>
  <c r="BD28"/>
  <c r="BD19"/>
  <c r="BB42"/>
  <c r="BB57" s="1"/>
  <c r="AF102" i="107"/>
  <c r="AI102" s="1"/>
  <c r="J41" i="23"/>
  <c r="I42"/>
  <c r="AB41" i="106"/>
  <c r="V41"/>
  <c r="G25" i="103"/>
  <c r="G19"/>
  <c r="G15"/>
  <c r="K41" i="23"/>
  <c r="AL69" i="105"/>
  <c r="BD80" i="121"/>
  <c r="N80" i="108" s="1"/>
  <c r="B80" i="23" s="1"/>
  <c r="N80" s="1"/>
  <c r="BD59" i="121"/>
  <c r="BD65"/>
  <c r="AI93" i="107"/>
  <c r="AI100" s="1"/>
  <c r="BD85" i="121"/>
  <c r="BF55"/>
  <c r="G61" i="103"/>
  <c r="CB61"/>
  <c r="G40"/>
  <c r="CD40" s="1"/>
  <c r="G36"/>
  <c r="G30"/>
  <c r="G23"/>
  <c r="G20"/>
  <c r="G17"/>
  <c r="CD17" s="1"/>
  <c r="CB18"/>
  <c r="G18"/>
  <c r="CB16"/>
  <c r="G16"/>
  <c r="G90"/>
  <c r="G86"/>
  <c r="G78"/>
  <c r="G52"/>
  <c r="D31"/>
  <c r="CB43"/>
  <c r="G82" i="23"/>
  <c r="CB76" i="103"/>
  <c r="G76"/>
  <c r="CB95"/>
  <c r="CB88"/>
  <c r="G88"/>
  <c r="CD88" s="1"/>
  <c r="G38"/>
  <c r="CD38" s="1"/>
  <c r="G34"/>
  <c r="BD23" i="121"/>
  <c r="AL36" i="105"/>
  <c r="CB15" i="103"/>
  <c r="G92"/>
  <c r="G50"/>
  <c r="G27"/>
  <c r="CD27" s="1"/>
  <c r="G24"/>
  <c r="G12"/>
  <c r="AL21" i="105"/>
  <c r="AL20"/>
  <c r="AL17"/>
  <c r="AL18"/>
  <c r="AL15"/>
  <c r="AL23"/>
  <c r="AL8"/>
  <c r="O37" i="108"/>
  <c r="BE52" i="121"/>
  <c r="AN32" i="105"/>
  <c r="D33" i="62"/>
  <c r="J66" i="128"/>
  <c r="X6" i="133"/>
  <c r="W39"/>
  <c r="V350"/>
  <c r="K369"/>
  <c r="K398" s="1"/>
  <c r="K66"/>
  <c r="K83"/>
  <c r="K100"/>
  <c r="X369"/>
  <c r="X398"/>
  <c r="S245"/>
  <c r="Z226"/>
  <c r="Z247"/>
  <c r="S394"/>
  <c r="K61"/>
  <c r="X61"/>
  <c r="S380"/>
  <c r="M84"/>
  <c r="M83" s="1"/>
  <c r="AB83" i="121"/>
  <c r="S57"/>
  <c r="AK42" i="104"/>
  <c r="AK57" s="1"/>
  <c r="AE42"/>
  <c r="AE57" s="1"/>
  <c r="V57"/>
  <c r="P42" i="105"/>
  <c r="P57" s="1"/>
  <c r="D42"/>
  <c r="D57" s="1"/>
  <c r="P57" i="106"/>
  <c r="AK83" i="129"/>
  <c r="Y101"/>
  <c r="S57"/>
  <c r="D38" i="2"/>
  <c r="D24"/>
  <c r="L24" s="1"/>
  <c r="L70" i="133"/>
  <c r="K47"/>
  <c r="V218"/>
  <c r="V226"/>
  <c r="V247"/>
  <c r="S388"/>
  <c r="S395"/>
  <c r="U43"/>
  <c r="L61"/>
  <c r="K70"/>
  <c r="L88"/>
  <c r="K105"/>
  <c r="V194"/>
  <c r="Z194"/>
  <c r="Z213"/>
  <c r="X226"/>
  <c r="X247" s="1"/>
  <c r="Y226"/>
  <c r="Y247"/>
  <c r="M67"/>
  <c r="M66" s="1"/>
  <c r="L79"/>
  <c r="C100"/>
  <c r="K249"/>
  <c r="X358"/>
  <c r="Y205"/>
  <c r="S208"/>
  <c r="T208" s="1"/>
  <c r="U208" s="1"/>
  <c r="D214"/>
  <c r="E214" s="1"/>
  <c r="Z205"/>
  <c r="W213"/>
  <c r="B40" i="2"/>
  <c r="S243" i="133"/>
  <c r="T243"/>
  <c r="U243" s="1"/>
  <c r="W226"/>
  <c r="W247"/>
  <c r="K226"/>
  <c r="K247" s="1"/>
  <c r="F67" i="2"/>
  <c r="F59" i="5"/>
  <c r="J59" s="1"/>
  <c r="AA42" i="104"/>
  <c r="AA57" s="1"/>
  <c r="F33" i="62"/>
  <c r="H83" i="23"/>
  <c r="H101" s="1"/>
  <c r="M59"/>
  <c r="B33" i="62"/>
  <c r="F58" i="5"/>
  <c r="BA86" i="129"/>
  <c r="BC86" s="1"/>
  <c r="BC60"/>
  <c r="BB60"/>
  <c r="K31" i="23"/>
  <c r="H42"/>
  <c r="H57"/>
  <c r="L31"/>
  <c r="M31" s="1"/>
  <c r="BD78" i="121"/>
  <c r="CB22" i="103"/>
  <c r="BY31"/>
  <c r="AC42" i="104"/>
  <c r="AC57" s="1"/>
  <c r="AC103" s="1"/>
  <c r="Z103"/>
  <c r="AU31"/>
  <c r="AL25" i="105"/>
  <c r="W57"/>
  <c r="W103" s="1"/>
  <c r="H103" i="106"/>
  <c r="H42" i="121"/>
  <c r="H57"/>
  <c r="AI31"/>
  <c r="BN103" i="103"/>
  <c r="AR103"/>
  <c r="BH103"/>
  <c r="BQ103"/>
  <c r="CD15"/>
  <c r="E103" i="104"/>
  <c r="W103"/>
  <c r="CD99" i="103"/>
  <c r="AM59" i="105"/>
  <c r="AM85"/>
  <c r="AN85" s="1"/>
  <c r="AM95"/>
  <c r="AM44"/>
  <c r="AM43"/>
  <c r="AM99"/>
  <c r="AN12"/>
  <c r="AM97"/>
  <c r="AM98"/>
  <c r="AN98"/>
  <c r="AM84"/>
  <c r="AN84" s="1"/>
  <c r="AA57" i="106"/>
  <c r="Z57"/>
  <c r="AJ57"/>
  <c r="AJ103" s="1"/>
  <c r="N103"/>
  <c r="AA103"/>
  <c r="T42"/>
  <c r="X42"/>
  <c r="X57" s="1"/>
  <c r="X103" s="1"/>
  <c r="AB101" i="107"/>
  <c r="AB103" s="1"/>
  <c r="P83"/>
  <c r="P101" s="1"/>
  <c r="BE102" i="121"/>
  <c r="O102" i="108" s="1"/>
  <c r="BE96" i="121"/>
  <c r="BE94"/>
  <c r="BE99"/>
  <c r="BE98"/>
  <c r="BE95"/>
  <c r="BE85"/>
  <c r="BE59"/>
  <c r="O59" i="108" s="1"/>
  <c r="AI18" i="107"/>
  <c r="AF56"/>
  <c r="N15" i="23"/>
  <c r="AK90" i="107"/>
  <c r="AK97"/>
  <c r="AK36"/>
  <c r="AK21"/>
  <c r="AK68"/>
  <c r="AK93"/>
  <c r="AJ46"/>
  <c r="AJ78"/>
  <c r="AK19"/>
  <c r="AK94"/>
  <c r="AJ75"/>
  <c r="AJ91"/>
  <c r="AJ26"/>
  <c r="AK26" s="1"/>
  <c r="AJ70"/>
  <c r="AJ86"/>
  <c r="AK35"/>
  <c r="AJ24"/>
  <c r="AJ100"/>
  <c r="AJ40"/>
  <c r="C93" i="36"/>
  <c r="M114" i="133"/>
  <c r="J27" i="2"/>
  <c r="M55" i="133"/>
  <c r="V54"/>
  <c r="D63"/>
  <c r="E63" s="1"/>
  <c r="E61" s="1"/>
  <c r="C61"/>
  <c r="V70"/>
  <c r="V88"/>
  <c r="X39"/>
  <c r="W100"/>
  <c r="S42"/>
  <c r="T42" s="1"/>
  <c r="U42" s="1"/>
  <c r="E102"/>
  <c r="E100" s="1"/>
  <c r="D100"/>
  <c r="L36"/>
  <c r="L34" s="1"/>
  <c r="K34"/>
  <c r="C70"/>
  <c r="D90"/>
  <c r="E90" s="1"/>
  <c r="E88" s="1"/>
  <c r="C92"/>
  <c r="L105"/>
  <c r="M106"/>
  <c r="M105" s="1"/>
  <c r="E359"/>
  <c r="S64"/>
  <c r="V198"/>
  <c r="E250"/>
  <c r="V213"/>
  <c r="D352"/>
  <c r="Z112"/>
  <c r="V112"/>
  <c r="S244"/>
  <c r="T244"/>
  <c r="U244"/>
  <c r="V369"/>
  <c r="V398" s="1"/>
  <c r="Z369"/>
  <c r="Z398"/>
  <c r="S377"/>
  <c r="M249"/>
  <c r="L249"/>
  <c r="D201"/>
  <c r="E201" s="1"/>
  <c r="D229"/>
  <c r="E229"/>
  <c r="S183"/>
  <c r="T183" s="1"/>
  <c r="U183" s="1"/>
  <c r="X194"/>
  <c r="E243" i="132"/>
  <c r="BA82" i="129"/>
  <c r="AI96" i="107"/>
  <c r="AJ87"/>
  <c r="BD76" i="121"/>
  <c r="AL45" i="105"/>
  <c r="CC55" i="103"/>
  <c r="G55"/>
  <c r="BT103"/>
  <c r="AM8" i="105"/>
  <c r="AN8" s="1"/>
  <c r="AL79"/>
  <c r="AK80" i="107"/>
  <c r="AI34"/>
  <c r="AI88"/>
  <c r="AK88" s="1"/>
  <c r="AJ95"/>
  <c r="AK95" s="1"/>
  <c r="AI81"/>
  <c r="AF82"/>
  <c r="BD92" i="121"/>
  <c r="M43" i="23"/>
  <c r="AJ99" i="107"/>
  <c r="AK44"/>
  <c r="N23" i="108"/>
  <c r="CC98" i="103"/>
  <c r="G43"/>
  <c r="G47"/>
  <c r="AK100" i="105"/>
  <c r="AL44"/>
  <c r="AL32"/>
  <c r="G75" i="103"/>
  <c r="CD75" s="1"/>
  <c r="B42"/>
  <c r="B57" s="1"/>
  <c r="D41"/>
  <c r="D42" s="1"/>
  <c r="D57" s="1"/>
  <c r="B103" i="106"/>
  <c r="H17" i="2"/>
  <c r="BD45" i="121"/>
  <c r="N45" i="108" s="1"/>
  <c r="B45" i="23" s="1"/>
  <c r="N45" s="1"/>
  <c r="AK49" i="107"/>
  <c r="BD43" i="121"/>
  <c r="G84" i="103"/>
  <c r="F100"/>
  <c r="K103"/>
  <c r="G31" i="23"/>
  <c r="E42"/>
  <c r="E57" s="1"/>
  <c r="AG102" i="107"/>
  <c r="AJ102" s="1"/>
  <c r="AL61" i="105"/>
  <c r="L73" i="23"/>
  <c r="L83" s="1"/>
  <c r="AL84" i="105"/>
  <c r="AL55"/>
  <c r="AL78"/>
  <c r="AL40"/>
  <c r="AK67" i="107"/>
  <c r="BD77" i="121"/>
  <c r="BD54"/>
  <c r="AL75" i="105"/>
  <c r="AL43"/>
  <c r="AL11"/>
  <c r="BP103" i="103"/>
  <c r="BR103" s="1"/>
  <c r="C42"/>
  <c r="C57"/>
  <c r="K82" i="23"/>
  <c r="CB54" i="103"/>
  <c r="G70"/>
  <c r="G67"/>
  <c r="B101" i="104"/>
  <c r="AO103"/>
  <c r="BS103" i="103"/>
  <c r="AL22" i="105"/>
  <c r="C83" i="129"/>
  <c r="AL70" i="105"/>
  <c r="V47" i="128"/>
  <c r="AF42" i="129"/>
  <c r="AF57" s="1"/>
  <c r="N83"/>
  <c r="N101"/>
  <c r="BD70" i="121"/>
  <c r="E42" i="129"/>
  <c r="E57" s="1"/>
  <c r="O42"/>
  <c r="O57" s="1"/>
  <c r="T57"/>
  <c r="Z42"/>
  <c r="Z57" s="1"/>
  <c r="AJ57"/>
  <c r="D56"/>
  <c r="E83"/>
  <c r="E101"/>
  <c r="AC83"/>
  <c r="AC101" s="1"/>
  <c r="AG83"/>
  <c r="AO83"/>
  <c r="AO101"/>
  <c r="AS83"/>
  <c r="C42"/>
  <c r="C57" s="1"/>
  <c r="H42"/>
  <c r="H57"/>
  <c r="N42"/>
  <c r="N57"/>
  <c r="BB82"/>
  <c r="H83"/>
  <c r="H101" s="1"/>
  <c r="T83"/>
  <c r="T101" s="1"/>
  <c r="AF83"/>
  <c r="AF101" s="1"/>
  <c r="AR83"/>
  <c r="AR101"/>
  <c r="G83"/>
  <c r="BC43"/>
  <c r="BC56" s="1"/>
  <c r="H47" i="128"/>
  <c r="X46"/>
  <c r="Z53"/>
  <c r="Z55"/>
  <c r="Z61"/>
  <c r="Z63"/>
  <c r="K47"/>
  <c r="S47"/>
  <c r="J34"/>
  <c r="J45"/>
  <c r="Z58"/>
  <c r="Z60"/>
  <c r="U47"/>
  <c r="X45"/>
  <c r="Z31"/>
  <c r="Z34" s="1"/>
  <c r="Z38"/>
  <c r="Z40" s="1"/>
  <c r="Z51"/>
  <c r="J67" i="2"/>
  <c r="H102" i="23"/>
  <c r="BA60" i="129"/>
  <c r="BA45"/>
  <c r="O84" i="23"/>
  <c r="O85"/>
  <c r="T57" i="106"/>
  <c r="T103" s="1"/>
  <c r="O59" i="23"/>
  <c r="E352" i="133"/>
  <c r="D70"/>
  <c r="U350"/>
  <c r="T350"/>
  <c r="M226"/>
  <c r="M247"/>
  <c r="L226"/>
  <c r="L247"/>
  <c r="M82" i="23"/>
  <c r="K83"/>
  <c r="N70" i="108"/>
  <c r="B70" i="23" s="1"/>
  <c r="N70" s="1"/>
  <c r="N62" i="108"/>
  <c r="B62" i="23" s="1"/>
  <c r="N77" i="108"/>
  <c r="B77" i="23" s="1"/>
  <c r="N77" s="1"/>
  <c r="AN55" i="105"/>
  <c r="AN44"/>
  <c r="N47" i="108"/>
  <c r="B47" i="23" s="1"/>
  <c r="N47" s="1"/>
  <c r="O55"/>
  <c r="N75" i="108"/>
  <c r="B75" i="23" s="1"/>
  <c r="N75" s="1"/>
  <c r="AI103" i="103"/>
  <c r="AN43" i="105"/>
  <c r="AN56" s="1"/>
  <c r="AK34" i="107"/>
  <c r="AI41"/>
  <c r="N78" i="108"/>
  <c r="B78" i="23" s="1"/>
  <c r="N78" s="1"/>
  <c r="AK33" i="107"/>
  <c r="N99" i="23"/>
  <c r="O44"/>
  <c r="O43"/>
  <c r="BC45" i="129"/>
  <c r="BA56"/>
  <c r="BE103" i="121"/>
  <c r="N84" i="23"/>
  <c r="N59"/>
  <c r="N55"/>
  <c r="P55" s="1"/>
  <c r="O15"/>
  <c r="N44"/>
  <c r="N62"/>
  <c r="N43"/>
  <c r="P15"/>
  <c r="C42" i="108" l="1"/>
  <c r="B83"/>
  <c r="B101" s="1"/>
  <c r="H42"/>
  <c r="H57" s="1"/>
  <c r="B42"/>
  <c r="G42"/>
  <c r="F83"/>
  <c r="F101" s="1"/>
  <c r="J41"/>
  <c r="P43" i="23"/>
  <c r="P102" i="108"/>
  <c r="P84"/>
  <c r="P84" i="23"/>
  <c r="H102" i="137"/>
  <c r="H83"/>
  <c r="H101" s="1"/>
  <c r="AR100"/>
  <c r="L42"/>
  <c r="L57" s="1"/>
  <c r="R57"/>
  <c r="E42"/>
  <c r="E57" s="1"/>
  <c r="E102" s="1"/>
  <c r="Z42"/>
  <c r="Z57" s="1"/>
  <c r="AO42"/>
  <c r="AO57" s="1"/>
  <c r="AO102" s="1"/>
  <c r="Y83"/>
  <c r="Y101" s="1"/>
  <c r="N42"/>
  <c r="N57" s="1"/>
  <c r="N102" s="1"/>
  <c r="AR56"/>
  <c r="B83"/>
  <c r="B101" s="1"/>
  <c r="Q102"/>
  <c r="T42"/>
  <c r="T57" s="1"/>
  <c r="T102" s="1"/>
  <c r="AI42"/>
  <c r="AI57" s="1"/>
  <c r="E83"/>
  <c r="E101" s="1"/>
  <c r="AF83"/>
  <c r="AF101" s="1"/>
  <c r="AF102" s="1"/>
  <c r="AT12"/>
  <c r="AT10"/>
  <c r="AT9"/>
  <c r="AS82"/>
  <c r="B57" i="108"/>
  <c r="P44" i="23"/>
  <c r="C57" i="108"/>
  <c r="P85"/>
  <c r="L42"/>
  <c r="L57" s="1"/>
  <c r="BF9" i="121"/>
  <c r="AK102" i="107"/>
  <c r="B102" i="23"/>
  <c r="AH82" i="105"/>
  <c r="AH73"/>
  <c r="AN64"/>
  <c r="G101" i="129"/>
  <c r="AA83" i="103"/>
  <c r="AA101" s="1"/>
  <c r="AN17" i="105"/>
  <c r="Y57" i="121"/>
  <c r="AK96" i="107"/>
  <c r="AK92"/>
  <c r="V83" i="121"/>
  <c r="V101" s="1"/>
  <c r="G271" i="127"/>
  <c r="H67" i="2"/>
  <c r="L67" s="1"/>
  <c r="H58" i="5"/>
  <c r="L58" s="1"/>
  <c r="H33" i="62"/>
  <c r="Z46" i="128"/>
  <c r="AZ83" i="129"/>
  <c r="AZ42"/>
  <c r="AZ57" s="1"/>
  <c r="S173" i="133"/>
  <c r="T173" s="1"/>
  <c r="U173" s="1"/>
  <c r="S175"/>
  <c r="T175" s="1"/>
  <c r="U175" s="1"/>
  <c r="S179"/>
  <c r="T179" s="1"/>
  <c r="U179" s="1"/>
  <c r="S181"/>
  <c r="T181" s="1"/>
  <c r="U181" s="1"/>
  <c r="S185"/>
  <c r="T185" s="1"/>
  <c r="U185" s="1"/>
  <c r="S187"/>
  <c r="T187" s="1"/>
  <c r="U187" s="1"/>
  <c r="W194"/>
  <c r="S199"/>
  <c r="T199" s="1"/>
  <c r="U199" s="1"/>
  <c r="Z198"/>
  <c r="S201"/>
  <c r="T201" s="1"/>
  <c r="U201" s="1"/>
  <c r="W205"/>
  <c r="S210"/>
  <c r="T210" s="1"/>
  <c r="U210" s="1"/>
  <c r="X213"/>
  <c r="S190"/>
  <c r="T190" s="1"/>
  <c r="S200"/>
  <c r="T200" s="1"/>
  <c r="U200" s="1"/>
  <c r="X205"/>
  <c r="S209"/>
  <c r="T209" s="1"/>
  <c r="U209" s="1"/>
  <c r="S214"/>
  <c r="C213"/>
  <c r="Y213"/>
  <c r="C194"/>
  <c r="S220"/>
  <c r="T220" s="1"/>
  <c r="U220" s="1"/>
  <c r="Z218"/>
  <c r="E195"/>
  <c r="E194" s="1"/>
  <c r="D194"/>
  <c r="X198"/>
  <c r="D215"/>
  <c r="D219"/>
  <c r="Y198"/>
  <c r="W198"/>
  <c r="Z107" i="132"/>
  <c r="AN83" i="137"/>
  <c r="AN101" s="1"/>
  <c r="AE101"/>
  <c r="AB101"/>
  <c r="AB42"/>
  <c r="AB57" s="1"/>
  <c r="Y42"/>
  <c r="Y57" s="1"/>
  <c r="S42"/>
  <c r="S57" s="1"/>
  <c r="P101"/>
  <c r="P42"/>
  <c r="P57" s="1"/>
  <c r="G83"/>
  <c r="G101" s="1"/>
  <c r="AT41"/>
  <c r="G42"/>
  <c r="G57" s="1"/>
  <c r="AT100"/>
  <c r="D101"/>
  <c r="AW83" i="129"/>
  <c r="AW101" s="1"/>
  <c r="AT101"/>
  <c r="AT42"/>
  <c r="AT57" s="1"/>
  <c r="AQ101"/>
  <c r="AQ42"/>
  <c r="AQ57" s="1"/>
  <c r="AN101"/>
  <c r="AN42"/>
  <c r="AN57" s="1"/>
  <c r="AK101"/>
  <c r="AH42"/>
  <c r="AH57" s="1"/>
  <c r="V42"/>
  <c r="V57" s="1"/>
  <c r="P42"/>
  <c r="P57" s="1"/>
  <c r="J83"/>
  <c r="D12" i="5"/>
  <c r="J42" i="129"/>
  <c r="J57" s="1"/>
  <c r="D25" i="2"/>
  <c r="BC73" i="129"/>
  <c r="G42"/>
  <c r="G57" s="1"/>
  <c r="BC31"/>
  <c r="R47" i="128"/>
  <c r="F47"/>
  <c r="AQ42" i="103"/>
  <c r="AQ57" s="1"/>
  <c r="AH57"/>
  <c r="N18" i="108"/>
  <c r="B18" i="23" s="1"/>
  <c r="N18" s="1"/>
  <c r="AB42" i="103"/>
  <c r="AB57" s="1"/>
  <c r="AW41" i="104"/>
  <c r="AH42"/>
  <c r="AH57" s="1"/>
  <c r="AW31"/>
  <c r="Y42" i="105"/>
  <c r="Y57" s="1"/>
  <c r="V42"/>
  <c r="V57" s="1"/>
  <c r="AH41"/>
  <c r="AH42" s="1"/>
  <c r="AH57" s="1"/>
  <c r="AN33"/>
  <c r="M42" i="106"/>
  <c r="M57" s="1"/>
  <c r="BF25" i="121"/>
  <c r="AQ42"/>
  <c r="AQ57" s="1"/>
  <c r="J42"/>
  <c r="J57" s="1"/>
  <c r="BF22"/>
  <c r="D101" i="108"/>
  <c r="G83"/>
  <c r="G101" s="1"/>
  <c r="BL101" i="103"/>
  <c r="BF83"/>
  <c r="BF101" s="1"/>
  <c r="BC83"/>
  <c r="BC101" s="1"/>
  <c r="AE83"/>
  <c r="AE101" s="1"/>
  <c r="AB83"/>
  <c r="AB101" s="1"/>
  <c r="AN80" i="105"/>
  <c r="BE88" i="121"/>
  <c r="BE87"/>
  <c r="BE86"/>
  <c r="BD91"/>
  <c r="N91" i="108" s="1"/>
  <c r="B91" i="23" s="1"/>
  <c r="N91" s="1"/>
  <c r="AK91" i="121"/>
  <c r="AF101"/>
  <c r="BD96"/>
  <c r="BF96" s="1"/>
  <c r="E103"/>
  <c r="R101"/>
  <c r="AV101"/>
  <c r="AM101"/>
  <c r="AD101"/>
  <c r="AD103" s="1"/>
  <c r="AQ101"/>
  <c r="M101"/>
  <c r="N97" i="108"/>
  <c r="B97" i="23" s="1"/>
  <c r="N97" s="1"/>
  <c r="BF97" i="121"/>
  <c r="AN101"/>
  <c r="AK93"/>
  <c r="AC101"/>
  <c r="L101"/>
  <c r="D101"/>
  <c r="N101"/>
  <c r="N103" s="1"/>
  <c r="AU101"/>
  <c r="Z101"/>
  <c r="BE91"/>
  <c r="BD94"/>
  <c r="N94" i="108" s="1"/>
  <c r="B94" i="23" s="1"/>
  <c r="N94" s="1"/>
  <c r="BD93" i="121"/>
  <c r="N93" i="108" s="1"/>
  <c r="B93" i="23" s="1"/>
  <c r="N93" s="1"/>
  <c r="AJ100" i="121"/>
  <c r="BE92"/>
  <c r="AY100"/>
  <c r="AB101"/>
  <c r="P100"/>
  <c r="AL101"/>
  <c r="AL103" s="1"/>
  <c r="T101"/>
  <c r="T103" s="1"/>
  <c r="V103" s="1"/>
  <c r="BB101"/>
  <c r="BB103" s="1"/>
  <c r="AE100"/>
  <c r="AS101"/>
  <c r="AS103" s="1"/>
  <c r="AG101"/>
  <c r="AG103" s="1"/>
  <c r="X101"/>
  <c r="S83"/>
  <c r="J83"/>
  <c r="J101" s="1"/>
  <c r="X116" i="132"/>
  <c r="C121"/>
  <c r="S182"/>
  <c r="T182" s="1"/>
  <c r="U182" s="1"/>
  <c r="H21" i="5"/>
  <c r="I21" s="1"/>
  <c r="H414" i="136"/>
  <c r="D17" i="5"/>
  <c r="V42" i="107"/>
  <c r="V57" s="1"/>
  <c r="V103" s="1"/>
  <c r="P103"/>
  <c r="J42"/>
  <c r="J57" s="1"/>
  <c r="J103" s="1"/>
  <c r="D14" i="5"/>
  <c r="D13" s="1"/>
  <c r="AE103" i="107"/>
  <c r="AH31"/>
  <c r="AM18"/>
  <c r="D11" i="5"/>
  <c r="D103" i="107"/>
  <c r="D59" i="2"/>
  <c r="E59" s="1"/>
  <c r="D56"/>
  <c r="M101" i="107"/>
  <c r="I17" i="2"/>
  <c r="M22"/>
  <c r="G67"/>
  <c r="G69" s="1"/>
  <c r="K69" s="1"/>
  <c r="I101" i="23"/>
  <c r="I57"/>
  <c r="G68" i="2"/>
  <c r="K68" s="1"/>
  <c r="F101" i="23"/>
  <c r="F57"/>
  <c r="F102" s="1"/>
  <c r="I42" i="108"/>
  <c r="I57" s="1"/>
  <c r="E42"/>
  <c r="E57" s="1"/>
  <c r="J82"/>
  <c r="M31"/>
  <c r="J31"/>
  <c r="K83"/>
  <c r="K101" s="1"/>
  <c r="K103" s="1"/>
  <c r="J56"/>
  <c r="F42"/>
  <c r="F57" s="1"/>
  <c r="G57"/>
  <c r="L83"/>
  <c r="L101" s="1"/>
  <c r="E83"/>
  <c r="E101" s="1"/>
  <c r="O88"/>
  <c r="O86"/>
  <c r="O35"/>
  <c r="C35" i="23" s="1"/>
  <c r="O35" s="1"/>
  <c r="CB102" i="103"/>
  <c r="CD102" s="1"/>
  <c r="C102" i="23"/>
  <c r="BY100" i="103"/>
  <c r="BZ100"/>
  <c r="BZ41"/>
  <c r="AS42"/>
  <c r="AS57" s="1"/>
  <c r="CC27"/>
  <c r="AM42"/>
  <c r="AM57" s="1"/>
  <c r="CC22"/>
  <c r="CC66"/>
  <c r="O66" i="108" s="1"/>
  <c r="BZ73" i="103"/>
  <c r="BZ83" s="1"/>
  <c r="O18" i="108"/>
  <c r="AA42" i="103"/>
  <c r="AA57" s="1"/>
  <c r="CD8"/>
  <c r="P8" i="108" s="1"/>
  <c r="D8" i="23" s="1"/>
  <c r="P8" s="1"/>
  <c r="CB12" i="103"/>
  <c r="CD12" s="1"/>
  <c r="AV41" i="104"/>
  <c r="AS42"/>
  <c r="AS57" s="1"/>
  <c r="AP42"/>
  <c r="AP57" s="1"/>
  <c r="I42"/>
  <c r="I57" s="1"/>
  <c r="F42"/>
  <c r="F57" s="1"/>
  <c r="AV31"/>
  <c r="AM69" i="105"/>
  <c r="X42"/>
  <c r="X57" s="1"/>
  <c r="AG31"/>
  <c r="AM22"/>
  <c r="R42"/>
  <c r="R57" s="1"/>
  <c r="AG41"/>
  <c r="AG42" s="1"/>
  <c r="AG57" s="1"/>
  <c r="F42"/>
  <c r="F57" s="1"/>
  <c r="C42"/>
  <c r="C57" s="1"/>
  <c r="AN11"/>
  <c r="AM41" i="106"/>
  <c r="AN8"/>
  <c r="AN11"/>
  <c r="N12" i="108"/>
  <c r="B12" i="23" s="1"/>
  <c r="N12" s="1"/>
  <c r="AN12" i="106"/>
  <c r="C37" i="23"/>
  <c r="O37" s="1"/>
  <c r="F30" i="5"/>
  <c r="BE65" i="121"/>
  <c r="O65" i="108" s="1"/>
  <c r="G16" i="2" s="1"/>
  <c r="K16" s="1"/>
  <c r="G7" i="62" s="1"/>
  <c r="BE22" i="121"/>
  <c r="AA101"/>
  <c r="O52" i="108"/>
  <c r="O51"/>
  <c r="G49" i="5" s="1"/>
  <c r="U83" i="121"/>
  <c r="U101" s="1"/>
  <c r="R42"/>
  <c r="R57" s="1"/>
  <c r="I83"/>
  <c r="I101" s="1"/>
  <c r="F42"/>
  <c r="F57" s="1"/>
  <c r="C42"/>
  <c r="C57" s="1"/>
  <c r="O9" i="108"/>
  <c r="N11"/>
  <c r="N11" i="23" s="1"/>
  <c r="BD8" i="121"/>
  <c r="N8" i="108" s="1"/>
  <c r="B8" i="23" s="1"/>
  <c r="N8" s="1"/>
  <c r="C64"/>
  <c r="O64" s="1"/>
  <c r="AK64" i="107"/>
  <c r="AK27"/>
  <c r="AK25"/>
  <c r="AD42"/>
  <c r="AD57" s="1"/>
  <c r="AK23"/>
  <c r="C17" i="5"/>
  <c r="L101" i="107"/>
  <c r="L103" s="1"/>
  <c r="F42"/>
  <c r="F57" s="1"/>
  <c r="F103" s="1"/>
  <c r="AJ101"/>
  <c r="C83"/>
  <c r="C101" s="1"/>
  <c r="C24" i="2"/>
  <c r="K24" s="1"/>
  <c r="C11" i="5"/>
  <c r="C42" i="107"/>
  <c r="C57" s="1"/>
  <c r="AP42" i="137"/>
  <c r="AP57" s="1"/>
  <c r="AM83"/>
  <c r="AM101" s="1"/>
  <c r="AM42"/>
  <c r="AM57" s="1"/>
  <c r="AJ101"/>
  <c r="AD42"/>
  <c r="AD57" s="1"/>
  <c r="AD102" s="1"/>
  <c r="AE102" s="1"/>
  <c r="AA42"/>
  <c r="AA57" s="1"/>
  <c r="X83"/>
  <c r="X101" s="1"/>
  <c r="X42"/>
  <c r="X57" s="1"/>
  <c r="U101"/>
  <c r="U42"/>
  <c r="U57" s="1"/>
  <c r="O83"/>
  <c r="O101" s="1"/>
  <c r="O42"/>
  <c r="O57" s="1"/>
  <c r="L101"/>
  <c r="L102" s="1"/>
  <c r="AT73"/>
  <c r="AT83" s="1"/>
  <c r="M83"/>
  <c r="M101" s="1"/>
  <c r="I101"/>
  <c r="I42"/>
  <c r="I57" s="1"/>
  <c r="AS31"/>
  <c r="F42"/>
  <c r="F57" s="1"/>
  <c r="F102" s="1"/>
  <c r="AS73"/>
  <c r="C42"/>
  <c r="C57" s="1"/>
  <c r="AT8"/>
  <c r="AS101" i="129"/>
  <c r="AS42"/>
  <c r="AS57" s="1"/>
  <c r="AM101"/>
  <c r="AM42"/>
  <c r="AM57" s="1"/>
  <c r="AJ83"/>
  <c r="AJ101" s="1"/>
  <c r="AG101"/>
  <c r="AG42"/>
  <c r="AG57" s="1"/>
  <c r="AD101"/>
  <c r="AD42"/>
  <c r="AD57" s="1"/>
  <c r="AA83"/>
  <c r="AA101" s="1"/>
  <c r="AA42"/>
  <c r="AA57" s="1"/>
  <c r="X101"/>
  <c r="U83"/>
  <c r="U101" s="1"/>
  <c r="R101"/>
  <c r="O83"/>
  <c r="O101" s="1"/>
  <c r="L101"/>
  <c r="L42"/>
  <c r="L57" s="1"/>
  <c r="I101"/>
  <c r="C28" i="2"/>
  <c r="E28" s="1"/>
  <c r="E26"/>
  <c r="AY101" i="129"/>
  <c r="AY42"/>
  <c r="AY57" s="1"/>
  <c r="E27" i="2"/>
  <c r="F83" i="129"/>
  <c r="F101" s="1"/>
  <c r="E15" i="5"/>
  <c r="C20" i="23"/>
  <c r="O20" s="1"/>
  <c r="K15" i="5"/>
  <c r="C101" i="129"/>
  <c r="BB100"/>
  <c r="BB31"/>
  <c r="C12" i="5"/>
  <c r="G365" i="133"/>
  <c r="N365"/>
  <c r="R365"/>
  <c r="X365"/>
  <c r="P365"/>
  <c r="D355"/>
  <c r="E355" s="1"/>
  <c r="Z358"/>
  <c r="C358"/>
  <c r="H365"/>
  <c r="O365"/>
  <c r="W249"/>
  <c r="W365" s="1"/>
  <c r="S345"/>
  <c r="T345" s="1"/>
  <c r="U345" s="1"/>
  <c r="S347"/>
  <c r="T347" s="1"/>
  <c r="U347" s="1"/>
  <c r="Y249"/>
  <c r="V249"/>
  <c r="I365"/>
  <c r="Z365"/>
  <c r="S92"/>
  <c r="T94"/>
  <c r="V92"/>
  <c r="S90"/>
  <c r="S63"/>
  <c r="T63" s="1"/>
  <c r="U63" s="1"/>
  <c r="R224"/>
  <c r="R367" s="1"/>
  <c r="N224"/>
  <c r="Q224"/>
  <c r="Q367" s="1"/>
  <c r="S21"/>
  <c r="T21" s="1"/>
  <c r="U21" s="1"/>
  <c r="Z6"/>
  <c r="V6"/>
  <c r="S20"/>
  <c r="T20" s="1"/>
  <c r="U20" s="1"/>
  <c r="S22"/>
  <c r="T22" s="1"/>
  <c r="U22" s="1"/>
  <c r="S24"/>
  <c r="T24" s="1"/>
  <c r="U24" s="1"/>
  <c r="S25"/>
  <c r="T25" s="1"/>
  <c r="U25" s="1"/>
  <c r="S26"/>
  <c r="T26" s="1"/>
  <c r="U26" s="1"/>
  <c r="S29"/>
  <c r="T29" s="1"/>
  <c r="U29" s="1"/>
  <c r="S30"/>
  <c r="T30" s="1"/>
  <c r="U30" s="1"/>
  <c r="F224"/>
  <c r="F367" s="1"/>
  <c r="J224"/>
  <c r="J367" s="1"/>
  <c r="S27"/>
  <c r="T27" s="1"/>
  <c r="U27" s="1"/>
  <c r="G224"/>
  <c r="S23"/>
  <c r="T23" s="1"/>
  <c r="U23" s="1"/>
  <c r="S28"/>
  <c r="T28" s="1"/>
  <c r="U28" s="1"/>
  <c r="H224"/>
  <c r="I224"/>
  <c r="P224"/>
  <c r="P367" s="1"/>
  <c r="C88" i="132"/>
  <c r="C83" s="1"/>
  <c r="S29"/>
  <c r="T29" s="1"/>
  <c r="U29" s="1"/>
  <c r="Y54"/>
  <c r="Y107"/>
  <c r="C116"/>
  <c r="S118"/>
  <c r="T118" s="1"/>
  <c r="U118" s="1"/>
  <c r="Z74"/>
  <c r="X74"/>
  <c r="Y83"/>
  <c r="I252"/>
  <c r="M252"/>
  <c r="L252"/>
  <c r="V7"/>
  <c r="S79"/>
  <c r="T79" s="1"/>
  <c r="V116"/>
  <c r="D125"/>
  <c r="E125" s="1"/>
  <c r="S56"/>
  <c r="T56" s="1"/>
  <c r="U56" s="1"/>
  <c r="W61"/>
  <c r="W83"/>
  <c r="X107"/>
  <c r="Z116"/>
  <c r="Y116"/>
  <c r="S124"/>
  <c r="T124" s="1"/>
  <c r="U124" s="1"/>
  <c r="S126"/>
  <c r="T126" s="1"/>
  <c r="U126" s="1"/>
  <c r="S187"/>
  <c r="T187" s="1"/>
  <c r="U187" s="1"/>
  <c r="H252"/>
  <c r="S80"/>
  <c r="T80" s="1"/>
  <c r="U80" s="1"/>
  <c r="W93"/>
  <c r="Y61"/>
  <c r="S109"/>
  <c r="T109" s="1"/>
  <c r="S175"/>
  <c r="T175" s="1"/>
  <c r="U175" s="1"/>
  <c r="S186"/>
  <c r="T186" s="1"/>
  <c r="U186" s="1"/>
  <c r="S190"/>
  <c r="T190" s="1"/>
  <c r="U190" s="1"/>
  <c r="S194"/>
  <c r="T194" s="1"/>
  <c r="U194" s="1"/>
  <c r="S22"/>
  <c r="T22" s="1"/>
  <c r="U22" s="1"/>
  <c r="S25"/>
  <c r="T25" s="1"/>
  <c r="U25" s="1"/>
  <c r="Z83"/>
  <c r="S86"/>
  <c r="T86" s="1"/>
  <c r="U86" s="1"/>
  <c r="S191"/>
  <c r="T191" s="1"/>
  <c r="U191" s="1"/>
  <c r="S192"/>
  <c r="T192" s="1"/>
  <c r="U192" s="1"/>
  <c r="F252"/>
  <c r="J252"/>
  <c r="P252"/>
  <c r="Z199"/>
  <c r="Z252" s="1"/>
  <c r="E199"/>
  <c r="S21"/>
  <c r="T21" s="1"/>
  <c r="U21" s="1"/>
  <c r="S91"/>
  <c r="T91" s="1"/>
  <c r="U91" s="1"/>
  <c r="C99"/>
  <c r="S127"/>
  <c r="T127" s="1"/>
  <c r="U127" s="1"/>
  <c r="S131"/>
  <c r="T131" s="1"/>
  <c r="U131" s="1"/>
  <c r="S132"/>
  <c r="T132" s="1"/>
  <c r="U132" s="1"/>
  <c r="Z165"/>
  <c r="Z197" s="1"/>
  <c r="S180"/>
  <c r="T180" s="1"/>
  <c r="U180" s="1"/>
  <c r="S193"/>
  <c r="T193" s="1"/>
  <c r="U193" s="1"/>
  <c r="R252"/>
  <c r="Y199"/>
  <c r="Y252" s="1"/>
  <c r="S18"/>
  <c r="T18" s="1"/>
  <c r="U18" s="1"/>
  <c r="S23"/>
  <c r="T23" s="1"/>
  <c r="U23" s="1"/>
  <c r="S26"/>
  <c r="T26" s="1"/>
  <c r="U26" s="1"/>
  <c r="Z61"/>
  <c r="S97"/>
  <c r="T97" s="1"/>
  <c r="S117"/>
  <c r="T117" s="1"/>
  <c r="S125"/>
  <c r="T125" s="1"/>
  <c r="U125" s="1"/>
  <c r="Y129"/>
  <c r="C135"/>
  <c r="S137"/>
  <c r="T137" s="1"/>
  <c r="U137" s="1"/>
  <c r="S138"/>
  <c r="T138" s="1"/>
  <c r="U138" s="1"/>
  <c r="S176"/>
  <c r="T176" s="1"/>
  <c r="U176" s="1"/>
  <c r="S178"/>
  <c r="T178" s="1"/>
  <c r="U178" s="1"/>
  <c r="S183"/>
  <c r="T183" s="1"/>
  <c r="U183" s="1"/>
  <c r="D135"/>
  <c r="C129"/>
  <c r="C242"/>
  <c r="C165"/>
  <c r="C197" s="1"/>
  <c r="S19"/>
  <c r="T19" s="1"/>
  <c r="U19" s="1"/>
  <c r="S27"/>
  <c r="T27" s="1"/>
  <c r="U27" s="1"/>
  <c r="Z7"/>
  <c r="V74"/>
  <c r="D85"/>
  <c r="E85" s="1"/>
  <c r="S85"/>
  <c r="T85" s="1"/>
  <c r="C107"/>
  <c r="S130"/>
  <c r="T130" s="1"/>
  <c r="Y135"/>
  <c r="S181"/>
  <c r="T181" s="1"/>
  <c r="U181" s="1"/>
  <c r="S185"/>
  <c r="T185" s="1"/>
  <c r="U185" s="1"/>
  <c r="S189"/>
  <c r="T189" s="1"/>
  <c r="U189" s="1"/>
  <c r="Q252"/>
  <c r="E242"/>
  <c r="X7"/>
  <c r="X61"/>
  <c r="W74"/>
  <c r="S96"/>
  <c r="T96" s="1"/>
  <c r="U96" s="1"/>
  <c r="Z93"/>
  <c r="V107"/>
  <c r="W107"/>
  <c r="W116"/>
  <c r="V129"/>
  <c r="Z129"/>
  <c r="W129"/>
  <c r="S133"/>
  <c r="T133" s="1"/>
  <c r="U133" s="1"/>
  <c r="X135"/>
  <c r="S188"/>
  <c r="T188" s="1"/>
  <c r="U188" s="1"/>
  <c r="S195"/>
  <c r="T195" s="1"/>
  <c r="U195" s="1"/>
  <c r="N252"/>
  <c r="S156"/>
  <c r="T156" s="1"/>
  <c r="U156" s="1"/>
  <c r="S152"/>
  <c r="T152" s="1"/>
  <c r="U152" s="1"/>
  <c r="S153"/>
  <c r="T153" s="1"/>
  <c r="U153" s="1"/>
  <c r="S159"/>
  <c r="T159" s="1"/>
  <c r="U159" s="1"/>
  <c r="V141"/>
  <c r="E145"/>
  <c r="E141" s="1"/>
  <c r="D141"/>
  <c r="X141"/>
  <c r="W141"/>
  <c r="S154"/>
  <c r="T154" s="1"/>
  <c r="U154" s="1"/>
  <c r="Z141"/>
  <c r="S158"/>
  <c r="T158" s="1"/>
  <c r="U158" s="1"/>
  <c r="S161"/>
  <c r="T161" s="1"/>
  <c r="U161" s="1"/>
  <c r="V54"/>
  <c r="S58"/>
  <c r="T58" s="1"/>
  <c r="U58" s="1"/>
  <c r="W54"/>
  <c r="O163"/>
  <c r="O254" s="1"/>
  <c r="V32"/>
  <c r="G163"/>
  <c r="G254" s="1"/>
  <c r="P163"/>
  <c r="Z54"/>
  <c r="S57"/>
  <c r="T57" s="1"/>
  <c r="U57" s="1"/>
  <c r="K163"/>
  <c r="K254" s="1"/>
  <c r="I163"/>
  <c r="F163"/>
  <c r="H163"/>
  <c r="N163"/>
  <c r="H99" i="136"/>
  <c r="H90"/>
  <c r="F35" i="5"/>
  <c r="J35" s="1"/>
  <c r="H447" i="136"/>
  <c r="H32" i="5" s="1"/>
  <c r="I32" s="1"/>
  <c r="G414" i="136"/>
  <c r="H438"/>
  <c r="D459"/>
  <c r="G491"/>
  <c r="G499" s="1"/>
  <c r="H214"/>
  <c r="D467"/>
  <c r="H28"/>
  <c r="H112"/>
  <c r="H258"/>
  <c r="K32" i="5"/>
  <c r="F491" i="136"/>
  <c r="F499" s="1"/>
  <c r="H200"/>
  <c r="H207"/>
  <c r="I35" i="5"/>
  <c r="I22"/>
  <c r="J34"/>
  <c r="I36"/>
  <c r="K34"/>
  <c r="I19"/>
  <c r="M22"/>
  <c r="K21"/>
  <c r="K36"/>
  <c r="M36" s="1"/>
  <c r="J32"/>
  <c r="H149" i="136"/>
  <c r="H160"/>
  <c r="H63"/>
  <c r="D21" i="5" s="1"/>
  <c r="F66" i="136"/>
  <c r="J21" i="5"/>
  <c r="H45" i="136"/>
  <c r="D19" i="5" s="1"/>
  <c r="L19" s="1"/>
  <c r="Q47" i="128"/>
  <c r="N47"/>
  <c r="Y46"/>
  <c r="M47"/>
  <c r="Z45"/>
  <c r="E47"/>
  <c r="Y44"/>
  <c r="F296" i="127"/>
  <c r="G296"/>
  <c r="G13"/>
  <c r="B15" i="2"/>
  <c r="J15" s="1"/>
  <c r="G177" i="127"/>
  <c r="D30" i="2" s="1"/>
  <c r="E30" s="1"/>
  <c r="E227" i="127"/>
  <c r="E271"/>
  <c r="F227"/>
  <c r="B43" i="2"/>
  <c r="J43" s="1"/>
  <c r="E296" i="127"/>
  <c r="G308"/>
  <c r="G332"/>
  <c r="G60"/>
  <c r="D40" i="2" s="1"/>
  <c r="D37" s="1"/>
  <c r="G68" i="127"/>
  <c r="G33"/>
  <c r="G35" s="1"/>
  <c r="G45" s="1"/>
  <c r="G73" s="1"/>
  <c r="G30" i="2"/>
  <c r="K30" s="1"/>
  <c r="G9" i="62" s="1"/>
  <c r="F271" i="127"/>
  <c r="K40" i="2"/>
  <c r="F229" i="127"/>
  <c r="G155"/>
  <c r="I15" i="2"/>
  <c r="L43"/>
  <c r="K43"/>
  <c r="E14"/>
  <c r="K39"/>
  <c r="L39"/>
  <c r="E181" i="127"/>
  <c r="J30" i="2"/>
  <c r="F9" i="62" s="1"/>
  <c r="D6" i="122"/>
  <c r="D22" s="1"/>
  <c r="W6"/>
  <c r="W22" s="1"/>
  <c r="J40" i="2"/>
  <c r="L26"/>
  <c r="M26" s="1"/>
  <c r="L27"/>
  <c r="C38" i="23"/>
  <c r="O38" s="1"/>
  <c r="K35" i="5"/>
  <c r="M35" s="1"/>
  <c r="H83" i="108"/>
  <c r="H101" s="1"/>
  <c r="F43" i="5"/>
  <c r="M24" i="2"/>
  <c r="L68"/>
  <c r="D42" i="108"/>
  <c r="D57" s="1"/>
  <c r="I83"/>
  <c r="I101" s="1"/>
  <c r="L14" i="2"/>
  <c r="M14" s="1"/>
  <c r="E24"/>
  <c r="N40" i="108"/>
  <c r="P59" i="23"/>
  <c r="B52"/>
  <c r="N52" s="1"/>
  <c r="F50" i="5"/>
  <c r="J50" s="1"/>
  <c r="F17"/>
  <c r="B23" i="23"/>
  <c r="N23" s="1"/>
  <c r="B90"/>
  <c r="N90" s="1"/>
  <c r="F53" i="2"/>
  <c r="B89" i="23"/>
  <c r="N89" s="1"/>
  <c r="F52" i="2"/>
  <c r="B60" i="23"/>
  <c r="B54"/>
  <c r="N54" s="1"/>
  <c r="F52" i="5"/>
  <c r="J52" s="1"/>
  <c r="G227" i="127"/>
  <c r="E42" i="103"/>
  <c r="G41"/>
  <c r="G42" s="1"/>
  <c r="M9" i="133"/>
  <c r="M6" s="1"/>
  <c r="L6"/>
  <c r="S88"/>
  <c r="T90"/>
  <c r="AL42" i="106"/>
  <c r="CD81" i="103"/>
  <c r="N92" i="108"/>
  <c r="N65"/>
  <c r="BF48" i="121"/>
  <c r="AH83" i="106"/>
  <c r="AH101" s="1"/>
  <c r="AF42" i="105"/>
  <c r="AF57" s="1"/>
  <c r="G47" i="128"/>
  <c r="E165" i="132"/>
  <c r="E197" s="1"/>
  <c r="AI103" i="105"/>
  <c r="B30" i="23"/>
  <c r="N30" s="1"/>
  <c r="F24" i="5"/>
  <c r="J24" s="1"/>
  <c r="Z44" i="128"/>
  <c r="J47"/>
  <c r="AM98" i="107"/>
  <c r="D58" i="2"/>
  <c r="N98" i="108"/>
  <c r="B98" i="23" s="1"/>
  <c r="N98" s="1"/>
  <c r="BF98" i="121"/>
  <c r="BF44"/>
  <c r="N44" i="108"/>
  <c r="E86" i="132"/>
  <c r="C46" i="23"/>
  <c r="O46" s="1"/>
  <c r="E102"/>
  <c r="AL41" i="105"/>
  <c r="AL42" s="1"/>
  <c r="AH73" i="107"/>
  <c r="AM73" s="1"/>
  <c r="AF83"/>
  <c r="AF101" s="1"/>
  <c r="Y45" i="128"/>
  <c r="M83" i="23"/>
  <c r="E226" i="133"/>
  <c r="E247" s="1"/>
  <c r="M100" i="23"/>
  <c r="I47" i="128"/>
  <c r="C68" i="23"/>
  <c r="O68" s="1"/>
  <c r="AF73" i="107"/>
  <c r="AI59"/>
  <c r="M99" i="23"/>
  <c r="L100"/>
  <c r="L101" s="1"/>
  <c r="H42" i="2"/>
  <c r="G348" i="127"/>
  <c r="D65" i="132"/>
  <c r="C61"/>
  <c r="D95"/>
  <c r="C93"/>
  <c r="S101"/>
  <c r="X99"/>
  <c r="E130"/>
  <c r="E129" s="1"/>
  <c r="D129"/>
  <c r="Y39" i="133"/>
  <c r="S41"/>
  <c r="D43"/>
  <c r="E43" s="1"/>
  <c r="C39"/>
  <c r="X100"/>
  <c r="E16" i="5"/>
  <c r="F60"/>
  <c r="J60" s="1"/>
  <c r="J58"/>
  <c r="AL31" i="105"/>
  <c r="N15" i="108"/>
  <c r="L17" i="2"/>
  <c r="K17"/>
  <c r="C38"/>
  <c r="AJ76" i="107"/>
  <c r="AE41" i="106"/>
  <c r="AC42"/>
  <c r="AC57" s="1"/>
  <c r="AC103" s="1"/>
  <c r="AE103" s="1"/>
  <c r="CB65" i="103"/>
  <c r="E73"/>
  <c r="G65"/>
  <c r="CC63"/>
  <c r="F73"/>
  <c r="G63"/>
  <c r="CC33"/>
  <c r="O33" i="108" s="1"/>
  <c r="F41" i="103"/>
  <c r="F42" s="1"/>
  <c r="F57" s="1"/>
  <c r="F103" s="1"/>
  <c r="G33"/>
  <c r="X44" i="128"/>
  <c r="X47" s="1"/>
  <c r="D47"/>
  <c r="E43" i="132"/>
  <c r="E32" s="1"/>
  <c r="D32"/>
  <c r="C6" i="133"/>
  <c r="D27"/>
  <c r="L116"/>
  <c r="M116" s="1"/>
  <c r="M112" s="1"/>
  <c r="K112"/>
  <c r="L352"/>
  <c r="M352" s="1"/>
  <c r="K350"/>
  <c r="K365" s="1"/>
  <c r="E360"/>
  <c r="E358" s="1"/>
  <c r="D358"/>
  <c r="Y358"/>
  <c r="Y365" s="1"/>
  <c r="S360"/>
  <c r="T360" s="1"/>
  <c r="U360" s="1"/>
  <c r="Y369"/>
  <c r="Y398" s="1"/>
  <c r="S375"/>
  <c r="AM32" i="105"/>
  <c r="L41"/>
  <c r="S213" i="133"/>
  <c r="T214"/>
  <c r="T64"/>
  <c r="S61"/>
  <c r="T245"/>
  <c r="U245" s="1"/>
  <c r="U226" s="1"/>
  <c r="U247" s="1"/>
  <c r="S226"/>
  <c r="S247" s="1"/>
  <c r="AI82" i="107"/>
  <c r="AK74"/>
  <c r="AI15"/>
  <c r="AF31"/>
  <c r="AF42" s="1"/>
  <c r="AF57" s="1"/>
  <c r="N99" i="108"/>
  <c r="F62" i="2" s="1"/>
  <c r="BF99" i="121"/>
  <c r="BA42"/>
  <c r="BA57" s="1"/>
  <c r="BC31"/>
  <c r="AL100" i="106"/>
  <c r="V82"/>
  <c r="AN74"/>
  <c r="M84" i="105"/>
  <c r="M100" s="1"/>
  <c r="J100"/>
  <c r="AF73"/>
  <c r="AF83" s="1"/>
  <c r="AF101" s="1"/>
  <c r="AL59"/>
  <c r="CB87" i="103"/>
  <c r="N87" i="108" s="1"/>
  <c r="G87" i="103"/>
  <c r="CD87" s="1"/>
  <c r="CA85"/>
  <c r="BI100"/>
  <c r="CB74"/>
  <c r="E82"/>
  <c r="G74"/>
  <c r="CD74" s="1"/>
  <c r="CB48"/>
  <c r="G48"/>
  <c r="CD48" s="1"/>
  <c r="CC28"/>
  <c r="O28" i="108" s="1"/>
  <c r="G28" i="103"/>
  <c r="CD28" s="1"/>
  <c r="J53" i="5"/>
  <c r="H53"/>
  <c r="I53" s="1"/>
  <c r="Z52" i="128"/>
  <c r="Z66" s="1"/>
  <c r="V66"/>
  <c r="C14" i="5"/>
  <c r="C29"/>
  <c r="BB41" i="129"/>
  <c r="D30" i="5"/>
  <c r="BC41" i="129"/>
  <c r="K27" i="2"/>
  <c r="S7" i="132"/>
  <c r="V88"/>
  <c r="S90"/>
  <c r="E124"/>
  <c r="E121" s="1"/>
  <c r="V199"/>
  <c r="V252" s="1"/>
  <c r="S240"/>
  <c r="T240" s="1"/>
  <c r="U240" s="1"/>
  <c r="W54" i="133"/>
  <c r="K96"/>
  <c r="L97"/>
  <c r="D207"/>
  <c r="C205"/>
  <c r="E230"/>
  <c r="D226"/>
  <c r="D247" s="1"/>
  <c r="E252"/>
  <c r="E249" s="1"/>
  <c r="D249"/>
  <c r="E354"/>
  <c r="E350" s="1"/>
  <c r="D350"/>
  <c r="V358"/>
  <c r="BE21" i="121"/>
  <c r="AJ31"/>
  <c r="CD29" i="103"/>
  <c r="AW41" i="121"/>
  <c r="AW42" s="1"/>
  <c r="AN37" i="106"/>
  <c r="AN33"/>
  <c r="AH31"/>
  <c r="AK41" i="105"/>
  <c r="D101" i="103"/>
  <c r="BF23" i="121"/>
  <c r="X224" i="133"/>
  <c r="M350"/>
  <c r="M365" s="1"/>
  <c r="U103" i="107"/>
  <c r="AB83" i="106"/>
  <c r="AB101" s="1"/>
  <c r="F51" i="5"/>
  <c r="J51" s="1"/>
  <c r="V103" i="106"/>
  <c r="D10" i="2"/>
  <c r="BC82" i="129"/>
  <c r="B103" i="103"/>
  <c r="C54" i="132"/>
  <c r="O12" i="108"/>
  <c r="C12" i="23" s="1"/>
  <c r="O12" s="1"/>
  <c r="CD43" i="103"/>
  <c r="CD61"/>
  <c r="AH41" i="106"/>
  <c r="AH42" s="1"/>
  <c r="G8" i="103"/>
  <c r="AK91" i="107"/>
  <c r="AJ56"/>
  <c r="AK56" s="1"/>
  <c r="N72" i="108"/>
  <c r="BF68" i="121"/>
  <c r="BD50"/>
  <c r="N50" i="108" s="1"/>
  <c r="B50" i="23" s="1"/>
  <c r="N50" s="1"/>
  <c r="AE41" i="121"/>
  <c r="AE42" s="1"/>
  <c r="AN23" i="106"/>
  <c r="AL31"/>
  <c r="AK31"/>
  <c r="AK42" s="1"/>
  <c r="AK57" s="1"/>
  <c r="J31" i="105"/>
  <c r="Z10" i="128"/>
  <c r="Z11"/>
  <c r="C141" i="132"/>
  <c r="S155"/>
  <c r="T155" s="1"/>
  <c r="U155" s="1"/>
  <c r="Y165"/>
  <c r="Y197" s="1"/>
  <c r="K6" i="133"/>
  <c r="S31"/>
  <c r="T31" s="1"/>
  <c r="U31" s="1"/>
  <c r="S369"/>
  <c r="S398" s="1"/>
  <c r="R103" i="107"/>
  <c r="N103"/>
  <c r="N101"/>
  <c r="AU57" i="121"/>
  <c r="W101"/>
  <c r="W103" s="1"/>
  <c r="BE77"/>
  <c r="I103" i="105"/>
  <c r="L103" s="1"/>
  <c r="AM103" s="1"/>
  <c r="AF103" i="104"/>
  <c r="M73" i="23"/>
  <c r="BF43" i="121"/>
  <c r="K101" i="23"/>
  <c r="D88" i="133"/>
  <c r="F69" i="2"/>
  <c r="J69" s="1"/>
  <c r="AG82" i="107"/>
  <c r="CB81" i="103"/>
  <c r="CC97"/>
  <c r="CD97" s="1"/>
  <c r="AG73" i="107"/>
  <c r="C199" i="132"/>
  <c r="C252" s="1"/>
  <c r="D110"/>
  <c r="D54"/>
  <c r="L76" i="133"/>
  <c r="L350"/>
  <c r="O99" i="108"/>
  <c r="CC43" i="103"/>
  <c r="AI100" i="121"/>
  <c r="C6" i="122"/>
  <c r="C22" s="1"/>
  <c r="C249" i="133"/>
  <c r="CD24" i="103"/>
  <c r="CD34"/>
  <c r="F31"/>
  <c r="G31" s="1"/>
  <c r="AB42" i="106"/>
  <c r="G79" i="103"/>
  <c r="AK38" i="107"/>
  <c r="AI37"/>
  <c r="AK37" s="1"/>
  <c r="AG41"/>
  <c r="AK24"/>
  <c r="AI82" i="121"/>
  <c r="AI83" s="1"/>
  <c r="AI101" s="1"/>
  <c r="N79" i="108"/>
  <c r="B79" i="23" s="1"/>
  <c r="N79" s="1"/>
  <c r="BF79" i="121"/>
  <c r="BF78"/>
  <c r="BF77"/>
  <c r="BF76"/>
  <c r="BD61"/>
  <c r="N61" i="108" s="1"/>
  <c r="B61" i="23" s="1"/>
  <c r="N61" s="1"/>
  <c r="AT73" i="121"/>
  <c r="P73"/>
  <c r="P83" s="1"/>
  <c r="AK52"/>
  <c r="AW56"/>
  <c r="AE56"/>
  <c r="AH41"/>
  <c r="BF30"/>
  <c r="BF29"/>
  <c r="BF28"/>
  <c r="P28" i="108" s="1"/>
  <c r="N16"/>
  <c r="P31" i="121"/>
  <c r="AN99" i="106"/>
  <c r="AN98"/>
  <c r="AN94"/>
  <c r="AN90"/>
  <c r="AN86"/>
  <c r="AB100"/>
  <c r="AN78"/>
  <c r="N76" i="108"/>
  <c r="B76" i="23" s="1"/>
  <c r="N76" s="1"/>
  <c r="AN66" i="106"/>
  <c r="AN65"/>
  <c r="AN61"/>
  <c r="AL73"/>
  <c r="AB73"/>
  <c r="AN99" i="105"/>
  <c r="AN97"/>
  <c r="K42"/>
  <c r="K57" s="1"/>
  <c r="N9" i="108"/>
  <c r="CC94" i="103"/>
  <c r="CD92"/>
  <c r="CB86"/>
  <c r="CB84"/>
  <c r="N84" i="108" s="1"/>
  <c r="BR100" i="103"/>
  <c r="CD71"/>
  <c r="CD62"/>
  <c r="CD46"/>
  <c r="CD26"/>
  <c r="BX31"/>
  <c r="E83" i="23"/>
  <c r="E101" s="1"/>
  <c r="N22" i="108"/>
  <c r="B22" i="23" s="1"/>
  <c r="N22" s="1"/>
  <c r="CD22" i="103"/>
  <c r="BF69" i="121"/>
  <c r="B18" i="5"/>
  <c r="X42" i="129"/>
  <c r="X57" s="1"/>
  <c r="AC42"/>
  <c r="AC57" s="1"/>
  <c r="L163" i="132"/>
  <c r="S28"/>
  <c r="T28" s="1"/>
  <c r="U28" s="1"/>
  <c r="X32"/>
  <c r="X54"/>
  <c r="X83"/>
  <c r="J163"/>
  <c r="J254" s="1"/>
  <c r="W135"/>
  <c r="S157"/>
  <c r="T157" s="1"/>
  <c r="U157" s="1"/>
  <c r="S160"/>
  <c r="T160" s="1"/>
  <c r="U160" s="1"/>
  <c r="D199"/>
  <c r="M47" i="133"/>
  <c r="D55"/>
  <c r="O224"/>
  <c r="O367" s="1"/>
  <c r="Z57" i="121"/>
  <c r="C101"/>
  <c r="N103" i="105"/>
  <c r="AF103" s="1"/>
  <c r="L73"/>
  <c r="BZ31" i="103"/>
  <c r="BZ42" s="1"/>
  <c r="BZ57" s="1"/>
  <c r="R57"/>
  <c r="J57"/>
  <c r="BV103"/>
  <c r="AT57"/>
  <c r="CC26"/>
  <c r="O26" i="108" s="1"/>
  <c r="AJ84" i="107"/>
  <c r="AK84" s="1"/>
  <c r="AG100"/>
  <c r="AG101" s="1"/>
  <c r="B38" i="2"/>
  <c r="AI76" i="107"/>
  <c r="AK76" s="1"/>
  <c r="BF86" i="121"/>
  <c r="P86" i="108" s="1"/>
  <c r="AX82" i="121"/>
  <c r="BD74"/>
  <c r="AN15" i="106"/>
  <c r="V31"/>
  <c r="V42" s="1"/>
  <c r="V57" s="1"/>
  <c r="AI83" i="105"/>
  <c r="AI101" s="1"/>
  <c r="AK73"/>
  <c r="CC77" i="103"/>
  <c r="G77"/>
  <c r="CD77" s="1"/>
  <c r="F82"/>
  <c r="F83" s="1"/>
  <c r="F101" s="1"/>
  <c r="CB44"/>
  <c r="CB56" s="1"/>
  <c r="E56"/>
  <c r="G56" s="1"/>
  <c r="F31" i="2"/>
  <c r="J31" s="1"/>
  <c r="B71" i="23"/>
  <c r="N71" s="1"/>
  <c r="X93" i="132"/>
  <c r="S95"/>
  <c r="C34" i="133"/>
  <c r="D37"/>
  <c r="E113"/>
  <c r="E112" s="1"/>
  <c r="D112"/>
  <c r="F19" i="5"/>
  <c r="J19" s="1"/>
  <c r="F414" i="136"/>
  <c r="D88" i="132"/>
  <c r="E91"/>
  <c r="E88" s="1"/>
  <c r="N85" i="108"/>
  <c r="BD73" i="121"/>
  <c r="BF59"/>
  <c r="N59" i="108"/>
  <c r="AJ43" i="107"/>
  <c r="AK43" s="1"/>
  <c r="AG56"/>
  <c r="AX41" i="121"/>
  <c r="BD32"/>
  <c r="W42" i="106"/>
  <c r="W57" s="1"/>
  <c r="W103" s="1"/>
  <c r="Y103" s="1"/>
  <c r="Y41"/>
  <c r="CB96" i="103"/>
  <c r="CD96" s="1"/>
  <c r="P96" i="108" s="1"/>
  <c r="G96" i="103"/>
  <c r="CC93"/>
  <c r="O93" i="108" s="1"/>
  <c r="G93" i="103"/>
  <c r="CC85"/>
  <c r="G85"/>
  <c r="CC80"/>
  <c r="G80"/>
  <c r="N55" i="108"/>
  <c r="CD55" i="103"/>
  <c r="P55" i="108" s="1"/>
  <c r="CC54" i="103"/>
  <c r="G54"/>
  <c r="CC53"/>
  <c r="O53" i="108" s="1"/>
  <c r="G53" i="103"/>
  <c r="CB35"/>
  <c r="CB41" s="1"/>
  <c r="CB42" s="1"/>
  <c r="CB57" s="1"/>
  <c r="G35"/>
  <c r="CD32"/>
  <c r="BI41"/>
  <c r="G68"/>
  <c r="CD68" s="1"/>
  <c r="CB68"/>
  <c r="N68" i="108" s="1"/>
  <c r="B68" i="23" s="1"/>
  <c r="N68" s="1"/>
  <c r="W34" i="133"/>
  <c r="L31" i="105"/>
  <c r="AM15"/>
  <c r="AN15" s="1"/>
  <c r="C10" i="2"/>
  <c r="BB73" i="129"/>
  <c r="BB83" s="1"/>
  <c r="K42" i="23"/>
  <c r="M41"/>
  <c r="M42" s="1"/>
  <c r="AM93" i="107"/>
  <c r="D55" i="2"/>
  <c r="AH100" i="107"/>
  <c r="AM100" s="1"/>
  <c r="AH32"/>
  <c r="D29" i="5" s="1"/>
  <c r="S41" i="107"/>
  <c r="BF16" i="121"/>
  <c r="N10" i="108"/>
  <c r="K82" i="105"/>
  <c r="AL74"/>
  <c r="BI73" i="103"/>
  <c r="CA59"/>
  <c r="CC21"/>
  <c r="G21"/>
  <c r="CD21" s="1"/>
  <c r="C33" i="62"/>
  <c r="G58" i="5"/>
  <c r="M50" i="23"/>
  <c r="L56"/>
  <c r="L57" s="1"/>
  <c r="G181" i="127"/>
  <c r="G42" i="2"/>
  <c r="K42" s="1"/>
  <c r="F348" i="127"/>
  <c r="B29" i="5"/>
  <c r="BA41" i="129"/>
  <c r="BA42" s="1"/>
  <c r="BA57" s="1"/>
  <c r="BC84"/>
  <c r="BC100" s="1"/>
  <c r="BA100"/>
  <c r="D17" i="132"/>
  <c r="C7"/>
  <c r="D79"/>
  <c r="C74"/>
  <c r="V135"/>
  <c r="S136"/>
  <c r="S174"/>
  <c r="V165"/>
  <c r="V197" s="1"/>
  <c r="W199"/>
  <c r="W252" s="1"/>
  <c r="L56" i="133"/>
  <c r="K54"/>
  <c r="X70"/>
  <c r="S72"/>
  <c r="E94"/>
  <c r="E92" s="1"/>
  <c r="D92"/>
  <c r="D200"/>
  <c r="C198"/>
  <c r="V205"/>
  <c r="S206"/>
  <c r="W218"/>
  <c r="S219"/>
  <c r="D480" i="136"/>
  <c r="H489"/>
  <c r="H34" i="5" s="1"/>
  <c r="I34" s="1"/>
  <c r="N86" i="108"/>
  <c r="AK40" i="107"/>
  <c r="BC100" i="121"/>
  <c r="AH82"/>
  <c r="AH83" s="1"/>
  <c r="BD48"/>
  <c r="N48" i="108" s="1"/>
  <c r="BC42" i="121"/>
  <c r="BC57" s="1"/>
  <c r="N38" i="108"/>
  <c r="B38" i="23" s="1"/>
  <c r="N38" s="1"/>
  <c r="AN24" i="106"/>
  <c r="AN19"/>
  <c r="AH82" i="107"/>
  <c r="Y103"/>
  <c r="O8" i="108"/>
  <c r="C8" i="23" s="1"/>
  <c r="O8" s="1"/>
  <c r="BF46" i="121"/>
  <c r="P46" i="108" s="1"/>
  <c r="M31" i="105"/>
  <c r="C55" i="2"/>
  <c r="O75" i="108"/>
  <c r="D61" i="133"/>
  <c r="N95" i="108"/>
  <c r="B95" i="23" s="1"/>
  <c r="N95" s="1"/>
  <c r="X129" i="132"/>
  <c r="L365" i="133"/>
  <c r="M36"/>
  <c r="M34" s="1"/>
  <c r="AJ73" i="121"/>
  <c r="T226" i="133"/>
  <c r="T247" s="1"/>
  <c r="C112"/>
  <c r="N17" i="108"/>
  <c r="CD86" i="103"/>
  <c r="N29" i="108"/>
  <c r="S100" i="107"/>
  <c r="S31"/>
  <c r="BA83" i="121"/>
  <c r="BA101" s="1"/>
  <c r="BC73"/>
  <c r="BC83" s="1"/>
  <c r="BF71"/>
  <c r="BF66"/>
  <c r="P66" i="108" s="1"/>
  <c r="BF65" i="121"/>
  <c r="BD51"/>
  <c r="BF38"/>
  <c r="N35" i="108"/>
  <c r="AN40" i="106"/>
  <c r="AN36"/>
  <c r="AN32"/>
  <c r="AN27"/>
  <c r="AN18"/>
  <c r="Y31"/>
  <c r="CD94" i="103"/>
  <c r="BO100"/>
  <c r="BO83"/>
  <c r="BX41"/>
  <c r="BX42" s="1"/>
  <c r="BX57" s="1"/>
  <c r="CD25"/>
  <c r="E15" i="122"/>
  <c r="E6" s="1"/>
  <c r="E22" s="1"/>
  <c r="Z9" i="128"/>
  <c r="Y27"/>
  <c r="Z18"/>
  <c r="D83" i="129"/>
  <c r="D101" s="1"/>
  <c r="Y7" i="132"/>
  <c r="E54"/>
  <c r="BD103" i="103"/>
  <c r="N85" i="23"/>
  <c r="N43" i="108"/>
  <c r="D165" i="132"/>
  <c r="D197" s="1"/>
  <c r="O99" i="23"/>
  <c r="P99" s="1"/>
  <c r="C40"/>
  <c r="O40" s="1"/>
  <c r="BU103" i="103"/>
  <c r="AG31" i="107"/>
  <c r="M56" i="23"/>
  <c r="W32" i="132"/>
  <c r="W7"/>
  <c r="C32"/>
  <c r="E101"/>
  <c r="E99" s="1"/>
  <c r="E41" i="133"/>
  <c r="L47"/>
  <c r="O94" i="108"/>
  <c r="AM56" i="105"/>
  <c r="CC95" i="103"/>
  <c r="CD95" s="1"/>
  <c r="W369" i="133"/>
  <c r="W398" s="1"/>
  <c r="G98" i="103"/>
  <c r="CD16"/>
  <c r="G41" i="23"/>
  <c r="G42" s="1"/>
  <c r="G44" i="103"/>
  <c r="CD44" s="1"/>
  <c r="AK100" i="107"/>
  <c r="AK31" i="105"/>
  <c r="J42" i="23"/>
  <c r="N19" i="108"/>
  <c r="N21"/>
  <c r="J82" i="23"/>
  <c r="J83" s="1"/>
  <c r="AF100" i="107"/>
  <c r="AK85"/>
  <c r="AJ83"/>
  <c r="AK63"/>
  <c r="S73"/>
  <c r="AK48"/>
  <c r="AK45"/>
  <c r="AJ32"/>
  <c r="AI17"/>
  <c r="AK17" s="1"/>
  <c r="AK16"/>
  <c r="AK12"/>
  <c r="AW100" i="121"/>
  <c r="B101"/>
  <c r="B103" s="1"/>
  <c r="BF81"/>
  <c r="BF80"/>
  <c r="AW82"/>
  <c r="AW83" s="1"/>
  <c r="AW101" s="1"/>
  <c r="AE82"/>
  <c r="AZ54"/>
  <c r="BF54" s="1"/>
  <c r="AZ53"/>
  <c r="AH56"/>
  <c r="N36" i="108"/>
  <c r="B36" i="23" s="1"/>
  <c r="N36" s="1"/>
  <c r="BD26" i="121"/>
  <c r="N26" i="108" s="1"/>
  <c r="B26" i="23" s="1"/>
  <c r="N26" s="1"/>
  <c r="BD25" i="121"/>
  <c r="N25" i="108" s="1"/>
  <c r="BD24" i="121"/>
  <c r="N24" i="108" s="1"/>
  <c r="B24" i="23" s="1"/>
  <c r="N24" s="1"/>
  <c r="BD20" i="121"/>
  <c r="AN97" i="106"/>
  <c r="P97" i="108" s="1"/>
  <c r="AN89" i="106"/>
  <c r="AN85"/>
  <c r="AE100"/>
  <c r="AN81"/>
  <c r="AN77"/>
  <c r="AK82"/>
  <c r="AK83" s="1"/>
  <c r="Y82"/>
  <c r="Y83" s="1"/>
  <c r="Y101" s="1"/>
  <c r="AN70"/>
  <c r="AN67"/>
  <c r="AN64"/>
  <c r="P64" i="108" s="1"/>
  <c r="AN60" i="106"/>
  <c r="AE73"/>
  <c r="AE83" s="1"/>
  <c r="AE101" s="1"/>
  <c r="AN46"/>
  <c r="AL56"/>
  <c r="AH56"/>
  <c r="V56"/>
  <c r="AN38"/>
  <c r="K100" i="105"/>
  <c r="AL51"/>
  <c r="AL50"/>
  <c r="AL49"/>
  <c r="N49" i="108" s="1"/>
  <c r="AF56" i="105"/>
  <c r="AL38"/>
  <c r="C83" i="103"/>
  <c r="C101" s="1"/>
  <c r="C103" s="1"/>
  <c r="BX73"/>
  <c r="CD20"/>
  <c r="G56" i="23"/>
  <c r="V6" i="122"/>
  <c r="V22" s="1"/>
  <c r="CB69" i="103"/>
  <c r="N69" i="108" s="1"/>
  <c r="BY41" i="103"/>
  <c r="BY42" s="1"/>
  <c r="BY57" s="1"/>
  <c r="C10" i="5"/>
  <c r="B14"/>
  <c r="AO57" i="129"/>
  <c r="C30" i="5"/>
  <c r="C31"/>
  <c r="R163" i="132"/>
  <c r="Z135"/>
  <c r="W165"/>
  <c r="W197" s="1"/>
  <c r="D242"/>
  <c r="W6" i="133"/>
  <c r="Y6"/>
  <c r="Y224" s="1"/>
  <c r="L100"/>
  <c r="S168"/>
  <c r="S169"/>
  <c r="T169" s="1"/>
  <c r="U169" s="1"/>
  <c r="S171"/>
  <c r="T171" s="1"/>
  <c r="U171" s="1"/>
  <c r="S174"/>
  <c r="T174" s="1"/>
  <c r="U174" s="1"/>
  <c r="S177"/>
  <c r="T177" s="1"/>
  <c r="U177" s="1"/>
  <c r="S182"/>
  <c r="T182" s="1"/>
  <c r="U182" s="1"/>
  <c r="S186"/>
  <c r="T186" s="1"/>
  <c r="U186" s="1"/>
  <c r="S188"/>
  <c r="T188" s="1"/>
  <c r="U188" s="1"/>
  <c r="S189"/>
  <c r="T189" s="1"/>
  <c r="U189" s="1"/>
  <c r="S191"/>
  <c r="T191" s="1"/>
  <c r="U191" s="1"/>
  <c r="S195"/>
  <c r="S196"/>
  <c r="T196" s="1"/>
  <c r="U196" s="1"/>
  <c r="S202"/>
  <c r="T202" s="1"/>
  <c r="U202" s="1"/>
  <c r="S203"/>
  <c r="T203" s="1"/>
  <c r="U203" s="1"/>
  <c r="S207"/>
  <c r="T207" s="1"/>
  <c r="U207" s="1"/>
  <c r="C226"/>
  <c r="C247" s="1"/>
  <c r="H526" i="136"/>
  <c r="H33" i="5" s="1"/>
  <c r="L33" s="1"/>
  <c r="B101" i="107"/>
  <c r="B103" s="1"/>
  <c r="K103"/>
  <c r="AM73" i="106"/>
  <c r="AM83" s="1"/>
  <c r="AM101" s="1"/>
  <c r="BG83" i="103"/>
  <c r="BG101" s="1"/>
  <c r="BG103" s="1"/>
  <c r="BI103" s="1"/>
  <c r="V100" i="106"/>
  <c r="AN84"/>
  <c r="J73" i="105"/>
  <c r="M59"/>
  <c r="M73" s="1"/>
  <c r="J56"/>
  <c r="M43"/>
  <c r="M56" s="1"/>
  <c r="G59" i="103"/>
  <c r="CB59"/>
  <c r="E117" i="132"/>
  <c r="E116" s="1"/>
  <c r="D116"/>
  <c r="K19" i="5"/>
  <c r="G66" i="136"/>
  <c r="BE74" i="121"/>
  <c r="AJ82"/>
  <c r="O96" i="108"/>
  <c r="CD76" i="103"/>
  <c r="CD36"/>
  <c r="CD45"/>
  <c r="M20" i="2"/>
  <c r="S82" i="107"/>
  <c r="S83" s="1"/>
  <c r="S101" s="1"/>
  <c r="S56"/>
  <c r="BF93" i="121"/>
  <c r="BF88"/>
  <c r="P88" i="108" s="1"/>
  <c r="AH100" i="121"/>
  <c r="AZ70"/>
  <c r="AZ67"/>
  <c r="AK61"/>
  <c r="AE73"/>
  <c r="AK51"/>
  <c r="BF51" s="1"/>
  <c r="AK50"/>
  <c r="BF50" s="1"/>
  <c r="AZ49"/>
  <c r="AK49"/>
  <c r="BF49" s="1"/>
  <c r="AZ40"/>
  <c r="AK40"/>
  <c r="BF27"/>
  <c r="AK21"/>
  <c r="BF21" s="1"/>
  <c r="P21" i="108" s="1"/>
  <c r="AZ20" i="121"/>
  <c r="AK19"/>
  <c r="AN96" i="106"/>
  <c r="AN92"/>
  <c r="AN88"/>
  <c r="AH100"/>
  <c r="AN80"/>
  <c r="AN76"/>
  <c r="AL82"/>
  <c r="AL83" s="1"/>
  <c r="AL101" s="1"/>
  <c r="AN63"/>
  <c r="AH73"/>
  <c r="AN59"/>
  <c r="AN45"/>
  <c r="AK56"/>
  <c r="Y56"/>
  <c r="AN26"/>
  <c r="AL96" i="105"/>
  <c r="AN96" s="1"/>
  <c r="AF100"/>
  <c r="AK82"/>
  <c r="AK83" s="1"/>
  <c r="AK101" s="1"/>
  <c r="AN27"/>
  <c r="AF31"/>
  <c r="AU41" i="104"/>
  <c r="AU42" s="1"/>
  <c r="D100" i="103"/>
  <c r="CA94"/>
  <c r="CC81"/>
  <c r="CC49"/>
  <c r="O49" i="108" s="1"/>
  <c r="CA43" i="103"/>
  <c r="CC23"/>
  <c r="O23" i="108" s="1"/>
  <c r="BO31" i="103"/>
  <c r="M100" i="108"/>
  <c r="M73"/>
  <c r="G33" i="62"/>
  <c r="J56" i="23"/>
  <c r="CC70" i="103"/>
  <c r="O70" i="108" s="1"/>
  <c r="C15" i="2"/>
  <c r="K15" s="1"/>
  <c r="D41" i="129"/>
  <c r="D42" s="1"/>
  <c r="D57" s="1"/>
  <c r="R42"/>
  <c r="R57" s="1"/>
  <c r="W42"/>
  <c r="W57" s="1"/>
  <c r="D16" i="2"/>
  <c r="B32"/>
  <c r="B55"/>
  <c r="B59"/>
  <c r="J59" s="1"/>
  <c r="D61"/>
  <c r="AV83" i="129"/>
  <c r="AV101" s="1"/>
  <c r="S30" i="132"/>
  <c r="T30" s="1"/>
  <c r="U30" s="1"/>
  <c r="Z32"/>
  <c r="Y32"/>
  <c r="S59"/>
  <c r="T59" s="1"/>
  <c r="U59" s="1"/>
  <c r="Y74"/>
  <c r="S110"/>
  <c r="T110" s="1"/>
  <c r="U110" s="1"/>
  <c r="Y141"/>
  <c r="X165"/>
  <c r="X197" s="1"/>
  <c r="S179"/>
  <c r="T179" s="1"/>
  <c r="U179" s="1"/>
  <c r="S184"/>
  <c r="T184" s="1"/>
  <c r="U184" s="1"/>
  <c r="L93" i="133"/>
  <c r="AA42" i="107"/>
  <c r="AA57" s="1"/>
  <c r="AA103" s="1"/>
  <c r="W103"/>
  <c r="O42"/>
  <c r="O57" s="1"/>
  <c r="O103" s="1"/>
  <c r="AC57" i="121"/>
  <c r="AR83"/>
  <c r="AR101" s="1"/>
  <c r="AR103" s="1"/>
  <c r="AO83"/>
  <c r="AO101" s="1"/>
  <c r="AO103" s="1"/>
  <c r="Y83"/>
  <c r="Y101" s="1"/>
  <c r="K101"/>
  <c r="BE10"/>
  <c r="O10" i="108" s="1"/>
  <c r="O80"/>
  <c r="O91"/>
  <c r="AY31" i="121"/>
  <c r="AY42" s="1"/>
  <c r="AY73"/>
  <c r="V73" i="106"/>
  <c r="AM23" i="105"/>
  <c r="AM87"/>
  <c r="AM100" s="1"/>
  <c r="J41"/>
  <c r="AE83"/>
  <c r="AE101" s="1"/>
  <c r="AB83"/>
  <c r="AB101" s="1"/>
  <c r="Z57" i="103"/>
  <c r="Z103" s="1"/>
  <c r="V57"/>
  <c r="BE57"/>
  <c r="BL42"/>
  <c r="BL57" s="1"/>
  <c r="V101"/>
  <c r="AZ100" i="129"/>
  <c r="AH42" i="137"/>
  <c r="AH57" s="1"/>
  <c r="AH83"/>
  <c r="AH101" s="1"/>
  <c r="O84" i="108"/>
  <c r="AZ74" i="121"/>
  <c r="AZ82" s="1"/>
  <c r="AT82"/>
  <c r="AZ32"/>
  <c r="BF32" s="1"/>
  <c r="AT41"/>
  <c r="AT42" s="1"/>
  <c r="AT57" s="1"/>
  <c r="O15" i="108"/>
  <c r="J82" i="105"/>
  <c r="M74"/>
  <c r="BI82" i="103"/>
  <c r="BI83" s="1"/>
  <c r="BI101" s="1"/>
  <c r="M40" i="133"/>
  <c r="M39" s="1"/>
  <c r="L39"/>
  <c r="AM75" i="105"/>
  <c r="L82"/>
  <c r="B10" i="2"/>
  <c r="O95" i="108"/>
  <c r="O98"/>
  <c r="CD50" i="103"/>
  <c r="CD52"/>
  <c r="CD90"/>
  <c r="CD19"/>
  <c r="M23" i="2"/>
  <c r="M19"/>
  <c r="O97" i="108"/>
  <c r="AK92" i="121"/>
  <c r="AX100"/>
  <c r="AT100"/>
  <c r="AZ75"/>
  <c r="AK75"/>
  <c r="AK82" s="1"/>
  <c r="AZ72"/>
  <c r="AZ73" s="1"/>
  <c r="AK72"/>
  <c r="AK70"/>
  <c r="AK67"/>
  <c r="BF67" s="1"/>
  <c r="AK62"/>
  <c r="BF62" s="1"/>
  <c r="AZ61"/>
  <c r="AX73"/>
  <c r="O55" i="108"/>
  <c r="AK53" i="121"/>
  <c r="BF53" s="1"/>
  <c r="AZ52"/>
  <c r="AZ51"/>
  <c r="AZ46"/>
  <c r="AZ45"/>
  <c r="AZ56" s="1"/>
  <c r="AK45"/>
  <c r="AT56"/>
  <c r="P56"/>
  <c r="AK36"/>
  <c r="BF36" s="1"/>
  <c r="P36" i="108" s="1"/>
  <c r="AZ35" i="121"/>
  <c r="AK35"/>
  <c r="AZ34"/>
  <c r="AK34"/>
  <c r="BF34" s="1"/>
  <c r="AZ33"/>
  <c r="AK33"/>
  <c r="P41"/>
  <c r="P42" s="1"/>
  <c r="P57" s="1"/>
  <c r="AX31"/>
  <c r="AT31"/>
  <c r="AZ11"/>
  <c r="AZ9"/>
  <c r="AN95" i="106"/>
  <c r="P95" i="108" s="1"/>
  <c r="AN87" i="106"/>
  <c r="Y100"/>
  <c r="AN79"/>
  <c r="AN68"/>
  <c r="AN62"/>
  <c r="AK73"/>
  <c r="AI57"/>
  <c r="AI103" s="1"/>
  <c r="AK103" s="1"/>
  <c r="AN34"/>
  <c r="AN29"/>
  <c r="AN25"/>
  <c r="AN20"/>
  <c r="AE31"/>
  <c r="AN10"/>
  <c r="AL94" i="105"/>
  <c r="AN94" s="1"/>
  <c r="AN100" s="1"/>
  <c r="B101"/>
  <c r="AL81"/>
  <c r="N81" i="108" s="1"/>
  <c r="K73" i="105"/>
  <c r="AL46"/>
  <c r="N46" i="108" s="1"/>
  <c r="B46" i="23" s="1"/>
  <c r="N46" s="1"/>
  <c r="K56" i="105"/>
  <c r="AN29"/>
  <c r="AU100" i="104"/>
  <c r="AU56"/>
  <c r="CB92" i="103"/>
  <c r="CD89"/>
  <c r="BX82"/>
  <c r="CD70"/>
  <c r="CD67"/>
  <c r="CC62"/>
  <c r="CD60"/>
  <c r="P60" i="108" s="1"/>
  <c r="CD49" i="103"/>
  <c r="BY56"/>
  <c r="CB40"/>
  <c r="CD37"/>
  <c r="CD30"/>
  <c r="CB20"/>
  <c r="CB31" s="1"/>
  <c r="BR31"/>
  <c r="CD11"/>
  <c r="P11" i="108" s="1"/>
  <c r="P11" i="23" s="1"/>
  <c r="M56" i="108"/>
  <c r="K100" i="23"/>
  <c r="Z6" i="122"/>
  <c r="Z22" s="1"/>
  <c r="D36" i="2"/>
  <c r="B60"/>
  <c r="J60" s="1"/>
  <c r="C61"/>
  <c r="K61" s="1"/>
  <c r="AW42" i="129"/>
  <c r="AW57" s="1"/>
  <c r="AV42"/>
  <c r="AV57" s="1"/>
  <c r="AU83"/>
  <c r="AU101" s="1"/>
  <c r="S20" i="132"/>
  <c r="T20" s="1"/>
  <c r="U20" s="1"/>
  <c r="S24"/>
  <c r="T24" s="1"/>
  <c r="U24" s="1"/>
  <c r="M163"/>
  <c r="Q163"/>
  <c r="E135"/>
  <c r="S177"/>
  <c r="T177" s="1"/>
  <c r="U177" s="1"/>
  <c r="V57" i="121"/>
  <c r="O72" i="108"/>
  <c r="O90"/>
  <c r="AM19" i="105"/>
  <c r="AW83" i="104"/>
  <c r="AW101" s="1"/>
  <c r="AV83"/>
  <c r="AV101" s="1"/>
  <c r="AN101"/>
  <c r="AK101"/>
  <c r="X101"/>
  <c r="H101"/>
  <c r="H103" s="1"/>
  <c r="CA15" i="103"/>
  <c r="AL42"/>
  <c r="AL57" s="1"/>
  <c r="AL103" s="1"/>
  <c r="AD57"/>
  <c r="Q101"/>
  <c r="Q103" s="1"/>
  <c r="B102" i="137"/>
  <c r="AZ26" i="121"/>
  <c r="AK26"/>
  <c r="AK24"/>
  <c r="BF24" s="1"/>
  <c r="P24" i="108" s="1"/>
  <c r="AZ21" i="121"/>
  <c r="AK20"/>
  <c r="BF20" s="1"/>
  <c r="AZ19"/>
  <c r="AH31"/>
  <c r="O11" i="108"/>
  <c r="O11" i="23" s="1"/>
  <c r="AK100" i="106"/>
  <c r="AN71"/>
  <c r="AN48"/>
  <c r="AN44"/>
  <c r="AB56"/>
  <c r="AN39"/>
  <c r="AN35"/>
  <c r="AN21"/>
  <c r="AN17"/>
  <c r="P17" i="108" s="1"/>
  <c r="AB31" i="106"/>
  <c r="AN9"/>
  <c r="P9" i="108" s="1"/>
  <c r="AN34" i="105"/>
  <c r="AN41" s="1"/>
  <c r="M41"/>
  <c r="M42" s="1"/>
  <c r="M57" s="1"/>
  <c r="AN23"/>
  <c r="K31"/>
  <c r="CA99" i="103"/>
  <c r="CA97"/>
  <c r="CA95"/>
  <c r="BU100"/>
  <c r="BR82"/>
  <c r="BR83" s="1"/>
  <c r="BR101" s="1"/>
  <c r="BR73"/>
  <c r="BO56"/>
  <c r="BO41"/>
  <c r="BO42" s="1"/>
  <c r="BO57" s="1"/>
  <c r="CC29"/>
  <c r="CD23"/>
  <c r="CD18"/>
  <c r="P18" i="108" s="1"/>
  <c r="BU31" i="103"/>
  <c r="BU42" s="1"/>
  <c r="BU57" s="1"/>
  <c r="G100" i="23"/>
  <c r="G101" s="1"/>
  <c r="K56"/>
  <c r="X6" i="122"/>
  <c r="X22" s="1"/>
  <c r="AZ23" i="121"/>
  <c r="AZ69"/>
  <c r="H30" i="2"/>
  <c r="I40"/>
  <c r="B17" i="5"/>
  <c r="D18"/>
  <c r="B30"/>
  <c r="B31"/>
  <c r="B28" i="2"/>
  <c r="D32"/>
  <c r="C56"/>
  <c r="H57" i="107"/>
  <c r="H103" s="1"/>
  <c r="AD101"/>
  <c r="I83"/>
  <c r="I101" s="1"/>
  <c r="AJ41" i="121"/>
  <c r="AJ42" s="1"/>
  <c r="X42"/>
  <c r="X57" s="1"/>
  <c r="U57"/>
  <c r="K42"/>
  <c r="K57" s="1"/>
  <c r="G42"/>
  <c r="G57" s="1"/>
  <c r="AP101"/>
  <c r="H83"/>
  <c r="H101" s="1"/>
  <c r="H103" s="1"/>
  <c r="BE17"/>
  <c r="BE31" s="1"/>
  <c r="O30" i="108"/>
  <c r="BE45" i="121"/>
  <c r="AJ56"/>
  <c r="BE63"/>
  <c r="O76" i="108"/>
  <c r="AY82" i="121"/>
  <c r="AY83" s="1"/>
  <c r="K42" i="106"/>
  <c r="K57" s="1"/>
  <c r="K103" s="1"/>
  <c r="C57"/>
  <c r="Z83"/>
  <c r="Z101" s="1"/>
  <c r="Z103" s="1"/>
  <c r="AB103" s="1"/>
  <c r="I101"/>
  <c r="AM17" i="105"/>
  <c r="AM27"/>
  <c r="AM77"/>
  <c r="L100"/>
  <c r="AG82"/>
  <c r="AG83" s="1"/>
  <c r="AG100"/>
  <c r="U42"/>
  <c r="U57" s="1"/>
  <c r="H42"/>
  <c r="H57" s="1"/>
  <c r="H103" s="1"/>
  <c r="J103" s="1"/>
  <c r="M103" s="1"/>
  <c r="E42"/>
  <c r="E57" s="1"/>
  <c r="E103" s="1"/>
  <c r="K103" s="1"/>
  <c r="AL103" s="1"/>
  <c r="AN103" s="1"/>
  <c r="AQ42" i="104"/>
  <c r="AQ57" s="1"/>
  <c r="AM57"/>
  <c r="AJ42"/>
  <c r="AJ57" s="1"/>
  <c r="G42"/>
  <c r="G57" s="1"/>
  <c r="AT101"/>
  <c r="AD101"/>
  <c r="N101"/>
  <c r="N103" s="1"/>
  <c r="N57" i="103"/>
  <c r="N103" s="1"/>
  <c r="BY103" s="1"/>
  <c r="BM57"/>
  <c r="BM103" s="1"/>
  <c r="BO103" s="1"/>
  <c r="X42"/>
  <c r="X57" s="1"/>
  <c r="BW101"/>
  <c r="BW103" s="1"/>
  <c r="BZ103" s="1"/>
  <c r="J100" i="129"/>
  <c r="V56"/>
  <c r="AM82" i="105"/>
  <c r="AN25"/>
  <c r="AU82" i="104"/>
  <c r="AU73"/>
  <c r="CD91" i="103"/>
  <c r="BX100"/>
  <c r="CA84"/>
  <c r="CC79"/>
  <c r="CD78"/>
  <c r="BU82"/>
  <c r="CC60"/>
  <c r="BU73"/>
  <c r="CD51"/>
  <c r="CD47"/>
  <c r="P47" i="108" s="1"/>
  <c r="BR56" i="103"/>
  <c r="CD39"/>
  <c r="BR41"/>
  <c r="BR42" s="1"/>
  <c r="BR57" s="1"/>
  <c r="CC32"/>
  <c r="CC25"/>
  <c r="O25" i="108" s="1"/>
  <c r="BI31" i="103"/>
  <c r="J100" i="108"/>
  <c r="M82"/>
  <c r="J73"/>
  <c r="M41"/>
  <c r="J100" i="23"/>
  <c r="G59" i="5"/>
  <c r="Y6" i="122"/>
  <c r="Y22" s="1"/>
  <c r="CD69" i="103"/>
  <c r="BY82"/>
  <c r="BY83" s="1"/>
  <c r="BY101" s="1"/>
  <c r="I43" i="2"/>
  <c r="B10" i="5"/>
  <c r="D10"/>
  <c r="C18"/>
  <c r="BA73" i="129"/>
  <c r="BA83" s="1"/>
  <c r="BA101" s="1"/>
  <c r="B24" i="2"/>
  <c r="J24" s="1"/>
  <c r="C32"/>
  <c r="B36"/>
  <c r="C41"/>
  <c r="B56"/>
  <c r="B58"/>
  <c r="C60"/>
  <c r="E60" s="1"/>
  <c r="M57" i="107"/>
  <c r="I57"/>
  <c r="I103" s="1"/>
  <c r="Q83"/>
  <c r="Q101" s="1"/>
  <c r="Q103" s="1"/>
  <c r="AV42" i="121"/>
  <c r="AV57" s="1"/>
  <c r="AV103" s="1"/>
  <c r="AF42"/>
  <c r="AF57" s="1"/>
  <c r="S101"/>
  <c r="O101"/>
  <c r="O103" s="1"/>
  <c r="O16" i="108"/>
  <c r="BE19" i="121"/>
  <c r="O19" i="108" s="1"/>
  <c r="AI41" i="121"/>
  <c r="AI42" s="1"/>
  <c r="AI57" s="1"/>
  <c r="O47" i="108"/>
  <c r="O78"/>
  <c r="O92"/>
  <c r="AY56" i="121"/>
  <c r="AM31" i="106"/>
  <c r="AG101"/>
  <c r="AG103" s="1"/>
  <c r="J101"/>
  <c r="AM29" i="105"/>
  <c r="O29" i="108" s="1"/>
  <c r="AM70" i="105"/>
  <c r="AM79"/>
  <c r="O79" i="108" s="1"/>
  <c r="AM89" i="105"/>
  <c r="AJ83"/>
  <c r="AJ101" s="1"/>
  <c r="AJ103" s="1"/>
  <c r="AQ101" i="104"/>
  <c r="AA101"/>
  <c r="K101"/>
  <c r="K103" s="1"/>
  <c r="AU103" s="1"/>
  <c r="AP57" i="103"/>
  <c r="BK83"/>
  <c r="BK101" s="1"/>
  <c r="AN42" i="137"/>
  <c r="AN57" s="1"/>
  <c r="AL102"/>
  <c r="R83"/>
  <c r="R101" s="1"/>
  <c r="BE32" i="121"/>
  <c r="BE39"/>
  <c r="O39" i="108" s="1"/>
  <c r="BE48" i="121"/>
  <c r="O48" i="108" s="1"/>
  <c r="BE50" i="121"/>
  <c r="O50" i="108" s="1"/>
  <c r="BE54" i="121"/>
  <c r="O62" i="108"/>
  <c r="BE71" i="121"/>
  <c r="O71" i="108" s="1"/>
  <c r="BE89" i="121"/>
  <c r="BV83" i="103"/>
  <c r="BV101" s="1"/>
  <c r="J83"/>
  <c r="J101" s="1"/>
  <c r="AJ42" i="137"/>
  <c r="AJ57" s="1"/>
  <c r="AR82"/>
  <c r="J83"/>
  <c r="J101" s="1"/>
  <c r="Z83"/>
  <c r="Z101" s="1"/>
  <c r="Z102" s="1"/>
  <c r="AP83"/>
  <c r="AP101" s="1"/>
  <c r="AP102" s="1"/>
  <c r="AQ102" s="1"/>
  <c r="P83" i="129"/>
  <c r="P101" s="1"/>
  <c r="AB83"/>
  <c r="AB101" s="1"/>
  <c r="AH100"/>
  <c r="AH101" s="1"/>
  <c r="O24" i="108"/>
  <c r="BE67" i="121"/>
  <c r="O67" i="108" s="1"/>
  <c r="BE69" i="121"/>
  <c r="BE81"/>
  <c r="O81" i="108" s="1"/>
  <c r="AM34" i="105"/>
  <c r="O34" i="108" s="1"/>
  <c r="AM36" i="105"/>
  <c r="O36" i="108" s="1"/>
  <c r="AO101" i="103"/>
  <c r="AO103" s="1"/>
  <c r="C83" i="108"/>
  <c r="C101" s="1"/>
  <c r="AS41" i="137"/>
  <c r="AS100"/>
  <c r="AR31"/>
  <c r="AR41"/>
  <c r="AG42"/>
  <c r="AG57" s="1"/>
  <c r="AG102" s="1"/>
  <c r="M83" i="129"/>
  <c r="M101" s="1"/>
  <c r="Y41"/>
  <c r="Y42" s="1"/>
  <c r="Y57" s="1"/>
  <c r="K6" i="122"/>
  <c r="K22" s="1"/>
  <c r="AQ42" i="137"/>
  <c r="AQ57" s="1"/>
  <c r="AR73"/>
  <c r="C83"/>
  <c r="C101" s="1"/>
  <c r="K83"/>
  <c r="K101" s="1"/>
  <c r="K102" s="1"/>
  <c r="S83"/>
  <c r="S101" s="1"/>
  <c r="AA83"/>
  <c r="AA101" s="1"/>
  <c r="AI83"/>
  <c r="AI101" s="1"/>
  <c r="AI102" s="1"/>
  <c r="AQ83"/>
  <c r="AQ101" s="1"/>
  <c r="D54" i="5"/>
  <c r="AT15" i="137"/>
  <c r="AT31" s="1"/>
  <c r="E32" i="2" l="1"/>
  <c r="E11" i="5"/>
  <c r="E17"/>
  <c r="H103" i="108"/>
  <c r="J103" s="1"/>
  <c r="C88" i="23"/>
  <c r="O88" s="1"/>
  <c r="J42" i="108"/>
  <c r="J57" s="1"/>
  <c r="J83"/>
  <c r="J101" s="1"/>
  <c r="J17" i="5"/>
  <c r="B9" i="62" s="1"/>
  <c r="R102" i="137"/>
  <c r="S102" s="1"/>
  <c r="AS83"/>
  <c r="AS101" s="1"/>
  <c r="C9" i="23"/>
  <c r="O9" s="1"/>
  <c r="M42" i="108"/>
  <c r="M57" s="1"/>
  <c r="C51" i="23"/>
  <c r="O51" s="1"/>
  <c r="F56" i="2"/>
  <c r="L103" i="108"/>
  <c r="M103" s="1"/>
  <c r="C10" i="23"/>
  <c r="O10" s="1"/>
  <c r="B10"/>
  <c r="N10" s="1"/>
  <c r="D9"/>
  <c r="P9" s="1"/>
  <c r="B9"/>
  <c r="N9" s="1"/>
  <c r="AH83" i="105"/>
  <c r="AH101" s="1"/>
  <c r="P12" i="108"/>
  <c r="D12" i="23" s="1"/>
  <c r="P12" s="1"/>
  <c r="AF103" i="107"/>
  <c r="AI103" s="1"/>
  <c r="I102" i="23"/>
  <c r="J102" s="1"/>
  <c r="G298" i="127"/>
  <c r="J101" i="23"/>
  <c r="H69" i="2"/>
  <c r="I69" s="1"/>
  <c r="H60" i="5"/>
  <c r="L60" s="1"/>
  <c r="G57" i="23"/>
  <c r="AZ101" i="129"/>
  <c r="AZ102" s="1"/>
  <c r="Z224" i="133"/>
  <c r="Z367" s="1"/>
  <c r="H367"/>
  <c r="V224"/>
  <c r="E215"/>
  <c r="E213" s="1"/>
  <c r="D213"/>
  <c r="E219"/>
  <c r="E218" s="1"/>
  <c r="D218"/>
  <c r="U198"/>
  <c r="M254" i="132"/>
  <c r="D121"/>
  <c r="D83"/>
  <c r="AT42" i="137"/>
  <c r="AT57" s="1"/>
  <c r="AT101"/>
  <c r="L59" i="2"/>
  <c r="M59" s="1"/>
  <c r="J101" i="129"/>
  <c r="M27" i="2"/>
  <c r="BC83" i="129"/>
  <c r="BC101" s="1"/>
  <c r="BC102" s="1"/>
  <c r="E12" i="5"/>
  <c r="BC42" i="129"/>
  <c r="BC57" s="1"/>
  <c r="C52" i="23"/>
  <c r="O52" s="1"/>
  <c r="F12" i="5"/>
  <c r="J12" s="1"/>
  <c r="B7" i="62" s="1"/>
  <c r="AW42" i="104"/>
  <c r="AW57" s="1"/>
  <c r="AN31" i="105"/>
  <c r="AN42" s="1"/>
  <c r="AN57" s="1"/>
  <c r="P22" i="108"/>
  <c r="AF103" i="121"/>
  <c r="AH103" s="1"/>
  <c r="P103"/>
  <c r="Z103"/>
  <c r="BF91"/>
  <c r="P91" i="108" s="1"/>
  <c r="BC101" i="121"/>
  <c r="P101"/>
  <c r="BF94"/>
  <c r="AC103"/>
  <c r="AE103" s="1"/>
  <c r="BF87"/>
  <c r="AU103"/>
  <c r="AW103" s="1"/>
  <c r="BD100"/>
  <c r="AY101"/>
  <c r="X367" i="133"/>
  <c r="AH83" i="107"/>
  <c r="AH101" s="1"/>
  <c r="AM101" s="1"/>
  <c r="D64" i="2"/>
  <c r="M103" i="107"/>
  <c r="AH103" s="1"/>
  <c r="M17" i="2"/>
  <c r="I67"/>
  <c r="K67"/>
  <c r="M67" s="1"/>
  <c r="I68"/>
  <c r="M68"/>
  <c r="G102" i="23"/>
  <c r="E103" i="108"/>
  <c r="G49" i="2"/>
  <c r="K49" s="1"/>
  <c r="C86" i="23"/>
  <c r="O86" s="1"/>
  <c r="P81" i="108"/>
  <c r="P71"/>
  <c r="P48"/>
  <c r="H46" i="5" s="1"/>
  <c r="P44" i="108"/>
  <c r="P25"/>
  <c r="D25" i="23" s="1"/>
  <c r="P25" s="1"/>
  <c r="CC100" i="103"/>
  <c r="CC82"/>
  <c r="O54" i="108"/>
  <c r="C54" i="23" s="1"/>
  <c r="O54" s="1"/>
  <c r="G31" i="5"/>
  <c r="K31" s="1"/>
  <c r="C17" i="62" s="1"/>
  <c r="BZ101" i="103"/>
  <c r="CC31"/>
  <c r="O27" i="108"/>
  <c r="G18" i="5" s="1"/>
  <c r="K18" s="1"/>
  <c r="C10" i="62" s="1"/>
  <c r="C18" i="23"/>
  <c r="O18" s="1"/>
  <c r="G12" i="5"/>
  <c r="K12" s="1"/>
  <c r="C7" i="62" s="1"/>
  <c r="AV42" i="104"/>
  <c r="AV57" s="1"/>
  <c r="O69" i="108"/>
  <c r="C69" i="23" s="1"/>
  <c r="O69" s="1"/>
  <c r="AM73" i="105"/>
  <c r="O22" i="108"/>
  <c r="AM42" i="106"/>
  <c r="AM57" s="1"/>
  <c r="F11" i="2"/>
  <c r="J11" s="1"/>
  <c r="J30" i="5"/>
  <c r="B16" i="62" s="1"/>
  <c r="C65" i="23"/>
  <c r="O65" s="1"/>
  <c r="AJ57" i="121"/>
  <c r="G50" i="5"/>
  <c r="K50" s="1"/>
  <c r="AJ83" i="121"/>
  <c r="AJ101" s="1"/>
  <c r="AD103" i="107"/>
  <c r="C103"/>
  <c r="AG83"/>
  <c r="AM102" i="137"/>
  <c r="AN102" s="1"/>
  <c r="AJ102"/>
  <c r="AK102" s="1"/>
  <c r="AA102"/>
  <c r="AB102" s="1"/>
  <c r="X102"/>
  <c r="Y102" s="1"/>
  <c r="U102"/>
  <c r="V102" s="1"/>
  <c r="O102"/>
  <c r="P102" s="1"/>
  <c r="M102"/>
  <c r="I102"/>
  <c r="J102" s="1"/>
  <c r="G102"/>
  <c r="AS42"/>
  <c r="AS57" s="1"/>
  <c r="C102"/>
  <c r="D102" s="1"/>
  <c r="C25" i="2"/>
  <c r="E25" s="1"/>
  <c r="BB101" i="129"/>
  <c r="BB42"/>
  <c r="BB57" s="1"/>
  <c r="D365" i="133"/>
  <c r="N367"/>
  <c r="G367"/>
  <c r="Y367"/>
  <c r="C365"/>
  <c r="V365"/>
  <c r="I367"/>
  <c r="U94"/>
  <c r="U92" s="1"/>
  <c r="T92"/>
  <c r="K224"/>
  <c r="K367" s="1"/>
  <c r="I254" i="132"/>
  <c r="E252"/>
  <c r="R254"/>
  <c r="H254"/>
  <c r="Q254"/>
  <c r="L254"/>
  <c r="F254"/>
  <c r="U135"/>
  <c r="S74"/>
  <c r="S83"/>
  <c r="P254"/>
  <c r="S135"/>
  <c r="S116"/>
  <c r="S129"/>
  <c r="Z254"/>
  <c r="D252"/>
  <c r="T135"/>
  <c r="N254"/>
  <c r="S54"/>
  <c r="U54"/>
  <c r="V254"/>
  <c r="X254"/>
  <c r="T54"/>
  <c r="G116" i="136"/>
  <c r="G498"/>
  <c r="G501" s="1"/>
  <c r="F116"/>
  <c r="F498"/>
  <c r="F501" s="1"/>
  <c r="H216"/>
  <c r="D32" i="5"/>
  <c r="L32" s="1"/>
  <c r="M32" s="1"/>
  <c r="H173" i="136"/>
  <c r="H114"/>
  <c r="F493"/>
  <c r="G493"/>
  <c r="D34" i="5"/>
  <c r="L34" s="1"/>
  <c r="M34" s="1"/>
  <c r="H66" i="136"/>
  <c r="H498" s="1"/>
  <c r="M19" i="5"/>
  <c r="Z47" i="128"/>
  <c r="Y47"/>
  <c r="F312" i="127"/>
  <c r="F315" s="1"/>
  <c r="D15" i="2"/>
  <c r="E15" s="1"/>
  <c r="E312" i="127"/>
  <c r="G312"/>
  <c r="I30" i="2"/>
  <c r="E298" i="127"/>
  <c r="M43" i="2"/>
  <c r="F298" i="127"/>
  <c r="E229"/>
  <c r="E311"/>
  <c r="E315" s="1"/>
  <c r="F42" i="5"/>
  <c r="J42" s="1"/>
  <c r="B24" i="62" s="1"/>
  <c r="J43" i="5"/>
  <c r="F37" i="2"/>
  <c r="F10"/>
  <c r="J10" s="1"/>
  <c r="C93" i="23"/>
  <c r="O93" s="1"/>
  <c r="G56" i="2"/>
  <c r="K56" s="1"/>
  <c r="D17" i="23"/>
  <c r="P17" s="1"/>
  <c r="H11" i="5"/>
  <c r="B69" i="23"/>
  <c r="N69" s="1"/>
  <c r="F28" i="2"/>
  <c r="F25" s="1"/>
  <c r="B49" i="23"/>
  <c r="N49" s="1"/>
  <c r="F47" i="5"/>
  <c r="C34" i="23"/>
  <c r="O34" s="1"/>
  <c r="C79"/>
  <c r="O79" s="1"/>
  <c r="AH103" i="106"/>
  <c r="AM103"/>
  <c r="D47" i="23"/>
  <c r="P47" s="1"/>
  <c r="H12" i="5"/>
  <c r="D18" i="23"/>
  <c r="P18" s="1"/>
  <c r="C70"/>
  <c r="O70" s="1"/>
  <c r="D64"/>
  <c r="P64" s="1"/>
  <c r="D96"/>
  <c r="P96" s="1"/>
  <c r="F50" i="2"/>
  <c r="B87" i="23"/>
  <c r="N87" s="1"/>
  <c r="P39" i="108"/>
  <c r="L102" i="23"/>
  <c r="C49"/>
  <c r="O49" s="1"/>
  <c r="G47" i="5"/>
  <c r="K47" s="1"/>
  <c r="D97" i="23"/>
  <c r="P97" s="1"/>
  <c r="D60"/>
  <c r="F41" i="2"/>
  <c r="J41" s="1"/>
  <c r="F17" i="62" s="1"/>
  <c r="B81" i="23"/>
  <c r="N81" s="1"/>
  <c r="D95"/>
  <c r="P95" s="1"/>
  <c r="P32" i="108"/>
  <c r="CD31" i="103"/>
  <c r="AL103" i="106"/>
  <c r="P37" i="108"/>
  <c r="C33" i="23"/>
  <c r="O33" s="1"/>
  <c r="G30" i="5"/>
  <c r="K30" s="1"/>
  <c r="C16" i="62" s="1"/>
  <c r="B9" i="5"/>
  <c r="C30" i="23"/>
  <c r="O30" s="1"/>
  <c r="G24" i="5"/>
  <c r="K24" s="1"/>
  <c r="C65" i="2"/>
  <c r="E36"/>
  <c r="D44"/>
  <c r="C95" i="23"/>
  <c r="O95" s="1"/>
  <c r="D21"/>
  <c r="P21" s="1"/>
  <c r="H16" i="5"/>
  <c r="L16" s="1"/>
  <c r="T168" i="133"/>
  <c r="S112"/>
  <c r="C75" i="23"/>
  <c r="O75" s="1"/>
  <c r="G38" i="2"/>
  <c r="C53" i="23"/>
  <c r="O53" s="1"/>
  <c r="G51" i="5"/>
  <c r="K51" s="1"/>
  <c r="E30"/>
  <c r="C28" i="23"/>
  <c r="O28" s="1"/>
  <c r="E83" i="103"/>
  <c r="E101" s="1"/>
  <c r="G82"/>
  <c r="G83" s="1"/>
  <c r="G101" s="1"/>
  <c r="T213" i="133"/>
  <c r="U214"/>
  <c r="U213" s="1"/>
  <c r="T41"/>
  <c r="S39"/>
  <c r="C23" i="23"/>
  <c r="O23" s="1"/>
  <c r="G17" i="5"/>
  <c r="K17" s="1"/>
  <c r="C9" i="62" s="1"/>
  <c r="T83" i="132"/>
  <c r="U85"/>
  <c r="U83" s="1"/>
  <c r="B40" i="23"/>
  <c r="N40" s="1"/>
  <c r="F37" i="5"/>
  <c r="J37" s="1"/>
  <c r="G31" i="2"/>
  <c r="K31" s="1"/>
  <c r="C71" i="23"/>
  <c r="O71" s="1"/>
  <c r="B65" i="2"/>
  <c r="J56"/>
  <c r="E10" i="5"/>
  <c r="D9"/>
  <c r="E21"/>
  <c r="L21"/>
  <c r="M21" s="1"/>
  <c r="F31"/>
  <c r="J31" s="1"/>
  <c r="B17" i="62" s="1"/>
  <c r="B35" i="23"/>
  <c r="N35" s="1"/>
  <c r="B29"/>
  <c r="N29" s="1"/>
  <c r="F23" i="5"/>
  <c r="J23" s="1"/>
  <c r="M56" i="133"/>
  <c r="M54" s="1"/>
  <c r="M224" s="1"/>
  <c r="M367" s="1"/>
  <c r="L54"/>
  <c r="E17" i="132"/>
  <c r="E7" s="1"/>
  <c r="D7"/>
  <c r="B38" i="5"/>
  <c r="BD41" i="121"/>
  <c r="BD42" s="1"/>
  <c r="BD57" s="1"/>
  <c r="N32" i="108"/>
  <c r="M76" i="133"/>
  <c r="M74" s="1"/>
  <c r="L74"/>
  <c r="S6" i="122"/>
  <c r="S22" s="1"/>
  <c r="C25" i="23"/>
  <c r="O25" s="1"/>
  <c r="S54" i="133"/>
  <c r="H62" i="2"/>
  <c r="I62" s="1"/>
  <c r="J62"/>
  <c r="AK82" i="107"/>
  <c r="E95" i="132"/>
  <c r="E93" s="1"/>
  <c r="D93"/>
  <c r="L42" i="2"/>
  <c r="M42" s="1"/>
  <c r="I42"/>
  <c r="K49" i="5"/>
  <c r="B65" i="23"/>
  <c r="N65" s="1"/>
  <c r="F16" i="2"/>
  <c r="J16" s="1"/>
  <c r="F7" i="62" s="1"/>
  <c r="C36" i="23"/>
  <c r="O36" s="1"/>
  <c r="C67"/>
  <c r="O67" s="1"/>
  <c r="C50"/>
  <c r="O50" s="1"/>
  <c r="C47"/>
  <c r="O47" s="1"/>
  <c r="G10" i="5"/>
  <c r="K10" s="1"/>
  <c r="C16" i="23"/>
  <c r="J58" i="2"/>
  <c r="B57"/>
  <c r="J57" s="1"/>
  <c r="F26" i="62" s="1"/>
  <c r="B25" i="2"/>
  <c r="D24" i="23"/>
  <c r="P24" s="1"/>
  <c r="C90"/>
  <c r="O90" s="1"/>
  <c r="G53" i="2"/>
  <c r="H53" s="1"/>
  <c r="CD59" i="103"/>
  <c r="CB73"/>
  <c r="T195" i="133"/>
  <c r="S194"/>
  <c r="C9" i="5"/>
  <c r="B25" i="23"/>
  <c r="N25" s="1"/>
  <c r="F18" i="5"/>
  <c r="J18" s="1"/>
  <c r="B10" i="62" s="1"/>
  <c r="B48" i="23"/>
  <c r="N48" s="1"/>
  <c r="F46" i="5"/>
  <c r="T206" i="133"/>
  <c r="S205"/>
  <c r="K58" i="5"/>
  <c r="M58" s="1"/>
  <c r="G60"/>
  <c r="I58"/>
  <c r="D34" i="133"/>
  <c r="E37"/>
  <c r="E34" s="1"/>
  <c r="B37" i="2"/>
  <c r="D54" i="133"/>
  <c r="E55"/>
  <c r="E54" s="1"/>
  <c r="B16" i="23"/>
  <c r="F10" i="5"/>
  <c r="F32" i="2"/>
  <c r="J32" s="1"/>
  <c r="B72" i="23"/>
  <c r="N72" s="1"/>
  <c r="E10" i="2"/>
  <c r="D33"/>
  <c r="C38" i="5"/>
  <c r="L53"/>
  <c r="M53" s="1"/>
  <c r="B29" i="62"/>
  <c r="D29" s="1"/>
  <c r="AN59" i="105"/>
  <c r="AN73" s="1"/>
  <c r="AL73"/>
  <c r="C37" i="2"/>
  <c r="E37" s="1"/>
  <c r="K38"/>
  <c r="AI73" i="107"/>
  <c r="AK59"/>
  <c r="T88" i="133"/>
  <c r="U90"/>
  <c r="U88" s="1"/>
  <c r="E40" i="2"/>
  <c r="L40"/>
  <c r="M40" s="1"/>
  <c r="N60" i="23"/>
  <c r="P34" i="108"/>
  <c r="P62"/>
  <c r="AN73" i="106"/>
  <c r="N20" i="108"/>
  <c r="P38"/>
  <c r="AL82" i="105"/>
  <c r="AK31" i="121"/>
  <c r="AN31" i="106"/>
  <c r="AL56" i="105"/>
  <c r="E365" i="133"/>
  <c r="L42" i="105"/>
  <c r="L57" s="1"/>
  <c r="CD65" i="103"/>
  <c r="AE42" i="106"/>
  <c r="AE57" s="1"/>
  <c r="AK41" i="121"/>
  <c r="AL57" i="106"/>
  <c r="G57" i="103"/>
  <c r="BF26" i="121"/>
  <c r="P26" i="108" s="1"/>
  <c r="BF72" i="121"/>
  <c r="P72" i="108" s="1"/>
  <c r="AZ83" i="121"/>
  <c r="P51" i="108"/>
  <c r="AH101" i="121"/>
  <c r="BI42" i="103"/>
  <c r="BI57" s="1"/>
  <c r="BX103"/>
  <c r="CA103" s="1"/>
  <c r="P69" i="108"/>
  <c r="BE73" i="121"/>
  <c r="S198" i="133"/>
  <c r="AN103" i="106"/>
  <c r="AL57" i="105"/>
  <c r="S107" i="132"/>
  <c r="AR42" i="137"/>
  <c r="AR57" s="1"/>
  <c r="AH102"/>
  <c r="AR83"/>
  <c r="AR101" s="1"/>
  <c r="O89" i="108"/>
  <c r="CC41" i="103"/>
  <c r="CA100"/>
  <c r="AU83" i="104"/>
  <c r="AU101" s="1"/>
  <c r="AG101" i="105"/>
  <c r="CA31" i="103"/>
  <c r="BF33" i="121"/>
  <c r="BF35"/>
  <c r="BF70"/>
  <c r="P70" i="108" s="1"/>
  <c r="BF92" i="121"/>
  <c r="P92" i="108" s="1"/>
  <c r="L83" i="105"/>
  <c r="L101" s="1"/>
  <c r="CA82" i="103"/>
  <c r="AT83" i="121"/>
  <c r="AT101" s="1"/>
  <c r="AT103"/>
  <c r="AU57" i="104"/>
  <c r="BF19" i="121"/>
  <c r="BF40"/>
  <c r="P40" i="108" s="1"/>
  <c r="P50"/>
  <c r="O87"/>
  <c r="J57" i="23"/>
  <c r="O85" i="108"/>
  <c r="P65"/>
  <c r="D39" i="133"/>
  <c r="C163" i="132"/>
  <c r="C254" s="1"/>
  <c r="CA73" i="103"/>
  <c r="BF10" i="121"/>
  <c r="P10" i="108" s="1"/>
  <c r="K57" i="23"/>
  <c r="K102" s="1"/>
  <c r="AX83" i="121"/>
  <c r="AX101" s="1"/>
  <c r="AH42"/>
  <c r="AH57" s="1"/>
  <c r="P76" i="108"/>
  <c r="AG42" i="107"/>
  <c r="AG57" s="1"/>
  <c r="CD79" i="103"/>
  <c r="CD82" s="1"/>
  <c r="AL100" i="105"/>
  <c r="AH57" i="106"/>
  <c r="BD56" i="121"/>
  <c r="AW57"/>
  <c r="AZ100"/>
  <c r="O21" i="108"/>
  <c r="AN82" i="106"/>
  <c r="AN83" s="1"/>
  <c r="P15" i="108"/>
  <c r="P99"/>
  <c r="CD33" i="103"/>
  <c r="L30" i="2"/>
  <c r="E83" i="132"/>
  <c r="P94" i="108"/>
  <c r="C81" i="23"/>
  <c r="O81" s="1"/>
  <c r="C62"/>
  <c r="O62" s="1"/>
  <c r="C39"/>
  <c r="O39" s="1"/>
  <c r="C92"/>
  <c r="O92" s="1"/>
  <c r="G55" i="2"/>
  <c r="K55" s="1"/>
  <c r="C76" i="23"/>
  <c r="O76" s="1"/>
  <c r="D36"/>
  <c r="P36" s="1"/>
  <c r="C97"/>
  <c r="O97" s="1"/>
  <c r="AN74" i="105"/>
  <c r="AN82" s="1"/>
  <c r="M82"/>
  <c r="M83" s="1"/>
  <c r="M101" s="1"/>
  <c r="C80" i="23"/>
  <c r="O80" s="1"/>
  <c r="G41" i="2"/>
  <c r="K41" s="1"/>
  <c r="G17" i="62" s="1"/>
  <c r="B13" i="5"/>
  <c r="F16"/>
  <c r="J16" s="1"/>
  <c r="B21" i="23"/>
  <c r="N21" s="1"/>
  <c r="D46"/>
  <c r="P46" s="1"/>
  <c r="F49" i="2"/>
  <c r="B86" i="23"/>
  <c r="T219" i="133"/>
  <c r="S218"/>
  <c r="T72"/>
  <c r="S70"/>
  <c r="T95" i="132"/>
  <c r="S93"/>
  <c r="E207" i="133"/>
  <c r="E205" s="1"/>
  <c r="D205"/>
  <c r="C13" i="5"/>
  <c r="E13" s="1"/>
  <c r="E27" i="133"/>
  <c r="E6" s="1"/>
  <c r="D6"/>
  <c r="S100"/>
  <c r="D57" i="2"/>
  <c r="L58"/>
  <c r="M58" s="1"/>
  <c r="E58"/>
  <c r="U79" i="132"/>
  <c r="U74" s="1"/>
  <c r="T74"/>
  <c r="T107"/>
  <c r="U109"/>
  <c r="U107" s="1"/>
  <c r="C24" i="23"/>
  <c r="O24" s="1"/>
  <c r="C48"/>
  <c r="O48" s="1"/>
  <c r="G46" i="5"/>
  <c r="G23"/>
  <c r="K23" s="1"/>
  <c r="C29" i="23"/>
  <c r="O29" s="1"/>
  <c r="O45" i="108"/>
  <c r="BE56" i="121"/>
  <c r="C72" i="23"/>
  <c r="O72" s="1"/>
  <c r="G32" i="2"/>
  <c r="K32" s="1"/>
  <c r="BF45" i="121"/>
  <c r="P45" i="108" s="1"/>
  <c r="AK56" i="121"/>
  <c r="C98" i="23"/>
  <c r="O98" s="1"/>
  <c r="C91"/>
  <c r="O91" s="1"/>
  <c r="M93" i="133"/>
  <c r="M92" s="1"/>
  <c r="L92"/>
  <c r="E61" i="2"/>
  <c r="L61"/>
  <c r="M61" s="1"/>
  <c r="D65"/>
  <c r="E16"/>
  <c r="AK32" i="107"/>
  <c r="AJ41"/>
  <c r="AK41" s="1"/>
  <c r="D66" i="23"/>
  <c r="P66" s="1"/>
  <c r="T174" i="132"/>
  <c r="S165"/>
  <c r="S197" s="1"/>
  <c r="U117"/>
  <c r="U116" s="1"/>
  <c r="T116"/>
  <c r="G229" i="127"/>
  <c r="G311"/>
  <c r="D54" i="2"/>
  <c r="E55"/>
  <c r="D28" i="23"/>
  <c r="P28" s="1"/>
  <c r="T129" i="132"/>
  <c r="U130"/>
  <c r="U129" s="1"/>
  <c r="S358" i="133"/>
  <c r="U64"/>
  <c r="U61" s="1"/>
  <c r="T61"/>
  <c r="B92" i="23"/>
  <c r="N92" s="1"/>
  <c r="F55" i="2"/>
  <c r="F54" s="1"/>
  <c r="J53"/>
  <c r="BE41" i="121"/>
  <c r="BE42" s="1"/>
  <c r="O32" i="108"/>
  <c r="C78" i="23"/>
  <c r="O78" s="1"/>
  <c r="C19"/>
  <c r="O19" s="1"/>
  <c r="K60" i="2"/>
  <c r="M60" s="1"/>
  <c r="C57"/>
  <c r="K57" s="1"/>
  <c r="G26" i="62" s="1"/>
  <c r="D38" i="5"/>
  <c r="E29"/>
  <c r="K59"/>
  <c r="M59" s="1"/>
  <c r="I59"/>
  <c r="CC73" i="103"/>
  <c r="O60" i="108"/>
  <c r="E18" i="5"/>
  <c r="C66" i="23"/>
  <c r="O66" s="1"/>
  <c r="B54" i="2"/>
  <c r="B64"/>
  <c r="BF61" i="121"/>
  <c r="P61" i="108" s="1"/>
  <c r="AK73" i="121"/>
  <c r="AK83" s="1"/>
  <c r="C96" i="23"/>
  <c r="O96" s="1"/>
  <c r="BE82" i="121"/>
  <c r="O74" i="108"/>
  <c r="B19" i="23"/>
  <c r="N19" s="1"/>
  <c r="F14" i="5"/>
  <c r="C94" i="23"/>
  <c r="O94" s="1"/>
  <c r="P85"/>
  <c r="B17"/>
  <c r="N17" s="1"/>
  <c r="F11" i="5"/>
  <c r="J11" s="1"/>
  <c r="C64" i="2"/>
  <c r="C54"/>
  <c r="AM83" i="107"/>
  <c r="E200" i="133"/>
  <c r="E198" s="1"/>
  <c r="D198"/>
  <c r="D74" i="132"/>
  <c r="E79"/>
  <c r="E74" s="1"/>
  <c r="AM32" i="107"/>
  <c r="AH41"/>
  <c r="AH42" s="1"/>
  <c r="AH57" s="1"/>
  <c r="AM57" s="1"/>
  <c r="N74" i="108"/>
  <c r="BD82" i="121"/>
  <c r="BD83" s="1"/>
  <c r="BD101" s="1"/>
  <c r="C26" i="23"/>
  <c r="O26" s="1"/>
  <c r="CD84" i="103"/>
  <c r="CB100"/>
  <c r="D107" i="132"/>
  <c r="E110"/>
  <c r="E107" s="1"/>
  <c r="P43" i="108"/>
  <c r="M97" i="133"/>
  <c r="M96" s="1"/>
  <c r="L96"/>
  <c r="S88" i="132"/>
  <c r="T90"/>
  <c r="AI31" i="107"/>
  <c r="AI57" s="1"/>
  <c r="AK15"/>
  <c r="AK31" s="1"/>
  <c r="S99" i="132"/>
  <c r="T101"/>
  <c r="T99" s="1"/>
  <c r="D61"/>
  <c r="E65"/>
  <c r="E61" s="1"/>
  <c r="J52" i="2"/>
  <c r="F51"/>
  <c r="J51" s="1"/>
  <c r="AM83" i="105"/>
  <c r="AM101" s="1"/>
  <c r="P20" i="108"/>
  <c r="P53"/>
  <c r="P49"/>
  <c r="AN100" i="106"/>
  <c r="AK101"/>
  <c r="S42" i="107"/>
  <c r="S57" s="1"/>
  <c r="S103" s="1"/>
  <c r="CA41" i="103"/>
  <c r="AX42" i="121"/>
  <c r="AX57" s="1"/>
  <c r="P29" i="108"/>
  <c r="P78"/>
  <c r="AB57" i="106"/>
  <c r="CD85" i="103"/>
  <c r="BU83"/>
  <c r="BU101" s="1"/>
  <c r="AZ31" i="121"/>
  <c r="BF89"/>
  <c r="P89" i="108" s="1"/>
  <c r="W224" i="133"/>
  <c r="W367" s="1"/>
  <c r="Z27" i="128"/>
  <c r="AN41" i="106"/>
  <c r="AY57" i="121"/>
  <c r="AM31" i="105"/>
  <c r="CD53" i="103"/>
  <c r="N73" i="108"/>
  <c r="AK100" i="121"/>
  <c r="P77" i="108"/>
  <c r="CC56" i="103"/>
  <c r="AE57" i="121"/>
  <c r="P23" i="108"/>
  <c r="O43"/>
  <c r="AJ57" i="107"/>
  <c r="V83" i="106"/>
  <c r="V101" s="1"/>
  <c r="CC103" i="103"/>
  <c r="M101" i="23"/>
  <c r="AK103" i="105"/>
  <c r="BF74" i="121"/>
  <c r="E19" i="5"/>
  <c r="M83" i="108"/>
  <c r="M101" s="1"/>
  <c r="O63"/>
  <c r="O17"/>
  <c r="K103" i="121"/>
  <c r="AN56" i="106"/>
  <c r="BX83" i="103"/>
  <c r="BX101" s="1"/>
  <c r="P67" i="108"/>
  <c r="BF75" i="121"/>
  <c r="P75" i="108" s="1"/>
  <c r="J83" i="105"/>
  <c r="J101" s="1"/>
  <c r="AZ41" i="121"/>
  <c r="BE100"/>
  <c r="J42" i="105"/>
  <c r="J57" s="1"/>
  <c r="CA56" i="103"/>
  <c r="P27" i="108"/>
  <c r="BF90" i="121"/>
  <c r="P90" i="108" s="1"/>
  <c r="AE83" i="121"/>
  <c r="AE101" s="1"/>
  <c r="E39" i="133"/>
  <c r="W254" i="132"/>
  <c r="Y254"/>
  <c r="BO101" i="103"/>
  <c r="N51" i="108"/>
  <c r="K83" i="105"/>
  <c r="K101" s="1"/>
  <c r="P16" i="108"/>
  <c r="M57" i="23"/>
  <c r="CD35" i="103"/>
  <c r="CD54"/>
  <c r="P54" i="108" s="1"/>
  <c r="CD80" i="103"/>
  <c r="P80" i="108" s="1"/>
  <c r="CD93" i="103"/>
  <c r="P93" i="108" s="1"/>
  <c r="Y42" i="106"/>
  <c r="Y57" s="1"/>
  <c r="N96" i="108"/>
  <c r="B96" i="23" s="1"/>
  <c r="N96" s="1"/>
  <c r="P30" i="108"/>
  <c r="BF52" i="121"/>
  <c r="P52" i="108" s="1"/>
  <c r="P79"/>
  <c r="L112" i="133"/>
  <c r="O77" i="108"/>
  <c r="E56" i="2"/>
  <c r="P68" i="108"/>
  <c r="D103" i="103"/>
  <c r="E14" i="5"/>
  <c r="AK42" i="105"/>
  <c r="AK57" s="1"/>
  <c r="CB82" i="103"/>
  <c r="CB83" s="1"/>
  <c r="BA103" i="121"/>
  <c r="BC103" s="1"/>
  <c r="AM41" i="105"/>
  <c r="C224" i="133"/>
  <c r="C367" s="1"/>
  <c r="CD63" i="103"/>
  <c r="P63" i="108" s="1"/>
  <c r="G73" i="103"/>
  <c r="H491" i="136"/>
  <c r="T198" i="133"/>
  <c r="P98" i="108"/>
  <c r="BD31" i="121"/>
  <c r="E57" i="103"/>
  <c r="F38" i="2"/>
  <c r="D48" i="23" l="1"/>
  <c r="P48" s="1"/>
  <c r="AR102" i="137"/>
  <c r="J37" i="2"/>
  <c r="F16" i="62" s="1"/>
  <c r="D10" i="23"/>
  <c r="P10" s="1"/>
  <c r="H28" i="2"/>
  <c r="H25" s="1"/>
  <c r="L69"/>
  <c r="M69" s="1"/>
  <c r="G52" i="5"/>
  <c r="K52" s="1"/>
  <c r="AG103" i="107"/>
  <c r="AJ103" s="1"/>
  <c r="AK103" s="1"/>
  <c r="V367" i="133"/>
  <c r="P33" i="108"/>
  <c r="AZ42" i="121"/>
  <c r="AZ57" s="1"/>
  <c r="BF56"/>
  <c r="D22" i="23"/>
  <c r="P22" s="1"/>
  <c r="AK42" i="121"/>
  <c r="AK57" s="1"/>
  <c r="P87" i="108"/>
  <c r="D87" i="23" s="1"/>
  <c r="P87" s="1"/>
  <c r="AI103" i="121"/>
  <c r="BD103" s="1"/>
  <c r="BF103" s="1"/>
  <c r="AX103"/>
  <c r="AK101"/>
  <c r="M102" i="23"/>
  <c r="J25" i="2"/>
  <c r="F8" i="62" s="1"/>
  <c r="H31" i="2"/>
  <c r="L31" s="1"/>
  <c r="M31" s="1"/>
  <c r="D71" i="23"/>
  <c r="P71" s="1"/>
  <c r="D81"/>
  <c r="P81" s="1"/>
  <c r="CD56" i="103"/>
  <c r="CD41"/>
  <c r="CD42" s="1"/>
  <c r="CC83"/>
  <c r="CC101" s="1"/>
  <c r="G28" i="2"/>
  <c r="H38"/>
  <c r="L38" s="1"/>
  <c r="M38" s="1"/>
  <c r="G54"/>
  <c r="K54" s="1"/>
  <c r="G25" i="62" s="1"/>
  <c r="CC42" i="103"/>
  <c r="CC57" s="1"/>
  <c r="C27" i="23"/>
  <c r="O27" s="1"/>
  <c r="C22"/>
  <c r="O22" s="1"/>
  <c r="G14" i="5"/>
  <c r="K14" s="1"/>
  <c r="BE83" i="121"/>
  <c r="BE101" s="1"/>
  <c r="BE57"/>
  <c r="AS102" i="137"/>
  <c r="AT102" s="1"/>
  <c r="C33" i="2"/>
  <c r="E33" s="1"/>
  <c r="L224" i="133"/>
  <c r="L367" s="1"/>
  <c r="H493" i="136"/>
  <c r="H499"/>
  <c r="H501" s="1"/>
  <c r="H116"/>
  <c r="L15" i="2"/>
  <c r="M15" s="1"/>
  <c r="G315" i="127"/>
  <c r="B44" i="2"/>
  <c r="N100" i="108"/>
  <c r="O31"/>
  <c r="J38" i="2"/>
  <c r="D54" i="23"/>
  <c r="P54" s="1"/>
  <c r="H52" i="5"/>
  <c r="D93" i="23"/>
  <c r="P93" s="1"/>
  <c r="H56" i="2"/>
  <c r="C77" i="23"/>
  <c r="O77" s="1"/>
  <c r="D91"/>
  <c r="P91" s="1"/>
  <c r="D45"/>
  <c r="H43" i="5"/>
  <c r="D92" i="23"/>
  <c r="P92" s="1"/>
  <c r="H55" i="2"/>
  <c r="B20" i="23"/>
  <c r="N20" s="1"/>
  <c r="F15" i="5"/>
  <c r="J15" s="1"/>
  <c r="AI101" i="107"/>
  <c r="AK101" s="1"/>
  <c r="AK73"/>
  <c r="AK83" s="1"/>
  <c r="T205" i="133"/>
  <c r="U206"/>
  <c r="U205" s="1"/>
  <c r="U41"/>
  <c r="U39" s="1"/>
  <c r="T39"/>
  <c r="O56" i="108"/>
  <c r="D49" i="23"/>
  <c r="P49" s="1"/>
  <c r="H47" i="5"/>
  <c r="L47" s="1"/>
  <c r="C60" i="23"/>
  <c r="G10" i="2"/>
  <c r="G11"/>
  <c r="K11" s="1"/>
  <c r="O73" i="108"/>
  <c r="L46" i="5"/>
  <c r="E57" i="2"/>
  <c r="L57"/>
  <c r="D76" i="23"/>
  <c r="P76" s="1"/>
  <c r="H32" i="2"/>
  <c r="D72" i="23"/>
  <c r="P72" s="1"/>
  <c r="D38"/>
  <c r="P38" s="1"/>
  <c r="D34"/>
  <c r="P34" s="1"/>
  <c r="T54" i="133"/>
  <c r="U54"/>
  <c r="U168"/>
  <c r="U112" s="1"/>
  <c r="T112"/>
  <c r="B25" i="5"/>
  <c r="B39" s="1"/>
  <c r="B57" s="1"/>
  <c r="B61" s="1"/>
  <c r="P60" i="23"/>
  <c r="F64" i="2"/>
  <c r="J64" s="1"/>
  <c r="J50"/>
  <c r="D98" i="23"/>
  <c r="P98" s="1"/>
  <c r="D79"/>
  <c r="P79" s="1"/>
  <c r="D90"/>
  <c r="P90" s="1"/>
  <c r="D67"/>
  <c r="P67" s="1"/>
  <c r="C63"/>
  <c r="O63" s="1"/>
  <c r="BF82" i="121"/>
  <c r="P74" i="108"/>
  <c r="U90" i="132"/>
  <c r="U88" s="1"/>
  <c r="T88"/>
  <c r="C63" i="2"/>
  <c r="D61" i="23"/>
  <c r="P61" s="1"/>
  <c r="E54" i="2"/>
  <c r="D63"/>
  <c r="E65"/>
  <c r="D94" i="23"/>
  <c r="P94" s="1"/>
  <c r="C21"/>
  <c r="O21" s="1"/>
  <c r="G16" i="5"/>
  <c r="K16" s="1"/>
  <c r="M16" s="1"/>
  <c r="D88" i="23"/>
  <c r="P88" s="1"/>
  <c r="D69"/>
  <c r="P69" s="1"/>
  <c r="D62"/>
  <c r="P62" s="1"/>
  <c r="C44" i="2"/>
  <c r="E44" s="1"/>
  <c r="C25" i="5"/>
  <c r="C39" s="1"/>
  <c r="C57" s="1"/>
  <c r="C61" s="1"/>
  <c r="B32" i="23"/>
  <c r="N41" i="108"/>
  <c r="F29" i="5"/>
  <c r="L11"/>
  <c r="AI83" i="107"/>
  <c r="E103" i="103"/>
  <c r="CB101"/>
  <c r="CA42"/>
  <c r="CA57" s="1"/>
  <c r="J55" i="2"/>
  <c r="O103" i="108"/>
  <c r="AN42" i="106"/>
  <c r="AN57" s="1"/>
  <c r="B33" i="2"/>
  <c r="D224" i="133"/>
  <c r="D367" s="1"/>
  <c r="CA83" i="103"/>
  <c r="CA101" s="1"/>
  <c r="P35" i="108"/>
  <c r="AZ101" i="121"/>
  <c r="AL83" i="105"/>
  <c r="AL101" s="1"/>
  <c r="B73" i="23"/>
  <c r="F9" i="5"/>
  <c r="J9" s="1"/>
  <c r="CD73" i="103"/>
  <c r="CD83" s="1"/>
  <c r="D163" i="132"/>
  <c r="D254" s="1"/>
  <c r="P59" i="108"/>
  <c r="J10" i="5"/>
  <c r="BF41" i="121"/>
  <c r="H24" i="5"/>
  <c r="D30" i="23"/>
  <c r="P30" s="1"/>
  <c r="H17" i="5"/>
  <c r="D23" i="23"/>
  <c r="P23" s="1"/>
  <c r="D29"/>
  <c r="P29" s="1"/>
  <c r="H23" i="5"/>
  <c r="D53" i="23"/>
  <c r="P53" s="1"/>
  <c r="H51" i="5"/>
  <c r="U174" i="132"/>
  <c r="U165" s="1"/>
  <c r="U197" s="1"/>
  <c r="T165"/>
  <c r="T197" s="1"/>
  <c r="N86" i="23"/>
  <c r="N100" s="1"/>
  <c r="B100"/>
  <c r="H37" i="5"/>
  <c r="D40" i="23"/>
  <c r="P40" s="1"/>
  <c r="C89"/>
  <c r="O89" s="1"/>
  <c r="G52" i="2"/>
  <c r="H41"/>
  <c r="D80" i="23"/>
  <c r="P80" s="1"/>
  <c r="D26"/>
  <c r="P26" s="1"/>
  <c r="T194" i="133"/>
  <c r="U195"/>
  <c r="U194" s="1"/>
  <c r="O16" i="23"/>
  <c r="U6" i="122"/>
  <c r="U22" s="1"/>
  <c r="T6"/>
  <c r="T22" s="1"/>
  <c r="D63" i="23"/>
  <c r="P63" s="1"/>
  <c r="D52"/>
  <c r="P52" s="1"/>
  <c r="H50" i="5"/>
  <c r="F49"/>
  <c r="F55" s="1"/>
  <c r="J55" s="1"/>
  <c r="B51" i="23"/>
  <c r="D27"/>
  <c r="P27" s="1"/>
  <c r="D77"/>
  <c r="P77" s="1"/>
  <c r="D78"/>
  <c r="P78" s="1"/>
  <c r="F28" i="62"/>
  <c r="C32" i="23"/>
  <c r="G29" i="5"/>
  <c r="O41" i="108"/>
  <c r="U219" i="133"/>
  <c r="U218" s="1"/>
  <c r="T218"/>
  <c r="D50" i="23"/>
  <c r="P50" s="1"/>
  <c r="N16"/>
  <c r="I60" i="5"/>
  <c r="K60"/>
  <c r="M60" s="1"/>
  <c r="K53" i="2"/>
  <c r="L53" s="1"/>
  <c r="G65"/>
  <c r="K65" s="1"/>
  <c r="D37" i="23"/>
  <c r="P37" s="1"/>
  <c r="D68"/>
  <c r="P68" s="1"/>
  <c r="H10" i="5"/>
  <c r="D16" i="23"/>
  <c r="D75"/>
  <c r="P75" s="1"/>
  <c r="H37" i="2"/>
  <c r="G11" i="5"/>
  <c r="K11" s="1"/>
  <c r="C17" i="23"/>
  <c r="O17" s="1"/>
  <c r="D89"/>
  <c r="P89" s="1"/>
  <c r="D86"/>
  <c r="D20"/>
  <c r="P20" s="1"/>
  <c r="H15" i="5"/>
  <c r="L15" s="1"/>
  <c r="M15" s="1"/>
  <c r="P56" i="108"/>
  <c r="B74" i="23"/>
  <c r="F36" i="2"/>
  <c r="N82" i="108"/>
  <c r="N83" s="1"/>
  <c r="G36" i="2"/>
  <c r="C74" i="23"/>
  <c r="O82" i="108"/>
  <c r="B63" i="2"/>
  <c r="J54"/>
  <c r="F25" i="62" s="1"/>
  <c r="F6"/>
  <c r="T358" i="133"/>
  <c r="U358"/>
  <c r="C45" i="23"/>
  <c r="G43" i="5"/>
  <c r="K46"/>
  <c r="G45"/>
  <c r="K45" s="1"/>
  <c r="C28" i="62" s="1"/>
  <c r="C30" s="1"/>
  <c r="G55" i="5"/>
  <c r="K55" s="1"/>
  <c r="T100" i="133"/>
  <c r="U100"/>
  <c r="U95" i="132"/>
  <c r="U93" s="1"/>
  <c r="T93"/>
  <c r="U72" i="133"/>
  <c r="U70" s="1"/>
  <c r="T70"/>
  <c r="J49" i="2"/>
  <c r="L49" s="1"/>
  <c r="F65"/>
  <c r="J65" s="1"/>
  <c r="H49"/>
  <c r="F48"/>
  <c r="M30"/>
  <c r="H9" i="62"/>
  <c r="H16" i="2"/>
  <c r="D65" i="23"/>
  <c r="P65" s="1"/>
  <c r="C87"/>
  <c r="G50" i="2"/>
  <c r="P19" i="108"/>
  <c r="P31" s="1"/>
  <c r="BF31" i="121"/>
  <c r="D70" i="23"/>
  <c r="P70" s="1"/>
  <c r="H49" i="5"/>
  <c r="D51" i="23"/>
  <c r="P51" s="1"/>
  <c r="D45" i="2"/>
  <c r="F45" i="5"/>
  <c r="J46"/>
  <c r="F29" i="62"/>
  <c r="L62" i="2"/>
  <c r="E9" i="5"/>
  <c r="D25"/>
  <c r="H29"/>
  <c r="D32" i="23"/>
  <c r="D39"/>
  <c r="P39" s="1"/>
  <c r="J47" i="5"/>
  <c r="F56"/>
  <c r="J56" s="1"/>
  <c r="G37" i="2"/>
  <c r="K37" s="1"/>
  <c r="G16" i="62" s="1"/>
  <c r="BF100" i="121"/>
  <c r="E224" i="133"/>
  <c r="E367" s="1"/>
  <c r="J14" i="5"/>
  <c r="N56" i="108"/>
  <c r="E163" i="132"/>
  <c r="E254" s="1"/>
  <c r="O100" i="108"/>
  <c r="N31"/>
  <c r="AM42" i="105"/>
  <c r="AM57" s="1"/>
  <c r="F33" i="2"/>
  <c r="AK57" i="107"/>
  <c r="CD100" i="103"/>
  <c r="E38" i="5"/>
  <c r="AN83" i="105"/>
  <c r="AN101" s="1"/>
  <c r="AN101" i="106"/>
  <c r="N73" i="23"/>
  <c r="J28" i="2"/>
  <c r="BF73" i="121"/>
  <c r="H10" i="2"/>
  <c r="I12" i="5"/>
  <c r="L12"/>
  <c r="E64" i="2"/>
  <c r="H11"/>
  <c r="H18" i="5"/>
  <c r="L28" i="2" l="1"/>
  <c r="B31" i="23"/>
  <c r="I38" i="2"/>
  <c r="F11" i="62"/>
  <c r="H30" i="5"/>
  <c r="L30" s="1"/>
  <c r="D33" i="23"/>
  <c r="P33" s="1"/>
  <c r="I28" i="2"/>
  <c r="K28"/>
  <c r="G48" i="5"/>
  <c r="K48" s="1"/>
  <c r="C25" i="62" s="1"/>
  <c r="P41" i="108"/>
  <c r="P42" s="1"/>
  <c r="I31" i="2"/>
  <c r="G25"/>
  <c r="K25" s="1"/>
  <c r="G8" i="62" s="1"/>
  <c r="N101" i="108"/>
  <c r="J33" i="2"/>
  <c r="N31" i="23"/>
  <c r="CD101" i="103"/>
  <c r="CD57"/>
  <c r="G13" i="5"/>
  <c r="K13" s="1"/>
  <c r="C8" i="62" s="1"/>
  <c r="C45" i="2"/>
  <c r="C66" s="1"/>
  <c r="C70" s="1"/>
  <c r="B45"/>
  <c r="B66" s="1"/>
  <c r="B70" s="1"/>
  <c r="G9" i="5"/>
  <c r="K9" s="1"/>
  <c r="H45"/>
  <c r="L45" s="1"/>
  <c r="I11"/>
  <c r="H29" i="62"/>
  <c r="M62" i="2"/>
  <c r="F44"/>
  <c r="F45" s="1"/>
  <c r="J36"/>
  <c r="L17" i="5"/>
  <c r="I17"/>
  <c r="L24"/>
  <c r="M24" s="1"/>
  <c r="I24"/>
  <c r="G103" i="103"/>
  <c r="CB103"/>
  <c r="F38" i="5"/>
  <c r="J29"/>
  <c r="I32" i="2"/>
  <c r="L32"/>
  <c r="M32" s="1"/>
  <c r="O60" i="23"/>
  <c r="O73" s="1"/>
  <c r="C73"/>
  <c r="I16" i="2"/>
  <c r="L16"/>
  <c r="K43" i="5"/>
  <c r="G42"/>
  <c r="G56"/>
  <c r="K56" s="1"/>
  <c r="L25" i="2"/>
  <c r="I10" i="5"/>
  <c r="H9"/>
  <c r="L10"/>
  <c r="M10" s="1"/>
  <c r="I30"/>
  <c r="G38"/>
  <c r="K29"/>
  <c r="I50"/>
  <c r="L50"/>
  <c r="M50" s="1"/>
  <c r="G51" i="2"/>
  <c r="K51" s="1"/>
  <c r="K52"/>
  <c r="L52" s="1"/>
  <c r="H52"/>
  <c r="E63"/>
  <c r="H36"/>
  <c r="D74" i="23"/>
  <c r="P82" i="108"/>
  <c r="B6" i="62"/>
  <c r="H26"/>
  <c r="M57" i="2"/>
  <c r="G33"/>
  <c r="K10"/>
  <c r="I11"/>
  <c r="L11"/>
  <c r="M11" s="1"/>
  <c r="H33"/>
  <c r="I10"/>
  <c r="L10"/>
  <c r="P32" i="23"/>
  <c r="D66" i="2"/>
  <c r="J48"/>
  <c r="F63"/>
  <c r="J63" s="1"/>
  <c r="G44"/>
  <c r="K36"/>
  <c r="I37"/>
  <c r="L37"/>
  <c r="J49" i="5"/>
  <c r="F48"/>
  <c r="J48" s="1"/>
  <c r="B25" i="62" s="1"/>
  <c r="B27" s="1"/>
  <c r="N32" i="23"/>
  <c r="N41" s="1"/>
  <c r="B41"/>
  <c r="H54" i="2"/>
  <c r="I55"/>
  <c r="L55"/>
  <c r="M55" s="1"/>
  <c r="P45" i="23"/>
  <c r="P56" s="1"/>
  <c r="D56"/>
  <c r="I52" i="5"/>
  <c r="L52"/>
  <c r="M52" s="1"/>
  <c r="BF83" i="121"/>
  <c r="BF101" s="1"/>
  <c r="D73" i="23"/>
  <c r="O31"/>
  <c r="F13" i="5"/>
  <c r="J13" s="1"/>
  <c r="B8" i="62" s="1"/>
  <c r="C31" i="23"/>
  <c r="M11" i="5"/>
  <c r="D7" i="62"/>
  <c r="M12" i="5"/>
  <c r="I29"/>
  <c r="L29"/>
  <c r="J45"/>
  <c r="O87" i="23"/>
  <c r="O100" s="1"/>
  <c r="C100"/>
  <c r="O45"/>
  <c r="O56" s="1"/>
  <c r="C56"/>
  <c r="P86"/>
  <c r="P100" s="1"/>
  <c r="D100"/>
  <c r="C41"/>
  <c r="O32"/>
  <c r="O41" s="1"/>
  <c r="L37" i="5"/>
  <c r="M37" s="1"/>
  <c r="I37"/>
  <c r="L23"/>
  <c r="M23" s="1"/>
  <c r="I23"/>
  <c r="P73" i="108"/>
  <c r="L56" i="2"/>
  <c r="M56" s="1"/>
  <c r="I56"/>
  <c r="P100" i="108"/>
  <c r="K50" i="2"/>
  <c r="L50" s="1"/>
  <c r="G48"/>
  <c r="G64"/>
  <c r="K64" s="1"/>
  <c r="O83" i="108"/>
  <c r="I18" i="5"/>
  <c r="L18"/>
  <c r="D39"/>
  <c r="E25"/>
  <c r="L49"/>
  <c r="M49" s="1"/>
  <c r="H48"/>
  <c r="I49"/>
  <c r="H14"/>
  <c r="D19" i="23"/>
  <c r="P19" s="1"/>
  <c r="C82"/>
  <c r="O74"/>
  <c r="O82" s="1"/>
  <c r="N74"/>
  <c r="N82" s="1"/>
  <c r="N83" s="1"/>
  <c r="N101" s="1"/>
  <c r="B82"/>
  <c r="B83" s="1"/>
  <c r="B101" s="1"/>
  <c r="P16"/>
  <c r="O42" i="108"/>
  <c r="N51" i="23"/>
  <c r="N56" s="1"/>
  <c r="B56"/>
  <c r="I41" i="2"/>
  <c r="L41"/>
  <c r="I51" i="5"/>
  <c r="L51"/>
  <c r="M51" s="1"/>
  <c r="D35" i="23"/>
  <c r="P35" s="1"/>
  <c r="H31" i="5"/>
  <c r="L43"/>
  <c r="I43"/>
  <c r="H42"/>
  <c r="H56"/>
  <c r="H65" i="2"/>
  <c r="F30" i="62"/>
  <c r="BF42" i="121"/>
  <c r="BF57" s="1"/>
  <c r="N42" i="108"/>
  <c r="N57" s="1"/>
  <c r="H50" i="2"/>
  <c r="P73" i="23"/>
  <c r="H55" i="5"/>
  <c r="B42" i="23" l="1"/>
  <c r="B57" s="1"/>
  <c r="H38" i="5"/>
  <c r="I38" s="1"/>
  <c r="M28" i="2"/>
  <c r="F25" i="5"/>
  <c r="F39" s="1"/>
  <c r="I25" i="2"/>
  <c r="F54" i="5"/>
  <c r="N42" i="23"/>
  <c r="N57" s="1"/>
  <c r="N102" s="1"/>
  <c r="H64" i="2"/>
  <c r="L64" s="1"/>
  <c r="M64" s="1"/>
  <c r="G25" i="5"/>
  <c r="G39" s="1"/>
  <c r="F66" i="2"/>
  <c r="F70" s="1"/>
  <c r="E45"/>
  <c r="C83" i="23"/>
  <c r="C101" s="1"/>
  <c r="O42"/>
  <c r="O57" s="1"/>
  <c r="M43" i="5"/>
  <c r="I55"/>
  <c r="L55"/>
  <c r="M55" s="1"/>
  <c r="I65" i="2"/>
  <c r="L65"/>
  <c r="M65" s="1"/>
  <c r="K48"/>
  <c r="G24" i="62" s="1"/>
  <c r="G27" s="1"/>
  <c r="G63" i="2"/>
  <c r="K63" s="1"/>
  <c r="I54"/>
  <c r="L54"/>
  <c r="M10"/>
  <c r="L33"/>
  <c r="H6" i="62"/>
  <c r="K42" i="5"/>
  <c r="G54"/>
  <c r="P57" i="108"/>
  <c r="CD103" i="103"/>
  <c r="P103" i="108" s="1"/>
  <c r="N103"/>
  <c r="F15" i="62"/>
  <c r="F19" s="1"/>
  <c r="J44" i="2"/>
  <c r="J45" s="1"/>
  <c r="L42" i="5"/>
  <c r="I42"/>
  <c r="H54"/>
  <c r="I48"/>
  <c r="L48"/>
  <c r="C6" i="62"/>
  <c r="C11" s="1"/>
  <c r="K25" i="5"/>
  <c r="K44" i="2"/>
  <c r="G15" i="62"/>
  <c r="G19" s="1"/>
  <c r="P83" i="108"/>
  <c r="I9" i="5"/>
  <c r="L9"/>
  <c r="L31"/>
  <c r="L38" s="1"/>
  <c r="I31"/>
  <c r="H13"/>
  <c r="I14"/>
  <c r="L14"/>
  <c r="M14" s="1"/>
  <c r="O101" i="108"/>
  <c r="B28" i="62"/>
  <c r="J54" i="5"/>
  <c r="M37" i="2"/>
  <c r="H16" i="62"/>
  <c r="K33" i="2"/>
  <c r="G6" i="62"/>
  <c r="G11" s="1"/>
  <c r="P74" i="23"/>
  <c r="P82" s="1"/>
  <c r="P83" s="1"/>
  <c r="P101" s="1"/>
  <c r="D82"/>
  <c r="D83" s="1"/>
  <c r="D101" s="1"/>
  <c r="M25" i="2"/>
  <c r="H8" i="62"/>
  <c r="H48" i="2"/>
  <c r="H63" s="1"/>
  <c r="P31" i="23"/>
  <c r="O83"/>
  <c r="O101" s="1"/>
  <c r="C42"/>
  <c r="C57" s="1"/>
  <c r="J25" i="5"/>
  <c r="E66" i="2"/>
  <c r="D70"/>
  <c r="E70" s="1"/>
  <c r="D16" i="62"/>
  <c r="M30" i="5"/>
  <c r="M41" i="2"/>
  <c r="H17" i="62"/>
  <c r="O57" i="108"/>
  <c r="D10" i="62"/>
  <c r="M18" i="5"/>
  <c r="G28" i="62"/>
  <c r="G30" s="1"/>
  <c r="L51" i="2"/>
  <c r="H28" i="62" s="1"/>
  <c r="H30" s="1"/>
  <c r="D9"/>
  <c r="M17" i="5"/>
  <c r="L56"/>
  <c r="M56" s="1"/>
  <c r="I56"/>
  <c r="D57"/>
  <c r="E39"/>
  <c r="D15" i="62"/>
  <c r="M29" i="5"/>
  <c r="F24" i="62"/>
  <c r="F27" s="1"/>
  <c r="F31" s="1"/>
  <c r="I33" i="2"/>
  <c r="I36"/>
  <c r="H44"/>
  <c r="I44" s="1"/>
  <c r="L36"/>
  <c r="C15" i="62"/>
  <c r="C19" s="1"/>
  <c r="K38" i="5"/>
  <c r="H7" i="62"/>
  <c r="M16" i="2"/>
  <c r="B15" i="62"/>
  <c r="B19" s="1"/>
  <c r="J38" i="5"/>
  <c r="P41" i="23"/>
  <c r="D31"/>
  <c r="D41"/>
  <c r="G45" i="2"/>
  <c r="B11" i="62"/>
  <c r="F57" i="5" l="1"/>
  <c r="F61" s="1"/>
  <c r="J66" i="2"/>
  <c r="J70" s="1"/>
  <c r="G66"/>
  <c r="G70" s="1"/>
  <c r="I64"/>
  <c r="G57" i="5"/>
  <c r="G61" s="1"/>
  <c r="O102" i="23"/>
  <c r="P102" s="1"/>
  <c r="M38" i="5"/>
  <c r="K45" i="2"/>
  <c r="K66" s="1"/>
  <c r="K70" s="1"/>
  <c r="J39" i="5"/>
  <c r="J57" s="1"/>
  <c r="J61" s="1"/>
  <c r="C21" i="62"/>
  <c r="B21"/>
  <c r="F12"/>
  <c r="I13" i="5"/>
  <c r="L13"/>
  <c r="L25" s="1"/>
  <c r="P101" i="108"/>
  <c r="F20" i="62"/>
  <c r="F21"/>
  <c r="F35" s="1"/>
  <c r="M33" i="2"/>
  <c r="D61" i="5"/>
  <c r="E61" s="1"/>
  <c r="E57"/>
  <c r="D28" i="62"/>
  <c r="B30"/>
  <c r="K39" i="5"/>
  <c r="I54"/>
  <c r="D42" i="23"/>
  <c r="D57" s="1"/>
  <c r="H45" i="2"/>
  <c r="H11" i="62"/>
  <c r="I63" i="2"/>
  <c r="L63"/>
  <c r="M63" s="1"/>
  <c r="D6" i="62"/>
  <c r="M9" i="5"/>
  <c r="L44" i="2"/>
  <c r="M44" s="1"/>
  <c r="M36"/>
  <c r="H15" i="62"/>
  <c r="H19" s="1"/>
  <c r="G12"/>
  <c r="G21"/>
  <c r="M31" i="5"/>
  <c r="D17" i="62"/>
  <c r="D19" s="1"/>
  <c r="D25"/>
  <c r="M48" i="5"/>
  <c r="M42"/>
  <c r="D24" i="62"/>
  <c r="L54" i="5"/>
  <c r="C24" i="62"/>
  <c r="C27" s="1"/>
  <c r="C31" s="1"/>
  <c r="K54" i="5"/>
  <c r="M54" i="2"/>
  <c r="H25" i="62"/>
  <c r="G31"/>
  <c r="P42" i="23"/>
  <c r="P57" s="1"/>
  <c r="L48" i="2"/>
  <c r="H24" i="62" s="1"/>
  <c r="H25" i="5"/>
  <c r="G20" i="62"/>
  <c r="H27" l="1"/>
  <c r="H31" s="1"/>
  <c r="M54" i="5"/>
  <c r="G32" i="62"/>
  <c r="C35"/>
  <c r="I45" i="2"/>
  <c r="H66"/>
  <c r="L39" i="5"/>
  <c r="M25"/>
  <c r="D30" i="62"/>
  <c r="B31"/>
  <c r="F32" s="1"/>
  <c r="H21"/>
  <c r="G35"/>
  <c r="K57" i="5"/>
  <c r="K61" s="1"/>
  <c r="L45" i="2"/>
  <c r="D27" i="62"/>
  <c r="H20"/>
  <c r="H39" i="5"/>
  <c r="I25"/>
  <c r="M13"/>
  <c r="D8" i="62"/>
  <c r="D11" s="1"/>
  <c r="B35" l="1"/>
  <c r="H35"/>
  <c r="D31"/>
  <c r="H32" s="1"/>
  <c r="D21"/>
  <c r="H12"/>
  <c r="H57" i="5"/>
  <c r="I39"/>
  <c r="I66" i="2"/>
  <c r="H70"/>
  <c r="I70" s="1"/>
  <c r="M39" i="5"/>
  <c r="L57"/>
  <c r="M45" i="2"/>
  <c r="L66"/>
  <c r="D35" i="62" l="1"/>
  <c r="M66" i="2"/>
  <c r="L70"/>
  <c r="M70" s="1"/>
  <c r="H61" i="5"/>
  <c r="I61" s="1"/>
  <c r="I57"/>
  <c r="M57"/>
  <c r="L61"/>
  <c r="M61" s="1"/>
  <c r="T199" i="132"/>
  <c r="T252" s="1"/>
  <c r="S239"/>
  <c r="S199" s="1"/>
  <c r="U199" l="1"/>
  <c r="U252" s="1"/>
  <c r="S343" i="133"/>
  <c r="S344"/>
  <c r="S341"/>
  <c r="T249"/>
  <c r="T365" s="1"/>
  <c r="S340"/>
  <c r="U249"/>
  <c r="U365" s="1"/>
  <c r="S342"/>
  <c r="S249" l="1"/>
  <c r="S365" s="1"/>
  <c r="U68" i="132"/>
  <c r="T68"/>
  <c r="T71"/>
  <c r="U71" s="1"/>
  <c r="T65"/>
  <c r="U65" s="1"/>
  <c r="T70"/>
  <c r="U70" s="1"/>
  <c r="T66"/>
  <c r="U66" s="1"/>
  <c r="T72"/>
  <c r="U72" s="1"/>
  <c r="T67"/>
  <c r="U67" s="1"/>
  <c r="T69"/>
  <c r="U69" s="1"/>
  <c r="T45"/>
  <c r="U45" s="1"/>
  <c r="T48"/>
  <c r="U48" s="1"/>
  <c r="T47"/>
  <c r="U47" s="1"/>
  <c r="U49"/>
  <c r="T49"/>
  <c r="T50"/>
  <c r="U50" s="1"/>
  <c r="T44"/>
  <c r="U44" s="1"/>
  <c r="T51"/>
  <c r="U51" s="1"/>
  <c r="S32"/>
  <c r="T43"/>
  <c r="U43" s="1"/>
  <c r="T46"/>
  <c r="U46" s="1"/>
  <c r="T52"/>
  <c r="U52" s="1"/>
  <c r="U32" l="1"/>
  <c r="T32"/>
  <c r="S141"/>
  <c r="S254" s="1"/>
  <c r="T141"/>
  <c r="T254" s="1"/>
  <c r="U141" l="1"/>
  <c r="U254" s="1"/>
  <c r="T34" i="133"/>
  <c r="T224" s="1"/>
  <c r="T367" s="1"/>
  <c r="U34"/>
  <c r="U224" s="1"/>
  <c r="U367" s="1"/>
  <c r="S37" l="1"/>
  <c r="S34" s="1"/>
  <c r="S224" s="1"/>
  <c r="S367" s="1"/>
</calcChain>
</file>

<file path=xl/sharedStrings.xml><?xml version="1.0" encoding="utf-8"?>
<sst xmlns="http://schemas.openxmlformats.org/spreadsheetml/2006/main" count="3726" uniqueCount="1485">
  <si>
    <t>Felhalmozási célú kölcsönök visszatérülése</t>
  </si>
  <si>
    <t>Felhalm. célú kölcsönök visszatér. összesen:</t>
  </si>
  <si>
    <t>I. POLGÁRMESTERI HIVATAL ÖSSZESEN:</t>
  </si>
  <si>
    <t>1. Előző évi működési célkú EI-maradvány átadás</t>
  </si>
  <si>
    <t>Működési célú támogatásértékű kiadások összesen</t>
  </si>
  <si>
    <t xml:space="preserve"> Működési célú támogatásértékű kiadások összesen</t>
  </si>
  <si>
    <t>1. Előző évi felhalmozási célú EI-maradvány átadás</t>
  </si>
  <si>
    <t>Előző évi felhalmozási célú EI-maradvány átadás összesen</t>
  </si>
  <si>
    <t>INTÉZMÉNYEK MINDÖSSZESEN:</t>
  </si>
  <si>
    <t>I. Működési célú támogatásértékű kiadások</t>
  </si>
  <si>
    <t>1. Előző évi műk. célú EI-maradvány átadás</t>
  </si>
  <si>
    <t>2. Felhalmozási célú támogatásértékű kiadás</t>
  </si>
  <si>
    <t xml:space="preserve">   Működési célú támogatásértékű kiadások összesen: </t>
  </si>
  <si>
    <t>Felhalmozási célú kölcsönök összesen:</t>
  </si>
  <si>
    <t>9.331 Központi támogatás - Működési</t>
  </si>
  <si>
    <t>9.332 Irányító szervi támogatás - Működési</t>
  </si>
  <si>
    <t>9.4    Külföldi finanszírozás kiadásai</t>
  </si>
  <si>
    <t>9.333 Központi támogatás  - Felhalmozási</t>
  </si>
  <si>
    <t>Hivatal</t>
  </si>
  <si>
    <t>Szoc.Rehab. Alapítvány</t>
  </si>
  <si>
    <t>Működési tartalék összesen:</t>
  </si>
  <si>
    <t>Felhalmozási tartalék összesen:</t>
  </si>
  <si>
    <t xml:space="preserve">Egészségügyi Intézmény </t>
  </si>
  <si>
    <t>Hubay Jenő Alapfokú Műv.Okt.Int. és Ped.Szakkönyvtár</t>
  </si>
  <si>
    <t>Start Plusz babakötvény</t>
  </si>
  <si>
    <t>összesen</t>
  </si>
  <si>
    <t>Gazdálkodási jogkör szerint</t>
  </si>
  <si>
    <t>önálló intézmény</t>
  </si>
  <si>
    <t>Előirányzat megnevezése</t>
  </si>
  <si>
    <t>átv.                              pe.</t>
  </si>
  <si>
    <t>Véglegesen átvett pénzeszközök összesen:</t>
  </si>
  <si>
    <t>Bp-i Történeti Múzeum -Olvasztár szobor felújítása</t>
  </si>
  <si>
    <t>Patyolat Óvoda KMOP-4-6-1-11</t>
  </si>
  <si>
    <t>Munkáltatói kölcsönből visszatérülés</t>
  </si>
  <si>
    <t>Nemzetiségi Önkormányzat támogatása</t>
  </si>
  <si>
    <t>Bolgár NÖK</t>
  </si>
  <si>
    <t>Cigány NÖK</t>
  </si>
  <si>
    <t>Görög NÖK</t>
  </si>
  <si>
    <t>Horvát NÖK</t>
  </si>
  <si>
    <t>Német NÖK</t>
  </si>
  <si>
    <t>Örmény NÖK</t>
  </si>
  <si>
    <t>Román NÖK</t>
  </si>
  <si>
    <t>Szerb NÖK</t>
  </si>
  <si>
    <t>Palota-15 Nonprofit Kft. de minimis támogatása</t>
  </si>
  <si>
    <t>Háztartásoknak - Jöjjön ki Palotára</t>
  </si>
  <si>
    <t>Lakásépítésre, vásárlásra tám. (Ifjú házasok tám.)</t>
  </si>
  <si>
    <t>Állami fenntartású Intézmények</t>
  </si>
  <si>
    <t>Száraznád Nevelési-Oktatási Központ, Általános Iskola, Szakiskola, Speciális Szakiskola</t>
  </si>
  <si>
    <t>Kontyfa Középiskola, Szakiskola és Általános Iskola</t>
  </si>
  <si>
    <t xml:space="preserve">Rákospalotai Hetedhét Óvoda </t>
  </si>
  <si>
    <t xml:space="preserve">Hartyán-Árendás Összevont Óvoda  </t>
  </si>
  <si>
    <t>túlfinanszírozás</t>
  </si>
  <si>
    <t>Működési célú kölcsönök összesen:</t>
  </si>
  <si>
    <t>Kolozsvár Általános Iskola és Óvoda</t>
  </si>
  <si>
    <t>Hartyán-Árendás Óvoda</t>
  </si>
  <si>
    <t>Költségvetési kiadások összesen</t>
  </si>
  <si>
    <t>Informatikai rendszer korszerűsítése (szoftver,jogtiszt.,PC-k)</t>
  </si>
  <si>
    <r>
      <t>Vasgolyó u-i sporttelep kút gépészeti ber.terv. és kiép.</t>
    </r>
    <r>
      <rPr>
        <sz val="8"/>
        <color indexed="8"/>
        <rFont val="Arial"/>
        <family val="2"/>
        <charset val="238"/>
      </rPr>
      <t>(752/2013.ök.h.)</t>
    </r>
  </si>
  <si>
    <t>Szerver, szám.gép, fénymásoló beszerzése</t>
  </si>
  <si>
    <t>Szoftver bővítés (GMK Igazgatóság)</t>
  </si>
  <si>
    <t>Büfé áthelyezése, bővítése</t>
  </si>
  <si>
    <t xml:space="preserve">NKA - Gyermektáncház </t>
  </si>
  <si>
    <t>Informatikai rendszer korszerűsítése PM</t>
  </si>
  <si>
    <t>Gyógyító jellegű gép-műszer beszerzés, pótlás PM</t>
  </si>
  <si>
    <t>Rákos úti RTG berendezés cseréje PM</t>
  </si>
  <si>
    <t>Gépkocsi beszerzés</t>
  </si>
  <si>
    <t>Kisértékű tárgyi eszköz beszerzés</t>
  </si>
  <si>
    <t>Műfüves pályához út készítése, térkő burkolat PM</t>
  </si>
  <si>
    <t>Kisértékű tárgyi eszköz beszerzés (Czabán)</t>
  </si>
  <si>
    <t>Kisértékű tárgyi eszköz beszerzés (Hartyán)</t>
  </si>
  <si>
    <t>Kisértékű tárgyi eszköz beszerzés (Kolozsvár)</t>
  </si>
  <si>
    <t>Kisértékű tárgyi eszköz beszerzés (GMK)</t>
  </si>
  <si>
    <t>Informatikai eszközök, szoftverek (gondnokság) GMK PM</t>
  </si>
  <si>
    <t>Tervtár informatikai eszközei (GMK) PM</t>
  </si>
  <si>
    <t>Téli közfoglalkoztatás (önjáró hómaró) GMK PM</t>
  </si>
  <si>
    <t>Rákos úti szakrendelő lift PM</t>
  </si>
  <si>
    <t>Rákos úti lépcsőház felújítása PM</t>
  </si>
  <si>
    <t>Rákos úti gyermek HOSZ és védőnői helyiségek felúj. PM</t>
  </si>
  <si>
    <t>Rákos úti nőgyógyászat felújítása PM</t>
  </si>
  <si>
    <t>Teakonyha, fürdőszobák, átadók felújítása (Kavicsos) PM</t>
  </si>
  <si>
    <t>Festés, vizesblokk felújítás (Nádastó park) PM</t>
  </si>
  <si>
    <t>Kazáncsere (Bezsilla) PM</t>
  </si>
  <si>
    <t>Pestújhelyi Közösségi Ház öltözőblokk felújítás PM</t>
  </si>
  <si>
    <t>Férfi és női WC, mosdó felújítás PM</t>
  </si>
  <si>
    <t>Szennyvízelvezető (Bernecebaráti) PM</t>
  </si>
  <si>
    <t>Kerítés újjáépítés, tereprendezés, földmunk.(Szántóföld) PM</t>
  </si>
  <si>
    <t>Tanuszoda felújítás PM</t>
  </si>
  <si>
    <t>Kazáncsere korszerűsítés (Tóth I.) PM</t>
  </si>
  <si>
    <t>Tornaterem felújítás (Hartyán Ált.Isk.) PM</t>
  </si>
  <si>
    <t xml:space="preserve">  1. Hosszú lejáratú hitelek, kölcsönök felvétele</t>
  </si>
  <si>
    <t xml:space="preserve">  2. Rövid lejáratú hitelek, kölcsönök felvétele</t>
  </si>
  <si>
    <t xml:space="preserve">  1. Forgatási c.belf.értékpapírok bev., érték., kibocsát.,</t>
  </si>
  <si>
    <t>Sportcélú pályázat</t>
  </si>
  <si>
    <t xml:space="preserve">  2. Befektetési c.belf.értékpapírok bev., érték., kibocsát.</t>
  </si>
  <si>
    <t xml:space="preserve">   1. Maradvány igénybevétele - Működési</t>
  </si>
  <si>
    <t xml:space="preserve">   2. Maradvány igénybevétele - Felhalmozási</t>
  </si>
  <si>
    <t xml:space="preserve">   1. Központi támogatás - Működési</t>
  </si>
  <si>
    <t xml:space="preserve">   2. Irányító szervi támogatás - Működési</t>
  </si>
  <si>
    <t xml:space="preserve">   3. Központi támogatás  - Felhalmozási</t>
  </si>
  <si>
    <t xml:space="preserve">   4. Irányító szervi támogatás - Felhalmozási</t>
  </si>
  <si>
    <t>Támogatás értékű  felhalmozási bevétel</t>
  </si>
  <si>
    <t xml:space="preserve">  1. Forgatási c.belf.értékpapírok vásárlása, beváltása</t>
  </si>
  <si>
    <t xml:space="preserve">  2. Befektetési c.belf.értékpapírok vásárlása, beváltása</t>
  </si>
  <si>
    <t xml:space="preserve">  1. Központi támogatás - Működési</t>
  </si>
  <si>
    <t xml:space="preserve">  2. Irányító szervi támogatás - Működési</t>
  </si>
  <si>
    <t xml:space="preserve">  3. Központi támogatás  - Felhalmozási</t>
  </si>
  <si>
    <t xml:space="preserve">  4. Irányító szervi támogatás - Felhalmozási</t>
  </si>
  <si>
    <t xml:space="preserve">   5.5 Általános tartalék</t>
  </si>
  <si>
    <t xml:space="preserve">   5.6 Működési céltartalék</t>
  </si>
  <si>
    <t xml:space="preserve">    3.11  Étkezési bevételek</t>
  </si>
  <si>
    <t xml:space="preserve">    3.12  Étkezési bevételek ÁFÁ-ja</t>
  </si>
  <si>
    <t xml:space="preserve">    3.2  Egyéb működési bevételek </t>
  </si>
  <si>
    <t xml:space="preserve">    3.3  Egyéb sajátos működési bevételek</t>
  </si>
  <si>
    <t>Praxismaradvány (Dr. Vágvölgyi)</t>
  </si>
  <si>
    <t>Tanuszoda tetőszigetelés javítása</t>
  </si>
  <si>
    <t>3 fürdőegység felúj.,csop.szobák tiszt.fest. (XV/10)</t>
  </si>
  <si>
    <t>Nyílászáró csere, belső felújítás (XV/12)</t>
  </si>
  <si>
    <t>Homlokzati nyílászárók cseréje (XV/6)</t>
  </si>
  <si>
    <t>Mosókonyha átalakítása tornaszobává (XV/6)</t>
  </si>
  <si>
    <t>Két csoport vizesblokk felújítás, tisztasági festés (Klapka)</t>
  </si>
  <si>
    <t>4 csop.szoba, 2 gyerekátadó és vizesblokk felúj. (Hartyán köz)</t>
  </si>
  <si>
    <t>3 gyerekfürdő, mosóhely, személyzeti WC (Napsugár I.)</t>
  </si>
  <si>
    <t>Tisztasági festés, linóleum csere (Nádastópark 2.)</t>
  </si>
  <si>
    <r>
      <t xml:space="preserve">Lapostető szigetelés felújítása, esővízelvezető csere </t>
    </r>
    <r>
      <rPr>
        <sz val="9"/>
        <color indexed="8"/>
        <rFont val="Arial"/>
        <family val="2"/>
        <charset val="238"/>
      </rPr>
      <t>(Vácrátót)</t>
    </r>
  </si>
  <si>
    <t>Lefolyóhálózat alapvezeték csere, burkolat helyreáll. (Aulich)</t>
  </si>
  <si>
    <t>Tornaszoba lefolyóvez.csere, burkolat helyreáll. (Mézes)</t>
  </si>
  <si>
    <t xml:space="preserve">Linóleum burkolat cseréje </t>
  </si>
  <si>
    <t>Elektromos hálózat felúj., világítótestek cseréje</t>
  </si>
  <si>
    <t>Elektromos hálózat felújítása (GMK Műhely)</t>
  </si>
  <si>
    <t>Bejárati ajtó, fém-üveg fal portálcsere (Kolozsvár Ált.Isk.)</t>
  </si>
  <si>
    <t>Udvar rendezése (Pestújhelyi Ált.Isk.)</t>
  </si>
  <si>
    <t>Örökség- és értékvédelmi pályázat</t>
  </si>
  <si>
    <t>Generáli Providencia</t>
  </si>
  <si>
    <t>Összefogás TISZK Kft.</t>
  </si>
  <si>
    <t>Vekerle Sándor Alapkezelő</t>
  </si>
  <si>
    <t xml:space="preserve">  6. Beruházások</t>
  </si>
  <si>
    <t xml:space="preserve">  7. Felújítások</t>
  </si>
  <si>
    <t xml:space="preserve">  8. Egyéb felhalmozási célú kiadások</t>
  </si>
  <si>
    <t>8.5 Lakástámogatás</t>
  </si>
  <si>
    <t xml:space="preserve">  3. Közhatalmi bevételek</t>
  </si>
  <si>
    <t xml:space="preserve">  4. Működési bevételek</t>
  </si>
  <si>
    <t xml:space="preserve">  6. Működési célú átvett pénzeszközök</t>
  </si>
  <si>
    <t xml:space="preserve">  6. Felhalmozási célú  támogatások</t>
  </si>
  <si>
    <t xml:space="preserve">  5. Felhalmozási bevételek</t>
  </si>
  <si>
    <t xml:space="preserve">  7. Felhalmozási célú átvett pénzeszközök</t>
  </si>
  <si>
    <t>7.2 Egyéb felhalmozási célú átvett pénzeszközök</t>
  </si>
  <si>
    <t>3.11 Étkezési kiadások nettó értéke</t>
  </si>
  <si>
    <t xml:space="preserve">Kiadások összesen </t>
  </si>
  <si>
    <t>Finanszirozási kiadások összesen</t>
  </si>
  <si>
    <t>4.1 Intézményi étkezési bevételek</t>
  </si>
  <si>
    <t>4.2 Intézményi étkezési bevételek ÁFÁ-ja</t>
  </si>
  <si>
    <t>Központi támogatás</t>
  </si>
  <si>
    <t>Önkormányzati támogatási igény</t>
  </si>
  <si>
    <t>Működési bevételek összesen</t>
  </si>
  <si>
    <t>Felhalmozási bevételek összesen</t>
  </si>
  <si>
    <t>Bevételek összesen</t>
  </si>
  <si>
    <t>Egyházak közösségi és hitéleti tevékenységének támogatása</t>
  </si>
  <si>
    <t>Pestújhelyi Keresztelő Szent János Plébánia</t>
  </si>
  <si>
    <t>I. Költségvetési intézmények fejlesztési feladatai</t>
  </si>
  <si>
    <t>3.</t>
  </si>
  <si>
    <t>4.</t>
  </si>
  <si>
    <t xml:space="preserve">Civil szervezetek beruházási támogatása </t>
  </si>
  <si>
    <t>Kerületi Nevelési Tanácsadó</t>
  </si>
  <si>
    <t xml:space="preserve">      </t>
  </si>
  <si>
    <t>Pestújhelyi Keresztelő Szent  János Plébánia</t>
  </si>
  <si>
    <t>2.</t>
  </si>
  <si>
    <t>Felhalmozási célra átvett pénzeszköz</t>
  </si>
  <si>
    <t>Címrend</t>
  </si>
  <si>
    <t>Költségvetési szerv</t>
  </si>
  <si>
    <t>Egészségügyi Intézmény</t>
  </si>
  <si>
    <t>Egyesített Bölcsődék</t>
  </si>
  <si>
    <t>Egyesített Szociális Intézmény</t>
  </si>
  <si>
    <t>Csokonai Művelődési Központ</t>
  </si>
  <si>
    <t>Ifjúsági- és Sportközpont</t>
  </si>
  <si>
    <t>Gyakorlatvezetői díj</t>
  </si>
  <si>
    <t xml:space="preserve">            MOL-osztálykirándulás támogatása </t>
  </si>
  <si>
    <t>2013.évi ktv eredeti</t>
  </si>
  <si>
    <r>
      <t xml:space="preserve">IV. Önkormányzat összesen </t>
    </r>
    <r>
      <rPr>
        <sz val="12"/>
        <rFont val="Arial CE"/>
        <family val="2"/>
        <charset val="238"/>
      </rPr>
      <t>(I+III.)</t>
    </r>
  </si>
  <si>
    <t>Keresztelő Szent János Plébánia</t>
  </si>
  <si>
    <t>Rpal. Újvárosi Református Egyházközösség</t>
  </si>
  <si>
    <t>Északi Fény Természetjáró Egyesület</t>
  </si>
  <si>
    <t>2010. évi kötvény</t>
  </si>
  <si>
    <t>Újpalotai Református Misszió</t>
  </si>
  <si>
    <t>5.5 Általános tartalék</t>
  </si>
  <si>
    <t>5.6 Működési céltartalék</t>
  </si>
  <si>
    <t>Újpalotaiak Baráti Köre Művelődési és Érdekvédelmi Egyesület</t>
  </si>
  <si>
    <t>Drogprevenciós Alapítvány</t>
  </si>
  <si>
    <t>Gondoskodás Gyermekeinkért Alapítvány</t>
  </si>
  <si>
    <t>Gyerekpalota Alapítvány</t>
  </si>
  <si>
    <t>Kegyelem Alapítvány</t>
  </si>
  <si>
    <t>Micimackó és a Természet Alapítvány</t>
  </si>
  <si>
    <t>Pestújhelyi Iskoláért Alapítvány</t>
  </si>
  <si>
    <t>Pro Scola Georgius Dózsa Alapítvány</t>
  </si>
  <si>
    <t>Református Misszió Alapítvány</t>
  </si>
  <si>
    <t>Szabó Miklós Lelki Pásztor Szellemi Hagyatékát Őrző Alapítvány</t>
  </si>
  <si>
    <t>Szociális védelem</t>
  </si>
  <si>
    <t>Oktatás, Szociális védelem</t>
  </si>
  <si>
    <t>Kárpát medencei magyar közösségek tám.</t>
  </si>
  <si>
    <t>Lakásbiztonság növelése (hevederzár)</t>
  </si>
  <si>
    <t xml:space="preserve">Fejlesztési alap </t>
  </si>
  <si>
    <t>C.ép.fsz.-i szobák felújítása</t>
  </si>
  <si>
    <t>Direkt működésű kút terv.és fúrása (Kontyfa Isk.)</t>
  </si>
  <si>
    <t xml:space="preserve">Kert, zöld-és sportpály.felületek karbant.-hoz 2 fűnyíró </t>
  </si>
  <si>
    <t>Kert, zöld-és sportpály.felületek karbant.-hoz kisteherautó</t>
  </si>
  <si>
    <t>Útépítés Rákosmező u.</t>
  </si>
  <si>
    <t xml:space="preserve">Útépítés (Bogáncs u.-Mogyoród u.között ) </t>
  </si>
  <si>
    <t>InSpirál Ház bútorozás, belsőépítészet - Zsókavár III. ütem</t>
  </si>
  <si>
    <t>Sport- és Rendezvény Központ tervezése</t>
  </si>
  <si>
    <t>Kovácsi Kálmán tér közműépítés</t>
  </si>
  <si>
    <t xml:space="preserve">Nyírpalota úti parkoló építése </t>
  </si>
  <si>
    <t>Páskomliget Kiserdőben erdei futó és tornapálya és egyéb infrastruktúra fejlesztése</t>
  </si>
  <si>
    <t>Árendás közben görzenál építése</t>
  </si>
  <si>
    <t>Újpalotai piac rekonstrukciója PM</t>
  </si>
  <si>
    <t>ESZA - KMOP-2007-5.1.1/C pályázat (Zsókavár u. II.ütem)</t>
  </si>
  <si>
    <t>Zsókavár III.ütem Szociális városrehabilitáció KMOP-5.1.1/B-12k-2012-0002</t>
  </si>
  <si>
    <t>Szülők, tanítványok a Kolozsvár úti Iskoláért Alapítvány</t>
  </si>
  <si>
    <t>int.pénzmaradv.átadás</t>
  </si>
  <si>
    <t>Hubay Jenő Zeneiskola</t>
  </si>
  <si>
    <t xml:space="preserve">3. .Államháztartáson kívülre összesen: </t>
  </si>
  <si>
    <t>KoMa 08 Kft. támogatása</t>
  </si>
  <si>
    <t>Egyesített Bölcsödék</t>
  </si>
  <si>
    <t>átv.pe.</t>
  </si>
  <si>
    <t>Feladat</t>
  </si>
  <si>
    <t>1. Előző évi EI-pénzmaradvány átadás felhalmozási célú (372-12)</t>
  </si>
  <si>
    <t>10.</t>
  </si>
  <si>
    <t>I. Intézményi összesen</t>
  </si>
  <si>
    <t>II. Polgármesteri Hivatal összesen</t>
  </si>
  <si>
    <t xml:space="preserve">közp.
tám.
</t>
  </si>
  <si>
    <t>OEP-támogatás</t>
  </si>
  <si>
    <t xml:space="preserve">Pestújhelyi Óvoda </t>
  </si>
  <si>
    <t>Dózsa György Gimnázium és Táncművészeti Szakközépiskola</t>
  </si>
  <si>
    <t xml:space="preserve">Czabán Általános Iskola </t>
  </si>
  <si>
    <t>Munkáltatói kölcsönhöz visszatérülésből</t>
  </si>
  <si>
    <t>Lakásépítésre, vásárlásra tám. (Helyi tám.)</t>
  </si>
  <si>
    <t>Társasházak és Szövetkezeti lakások felúj.(pályázat)</t>
  </si>
  <si>
    <t>V. Egyéb működési célú kiadások</t>
  </si>
  <si>
    <t>013110</t>
  </si>
  <si>
    <t>A közszolgálat egyetemes humánerő-gazdálkodása</t>
  </si>
  <si>
    <t>Kiemelt állami és önkormányzati rendezvények</t>
  </si>
  <si>
    <t>018010</t>
  </si>
  <si>
    <t>041232</t>
  </si>
  <si>
    <t>Start-munka program - Téli közfoglalkoztatás</t>
  </si>
  <si>
    <t>052080</t>
  </si>
  <si>
    <t>Egyéb kiadói tevékenység</t>
  </si>
  <si>
    <t>083030</t>
  </si>
  <si>
    <t>A fiatalok társadalmi integrációját segítő struktúra, szakmai szolgáltatások fejlesztése, működtetése</t>
  </si>
  <si>
    <t>084070</t>
  </si>
  <si>
    <t>56.</t>
  </si>
  <si>
    <t>57.</t>
  </si>
  <si>
    <t>58.</t>
  </si>
  <si>
    <t>59.</t>
  </si>
  <si>
    <t>60.</t>
  </si>
  <si>
    <t>61.</t>
  </si>
  <si>
    <t>62.</t>
  </si>
  <si>
    <t>63.</t>
  </si>
  <si>
    <t>Pszichiátriai betegek nappali ellátása</t>
  </si>
  <si>
    <t>101141</t>
  </si>
  <si>
    <t xml:space="preserve">Korrekció működés: Intézmények és PH támogatása </t>
  </si>
  <si>
    <t>Korrekció felhalmozás: Intézmények és PH támogatása</t>
  </si>
  <si>
    <t>1.1 Foglalkoztatottak személyi juttatásai</t>
  </si>
  <si>
    <t xml:space="preserve">    1.1 Foglalkoztatottak személyi juttatásai</t>
  </si>
  <si>
    <t xml:space="preserve">   5. Lakástámogatás</t>
  </si>
  <si>
    <t xml:space="preserve">2. Felhalmozási célú támogatásértékű pénzeszközátadás </t>
  </si>
  <si>
    <t>Lakástámogatás összesen:</t>
  </si>
  <si>
    <t>II. Belföldi értékpapírok bevételei</t>
  </si>
  <si>
    <t>III. Maradvány igénybevétele</t>
  </si>
  <si>
    <t>III. Központi, irányító szervi támogatás folyósítása</t>
  </si>
  <si>
    <t>9.4      Külföldi finanszírozás bevételei</t>
  </si>
  <si>
    <t>IV. Külföldi finanszírozás bevételei</t>
  </si>
  <si>
    <t>Működési finanszírozás bevételei</t>
  </si>
  <si>
    <t>Felhalmozási finanszírozás bevételei</t>
  </si>
  <si>
    <r>
      <t xml:space="preserve">C. FINANSZÍROZÁSI BEVÉTELEK    </t>
    </r>
    <r>
      <rPr>
        <i/>
        <sz val="12"/>
        <rFont val="Arial CE"/>
        <family val="2"/>
        <charset val="238"/>
      </rPr>
      <t>ezer Ft-ban</t>
    </r>
  </si>
  <si>
    <t>Költségvetési bevételek összesen (A+B)</t>
  </si>
  <si>
    <t>Munkaügyi Központ - közfoglalkoztatás</t>
  </si>
  <si>
    <t>TÁMOP pály.pe.átadás - konzorciumi szerződés alapján</t>
  </si>
  <si>
    <t>Bárka Baptista Gyülekezet</t>
  </si>
  <si>
    <t>Költségvetési támogatás összesen</t>
  </si>
  <si>
    <t>(1+…+28)</t>
  </si>
  <si>
    <t>KDNP - adomány</t>
  </si>
  <si>
    <t>Hajléktalanokért Közalapítvány - Nappali melegedők támogatása</t>
  </si>
  <si>
    <t>III.ÖNKORMÁNYZAT</t>
  </si>
  <si>
    <t>Egyéb fejezeti kezelésű előirányzatok (Iskolák)</t>
  </si>
  <si>
    <t xml:space="preserve">MÁV Szimfonikus Zenekari Alapítvány </t>
  </si>
  <si>
    <t>Közrend és Vagyonvédelmi Közalapítvány</t>
  </si>
  <si>
    <t xml:space="preserve">Alapítványok támogatása </t>
  </si>
  <si>
    <t>Egyesületek támogatása</t>
  </si>
  <si>
    <t>Magyar Építészeti Kamara</t>
  </si>
  <si>
    <t>Szolidális Kisnyugdíjasok Egyesülete</t>
  </si>
  <si>
    <t xml:space="preserve">Tegyünk együtt Rp.-Kertvárosért Kh.Egyesület </t>
  </si>
  <si>
    <t>Segítsd az Iskoládat Közhasznú Egyesület</t>
  </si>
  <si>
    <t>Első Magyar Gó Egyesület</t>
  </si>
  <si>
    <t>Kinizsi TTK</t>
  </si>
  <si>
    <t>Pestújhelyi Sport Club</t>
  </si>
  <si>
    <t>Magyar Kushido Fortuna Karate Sportegyesület</t>
  </si>
  <si>
    <t>Victoria Sport Club</t>
  </si>
  <si>
    <t>Dalnoki Jenő Labdarúgó Akadémia</t>
  </si>
  <si>
    <t>Nihon Újpalotai Sportegyesület</t>
  </si>
  <si>
    <t>Unilever Tömegsport Egyesület</t>
  </si>
  <si>
    <t>Dynamic Karate Sportegyesület</t>
  </si>
  <si>
    <t>Hartyán Diáksport Egyesület</t>
  </si>
  <si>
    <t>Korona Diáksport Egyesület</t>
  </si>
  <si>
    <t>Újpalota Sportegyesület</t>
  </si>
  <si>
    <t>Kontyfa Diáksport Egyesület</t>
  </si>
  <si>
    <t>Kontyfa Sportiskola sportegyesület</t>
  </si>
  <si>
    <t>Ákombákom Óvoda</t>
  </si>
  <si>
    <t>Czabán Általános Iskola</t>
  </si>
  <si>
    <t>Hartyán Általános Iskola</t>
  </si>
  <si>
    <t>38. Működési célú kölcsön</t>
  </si>
  <si>
    <t>Károly Róbert Általános Iskola</t>
  </si>
  <si>
    <t>László Gyula Gimnázium, Ált. Isk. és Óvoda</t>
  </si>
  <si>
    <t>Kolozsvár Ált. Isk. és Összevont Óvoda</t>
  </si>
  <si>
    <t>Szenvedélybetegek nappali ellátása</t>
  </si>
  <si>
    <t>Működési jellegű címzett tartalék</t>
  </si>
  <si>
    <t>Ügyfélkapu regisztráció bev.</t>
  </si>
  <si>
    <t>Fogyatékos gyerekek ellátása</t>
  </si>
  <si>
    <t>OTP-től Városházi karácsonyra</t>
  </si>
  <si>
    <t>Felhalmozási célra átadott pénzeszköz összesen :</t>
  </si>
  <si>
    <t>INTÉZMÉNYEK</t>
  </si>
  <si>
    <t>ÖNKORMÁNYZAT  ÖSSZESEN</t>
  </si>
  <si>
    <t xml:space="preserve">Intézmények és PH </t>
  </si>
  <si>
    <t>Belső finanszírozás</t>
  </si>
  <si>
    <t>Igazgatás</t>
  </si>
  <si>
    <t>PM</t>
  </si>
  <si>
    <t>R.pal. Kertvárosi Szent Margit Plébánia</t>
  </si>
  <si>
    <t>Pestújhely-Újvárosi Református Egyházközség</t>
  </si>
  <si>
    <t>Pestújhely-Újpalota Evangélikus Egyházközség</t>
  </si>
  <si>
    <t>Rpal.MÁV-telepi Jézus Szíve Plébánia</t>
  </si>
  <si>
    <t>41. Felhalmozási célú kötvénykibocsájtás</t>
  </si>
  <si>
    <t>Külső finanszírozás</t>
  </si>
  <si>
    <t>Szociális nyári étkeztetési tám.</t>
  </si>
  <si>
    <t>M e g n e v e z é s</t>
  </si>
  <si>
    <t>I. POLGÁRMESTERI HIVATAL</t>
  </si>
  <si>
    <t>1.</t>
  </si>
  <si>
    <t xml:space="preserve">        Ebből: Telekadó</t>
  </si>
  <si>
    <t xml:space="preserve">                   Építményadó</t>
  </si>
  <si>
    <t>1.Előző évi EI-pénzmaradvány átadás működési célú (372)</t>
  </si>
  <si>
    <t>Saját v. bérelt ingatlan hasznosítása (Palota Holding Rt.)</t>
  </si>
  <si>
    <t>Civil szervezetek program támogatása</t>
  </si>
  <si>
    <t>Betegséggel kapcsolatos pénzbeli ellátások, támogatások</t>
  </si>
  <si>
    <t>1. Előző évi EI-pénzmaradvány átadás működési célú (372)</t>
  </si>
  <si>
    <t xml:space="preserve">3 .Államháztartáson kívül összesen: </t>
  </si>
  <si>
    <t>Drogprevenciós Alapítván - pályázati önrész</t>
  </si>
  <si>
    <t>Diáksport-egyesületek</t>
  </si>
  <si>
    <t>Szilas Néptáncegyüttes támogatása</t>
  </si>
  <si>
    <t>67.</t>
  </si>
  <si>
    <t>Drogpevenciós Alapítvány</t>
  </si>
  <si>
    <t>Pestújhelyi Református Egyházközség</t>
  </si>
  <si>
    <t>Református Misszió Központ</t>
  </si>
  <si>
    <t>23.</t>
  </si>
  <si>
    <t>24.</t>
  </si>
  <si>
    <t>25.</t>
  </si>
  <si>
    <t>26.</t>
  </si>
  <si>
    <t>27.</t>
  </si>
  <si>
    <t>Száraznád Nevelési- Oktatási Központ</t>
  </si>
  <si>
    <t xml:space="preserve">    1. Helyi adók </t>
  </si>
  <si>
    <t xml:space="preserve">                  Adópótlék, adóbírság bevételei</t>
  </si>
  <si>
    <t xml:space="preserve">    3. Gépjárműadó </t>
  </si>
  <si>
    <t xml:space="preserve">    4. Egyéb közhatalmi bevételek </t>
  </si>
  <si>
    <t xml:space="preserve">    1. Önkorm. működési költségvetési támogatása </t>
  </si>
  <si>
    <t>900020</t>
  </si>
  <si>
    <t>Az önkormányzatok funkcióra nem sorolható bevételei államháztartásom kívülről</t>
  </si>
  <si>
    <t>900060</t>
  </si>
  <si>
    <t>Forgatási és befektetési célú finanszírozási műveletek</t>
  </si>
  <si>
    <t>Fejezeti és általános tartalékok elszámolása</t>
  </si>
  <si>
    <t>900070</t>
  </si>
  <si>
    <t>011130</t>
  </si>
  <si>
    <t>Önkormányzatok és önkormányzati hivatalok jogalkotó és általános igazgatási tevékenysége</t>
  </si>
  <si>
    <t>011220</t>
  </si>
  <si>
    <t>Adó-, vám- és jövedéki igazolás</t>
  </si>
  <si>
    <t>Gyermekvédelmi pénzbeli és természetbeni ellátások</t>
  </si>
  <si>
    <t>105010</t>
  </si>
  <si>
    <t>Munkanélküli aktív korúak ellátásai</t>
  </si>
  <si>
    <t>106020</t>
  </si>
  <si>
    <t>Lakásfenntartással, lakhatással összefüggő ellátások</t>
  </si>
  <si>
    <t>013350</t>
  </si>
  <si>
    <t>Az önkormányzati vagyonnal való gazdálkodással kapcsolatos feladatok</t>
  </si>
  <si>
    <t>013360</t>
  </si>
  <si>
    <t>Más szerv részére végzett pénzügyi-gazdálkodási, üzemeltetési, egyéb szolgáltatások</t>
  </si>
  <si>
    <t>016010</t>
  </si>
  <si>
    <t>Országgyűlési, önkormányzati és európai parlamenti képviselőválasztásokhoz kapcsolódó tevékenységek</t>
  </si>
  <si>
    <t>016030</t>
  </si>
  <si>
    <t>Állampolgársági ügyek</t>
  </si>
  <si>
    <t>016080</t>
  </si>
  <si>
    <t>Önkormányzatok elszámolásai a központi költségvetéssel</t>
  </si>
  <si>
    <t>018030</t>
  </si>
  <si>
    <t>Támogatási célú finanszírozási műveletek</t>
  </si>
  <si>
    <t>031030</t>
  </si>
  <si>
    <t>,</t>
  </si>
  <si>
    <t>041233</t>
  </si>
  <si>
    <t>Hosszabb időtartamú közfoglalkoztatás</t>
  </si>
  <si>
    <t>045120</t>
  </si>
  <si>
    <t>Út, autópálya építése</t>
  </si>
  <si>
    <t>045140</t>
  </si>
  <si>
    <t>Városi és elővárosi közúti személyszállítás</t>
  </si>
  <si>
    <t>045160</t>
  </si>
  <si>
    <t>046020</t>
  </si>
  <si>
    <t>Vezetékes műsorelosztás, városi és kábeltelevíziós rendszerek</t>
  </si>
  <si>
    <t>Gazdasági ügyek</t>
  </si>
  <si>
    <t>Közrend és közbiztonság</t>
  </si>
  <si>
    <t>Általános közszolgáltatások</t>
  </si>
  <si>
    <t>051030</t>
  </si>
  <si>
    <t>Nem veszélyes (települési) hulladék vegyes (ömlesztett) begyűjtése, szállítása, átrakása</t>
  </si>
  <si>
    <t>Környezetvédelem</t>
  </si>
  <si>
    <t>061030</t>
  </si>
  <si>
    <t>Lakáshoz jutást segítő támogatások</t>
  </si>
  <si>
    <t>064010</t>
  </si>
  <si>
    <t>066010</t>
  </si>
  <si>
    <t>066020</t>
  </si>
  <si>
    <t>Város-, községgazdálkodási egyéb szolgáltatások</t>
  </si>
  <si>
    <t>Lakásépítés és kommunális létesítmények</t>
  </si>
  <si>
    <t>081041</t>
  </si>
  <si>
    <t>Versenysport- és utánpótlás-nevelési tevékenység és támogatása</t>
  </si>
  <si>
    <t>081043</t>
  </si>
  <si>
    <t>Iskolai, diáksport-tevékenység és támogatása</t>
  </si>
  <si>
    <t>081045</t>
  </si>
  <si>
    <t>Szabadidősport- (rekreációs sport-) tevékenység és támogatása</t>
  </si>
  <si>
    <t>082020</t>
  </si>
  <si>
    <t>Színházak tevékenysége</t>
  </si>
  <si>
    <t>082091</t>
  </si>
  <si>
    <t>082070</t>
  </si>
  <si>
    <t>Történelmi hely, építmény, egyéb látványosság működtetése és megóvása</t>
  </si>
  <si>
    <t>Közművelődás - közösségi és társadalmi részvétel fejlesztése</t>
  </si>
  <si>
    <t>082093</t>
  </si>
  <si>
    <t>Közművelődés - egész életre kiterjedő tanulás, amatőr művészetek</t>
  </si>
  <si>
    <t>084031</t>
  </si>
  <si>
    <t>084040</t>
  </si>
  <si>
    <t>084032</t>
  </si>
  <si>
    <t>086090</t>
  </si>
  <si>
    <t>Mindenféle egyéb szabadidős szolgáltatás</t>
  </si>
  <si>
    <t>Szabadidő, sport, kultúra és vallás</t>
  </si>
  <si>
    <t>094260</t>
  </si>
  <si>
    <t>Hallgatói és oktatói ösztöndíjak, egyéb juttatások</t>
  </si>
  <si>
    <t>101131</t>
  </si>
  <si>
    <t>101132</t>
  </si>
  <si>
    <t>101142</t>
  </si>
  <si>
    <t>101143</t>
  </si>
  <si>
    <t>Pszichiátriai betegek közösségi alapellátása</t>
  </si>
  <si>
    <t>101144</t>
  </si>
  <si>
    <t>Szenvedélybetegek közösségi alapellátása (kivéve: alacsonyküszöbű ellátás)</t>
  </si>
  <si>
    <t>101150</t>
  </si>
  <si>
    <t>101221</t>
  </si>
  <si>
    <t>Fogyatékossággal élők nappali ellátása</t>
  </si>
  <si>
    <t>101231</t>
  </si>
  <si>
    <t>Oktatás</t>
  </si>
  <si>
    <t>102050</t>
  </si>
  <si>
    <t>Az időskorúak társadalmi integrációját célzó programok</t>
  </si>
  <si>
    <t>104012</t>
  </si>
  <si>
    <t>Gyermekek átmeneti ellátása</t>
  </si>
  <si>
    <t>107016</t>
  </si>
  <si>
    <t>Utcai szociális munka</t>
  </si>
  <si>
    <t>107030</t>
  </si>
  <si>
    <t>Szociális foglalkoztatás</t>
  </si>
  <si>
    <t>107053</t>
  </si>
  <si>
    <t>Jelzőrendszeres házi segítségnyújtás</t>
  </si>
  <si>
    <t>107060</t>
  </si>
  <si>
    <t>Egyéb szociális pénzbeli és természetbeni ellátások, támogatások</t>
  </si>
  <si>
    <r>
      <t xml:space="preserve">KIADÁSOK         </t>
    </r>
    <r>
      <rPr>
        <b/>
        <i/>
        <sz val="9"/>
        <color indexed="8"/>
        <rFont val="MS Sans Serif"/>
        <family val="2"/>
        <charset val="238"/>
      </rPr>
      <t xml:space="preserve"> </t>
    </r>
    <r>
      <rPr>
        <b/>
        <sz val="9"/>
        <color indexed="8"/>
        <rFont val="MS Sans Serif"/>
        <family val="2"/>
        <charset val="238"/>
      </rPr>
      <t>ezer forintban</t>
    </r>
  </si>
  <si>
    <t>Polgármesteri Hivatal összesen</t>
  </si>
  <si>
    <t>IV. ÖNKORMÁNYZAT MINDÖSSZESEN:</t>
  </si>
  <si>
    <t>VI.</t>
  </si>
  <si>
    <t>VII.</t>
  </si>
  <si>
    <t>II. Felhalmozási célú pénzeszközátadás</t>
  </si>
  <si>
    <t>Önkormányzat</t>
  </si>
  <si>
    <r>
      <t xml:space="preserve"> korrigált összesen </t>
    </r>
    <r>
      <rPr>
        <sz val="11"/>
        <color indexed="8"/>
        <rFont val="Arial CE"/>
        <family val="2"/>
        <charset val="238"/>
      </rPr>
      <t>( 1+4 )</t>
    </r>
  </si>
  <si>
    <t>2</t>
  </si>
  <si>
    <t>Egyházak felújítási támogatása</t>
  </si>
  <si>
    <t>3.1 Étkezési kiadások nettó értéke</t>
  </si>
  <si>
    <t xml:space="preserve"> (korrekció )</t>
  </si>
  <si>
    <t>Egyéb belf.forrásból műk.c.rövid lej.hitel felvét  (452-311)</t>
  </si>
  <si>
    <t>Vállalkozástól származó műk.c.rövid lej.hitel</t>
  </si>
  <si>
    <t>Egyéb belf.forr. műk.c.rövid lej.hitel felvét összesen</t>
  </si>
  <si>
    <t>Rpal.Magyarok Nagyasszonya  Főplébánia</t>
  </si>
  <si>
    <t>Pestújhely-Újpalota Református Egyházközség</t>
  </si>
  <si>
    <t>Rpal.Evangélikus Egyházközség</t>
  </si>
  <si>
    <t>BZSH Újpesti Templomkörzet</t>
  </si>
  <si>
    <t>Belső finanszírozási kiadások</t>
  </si>
  <si>
    <t>Belső finanszírozási bevételek</t>
  </si>
  <si>
    <t>Külső finanszírozási kiadások</t>
  </si>
  <si>
    <t>Külső finanszírozási bevételek</t>
  </si>
  <si>
    <t>3.3 Egyéb dologi kiadások</t>
  </si>
  <si>
    <t>4.3 Egyéb működési bevételek</t>
  </si>
  <si>
    <t>Előző évi pénzmaradvány átvétele (463)</t>
  </si>
  <si>
    <t>II.</t>
  </si>
  <si>
    <t>Hartyán Nevelési- Oktatási Központ</t>
  </si>
  <si>
    <t>Intézményi lekötött PM</t>
  </si>
  <si>
    <t>NKA pályázat</t>
  </si>
  <si>
    <t>int.lekötött pénzmaradv.</t>
  </si>
  <si>
    <t xml:space="preserve">Sportszervezetek támogatása:                                  </t>
  </si>
  <si>
    <t>II. Működési bevételek</t>
  </si>
  <si>
    <t>Fel nem haszn.
leköt.PM visszafiz.</t>
  </si>
  <si>
    <t>I. Költségvetési intézmények felújítási feladatai</t>
  </si>
  <si>
    <t>Egyesített Szociális Intézmény (ESZI)</t>
  </si>
  <si>
    <t>Feladat/Bev. és Kiad.</t>
  </si>
  <si>
    <t>Pszichiátriai betegek átmeneti ellátása</t>
  </si>
  <si>
    <t xml:space="preserve">összesen </t>
  </si>
  <si>
    <t>Rákospalotai Kertvárosi Óvoda</t>
  </si>
  <si>
    <t>Molnár Viktor Óvoda</t>
  </si>
  <si>
    <t>Kontyfa Középisk., Ált. Isk.,Óvoda és Nevelési Tanácsadó</t>
  </si>
  <si>
    <t>41.</t>
  </si>
  <si>
    <t>42.</t>
  </si>
  <si>
    <t>43.</t>
  </si>
  <si>
    <t>Közutak, hidak, alagutak üzemeltetése, fenntartása</t>
  </si>
  <si>
    <t>44.</t>
  </si>
  <si>
    <t xml:space="preserve">                   Talajterhelési díj</t>
  </si>
  <si>
    <t>2010.        évi        kötvény</t>
  </si>
  <si>
    <t>Kontroll: kiadás-bevétel egyenlege</t>
  </si>
  <si>
    <t>17.</t>
  </si>
  <si>
    <t>Pestújhelyi Nevelési- Oktatási Központ</t>
  </si>
  <si>
    <t>Ifjúsági és Sport Központ</t>
  </si>
  <si>
    <t>Cimzett tartalékok összesen:</t>
  </si>
  <si>
    <t xml:space="preserve">Állami támogatás </t>
  </si>
  <si>
    <t>20.</t>
  </si>
  <si>
    <t>Dózsa György Gimn. és Tánc.műv.Szakközépiisk.</t>
  </si>
  <si>
    <t>Támogatásértékű  működési bevételek</t>
  </si>
  <si>
    <t>031060</t>
  </si>
  <si>
    <t>Rákospalotai Kertvárosi Összevont Óvoda</t>
  </si>
  <si>
    <t>Egyéb egyházi támogatás</t>
  </si>
  <si>
    <t>Önkormányzati feladatok</t>
  </si>
  <si>
    <t>Felhalmozási kiadások összesen</t>
  </si>
  <si>
    <t>Kommunikációs társaság</t>
  </si>
  <si>
    <t>28.</t>
  </si>
  <si>
    <t>29.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</si>
  <si>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</si>
  <si>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</si>
  <si>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</si>
  <si>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</si>
  <si>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</si>
  <si>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</si>
  <si>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</si>
  <si>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</si>
  <si>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</si>
  <si>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</si>
  <si>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</si>
  <si>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68.</t>
  </si>
  <si>
    <t>69.</t>
  </si>
  <si>
    <t>79.</t>
  </si>
  <si>
    <t>80.</t>
  </si>
  <si>
    <t>81.</t>
  </si>
  <si>
    <t>82.</t>
  </si>
  <si>
    <t>83.</t>
  </si>
  <si>
    <t>Támogatásokból származó duplázódás miatt</t>
  </si>
  <si>
    <t>Periféria Alapítvány</t>
  </si>
  <si>
    <t>Önkormányzati lakásmegváltás</t>
  </si>
  <si>
    <t>Zöldterület-kezelés</t>
  </si>
  <si>
    <t>Úlpalotai Boldog Salkaházi Sára Plébánia</t>
  </si>
  <si>
    <t>Bp.XV.ker.Rendőrkapitányság - eszköz besz.támogatás</t>
  </si>
  <si>
    <t>Kolozsvár utcai Általános Iskola</t>
  </si>
  <si>
    <t>Rákospalotai Kossuth Lajos Általános Iskola</t>
  </si>
  <si>
    <t>Felhalmozási célú kölcsönök</t>
  </si>
  <si>
    <t xml:space="preserve">Pestújhelyi Általános Iskola   </t>
  </si>
  <si>
    <t>Kossuth Nevelési- Oktatási Központ</t>
  </si>
  <si>
    <t>Egyházak műk.c.támogatása pályázat</t>
  </si>
  <si>
    <t>Civil szervezetek működési támogatása</t>
  </si>
  <si>
    <t>Kolozsvár Általános Iskola</t>
  </si>
  <si>
    <t>Közvilágítás</t>
  </si>
  <si>
    <t>Források</t>
  </si>
  <si>
    <t>Bruttó</t>
  </si>
  <si>
    <t>nettó</t>
  </si>
  <si>
    <t>ÁFA</t>
  </si>
  <si>
    <t>Kiegészítő gyermekvédelmi támogatás</t>
  </si>
  <si>
    <t>önállóan működő intézmény</t>
  </si>
  <si>
    <t xml:space="preserve">Gazdasági Működtetési Központ </t>
  </si>
  <si>
    <t>I. INTÉZMÉNYEK</t>
  </si>
  <si>
    <t>II. POLGÁRMESTERI HIVATAL</t>
  </si>
  <si>
    <t>III. ÖNKORMÁNYZAT ÖSSZESEN:</t>
  </si>
  <si>
    <t>ÖNKORMÁNYZAT MINDÖSSZESEN:</t>
  </si>
  <si>
    <t xml:space="preserve">Polgármesteri Hivatal </t>
  </si>
  <si>
    <t>II. INTÉZMÉNYEK</t>
  </si>
  <si>
    <t>ÖNKORMÁNYZAT ÖSSZESEN:</t>
  </si>
  <si>
    <t>Meixner Alapítvány beruházási tám. (kazán csere)</t>
  </si>
  <si>
    <t>IV. Felhalmozási bevételek</t>
  </si>
  <si>
    <t>3.2 Étkezési kiadások ÁFÁ-ja</t>
  </si>
  <si>
    <t>Általános közszolgáltatások,                              Közrend és közbiztonság</t>
  </si>
  <si>
    <t>8</t>
  </si>
  <si>
    <t xml:space="preserve">Támogatásértékű  felhalmozási bevétel </t>
  </si>
  <si>
    <t>Pestújhelyi Általános Iskola</t>
  </si>
  <si>
    <t>Neptun Általános Iskola</t>
  </si>
  <si>
    <t>Szent Korona Általános Iskola</t>
  </si>
  <si>
    <t>Károly Róbert Szakközépiskola és Szakiskola</t>
  </si>
  <si>
    <t>Kontyfa Középiskola és Általános Iskola</t>
  </si>
  <si>
    <t>Bp. XV. ker. Idősek és Nyugdíjasok Egyesülete</t>
  </si>
  <si>
    <t>Magyar Go Egyesület</t>
  </si>
  <si>
    <t>Manna Kulturális Egyesület</t>
  </si>
  <si>
    <t>Nagycsaládososk Újpalotai Egyesülete</t>
  </si>
  <si>
    <t>Pestújhelyi Pátria Közhasznú Egyesület</t>
  </si>
  <si>
    <t>Rászorulókat Támogatók Egyesülete</t>
  </si>
  <si>
    <t>2011. évi kötvény</t>
  </si>
  <si>
    <t>BEVÉTELEK        ezer forintban</t>
  </si>
  <si>
    <t xml:space="preserve">Egyesített Szociális Intézmény </t>
  </si>
  <si>
    <t>Hubay Jenő Alapfokú Műv.Okt.Int.</t>
  </si>
  <si>
    <t>2013.évi ktv               I. mód.</t>
  </si>
  <si>
    <t>GMK-ból állami fenntartású intézmények</t>
  </si>
  <si>
    <t>Főv. Önk. - M3 zajvédelmi fal tervezése</t>
  </si>
  <si>
    <t>Egyéb  felhalmozási célú bevétel</t>
  </si>
  <si>
    <t>Dréher szobor - NKA 397/180</t>
  </si>
  <si>
    <t>Mezei őrszolgálatba való társulás</t>
  </si>
  <si>
    <t>Nyári gyermek sporttáboroztatás támogatása pály.</t>
  </si>
  <si>
    <t>Köznevelési normatíva tartaléka</t>
  </si>
  <si>
    <t>84.</t>
  </si>
  <si>
    <t>9.11 Hosszú lejáratú hitelek, kölcsönök törlesztése</t>
  </si>
  <si>
    <t>9.12 Rövid lejáratú hitelek, kölcsönök törlesztése</t>
  </si>
  <si>
    <t xml:space="preserve">  9.  Finanszírozási kiadások</t>
  </si>
  <si>
    <t>9.2  Belföldi értékpapírok kiadásai</t>
  </si>
  <si>
    <t>9.21 Forgatási c.belf.értékpapírok vásárlása, beváltása</t>
  </si>
  <si>
    <t>9.22 Befektetési c.belf.értékpapírok vásárlása, beváltása</t>
  </si>
  <si>
    <t>9.3  Központi, irányító szervi támogatás folyósítása</t>
  </si>
  <si>
    <t>9.31 Központi támogatás folyósítása - Működési</t>
  </si>
  <si>
    <t>9.32 Irányító szervi támogatás folyósítása - Működési</t>
  </si>
  <si>
    <t>9.33 Központi támogatás folyósítása - Felhalmozási</t>
  </si>
  <si>
    <t>9.34 Irányító szervi támogatás folyósítása - Felhalmozási</t>
  </si>
  <si>
    <t>9.4 Külföldi finanszírozás kiadásai</t>
  </si>
  <si>
    <t xml:space="preserve">  9.   Finanszírozási bevételek</t>
  </si>
  <si>
    <t>9.11  Hosszú lejáratú hitelek, kölcsönök felvétele</t>
  </si>
  <si>
    <t>9.12  Rövid lejáratú hitelek, kölcsönök felvétele</t>
  </si>
  <si>
    <t>9.2    Belföldi értékpapírok bevételei</t>
  </si>
  <si>
    <t>9.21  Forgatási c.belf.értékpapírok bev., érték., kibocsát.,</t>
  </si>
  <si>
    <t>9.22  Befektetési c.belf.értékpapírok bev., érték., kibocsát.</t>
  </si>
  <si>
    <t>9.3    Maradvány igénybevétele</t>
  </si>
  <si>
    <t>9.31  Maradvány igénybevétele - Működési</t>
  </si>
  <si>
    <t>9.32  Maradvány igénybevétele - Felhalmozási</t>
  </si>
  <si>
    <t>9.33  Központi, irányító szervi támogatás folyósítása</t>
  </si>
  <si>
    <t>9.331  Központi támogatás - Működési</t>
  </si>
  <si>
    <t>9.332  Irányító szervi támogatás - Működési</t>
  </si>
  <si>
    <t>9.333  Központi támogatás  - Felhalmozási</t>
  </si>
  <si>
    <t>9.334  Irányító szervi támogatás - Felhalmozási</t>
  </si>
  <si>
    <t>9.4      Külföldi finanszírozás kiadásai</t>
  </si>
  <si>
    <t>Finanszírozási bevételek összesen</t>
  </si>
  <si>
    <t>Finanszírozási kiadások összesen</t>
  </si>
  <si>
    <t>Rpal. Újvárosi Református Egyházközség</t>
  </si>
  <si>
    <t>Rpal. Óvárosi Református Egyházközség</t>
  </si>
  <si>
    <t>Pestújhelyi Evangélikus Egyház</t>
  </si>
  <si>
    <t>Rpal.Baptista Gyülekezet</t>
  </si>
  <si>
    <t>Saját v. bérelt ingatlan haszn. (Palota Holding Zrt.)</t>
  </si>
  <si>
    <r>
      <t xml:space="preserve">A. MŰKÖDÉSI BEVÉTELEK        </t>
    </r>
    <r>
      <rPr>
        <i/>
        <sz val="12"/>
        <rFont val="Arial CE"/>
        <family val="2"/>
        <charset val="238"/>
      </rPr>
      <t xml:space="preserve"> ezer Ft-ban</t>
    </r>
  </si>
  <si>
    <t>Közrendvédelmi Alapítvány</t>
  </si>
  <si>
    <t>Egyéb alapítványok</t>
  </si>
  <si>
    <t>POFOSZ Kitel.Tag. emlékmű tám.</t>
  </si>
  <si>
    <t>Árpádházi Szt. Erzsébet Plébánia</t>
  </si>
  <si>
    <t>Bűnmegelőzés</t>
  </si>
  <si>
    <t>II.  Gazdasági Működtetési Központ</t>
  </si>
  <si>
    <t xml:space="preserve">   Felhalmozási célra átadott pénzeszköz összesen:</t>
  </si>
  <si>
    <t>Vöröskereszt támogatása</t>
  </si>
  <si>
    <t xml:space="preserve"> 3. Felhalmozási célú pénzeszközátadás ÁHT-n kívülre (382)</t>
  </si>
  <si>
    <t xml:space="preserve">Civil szervezetek felújítási támogatása </t>
  </si>
  <si>
    <t xml:space="preserve">Városgazdálkodási tevékenység </t>
  </si>
  <si>
    <t>3.12 Étkezési kiadások ÁFÁ-ja</t>
  </si>
  <si>
    <t>Száraznád NOK</t>
  </si>
  <si>
    <t>Gazdasági Működtetési Központ</t>
  </si>
  <si>
    <t>072111</t>
  </si>
  <si>
    <t>091140</t>
  </si>
  <si>
    <t>091220</t>
  </si>
  <si>
    <t>102030</t>
  </si>
  <si>
    <t>104030</t>
  </si>
  <si>
    <t>Gyermekek napközbeni ellátása</t>
  </si>
  <si>
    <t>Idősek, demens betegek nappali ellátása</t>
  </si>
  <si>
    <t>Óvodai nevelés, ellátás működtetési feladatai</t>
  </si>
  <si>
    <t>Köznevelési intézmény 1-4 évfolyamán tanulók nevelésével, oktatásával összefüggő működtetési feladatok</t>
  </si>
  <si>
    <t>Háziorvosi alapellátás</t>
  </si>
  <si>
    <t>Örvosi- és nővérszálló, hozzátartozói szállás fenntartása, üzemeltetése</t>
  </si>
  <si>
    <t>076050</t>
  </si>
  <si>
    <t>Isaszeg Város Önk. Radnay Béla: Honvéd emlékmű restaurálás</t>
  </si>
  <si>
    <t>Palota-15 Nonprofit Kft. közfoglalk. (bér és jár.)</t>
  </si>
  <si>
    <t>Répszolg Kft. közfoglalkoztatás (bér és jár.)</t>
  </si>
  <si>
    <t>Jézus Szive Alapítvány</t>
  </si>
  <si>
    <t>Magyar Numizmatikai Társulat</t>
  </si>
  <si>
    <t>NKA 3974/260 sz. pályázati önrész (Albert Camus mellszobor)</t>
  </si>
  <si>
    <t>Csokonai Műv. Központ (pályázati önrész)</t>
  </si>
  <si>
    <t>Útépítés - Kosd u</t>
  </si>
  <si>
    <t>Kamaszpark létesítése Karácsony Benő park)</t>
  </si>
  <si>
    <t>Ifjúsági közösségi tér tervezése</t>
  </si>
  <si>
    <t>Fő úti bölcsőde - Magyar utcai szárny</t>
  </si>
  <si>
    <t>Működési célú központosított</t>
  </si>
  <si>
    <t>Út- és közmű felújítás Hősök útja (Madách-Gergő)</t>
  </si>
  <si>
    <t xml:space="preserve">összesen (19+22) </t>
  </si>
  <si>
    <t xml:space="preserve">  1. Személyi juttatások</t>
  </si>
  <si>
    <t>Állami fenntartású intézmények</t>
  </si>
  <si>
    <t>Dózsa Gy.Gimn. és Táncműv.Szakközépisk.</t>
  </si>
  <si>
    <t>Kerülei Nevelési Tanácsadó</t>
  </si>
  <si>
    <t>Működési kiadások összesen</t>
  </si>
  <si>
    <t xml:space="preserve">Ákombákom Óvoda </t>
  </si>
  <si>
    <t xml:space="preserve">Hartyán Általános Iskola </t>
  </si>
  <si>
    <t xml:space="preserve">Károly Róbert Általános Iskola </t>
  </si>
  <si>
    <t xml:space="preserve">Kolozsvár utcai Általános Iskola </t>
  </si>
  <si>
    <t xml:space="preserve">Pestújhelyi Általános Iskola </t>
  </si>
  <si>
    <t xml:space="preserve">Neptun Általános Iskola </t>
  </si>
  <si>
    <t xml:space="preserve">Szent Korona Általános Iskola </t>
  </si>
  <si>
    <t>Dózsa György Gimnázium és Táncműv.Szakköz.</t>
  </si>
  <si>
    <t xml:space="preserve">Kontyfa Középiskola és Általános Iskola </t>
  </si>
  <si>
    <t xml:space="preserve">László Gyula Gimnázium és Általános Iskola </t>
  </si>
  <si>
    <t>Károly SZKI pénzmaradványának átvétele</t>
  </si>
  <si>
    <t>Száraznád Nevelési-Oktatási Központ, Általános Iskola, Szakiskola, Speciális Szakiskola, Pedagógiai Szakszolgálat és Gyógypedagógiai Szakmai Szolgáltató</t>
  </si>
  <si>
    <t>(1+2+3)</t>
  </si>
  <si>
    <t>Utcai foglalkoztatás (ESZI)</t>
  </si>
  <si>
    <t>Sódergödör lakótelep fűtés, melegvíz</t>
  </si>
  <si>
    <t>Társasházak és Szövetkezeti lakások  felújítására adott kölcsön visszafizetése</t>
  </si>
  <si>
    <t>Állami gondozási díj (60%) továbbutalása</t>
  </si>
  <si>
    <t>Helyettes szülői feladat ellátása (más. Önk.)</t>
  </si>
  <si>
    <t xml:space="preserve">Femina </t>
  </si>
  <si>
    <t xml:space="preserve">Edőcs István Ökölvívó Egyesület </t>
  </si>
  <si>
    <t xml:space="preserve">Palota Röplabda SC </t>
  </si>
  <si>
    <t xml:space="preserve">BLF Kosárlabda Klub </t>
  </si>
  <si>
    <t>Díszpolgárok portréja</t>
  </si>
  <si>
    <r>
      <t xml:space="preserve">C. FINANSZÍROZÁSI KIADÁSOK    </t>
    </r>
    <r>
      <rPr>
        <i/>
        <sz val="12"/>
        <rFont val="Arial CE"/>
        <family val="2"/>
        <charset val="238"/>
      </rPr>
      <t>ezer Ft-ban</t>
    </r>
  </si>
  <si>
    <t>I. Belföldi finanszírozási kiadásai</t>
  </si>
  <si>
    <t>II. Belföldi értékpapírok kiadásai</t>
  </si>
  <si>
    <t>IV. Külföldi finanszírozás kiadásai</t>
  </si>
  <si>
    <t>C. Finanszírozás kiadások összesen (I+…+IV)</t>
  </si>
  <si>
    <t>Működési finanszírozás kiadásai</t>
  </si>
  <si>
    <t>Felhalmozási finanszírozás kiadásai</t>
  </si>
  <si>
    <r>
      <t>Költségvetési kiadások mindössz.</t>
    </r>
    <r>
      <rPr>
        <b/>
        <sz val="10"/>
        <color indexed="8"/>
        <rFont val="Arial CE"/>
        <family val="2"/>
        <charset val="238"/>
      </rPr>
      <t>(A+B)</t>
    </r>
  </si>
  <si>
    <t xml:space="preserve">  2. Munkaadókat terhelő jár. és szociális hozzájárulási adó</t>
  </si>
  <si>
    <t xml:space="preserve">  3. Dologi kiadások </t>
  </si>
  <si>
    <t xml:space="preserve">   6. Felhalmozási céltartalék</t>
  </si>
  <si>
    <t>8.6 Felhalmozási céltartalék</t>
  </si>
  <si>
    <t>V. Finanszírozási kiadások</t>
  </si>
  <si>
    <t>C. FINANSZÍROZÁSI MÉRLEG</t>
  </si>
  <si>
    <t xml:space="preserve">  9. Belföldi finanszírozás kiadásai</t>
  </si>
  <si>
    <t>10. Belföldi értékpapírok kiadásai</t>
  </si>
  <si>
    <t>11. Központi, irányító szervi támogatás folyósítása</t>
  </si>
  <si>
    <r>
      <t xml:space="preserve">A. Működési kiadások össz. </t>
    </r>
    <r>
      <rPr>
        <sz val="10"/>
        <color indexed="8"/>
        <rFont val="Arial CE"/>
        <family val="2"/>
        <charset val="238"/>
      </rPr>
      <t>(1+...+5)</t>
    </r>
  </si>
  <si>
    <r>
      <t xml:space="preserve">C.Finanszírozási kiadások össz. </t>
    </r>
    <r>
      <rPr>
        <sz val="10"/>
        <color indexed="8"/>
        <rFont val="Arial CE"/>
        <charset val="238"/>
      </rPr>
      <t>(9+…..+12)</t>
    </r>
  </si>
  <si>
    <r>
      <t>B.Felhalmozási kiadások össz.</t>
    </r>
    <r>
      <rPr>
        <sz val="8.5"/>
        <color indexed="8"/>
        <rFont val="Arial CE"/>
        <family val="2"/>
        <charset val="238"/>
      </rPr>
      <t>(6+….+8)</t>
    </r>
  </si>
  <si>
    <r>
      <t xml:space="preserve">C.Finanszírozási bevételek össz. </t>
    </r>
    <r>
      <rPr>
        <sz val="10"/>
        <color indexed="8"/>
        <rFont val="Arial CE"/>
        <charset val="238"/>
      </rPr>
      <t>(9+…..+12)</t>
    </r>
  </si>
  <si>
    <t>I. Belföldi finanszírozás bevételei</t>
  </si>
  <si>
    <t>VI. Finanszírozási bevételek</t>
  </si>
  <si>
    <t>12. Külföldi finanszírozás kiadásai</t>
  </si>
  <si>
    <t>II. Közhatalmi bevételek</t>
  </si>
  <si>
    <t>III.  Működési bevételek</t>
  </si>
  <si>
    <r>
      <t>A. Működési bevételek össz.</t>
    </r>
    <r>
      <rPr>
        <sz val="10"/>
        <rFont val="Arial CE"/>
        <family val="2"/>
        <charset val="238"/>
      </rPr>
      <t xml:space="preserve"> (I+...+IV.)</t>
    </r>
  </si>
  <si>
    <t>I. Felhalmozási bevételek</t>
  </si>
  <si>
    <t>Felhasználási célú Központosított támogatás - útépítés</t>
  </si>
  <si>
    <r>
      <t>B. Felhalmozási bevételek össz.</t>
    </r>
    <r>
      <rPr>
        <sz val="10"/>
        <rFont val="Arial CE"/>
        <family val="2"/>
        <charset val="238"/>
      </rPr>
      <t xml:space="preserve"> (I+...+III)</t>
    </r>
  </si>
  <si>
    <r>
      <t xml:space="preserve">A. Működési kiadások összesen  </t>
    </r>
    <r>
      <rPr>
        <sz val="10"/>
        <color indexed="8"/>
        <rFont val="Arial CE"/>
        <charset val="238"/>
      </rPr>
      <t>(I+...+V)</t>
    </r>
  </si>
  <si>
    <t xml:space="preserve">  I. Beruházások</t>
  </si>
  <si>
    <t xml:space="preserve"> II. Felújítások</t>
  </si>
  <si>
    <t>III. Egyéb felhalmozási célú kiadások</t>
  </si>
  <si>
    <t>B. Felhalm. kiadások összesen (I+...+III)</t>
  </si>
  <si>
    <t xml:space="preserve">  I. Személyi juttatások</t>
  </si>
  <si>
    <t xml:space="preserve"> II. Munkaadókat terhelő jár. és szociális hozzájárulási adó</t>
  </si>
  <si>
    <t>KÖLTSÉGVETÉSI KIADÁSOK ÖSSZESEN (A+B)</t>
  </si>
  <si>
    <t>14. Közhatalmi bevételek</t>
  </si>
  <si>
    <t>15. Működési bevételek</t>
  </si>
  <si>
    <t>17. Felhalmozási bevételek</t>
  </si>
  <si>
    <t>20. Belföldi finanszírozás bevételei</t>
  </si>
  <si>
    <t>21. Belföldi értékpapírok bevételei</t>
  </si>
  <si>
    <t>22. Maradvány igénybevétele</t>
  </si>
  <si>
    <t>23. Központi, irányító szervi támogatás folyósítása</t>
  </si>
  <si>
    <t>24. Külföldi finanszírozás bevételei</t>
  </si>
  <si>
    <t>3. Működési célú pénzeszközátadás ÁHT-n kívülre</t>
  </si>
  <si>
    <t xml:space="preserve"> 3. Felhalmozási célú pénzeszközátadás ÁHT-n kívülre</t>
  </si>
  <si>
    <t>2. Működési célú támogatásértékű kiad. ÁHT-n belülre</t>
  </si>
  <si>
    <t>2. Felhalmozási célú támogatásértékű pe. átadás összesen</t>
  </si>
  <si>
    <t>1.Előző évi EI-pénzmaradvány átadás működési célú (378)</t>
  </si>
  <si>
    <t>1. Előző évi EI-pénzmaradvány átadás működési célú (378-91)</t>
  </si>
  <si>
    <t>2014.évi eredeti ktv</t>
  </si>
  <si>
    <t>2014.évi ktv               I. mód.</t>
  </si>
  <si>
    <t>A. MŰKÖDÉSI KIADÁSOK</t>
  </si>
  <si>
    <t>B. FELHALMOZÁSI KIADÁSOK</t>
  </si>
  <si>
    <t>Kormányzati funkciók</t>
  </si>
  <si>
    <r>
      <t>Engedélyezett álláshelyek száma (fő)</t>
    </r>
    <r>
      <rPr>
        <u/>
        <sz val="10"/>
        <color indexed="8"/>
        <rFont val="MS Sans Serif"/>
        <family val="2"/>
        <charset val="238"/>
      </rPr>
      <t xml:space="preserve">  2014.01.01-től</t>
    </r>
  </si>
  <si>
    <t>Támogatásértékű működési bevétel ÁHT-n belülről</t>
  </si>
  <si>
    <t>Működési célú támogatások ÁHT-n belülről</t>
  </si>
  <si>
    <t>2. Működési célú kölcsönök visszatérülése ÁHT-n kívülről</t>
  </si>
  <si>
    <t>1. Felhalmozási célú kölcsönök visszatérülése ÁHT-n kívülről</t>
  </si>
  <si>
    <t>13. Működési célú támogatások ÁHT-n belülről</t>
  </si>
  <si>
    <t>16. Működési célú átvett pénzeszközök ÁHT-n kívülről</t>
  </si>
  <si>
    <t>19. Felhalmozási célú átvett pénzeszközök ÁHT-n kívülről</t>
  </si>
  <si>
    <t>18. Felhalmozási célú támogatások ÁHT-n belülről</t>
  </si>
  <si>
    <t>I. Működési célú támogatások ÁHT-n belülről</t>
  </si>
  <si>
    <t>IV.   Működési célú átvett pénzeszközök ÁHT-n kívülről</t>
  </si>
  <si>
    <t>II. Felhalmozási célú támogatások ÁHT-n belülről</t>
  </si>
  <si>
    <t xml:space="preserve">   5.1 Egyéb működési célú támogatások ÁHT-n belülre</t>
  </si>
  <si>
    <t xml:space="preserve">   5.2 Működési célú kölcsönök ÁHT-n belülre</t>
  </si>
  <si>
    <t xml:space="preserve">   1. Egyéb felhalmozási célú támogatások ÁHT-n belülre</t>
  </si>
  <si>
    <t xml:space="preserve">   3. Egyéb felhalmozási célú támogatások ÁHT-n kívülre</t>
  </si>
  <si>
    <t xml:space="preserve">   4. Felhalmozási célú kölcsönök ÁHT-n kívülre</t>
  </si>
  <si>
    <t>Pincei szennyvízalapvez.csere,burkolat helyreáll.(XV/10)</t>
  </si>
  <si>
    <t>Csatorna alapvez.csere,burkola helyreáll. (XV/6)</t>
  </si>
  <si>
    <t>Kazáncsere kompletten, szekunder oldal karbant. (XV/1)</t>
  </si>
  <si>
    <r>
      <t>Asztalos ipari gépek átszállíttatása, 3 gép telepítése</t>
    </r>
    <r>
      <rPr>
        <sz val="9"/>
        <color indexed="8"/>
        <rFont val="Arial"/>
        <family val="2"/>
        <charset val="238"/>
      </rPr>
      <t xml:space="preserve"> (GMK Műhely)</t>
    </r>
  </si>
  <si>
    <t>Kazáncsere kompletten, szekunder oldal karbant. (Szövőgyár)</t>
  </si>
  <si>
    <r>
      <t>Engedélyezett álláshelyek száma (fő)</t>
    </r>
    <r>
      <rPr>
        <u/>
        <sz val="10"/>
        <color indexed="8"/>
        <rFont val="MS Sans Serif"/>
        <family val="2"/>
        <charset val="238"/>
      </rPr>
      <t xml:space="preserve">  2014.09.01-től</t>
    </r>
  </si>
  <si>
    <t xml:space="preserve">   2. Felhalmozási célú kölcsönök ÁHT-n belülre</t>
  </si>
  <si>
    <t xml:space="preserve">   5.3 Egyéb működési célú támogatások ÁHT-n kívülre</t>
  </si>
  <si>
    <t xml:space="preserve">  1. Hosszú lejáratú hitelek, kölcsönök törlesztése ÁHT-n kív.</t>
  </si>
  <si>
    <t xml:space="preserve">  2. Rövid lejáratú hitelek, kölcsönök törlesztése ÁHT-n kív.</t>
  </si>
  <si>
    <t>6.2 Működési célú átvett pénzeszközök  ÁHT-n kívül</t>
  </si>
  <si>
    <t>6.3 Felhalmozási célú pénzeszközátvétel ÁHT-n belül</t>
  </si>
  <si>
    <t>9.1  Hitel-, kölcsöntörlesztése ÁHT-n kívülre</t>
  </si>
  <si>
    <t xml:space="preserve">  1. Működési célú támogatások ÁHT-n belülről</t>
  </si>
  <si>
    <t>1.3 Működési célú kölcsönök visszatérülése ÁHT-n belül</t>
  </si>
  <si>
    <t>6.1 Működési célú kölcsön visszatérülése ÁHT-n kívül</t>
  </si>
  <si>
    <t>6.2 Felhalm. célú kölcsönök visszatérülése ÁHT-n belül</t>
  </si>
  <si>
    <t>7.1 Felhalm. célú kölcsönök visszatérülése ÁHT-n kívül</t>
  </si>
  <si>
    <t>9.1   Belföldi finanszírozás bevételei ÁHT-n kívülről</t>
  </si>
  <si>
    <t>1. Müködési célú kölcsönök ÁHT-n belül</t>
  </si>
  <si>
    <t>1. Működési célú kölcsönök visszatérülése ÁHT-n belülről</t>
  </si>
  <si>
    <t>2. Müködési célú kölcsönök ÁHT-n kívül</t>
  </si>
  <si>
    <t xml:space="preserve">   5.4 Működési célú kölcsönök ÁHT-n kívülre</t>
  </si>
  <si>
    <t xml:space="preserve">D. Korrekció: Intézmények és PH támogatása </t>
  </si>
  <si>
    <t>KIADÁSOK ÖSSZESEN (A+B+C+D)</t>
  </si>
  <si>
    <t>BEVÉTELEK ÖSSZESEN (A+B+C+D)</t>
  </si>
  <si>
    <t>működési egyenleg</t>
  </si>
  <si>
    <t>felhalmozási egyenleg</t>
  </si>
  <si>
    <t>KÖLTSÉGVETÉSI BEVÉTELEK ÖSSZESEN (A+B)</t>
  </si>
  <si>
    <t>Finanszírozási egyenleg</t>
  </si>
  <si>
    <t xml:space="preserve">    1. Önkorm. felhalmozási célú támogatása </t>
  </si>
  <si>
    <t>C. Finanszírozási bevételek összesen (I+…+IV)</t>
  </si>
  <si>
    <t xml:space="preserve">III.Felhalmozási célú átvett pénzeszközö ÁHT-n kívülről </t>
  </si>
  <si>
    <t>IV. Központi, irányító szervi támogatás folyósítása</t>
  </si>
  <si>
    <t>Összesen (A+B+C)</t>
  </si>
  <si>
    <t xml:space="preserve">D.Korrekció összesen: Intézmények és PH támogatása </t>
  </si>
  <si>
    <t>Bevételek összesen (A+B+C+D)</t>
  </si>
  <si>
    <t>Támogatásértékű  működési bevételek összesen:</t>
  </si>
  <si>
    <t>Tiszteletdíj - Választás OGY Kp-i</t>
  </si>
  <si>
    <t>Csutkababa Alapítvány</t>
  </si>
  <si>
    <t xml:space="preserve">      Korona Oktatási Alapítvány</t>
  </si>
  <si>
    <t xml:space="preserve">      Tavasz Kórus Alapítvány</t>
  </si>
  <si>
    <t xml:space="preserve">      Pestújhelyi Iskoláért Alapítvány</t>
  </si>
  <si>
    <t>Háztartásoknak (passzív zajvédelem) pályázat</t>
  </si>
  <si>
    <t>Egyéb vállalkozásoknak - Választás EP Kp-i</t>
  </si>
  <si>
    <t>InSpirál Ház szociális intézmények működési kiegészítés</t>
  </si>
  <si>
    <t>Hősök úti rendelő felújítása (RUP-15)</t>
  </si>
  <si>
    <t>Árendás köz Óvoda komplexum felújítása (RUP-15)</t>
  </si>
  <si>
    <t xml:space="preserve">Árendás Óvoda KEOP-2012-5.5.0/B </t>
  </si>
  <si>
    <t>Meixner Iskola tetőfelújítás, fűtéskorszerűsítés</t>
  </si>
  <si>
    <t xml:space="preserve">Járda felújítások - Újpalota </t>
  </si>
  <si>
    <t xml:space="preserve">Út felújítások - Testvériség tér </t>
  </si>
  <si>
    <t xml:space="preserve">Út felújítások - MÁV telep </t>
  </si>
  <si>
    <t>Út felújítások</t>
  </si>
  <si>
    <t>ÉPK 4.jelű épület veszélytelenítés</t>
  </si>
  <si>
    <t>Hagyományos épületek talajvíz elleni szigetelése</t>
  </si>
  <si>
    <t>XV.ker.Eötvös u.123.sz.alatti épület felújítása</t>
  </si>
  <si>
    <t>Kis értékű szellemi termékek vásárlása</t>
  </si>
  <si>
    <t>Kis értékű számítástechnikai eszközök vásárlása</t>
  </si>
  <si>
    <t>Kisértékű számítástechnikai eszközök vásárlása PM</t>
  </si>
  <si>
    <t>Kis értékű bútorok</t>
  </si>
  <si>
    <t>Kis értékű bútorok PM</t>
  </si>
  <si>
    <t>Egyéb kisértékü tárgyi eszköz</t>
  </si>
  <si>
    <t>Szerszámok</t>
  </si>
  <si>
    <t xml:space="preserve">Pestújhelyi tér sportpálya és zenepavilon </t>
  </si>
  <si>
    <t xml:space="preserve">Baksay-Tompa sarkán játszótér építése </t>
  </si>
  <si>
    <t xml:space="preserve">Ifjúsági Közösségi Tér I-II ütem </t>
  </si>
  <si>
    <t xml:space="preserve">Hartyán óvodával szembeni parkoló építése </t>
  </si>
  <si>
    <t>Rákospalota-Újpest vasútállomás környezetében eszközváltó (P+R) tervei</t>
  </si>
  <si>
    <t>ÉPK tervezési program az egész együttesre, uszoda vázlatterv és elhelyezési terv</t>
  </si>
  <si>
    <t xml:space="preserve">ÉPK parkoló építés a 13. jelű épület számára </t>
  </si>
  <si>
    <t>Kutak fúrása közösségi kertekben és intézményekben</t>
  </si>
  <si>
    <t>Társasházi kamerarendszer pályázati keret</t>
  </si>
  <si>
    <t>Egyéb felhalmozási bevételek összesen:</t>
  </si>
  <si>
    <t>2. Felhalmozási célú kölcsönök visszatérülése ÁHT-n kívülről</t>
  </si>
  <si>
    <t>Fejlesztési célú támogatások</t>
  </si>
  <si>
    <t>Kiadások összesen (A+B+C+D)</t>
  </si>
  <si>
    <t xml:space="preserve"> 1. Működési célú támogatásértékű kiad. ÁHT-n belülre</t>
  </si>
  <si>
    <t xml:space="preserve">Működési célú támogatásértékű kiadások összesen: </t>
  </si>
  <si>
    <t>1. Működési célú támogatásértékű kiad. ÁHT-n belülre</t>
  </si>
  <si>
    <t>Térfigyelő kamera üzemeltetése XV.ker.Rendőrkapitányság</t>
  </si>
  <si>
    <t>2. Működési célú pénzeszköz átadás ÁHT-n kívülre</t>
  </si>
  <si>
    <t xml:space="preserve"> Államháztartáson kívül összesen: </t>
  </si>
  <si>
    <t>Működési célú pénzeszköz átadás összesen</t>
  </si>
  <si>
    <t xml:space="preserve"> Lakástámogatás</t>
  </si>
  <si>
    <t>6.1 Önkorm. felhalmozási célú  támogatása</t>
  </si>
  <si>
    <t>6.1 Önkorm. felhalmozási célú támogatása</t>
  </si>
  <si>
    <t>6.1 Önkorm felhalmozási célú támogatása</t>
  </si>
  <si>
    <t>1.2 Külső személyi juttatások</t>
  </si>
  <si>
    <t xml:space="preserve">  2. Munkaadókat terhelő járulékok és szociális hzj adó</t>
  </si>
  <si>
    <t xml:space="preserve">  3. Dologi kiadások</t>
  </si>
  <si>
    <t xml:space="preserve">  5. Egyéb működési célú kiadások</t>
  </si>
  <si>
    <t>Egyesített Szociális Intézmények</t>
  </si>
  <si>
    <t>Intézmények támogatása</t>
  </si>
  <si>
    <t>Polgármesteri Hivatal támogatása</t>
  </si>
  <si>
    <t>Helyi lak.ép.támogatás</t>
  </si>
  <si>
    <t xml:space="preserve">Polgármesteri Hivatal saját felújításai </t>
  </si>
  <si>
    <t>Polgármesteri Hivatal saját beruházásai</t>
  </si>
  <si>
    <t>III. XV. ker. Önkormányzat összesen</t>
  </si>
  <si>
    <t>II. Polgármesteri Hivatal mindösszesen</t>
  </si>
  <si>
    <t>önk-i saját</t>
  </si>
  <si>
    <t>átv.                 pe.</t>
  </si>
  <si>
    <t>önk-i               saját</t>
  </si>
  <si>
    <t xml:space="preserve">közp.          tám.
</t>
  </si>
  <si>
    <t xml:space="preserve">            Tempus Közalapítvány - pályázati támogatás</t>
  </si>
  <si>
    <t>Mezei őrszolgálat</t>
  </si>
  <si>
    <r>
      <t xml:space="preserve">KIADÁSOK         </t>
    </r>
    <r>
      <rPr>
        <i/>
        <sz val="10"/>
        <color indexed="8"/>
        <rFont val="MS Sans Serif"/>
        <family val="2"/>
        <charset val="238"/>
      </rPr>
      <t xml:space="preserve"> </t>
    </r>
    <r>
      <rPr>
        <b/>
        <i/>
        <sz val="10"/>
        <color indexed="8"/>
        <rFont val="MS Sans Serif"/>
        <family val="2"/>
        <charset val="238"/>
      </rPr>
      <t>ezer forintban</t>
    </r>
  </si>
  <si>
    <t>Fogyatékossággal összefüggő pénzbeli ellátások, támogatások</t>
  </si>
  <si>
    <t>Ingatlanvásárlás</t>
  </si>
  <si>
    <t>Költségvetési kadások összesen</t>
  </si>
  <si>
    <t>Költségvetési bevételek összesen</t>
  </si>
  <si>
    <t>56-os Szövetség XV.ker. Szervezete</t>
  </si>
  <si>
    <t xml:space="preserve">Czabán DSE </t>
  </si>
  <si>
    <t>Európai Hátrányos Helyzetűek Közhasznú Egyesülete</t>
  </si>
  <si>
    <t>Közösségfejlesztők Egyesülete</t>
  </si>
  <si>
    <t>MÁV Telep Baráti Köre Közhasznú Egyesület</t>
  </si>
  <si>
    <t>Palotai Csokonai Asztali-labdarúgó Egyesület</t>
  </si>
  <si>
    <t>Rákospalota Kolozsvár DSE</t>
  </si>
  <si>
    <t>Rákospalota Örökségünk Egyesülete</t>
  </si>
  <si>
    <t>XV.ker. Bűnmegelőzési Polgárőrség</t>
  </si>
  <si>
    <t>Palotai Polgárőrség ÖTE</t>
  </si>
  <si>
    <t>Közbiztonsági Polgárőr Gjmű.Felderítő Közhasznú Egyesület</t>
  </si>
  <si>
    <t>Műalkotás - 3 db tus rajz</t>
  </si>
  <si>
    <t>Település és Környezetvédelmi Program</t>
  </si>
  <si>
    <t>Tiszteletdíj - Választás EP Kp-i</t>
  </si>
  <si>
    <t xml:space="preserve">Deák útcai rendelő </t>
  </si>
  <si>
    <t>2014.évi módosított ei.</t>
  </si>
  <si>
    <t>2014.évi teljesítés</t>
  </si>
  <si>
    <t xml:space="preserve">2014.évi eredeti ktv </t>
  </si>
  <si>
    <t xml:space="preserve">2014.évi módosított ktv   </t>
  </si>
  <si>
    <t>2014. évi teljesítés</t>
  </si>
  <si>
    <t>2025. évi teljesítés</t>
  </si>
  <si>
    <t>eltérés KGR</t>
  </si>
  <si>
    <t>Jutalom- XV.ker.Rendőrkapitányság</t>
  </si>
  <si>
    <t>"Állat és Ember" Állat és term.védő kult.és szabadidő Egyesület</t>
  </si>
  <si>
    <t>Madárbarát Egyesület</t>
  </si>
  <si>
    <t>2014.évi erdeti ei.</t>
  </si>
  <si>
    <t>Testvériség Sport Egyesület</t>
  </si>
  <si>
    <t>Levelwező rendszer</t>
  </si>
  <si>
    <t>Vagyonvédelmi rendszer bővítése</t>
  </si>
  <si>
    <t>Kamera csere Neptun</t>
  </si>
  <si>
    <t>Szennyvízcsatorna építése, fenntartása, üzemeltetése</t>
  </si>
  <si>
    <t>Képviselő telefon vásárlás</t>
  </si>
  <si>
    <t>Faültetés Palota 15</t>
  </si>
  <si>
    <t>Bp.Főváros XV.ker. Önkormányzata 2014. évi költségvetés működési és felhalmozási céltartalékainak előirányzatai</t>
  </si>
  <si>
    <t>Ágazati pótlék</t>
  </si>
  <si>
    <t>2014. évi teljesítés %-ban</t>
  </si>
  <si>
    <t>Alapítvány az Ifjúság  Tánc és Zeneművészeti Neveléséért</t>
  </si>
  <si>
    <t xml:space="preserve">Bp. Főváros  XV. ker. Önkormányzat  2014. évi felújítási tervének teljesítése feladatonként és forrásonként bruttó összegben (ezer Ft)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</si>
  <si>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Bp. Főváros  XV. ker. Önkormányzat 2014. évi ktv. fejlesztési tervének teljesítése feladatonként és forrásonként bruttó összegben (ezer Ft)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</si>
  <si>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RTG helyiség felújítása PM</t>
  </si>
  <si>
    <t>Recepción átbeszélő ablak kialakítása PM</t>
  </si>
  <si>
    <t>Kazánfelújítás (garanciális visszatartás) PM</t>
  </si>
  <si>
    <t>Gyermekfogászati kezelőegység</t>
  </si>
  <si>
    <t>Újraélesztő készülékek beszerzése</t>
  </si>
  <si>
    <t>Techn.,műszaki eszközáll.,berend.tárgyak gyarapítása (érd.növ.tám.)</t>
  </si>
  <si>
    <t>Közfoglalkoztatás beruházási célú támogatása</t>
  </si>
  <si>
    <t>Környzetvédelem, Lakásépítés és kommunális létesítmények</t>
  </si>
  <si>
    <t>összesen (1…7)</t>
  </si>
  <si>
    <t>összesen  (10+…..+12)</t>
  </si>
  <si>
    <t xml:space="preserve">    5. Egyéb működési célú támogatások</t>
  </si>
  <si>
    <t xml:space="preserve">    2. Elvonások és befízetések bevételei</t>
  </si>
  <si>
    <t xml:space="preserve">    3. Működési célú kölcsönök visszatérülése</t>
  </si>
  <si>
    <t xml:space="preserve">    4. Támogatásértékű bevétel társadalombiztosítástól </t>
  </si>
  <si>
    <t xml:space="preserve">    1. Működési célú kölcsönök visszatérülése</t>
  </si>
  <si>
    <t xml:space="preserve">    2. Működési célú átvett pénzeszközök</t>
  </si>
  <si>
    <t xml:space="preserve">    2. Felhalmozási célú kölcsönök visszatérülése</t>
  </si>
  <si>
    <t xml:space="preserve">    3. Felhalmozási célú pénzeszközátvétel</t>
  </si>
  <si>
    <t xml:space="preserve">    1. Felhalmozási célú kölcsönök visszatérülése</t>
  </si>
  <si>
    <t xml:space="preserve">    2. Egyéb felhalmozási célú átvett pénzeszközök</t>
  </si>
  <si>
    <t>1.Előző évi EI-pénzmaradvány átadás felhalmozási  célú</t>
  </si>
  <si>
    <t>1. Előző évi EI-pénzmaradvány átadás felhalmozási célú</t>
  </si>
  <si>
    <t>Müködési célú kölcsönök</t>
  </si>
  <si>
    <t>1. Felhalmozási célú kölcsönök ÁHT-n belül</t>
  </si>
  <si>
    <t>2. Felhalmozási célú kölcsönök ÁHT-n kívül</t>
  </si>
  <si>
    <t xml:space="preserve">    1.2 Külső személyi juttatások</t>
  </si>
  <si>
    <t xml:space="preserve">    3.1 Egyéb dologi kiadások</t>
  </si>
  <si>
    <t xml:space="preserve">    3.21 Étkezési kiadások (nettó érték)</t>
  </si>
  <si>
    <t xml:space="preserve">    3.22 Étkezési kiadások ÁFÁ-ja</t>
  </si>
  <si>
    <t>III. Dologi kiadások</t>
  </si>
  <si>
    <t>IV.  Ellátottak pénzbeli juttatásai</t>
  </si>
  <si>
    <t xml:space="preserve"> Intézmények összesen:</t>
  </si>
  <si>
    <t>Változás
+, -</t>
  </si>
  <si>
    <t>Járdafelújításra átvett pe. háztartásoktól</t>
  </si>
  <si>
    <t>ELTE (Bárczy G.Gyógyped Kar - mentori feladatok)</t>
  </si>
  <si>
    <t>László Gyula Gimnázium</t>
  </si>
  <si>
    <t>Orvosi rendelők felújítása</t>
  </si>
  <si>
    <t>Közös helyiségek felújítása</t>
  </si>
  <si>
    <t>Technikai létszámhoz kapcsolódó helyiségek felújítása</t>
  </si>
  <si>
    <t>Gyógyító jellegű gép-műszer beszerzés, pótlás</t>
  </si>
  <si>
    <t>Egyéb beszerzés (klímák, bútor, beteghívó)</t>
  </si>
  <si>
    <t>BZSH Zuglói Templomkörzet</t>
  </si>
  <si>
    <t>Kontyfa Iskola KEOP-5.5.0/A/12-2013-0275</t>
  </si>
  <si>
    <t>KEOP-5.3.0/A/-2009 pályázat</t>
  </si>
  <si>
    <t>Hetedhét Óvoda</t>
  </si>
  <si>
    <t>Napsugár Óvoda</t>
  </si>
  <si>
    <t>Kertvárosi Összevont Óvoda</t>
  </si>
  <si>
    <t>Kossuth Lajos Általános Iskola</t>
  </si>
  <si>
    <t>Dózsa György Gimnázium</t>
  </si>
  <si>
    <t>Károly Róbert SZKI</t>
  </si>
  <si>
    <t>Kontyfa Középiskola</t>
  </si>
  <si>
    <t>Gazdasági és Működtetési Központ</t>
  </si>
  <si>
    <t>Teljes költség</t>
  </si>
  <si>
    <t>Budapest-Újpest Görög Katolikus Egyházközség</t>
  </si>
  <si>
    <t>Foglalkoztatási támogatás (ESZI)</t>
  </si>
  <si>
    <t xml:space="preserve">Önkormányzat </t>
  </si>
  <si>
    <t>Szent Korona Ált. Isk. és Óvoda</t>
  </si>
  <si>
    <t>Fészek Keresztény közösség</t>
  </si>
  <si>
    <t>Támogatásértékű  felhalmozási bevételek</t>
  </si>
  <si>
    <t xml:space="preserve">            MEH -Pályázat</t>
  </si>
  <si>
    <t>12.</t>
  </si>
  <si>
    <t>13.</t>
  </si>
  <si>
    <t>14.</t>
  </si>
  <si>
    <t>15.</t>
  </si>
  <si>
    <t>16.</t>
  </si>
  <si>
    <t>18.</t>
  </si>
  <si>
    <t>19.</t>
  </si>
  <si>
    <t>ezer forintban</t>
  </si>
  <si>
    <t>KIADÁSOK</t>
  </si>
  <si>
    <t>BEVÉTELEK</t>
  </si>
  <si>
    <t xml:space="preserve">A. MŰKÖDÉSI KÖLTSÉGVETÉSI MÉRLEG </t>
  </si>
  <si>
    <t>I. Működési kiadások</t>
  </si>
  <si>
    <t>Egyházak beruházási támogatása</t>
  </si>
  <si>
    <t>V.</t>
  </si>
  <si>
    <t>Háztartástól - kényszer kaszáltatás</t>
  </si>
  <si>
    <t>Mezőségi Őrzőkőr Közhasznú Alapítvány</t>
  </si>
  <si>
    <t>CORTEX Alapítvány az Agysérültek Rehabilitációjáért</t>
  </si>
  <si>
    <t>Gaál István Egyesület</t>
  </si>
  <si>
    <t>Együtt Újpalotáért Kult. és Szoc. Érdekképviseleti Egyesület</t>
  </si>
  <si>
    <t>XV.ker. Önkormányzat</t>
  </si>
  <si>
    <t>III. XV.ker. ÖNKORMÁNYZAT</t>
  </si>
  <si>
    <t>XV.ker. Önkormányzat összesen:</t>
  </si>
  <si>
    <t>XV.ker.Önkormányzat</t>
  </si>
  <si>
    <t xml:space="preserve">Közfoglalkoztatottak létszáma (fő)  </t>
  </si>
  <si>
    <t>Szociális Foglalkoztató</t>
  </si>
  <si>
    <t>KEOP pályázat</t>
  </si>
  <si>
    <t>Ifjúsági és Sportközpont</t>
  </si>
  <si>
    <t>Czabán Nevelési- Oktatási Központ</t>
  </si>
  <si>
    <t>Korrekció összesen</t>
  </si>
  <si>
    <t>Egyházak működési célú támogatása</t>
  </si>
  <si>
    <t>Civil szervezetek pályázati kerete</t>
  </si>
  <si>
    <t>Polgármester célkerete</t>
  </si>
  <si>
    <t>Rendvédelmi, rendészeti szervezetek tám.kerete</t>
  </si>
  <si>
    <t xml:space="preserve">Környezetvédelmi alap </t>
  </si>
  <si>
    <t>Nyelvvizsga pályázat</t>
  </si>
  <si>
    <t>Tanulmányi ösztöndíj-pályázat</t>
  </si>
  <si>
    <t>Közművelődési célú pályázat</t>
  </si>
  <si>
    <t>Köznevelési célú pályázat</t>
  </si>
  <si>
    <t>Kerületi iskolák 5-12. évfolyamai részére határon túli magyar lakta településekre történő utazásának támogatása</t>
  </si>
  <si>
    <t>Likviditási tartalék</t>
  </si>
  <si>
    <t xml:space="preserve">Intézményi nyugdíjba vonuláshoz kötödő felmentés, végkielégítés </t>
  </si>
  <si>
    <t>Intézményvezetői prémium, jutalom</t>
  </si>
  <si>
    <t>Vis maior keret</t>
  </si>
  <si>
    <t>Intézmények beiskolázási támogatása</t>
  </si>
  <si>
    <t>Intézményi szociális segély kerete (temetés, betegség)</t>
  </si>
  <si>
    <t>Intézmények szakhatósági kerete</t>
  </si>
  <si>
    <t>Intézmények hibaelhárítási  kerete</t>
  </si>
  <si>
    <t>Intézményi vagyonbiztosítási keret</t>
  </si>
  <si>
    <t>Működési célú pályázati keret</t>
  </si>
  <si>
    <t>Egyházak felhalm.célú támogatása</t>
  </si>
  <si>
    <t>Lakás biztonság növelés (heveder zár)</t>
  </si>
  <si>
    <t>Fejlesztési alap (tartalék)</t>
  </si>
  <si>
    <t>Emléktáblák készítése, állítása</t>
  </si>
  <si>
    <t>A-B.ép. fsz. udvari kijárat felújítása</t>
  </si>
  <si>
    <t>Fűtés korszerűsítés II.ütem</t>
  </si>
  <si>
    <t>ÜSZI felújítása (volt Okmányiroda) PM</t>
  </si>
  <si>
    <t>B ép.II.em.zuhanyzó átalakítás irattárnak PM</t>
  </si>
  <si>
    <t>10 db iroda FÚ,nyilászáró cserék (ISO Váll.) PM</t>
  </si>
  <si>
    <t>Részleges kazáncsere (Fűtés korszerűsítés) PM</t>
  </si>
  <si>
    <t>Beller I.u.fsz. felújítása PM</t>
  </si>
  <si>
    <t>ÉPK 13. sz. épület felújítás (RUP-15 Kft.)</t>
  </si>
  <si>
    <t>Járda felújítás pályázat</t>
  </si>
  <si>
    <t>Járda felújítás Bocskai u. (Redda-Wysocki)</t>
  </si>
  <si>
    <t>Közlekedési korrekció</t>
  </si>
  <si>
    <t>Útfelújítás MÁV telep</t>
  </si>
  <si>
    <t>Ozmán u. rekreációs közpark létesítése</t>
  </si>
  <si>
    <t>Játszóeszközök felújítása</t>
  </si>
  <si>
    <t>Iskolai játszóeszk. (László Gy.,Károly R.)</t>
  </si>
  <si>
    <t>Pestújhelyi tér játszótér felújítés, tér rendezés</t>
  </si>
  <si>
    <t>Kontyfa Iskola KEOP-2012-5.5.0/A</t>
  </si>
  <si>
    <t>Fő úti bölcsőde fejlesztés KMOP-4.5.2-11</t>
  </si>
  <si>
    <t>Zsókavár III. ütem Szoc. városrehabilitáció KMOP-5.1.1/B-12-k-2012-0002</t>
  </si>
  <si>
    <t>Patyolat utcai óvoda fejlesztése-KMOP-4.6.1-11-2012-0026</t>
  </si>
  <si>
    <t>Zsókavár II.ütem -KMOP-5.1.1/C-09-2f</t>
  </si>
  <si>
    <t>Járda felújítások PM</t>
  </si>
  <si>
    <t>Járda felújítási pályázat PM</t>
  </si>
  <si>
    <t>Útfelújítás Gergő u. PM</t>
  </si>
  <si>
    <t>Óvodakert felújítása PM</t>
  </si>
  <si>
    <t>Fő úti bölcsőde-Magyar u. szárny PM</t>
  </si>
  <si>
    <t>Fő úti bölcsőde fejlesztés KMOP-4.5.2-11 PM</t>
  </si>
  <si>
    <t>Árendás köz közpark felújítás PM</t>
  </si>
  <si>
    <t>Budai II.stadion gépészeti felújítás PM</t>
  </si>
  <si>
    <t>Kontyfa Iskola KEOP-2012-5.5.0/A PM</t>
  </si>
  <si>
    <t>Vácrátót Óvoda KEOP-2012-5.5.0/B PM</t>
  </si>
  <si>
    <t>Árendás Óvoda KEOP-2012-5.5.0/B PM</t>
  </si>
  <si>
    <t>Lakás felújítási alap</t>
  </si>
  <si>
    <t>Nem lakás felújítási alap</t>
  </si>
  <si>
    <t>Lakásfelújítási alap PM</t>
  </si>
  <si>
    <t>Nem lakás felújítási alap PM</t>
  </si>
  <si>
    <t>Beller I. u. 4. helyiség klimatizálása</t>
  </si>
  <si>
    <t>Egyéb gépek, berendezések, felszerelések vásárlása</t>
  </si>
  <si>
    <t>Jármű beszerzés</t>
  </si>
  <si>
    <t>Vagyonértékű jogok (szoftver beszerzés)</t>
  </si>
  <si>
    <t>Számítástechnikai eszközök vásárlása</t>
  </si>
  <si>
    <t>Számítógépes hálózat</t>
  </si>
  <si>
    <t>Egyéb gépek,berend.,felsz.vás.- Fénymásoló bővítő modul PM</t>
  </si>
  <si>
    <t>Számítástechniki eszközök vásárlása PM</t>
  </si>
  <si>
    <t>Számítógépes hálózat-kiépítése PM</t>
  </si>
  <si>
    <t>Ötletpályázat/Tervpályázat</t>
  </si>
  <si>
    <t>ÉPK 3 épület terveinek elkészítése</t>
  </si>
  <si>
    <t>Hősök úti rendelő átépítési tervei</t>
  </si>
  <si>
    <t>Deák útcai rendelő tervei</t>
  </si>
  <si>
    <t>Településfejlesztési Koncepció, KVSZ felülvizsgálata</t>
  </si>
  <si>
    <t>Légifotó a kerületről</t>
  </si>
  <si>
    <t>Egyéb tervek</t>
  </si>
  <si>
    <t>Helyi értékvédelmi rendelethez tanulmányterv</t>
  </si>
  <si>
    <t>Járda építés</t>
  </si>
  <si>
    <t>Járda építés Epres sor</t>
  </si>
  <si>
    <t>Tempo 30 övezet</t>
  </si>
  <si>
    <t>Kerékpár út Kosd u. folytatás</t>
  </si>
  <si>
    <t>Hiányzó közműszakaszok építése</t>
  </si>
  <si>
    <t>Csapadékvíz szikkasztás</t>
  </si>
  <si>
    <t>Zöldfelület, faültetés</t>
  </si>
  <si>
    <t>Faiskola (Kovácsi K. tér)</t>
  </si>
  <si>
    <t>Közösségi kertek</t>
  </si>
  <si>
    <t>Közvilágítási hálózat fejlesztés</t>
  </si>
  <si>
    <t>Kamaszpark létesítése (Csobogós u.)</t>
  </si>
  <si>
    <t>Környezet rendezés, "miénk a tér" program (Drégelyvár u. Törökszegfű tér, Őrjáró tér, Wesselányi-Bánkút, Kisrákos.)</t>
  </si>
  <si>
    <t>Kutyafuttatók létesítése</t>
  </si>
  <si>
    <t>Páskom park- Kavicsos köz gk. és gyalogos forgalom szétválasztása</t>
  </si>
  <si>
    <t>Wysocki u., Istvántelek tér rendezés B+R, P+R  (parkoló 22 db.kerékpár tárolók, gyalogjárda és szilárd burkolatú út)</t>
  </si>
  <si>
    <t>Térfigyelő kamerák telepítése</t>
  </si>
  <si>
    <t>Műfűves pálya létesítése VI. ütem</t>
  </si>
  <si>
    <t>Autóbusz vásárlás</t>
  </si>
  <si>
    <t>Dréher szobor -NKA 397/180</t>
  </si>
  <si>
    <t>István telek vásárlása PM</t>
  </si>
  <si>
    <t>Útépítés -Acsa utca PM</t>
  </si>
  <si>
    <t>Nyírpalota úti parkoló építése PM</t>
  </si>
  <si>
    <t>Patyolat u.5-7 óvoda tornaszoba építése PM</t>
  </si>
  <si>
    <t>Sződliget vizesblokk, öltöző  építése PM</t>
  </si>
  <si>
    <t>Óvodai eszközök telepítése PM</t>
  </si>
  <si>
    <t>Kontyfa u. 5 fejlesztés PM</t>
  </si>
  <si>
    <t>Szennyvíz elvezetés PM</t>
  </si>
  <si>
    <t>Hiányzó közműszakaszok PM</t>
  </si>
  <si>
    <t>Zsókavár III.ütem pályázaton kívüli rész PM</t>
  </si>
  <si>
    <t>Ady E.u. vizesblokk, öltöző PM</t>
  </si>
  <si>
    <t>Közlekedési korrekciók PM</t>
  </si>
  <si>
    <t>Nyírpalota úti pavilon PM</t>
  </si>
  <si>
    <t>Térfigyelő kamerarendszer telepítése PM</t>
  </si>
  <si>
    <t>Dréher szobor PM</t>
  </si>
  <si>
    <t>Fő úti bölcsőde - Magyar utcai szárny terve PM</t>
  </si>
  <si>
    <t>Deák u. háziorvosi rendelő engedélyezési tervek PM</t>
  </si>
  <si>
    <t>Rákospalota Városközpont KSZT Felülvizsgálata PM</t>
  </si>
  <si>
    <t>Árendásköz 4-6 eng. és kivitelezési tervek PM</t>
  </si>
  <si>
    <t>Vagyonértékű jogok tervek - Ó falú/Öreg falú KSZT többlet PM</t>
  </si>
  <si>
    <t>ÉPK háziorvosi rendelő áthelyezés és kiviteli tervek PM</t>
  </si>
  <si>
    <t>ÉPK Nővérszálló tervei PM</t>
  </si>
  <si>
    <t>Újpalotai piac rekonstrukciója(Kontyfa 2-8 fogadószint)tervei PM</t>
  </si>
  <si>
    <t>Vagyonértékű jogok (Tervek) M3 menti 2-es KSZT PM</t>
  </si>
  <si>
    <t>Újpalotai piac és környéke - eng.és kiv. tervek PM</t>
  </si>
  <si>
    <t>Volt Börgyár KSZT PM</t>
  </si>
  <si>
    <t>Rákospalota -dél PM</t>
  </si>
  <si>
    <t>Lakások bontása</t>
  </si>
  <si>
    <t>Nem lakások bontása</t>
  </si>
  <si>
    <t>Lakások bontása PM</t>
  </si>
  <si>
    <t>Nem lakások bontása PM</t>
  </si>
  <si>
    <t>Kontyfa iskola KEOP--5.5.0/A/12-2013-0275</t>
  </si>
  <si>
    <t>Árendás Óvoda KEOP-2012-5.5.0/B</t>
  </si>
  <si>
    <t>Vácrátóth Óvoda KEOP-2012-5.5.0/B</t>
  </si>
  <si>
    <t>Dréher szobor - NKA 3974/180</t>
  </si>
  <si>
    <t>Kp-i ktv.szervtől műk.c.tám. - Választás</t>
  </si>
  <si>
    <t>II. INTÉZMÉNYEK MINDÖSSZESEN:</t>
  </si>
  <si>
    <t>Zsókavár III.ütem ESZA KMOP-5.1.1/B-12k-2012-0002</t>
  </si>
  <si>
    <t>Fő úti bölcsöde fejlesztés KMOP-4.5.2-11-2012-0032</t>
  </si>
  <si>
    <t xml:space="preserve">Zsókavár II.ütem -KMOP-5.1.1/C-09-2f-átvett pénzeszköz </t>
  </si>
  <si>
    <t>Zsókavár III. ütem Szociális városrehabilitáció KMOP-5.1.1/B-12-k-2012-0002</t>
  </si>
  <si>
    <t>Háztartásoktól műk.c.visszatérítendő tám, kölcsönök - Szociális kölcsön visszafizetés</t>
  </si>
  <si>
    <t>REAC Sport Kft.</t>
  </si>
  <si>
    <t>REAC Sportiskola SE</t>
  </si>
  <si>
    <t>Zsókavár III. ütem Szociális városrehabilitáció KMOP-5.1.1/B-12-k-2012-0002- önkorm.saját</t>
  </si>
  <si>
    <t xml:space="preserve">Újpalotai piac rekonstrukció Csapi-15 Kft </t>
  </si>
  <si>
    <t>Háztartásoknak - szociális kölcsön alap</t>
  </si>
  <si>
    <t>III. ÖNKORMÁNYZAT</t>
  </si>
  <si>
    <t>I.POLGÁRMESTERI HIVATAL</t>
  </si>
  <si>
    <r>
      <t xml:space="preserve">B. FELHALMOZÁSI BEVÉTELEK    </t>
    </r>
    <r>
      <rPr>
        <i/>
        <sz val="12"/>
        <rFont val="Arial CE"/>
        <family val="2"/>
        <charset val="238"/>
      </rPr>
      <t>ezer Ft-ban</t>
    </r>
  </si>
  <si>
    <t xml:space="preserve">                   Iparűzési adó</t>
  </si>
  <si>
    <t>Károly R. Ker. Szki., Ált. Isk. és Óvoda</t>
  </si>
  <si>
    <t>3. Felhalmozási célú pénzeszközátadás ÁHT-n kívülre (382)</t>
  </si>
  <si>
    <t xml:space="preserve">3. Államháztartáson kívül összesen: </t>
  </si>
  <si>
    <t>2. Felhalmozási célú támogatásértékű kiadás összesen</t>
  </si>
  <si>
    <t>Rákospalotai Hetedhét Óvoda</t>
  </si>
  <si>
    <t>Hartyán-Árendás Összevont Óvoda</t>
  </si>
  <si>
    <t>Napsugár Összevont Óvoda</t>
  </si>
  <si>
    <t>Palotai Vadvirág Óvoda</t>
  </si>
  <si>
    <t>Micimackó Óvoda</t>
  </si>
  <si>
    <t>Mosolykert Óvoda</t>
  </si>
  <si>
    <t>Pestújhelyi Óvoda</t>
  </si>
  <si>
    <t>Mozdonyvezető Óvoda</t>
  </si>
  <si>
    <t>2011.            évi         kötvény</t>
  </si>
  <si>
    <t>2011.           évi             kötvény</t>
  </si>
  <si>
    <t>2010.         évi         kötvény</t>
  </si>
  <si>
    <t>Kiemelt pályázatok összesen</t>
  </si>
  <si>
    <t>2. Működési célú támogatásértékű kiadások összesen:</t>
  </si>
  <si>
    <t xml:space="preserve">            Bethlen Gábor Alapkezelő - pályázat</t>
  </si>
  <si>
    <t>Nemzeti Munkaügyi Hivatal - tanulói ösztöndíjak</t>
  </si>
  <si>
    <t>Polgármesteri Hivatal összesen:</t>
  </si>
  <si>
    <t xml:space="preserve"> II. Felhalmozási célra átadott pénzeszköz  </t>
  </si>
  <si>
    <t>ÖNKORMÁNYZAT ÁTVETT PÉNZESZKÖZEI MINDÖSSZESEN:</t>
  </si>
  <si>
    <t>átv.                    pe.</t>
  </si>
  <si>
    <t>int.alulfinanszírozás</t>
  </si>
  <si>
    <t>Felhalmozási jellegű címzett tartalék</t>
  </si>
  <si>
    <t>Szabadidősport-egyesületek</t>
  </si>
  <si>
    <t>Felhalmozási célra átvett pénzeszk. összesen:</t>
  </si>
  <si>
    <t>Előző évi ktgv. visszatérülés</t>
  </si>
  <si>
    <t>Műk.célú tám.értékű bev.ktv-i szervtől (HKÖK)</t>
  </si>
  <si>
    <t>Közterület rendjének fenntartása</t>
  </si>
  <si>
    <t>106.</t>
  </si>
  <si>
    <t>107.</t>
  </si>
  <si>
    <t>108.</t>
  </si>
  <si>
    <t>1.Előző évi EI-pénzmaradvány átadás felhalmozási  célú (372-12)</t>
  </si>
  <si>
    <t>Szenvedélybetegek átmeneti ellátása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</si>
  <si>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</si>
  <si>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</si>
  <si>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</si>
  <si>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</si>
  <si>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</si>
  <si>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</si>
  <si>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</si>
  <si>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</si>
  <si>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</si>
  <si>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</si>
  <si>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</si>
  <si>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szabad pénzmaradvány</t>
  </si>
  <si>
    <t>5.</t>
  </si>
  <si>
    <t>6.</t>
  </si>
  <si>
    <t>7.</t>
  </si>
  <si>
    <t>átv. pe.</t>
  </si>
  <si>
    <t>2010.  évi kötvény</t>
  </si>
  <si>
    <t>2011.   évi kötvény</t>
  </si>
  <si>
    <t>2010.       évi   kötvény</t>
  </si>
  <si>
    <t>2011.    évi     kötvény</t>
  </si>
  <si>
    <t>18. Fejlesztési célú hitel törlesztése</t>
  </si>
  <si>
    <t>19. Fejlesztési célú kötvény törlesztése</t>
  </si>
  <si>
    <r>
      <t xml:space="preserve">A. Működési bevételek össz. </t>
    </r>
    <r>
      <rPr>
        <sz val="10"/>
        <color indexed="8"/>
        <rFont val="Arial CE"/>
        <family val="2"/>
        <charset val="238"/>
      </rPr>
      <t>(20+...+26)</t>
    </r>
  </si>
  <si>
    <r>
      <t xml:space="preserve">B. Felhalm. bevételek össz. </t>
    </r>
    <r>
      <rPr>
        <sz val="9.5"/>
        <color indexed="8"/>
        <rFont val="Arial CE"/>
        <family val="2"/>
        <charset val="238"/>
      </rPr>
      <t>(26+...+31)</t>
    </r>
  </si>
  <si>
    <t>32. Működési pénzmaradvány</t>
  </si>
  <si>
    <t>33. Felhalmozási pénzmaradvány</t>
  </si>
  <si>
    <t>Gyermekönkormányzat támogatása</t>
  </si>
  <si>
    <t>21.</t>
  </si>
  <si>
    <t>22.</t>
  </si>
  <si>
    <t>8.</t>
  </si>
  <si>
    <t>9.</t>
  </si>
  <si>
    <t>11.</t>
  </si>
  <si>
    <t>Helyi Önkormányzati pályázat HKÖK</t>
  </si>
  <si>
    <t xml:space="preserve">  4. Ellátottak pénzbeli juttatásai</t>
  </si>
  <si>
    <t xml:space="preserve"> </t>
  </si>
  <si>
    <t>B. FELHALMOZÁSI KÖLTSÉGVETÉSI MÉRLEG</t>
  </si>
  <si>
    <t>III. Felhalmozási kiadások</t>
  </si>
  <si>
    <t>Megnevezés</t>
  </si>
  <si>
    <t>Emberi Erőforrások Minisztériuma - Nappali melegedő nyitvat.tám.</t>
  </si>
  <si>
    <t>NKA - Kórustalálkozó</t>
  </si>
  <si>
    <t>NKA - Műtárgyak vásárlása</t>
  </si>
  <si>
    <t>Műtárgy vásárlás, beszerzés</t>
  </si>
  <si>
    <t>Intézmények</t>
  </si>
  <si>
    <t>Önkormányzat összesen</t>
  </si>
  <si>
    <t>Főkönyvi számlák megjelőlésével</t>
  </si>
  <si>
    <t>I. POLGÁRMESTERI HIVATAL MINDÖSSZESEN:</t>
  </si>
  <si>
    <t>Kerületi Szabó Ervin Könyvtár</t>
  </si>
  <si>
    <t>Felhalmozási címzett tartalék</t>
  </si>
  <si>
    <t>Össze-
sen</t>
  </si>
  <si>
    <t>Fejlesztési céltartalékok összesen</t>
  </si>
  <si>
    <t>Jézus Szíve Plébánia</t>
  </si>
  <si>
    <t>Beépített szekrény irattároláshoz (GMK Igazgatóság)</t>
  </si>
  <si>
    <t>5.1 Egyéb működési célú támogatások ÁHT-n belülre</t>
  </si>
  <si>
    <t>5.2 Működési célú kölcsönök ÁHT-n belülre</t>
  </si>
  <si>
    <t>5.3 Egyéb működési célú támogatások ÁHT-n kívülre</t>
  </si>
  <si>
    <t>5.4 Működési célú kölcsönök ÁHT-n kívülre</t>
  </si>
  <si>
    <t>8.1 Egyéb felhalmozási célú támogatások ÁHT-n belülre</t>
  </si>
  <si>
    <t>8.2 Felhalmozási célú kölcsönök ÁHT-n belülre</t>
  </si>
  <si>
    <t>8.3 Egyéb felhalmozási célú támogatások ÁHT-n kívülre</t>
  </si>
  <si>
    <t>8.4 Felhalmozási célú kölcsönök ÁHT-n kívülre</t>
  </si>
  <si>
    <t>1.5 Egyéb működési célú támogatások ÁHT-n belülről</t>
  </si>
  <si>
    <t>Kamerás megfigyelő rendszer kiépítése műfüves pályákhoz</t>
  </si>
  <si>
    <t>1.2 Elvonások és befizetések bevételei</t>
  </si>
  <si>
    <t xml:space="preserve">1.4 Társadalombiztosítási - OEP - támogatás  </t>
  </si>
  <si>
    <t>1.1 Önkormányzatok működési támogatása</t>
  </si>
  <si>
    <t xml:space="preserve">Államháztartáson kívülről </t>
  </si>
  <si>
    <t>Támogatásértékű működési bevétel -ÁHT-n belülről</t>
  </si>
  <si>
    <t>Államháztartáson kívülről</t>
  </si>
  <si>
    <t>Működési célú támogatások összesen:</t>
  </si>
  <si>
    <t>Működési célú kölcsönök visszatérülése</t>
  </si>
  <si>
    <t>Működési célú kölcsönök visszatérülése összesen:</t>
  </si>
  <si>
    <t>NKA 3974/260 sz. pályázat (Albert Camus mellszobor)</t>
  </si>
  <si>
    <t>Vállalkozástól - kényszer kaszáltatás</t>
  </si>
  <si>
    <t>XV. Önkormányzat - távolléti díj (OGY,OEP,Önk.választás)</t>
  </si>
  <si>
    <t>KLIK - tandíj (Hubay)</t>
  </si>
  <si>
    <t>NKA - Gyermek- és felnőtt táncházak</t>
  </si>
  <si>
    <t>NKA - Adeline Galéria éves kiállítási programja</t>
  </si>
  <si>
    <t>NKA - Digitális fotóműhely alkotótábora és napraforgó tanyatábor</t>
  </si>
  <si>
    <t>Idősbarát Ömkormányzat Díj</t>
  </si>
  <si>
    <t>Rendszeres gyermekvédelmi kedvezmény alapján járó pénzbeli ellátás + pótlék</t>
  </si>
  <si>
    <t>NKA 3974/260 sz. pályázat (Albert Camus szobor)</t>
  </si>
  <si>
    <t>Bérkompenzáció</t>
  </si>
  <si>
    <t>Ellenőrzéshez kapcs,tám.</t>
  </si>
  <si>
    <t>Projekt vizsgálati díj adóságkonszolídáció</t>
  </si>
  <si>
    <t>Itthon vagy - Magyarország szeretlek programsorozat</t>
  </si>
  <si>
    <t>Kontyfa DSE -szerződéstől eltérő felhasználás</t>
  </si>
  <si>
    <t>Tiszteletdíj  - Választás Önk. Kp-i</t>
  </si>
  <si>
    <t>Tiszteletdíj  - Választás Nemzetiségi Kp-i</t>
  </si>
  <si>
    <t>Egyéb vállalkozásoknak - Választás OGY Kp-i</t>
  </si>
  <si>
    <t>Egyéb vállalkozásoknak - Választás Önk Kp-i</t>
  </si>
  <si>
    <t>Egyéb vállalkozásoknak - Választás Nemzetiségi Kp-i</t>
  </si>
  <si>
    <t>Egészségvéd.Közalapítvány - oktatás</t>
  </si>
  <si>
    <t>Vállakozásoknak - Jöjjön ki Palotára</t>
  </si>
  <si>
    <t>Véghelyzet Kft.</t>
  </si>
  <si>
    <t>Magyar kanizsai Udvari Kamaraszínház Nonprofit kft.</t>
  </si>
  <si>
    <t>Asociatia Dr. Urmánczy Nándor Egyesület</t>
  </si>
  <si>
    <t>Szennyvíz elvezető csatorna (Önkormányzatok közötti hozzájárulás)</t>
  </si>
  <si>
    <t>Palota  Röplabda Sport Club</t>
  </si>
  <si>
    <t>Siketek Sport Clubja</t>
  </si>
  <si>
    <t>Szent Margit Plébánia</t>
  </si>
  <si>
    <t>Budapest Újpalotai Boldog Salkaházi Sára Plébánia</t>
  </si>
  <si>
    <t>Sószoba kialakítása (XV/12)</t>
  </si>
  <si>
    <t>Riasztóközpont felújítás</t>
  </si>
  <si>
    <t>Esőlefolyó kiépítése (Kontyfa Iskola)</t>
  </si>
  <si>
    <t>Főzőüst felújítás (GMK - Neptun főzőkonyha)</t>
  </si>
  <si>
    <t>Tálalókonyha felújítás (Szent Korona Iskola)</t>
  </si>
  <si>
    <t>HMV hőcserélő cseréje (Pestújhelyi Iskolában)</t>
  </si>
  <si>
    <t>Faház felújítás (Hartyán Ált.Isk.)</t>
  </si>
  <si>
    <t>Főzőüst felújítás (GMK - Nádastó főzőkonyha)</t>
  </si>
  <si>
    <t>Útfelújítás MÁV telep - Ozmán utca felújítása</t>
  </si>
  <si>
    <t>Útfelújítás MÁV telep - Ozmán utca felújítása  PM</t>
  </si>
  <si>
    <t>Útfelújítás MÁV telepi úthálózat felújítási terve</t>
  </si>
  <si>
    <t>Magyar u. közvilágítás felújítás</t>
  </si>
  <si>
    <t>Új röntgen cső beszerzése</t>
  </si>
  <si>
    <t>UH beszerzés</t>
  </si>
  <si>
    <t>Flat panel (RTG géphez)</t>
  </si>
  <si>
    <t xml:space="preserve">Beépített szekrény </t>
  </si>
  <si>
    <t>Középtávú állományvédelmi koncepció</t>
  </si>
  <si>
    <t>XV. kerületi Értéktár</t>
  </si>
  <si>
    <t>Eszközbeszerzés (technikai eszk.,szoftver, stb.)</t>
  </si>
  <si>
    <t>Hangfal állvány, hangrendszer ITK</t>
  </si>
  <si>
    <t>Vagyonvédelmi rendszer helyreállítás</t>
  </si>
  <si>
    <t>Operációs rendszer laptopba</t>
  </si>
  <si>
    <t>Kisértékű tárgyi eszköz beszerzés (GMK - téli közfoglalkoztatás)</t>
  </si>
  <si>
    <t>Kisértékű tárgyi eszköz beszerzés (Károly Róbert)</t>
  </si>
  <si>
    <t>Kisértékű tárgyi eszköz beszerzés (Neptun)</t>
  </si>
  <si>
    <t>Kisértékű tárgyi eszköz beszerzés (Kossuth)</t>
  </si>
  <si>
    <t>Kisértékű tárgyi eszköz beszerzés (Szent Korona)</t>
  </si>
  <si>
    <t>Kisértékű tárgyi eszköz beszerzés (Pestújhely)</t>
  </si>
  <si>
    <t>Kisértékű tárgyi eszköz beszerzés (Kontyfa)</t>
  </si>
  <si>
    <t>Kisértékű tárgyi eszköz beszerzés (László)</t>
  </si>
  <si>
    <t>Kisértékű tárgyi eszköz beszerzés (Száraznád)</t>
  </si>
  <si>
    <t>Kisértékű tárgyi eszköz beszerzés (Dózsa)</t>
  </si>
  <si>
    <t>Kisértékű tárgyi eszköz beszerzés (Nevelési Tanácsadó)</t>
  </si>
  <si>
    <t>Kisértékű tárgyi eszköz beszerzés (Hubay)</t>
  </si>
  <si>
    <t>Épületgépészeti munkák (GMK - Károly Róbert) PM</t>
  </si>
  <si>
    <t>Főzőkonyha</t>
  </si>
  <si>
    <t>Főzőkonyha (eszközbeszerzés)</t>
  </si>
  <si>
    <t>Levelező rendszer</t>
  </si>
  <si>
    <t>Vagyonvédelmi rendszer bővítése (GMK Központ)</t>
  </si>
  <si>
    <t>Vagyonvédelmi rendszer bővítése (főzőkonyha)</t>
  </si>
  <si>
    <t>Vagyonvédelmi rendszer bővítése (Károly Róbert)</t>
  </si>
  <si>
    <t>Vagyonvédelmi rendszer bővítése (Hartyán)</t>
  </si>
  <si>
    <t>Vagyonvédelmi rendszer bővítése (Neptun)</t>
  </si>
  <si>
    <t>Vagyonvédelmi rendszer bővítése (László)</t>
  </si>
  <si>
    <t>Vagyonvédelmi rendszer bővítése (Hubay)</t>
  </si>
  <si>
    <t>Művüves pálya kamerarendszer kiépítése (ISK)</t>
  </si>
  <si>
    <t>LED fénycsövek és fázisjav.kond. 749/2013.(X.30.) (Szt.Korona)</t>
  </si>
  <si>
    <t>LED fénycsövek és fázisjav.kond. 749/2013.(X.30.) (Kolozsvár)</t>
  </si>
  <si>
    <t>LED fénycsövek és fázisjav.kond. 749/2013.(X.30.) (Neptun)</t>
  </si>
  <si>
    <t>LED fénycsövek és fázisjav.kond. 749/2013.(X.30.) (Pestújhely)</t>
  </si>
  <si>
    <t>LED fénycsövek és fázisjav.kond. 749/2013.(X.30.) (Hartyán)</t>
  </si>
  <si>
    <t>LED fénycsövek és fázisjav.kond. 749/2013.(X.30.) (László)</t>
  </si>
  <si>
    <t>LED fénycsövek és fázisjav.kond. 749/2013.(X.30.) (Dózsa)</t>
  </si>
  <si>
    <t>LED fénycsövek és fázisjav.kond. 749/2013.(X.30.) (Hubay)</t>
  </si>
  <si>
    <t>Eszközbeszerzés főzőkonyhákba (GMK - Neptun, Nádastó)</t>
  </si>
  <si>
    <t>Garázskapu (GMK műhely)</t>
  </si>
  <si>
    <t>Multischool 3 program bővítése (GMK)</t>
  </si>
  <si>
    <t>"Közösségi Ház Újpalota Fő terén" tervpályázat</t>
  </si>
  <si>
    <t>Kosd u. (Szántóföld u. - Mogyordó útja közti szakasz) viziközmű</t>
  </si>
  <si>
    <t>Gjmű vásárlás</t>
  </si>
  <si>
    <t>Műalkotások</t>
  </si>
  <si>
    <t>Patyolat utcai Óvoda fejlesztése KMOP-4.6.11-2012-0026</t>
  </si>
  <si>
    <t>Ingatlan vásárlás (vidéki ingatlan)</t>
  </si>
  <si>
    <t>Kis értékű bútorok (sőrpad)</t>
  </si>
  <si>
    <t>Kis értékű bútorok (hangfalállvány)</t>
  </si>
  <si>
    <t>Kis értékű gép (okostelefon)</t>
  </si>
  <si>
    <t>Kis értékű gép (fényképezőgép)</t>
  </si>
  <si>
    <t>Páskomliget u. 2-8 "Nyitott ajtó" Klímaberendezés</t>
  </si>
  <si>
    <t>Média Törzstőke emelés</t>
  </si>
  <si>
    <r>
      <t>Engedélyezett álláshelyek száma (fő)</t>
    </r>
    <r>
      <rPr>
        <u/>
        <sz val="10"/>
        <color indexed="8"/>
        <rFont val="MS Sans Serif"/>
        <family val="2"/>
        <charset val="238"/>
      </rPr>
      <t xml:space="preserve">  2014.10.01-től</t>
    </r>
  </si>
  <si>
    <t>104051</t>
  </si>
  <si>
    <t>64.</t>
  </si>
  <si>
    <t>65.</t>
  </si>
  <si>
    <t>66.</t>
  </si>
  <si>
    <t>Kavicsos Deák Alapítvány</t>
  </si>
  <si>
    <t>Klebelsberg Int.Kp.</t>
  </si>
  <si>
    <t>42001.</t>
  </si>
  <si>
    <t>42002.</t>
  </si>
  <si>
    <t>42003.</t>
  </si>
  <si>
    <t>42004.</t>
  </si>
  <si>
    <t>42005.</t>
  </si>
  <si>
    <t>42027.</t>
  </si>
  <si>
    <t>42028.</t>
  </si>
  <si>
    <t>42006.</t>
  </si>
  <si>
    <t>42008.</t>
  </si>
  <si>
    <t>42009.</t>
  </si>
  <si>
    <t>42010.</t>
  </si>
  <si>
    <t>42011.</t>
  </si>
  <si>
    <t>42012.</t>
  </si>
  <si>
    <t>42013.</t>
  </si>
  <si>
    <t>42014.</t>
  </si>
  <si>
    <t>42015.</t>
  </si>
  <si>
    <t>42016.</t>
  </si>
  <si>
    <t>42017.</t>
  </si>
  <si>
    <t>32027.</t>
  </si>
  <si>
    <t>32029.</t>
  </si>
  <si>
    <t>42018.</t>
  </si>
  <si>
    <t>42019.</t>
  </si>
  <si>
    <t>42020.</t>
  </si>
  <si>
    <t>42021.</t>
  </si>
  <si>
    <t>42022.</t>
  </si>
  <si>
    <t>42023.</t>
  </si>
  <si>
    <t>42024.</t>
  </si>
  <si>
    <t>42025.</t>
  </si>
  <si>
    <t>42026.</t>
  </si>
  <si>
    <t>42029.</t>
  </si>
  <si>
    <t>46001.</t>
  </si>
  <si>
    <t>46002.</t>
  </si>
  <si>
    <t>46003.</t>
  </si>
  <si>
    <t>46004.</t>
  </si>
  <si>
    <t>46005.</t>
  </si>
  <si>
    <t>43001.</t>
  </si>
  <si>
    <t>43002.</t>
  </si>
  <si>
    <t>43003.</t>
  </si>
  <si>
    <t>43004.</t>
  </si>
  <si>
    <t>43005.</t>
  </si>
  <si>
    <t>43006.</t>
  </si>
  <si>
    <t>43007.</t>
  </si>
  <si>
    <t>43008.</t>
  </si>
  <si>
    <t>43009.</t>
  </si>
  <si>
    <t>43010.</t>
  </si>
  <si>
    <t>43011.</t>
  </si>
  <si>
    <t>43012.</t>
  </si>
  <si>
    <t>43013.</t>
  </si>
  <si>
    <t>41001.</t>
  </si>
  <si>
    <t>41002.</t>
  </si>
  <si>
    <t>41003.</t>
  </si>
  <si>
    <t>41004.</t>
  </si>
  <si>
    <t>41005.</t>
  </si>
  <si>
    <t>41006.</t>
  </si>
  <si>
    <t>41007.</t>
  </si>
  <si>
    <t>41008.</t>
  </si>
  <si>
    <t>41009.</t>
  </si>
  <si>
    <t>41010.</t>
  </si>
  <si>
    <t>41011.</t>
  </si>
  <si>
    <t>41012.</t>
  </si>
  <si>
    <t>41013.</t>
  </si>
  <si>
    <t>41014.</t>
  </si>
  <si>
    <t>41015.</t>
  </si>
  <si>
    <t>41016.</t>
  </si>
  <si>
    <t>41017.</t>
  </si>
  <si>
    <t>41018.</t>
  </si>
  <si>
    <t>41019.</t>
  </si>
  <si>
    <t>41020.</t>
  </si>
  <si>
    <t>41021.</t>
  </si>
  <si>
    <t>41022.</t>
  </si>
  <si>
    <t>41023.</t>
  </si>
  <si>
    <t>41024.</t>
  </si>
  <si>
    <t>41025.</t>
  </si>
  <si>
    <t>41026.</t>
  </si>
  <si>
    <t>41027.</t>
  </si>
  <si>
    <t>41028.</t>
  </si>
  <si>
    <t>41029.</t>
  </si>
  <si>
    <t>45001.</t>
  </si>
  <si>
    <t>45002.</t>
  </si>
  <si>
    <t>36004.</t>
  </si>
  <si>
    <t>36005.</t>
  </si>
  <si>
    <t>45004.</t>
  </si>
  <si>
    <t>41063.</t>
  </si>
  <si>
    <t>41055;56</t>
  </si>
  <si>
    <t>Díszvilágítás Rp.Nagya.Főpl.</t>
  </si>
  <si>
    <t>9.1   Belföldi finanszírozás bevételei ÁHT-n belülről</t>
  </si>
  <si>
    <t>támogatási program (egyéb vállalkozás)</t>
  </si>
  <si>
    <t>Víg Kalmár étterem Városházi karácsony</t>
  </si>
  <si>
    <t xml:space="preserve">Budapest Főváros  XV. ker. Önkormányzat 2014. évi bevételeinek és kiadásainak mérlegszerű bemutatása (ezer Ft) </t>
  </si>
  <si>
    <t>Bp. Főváros  XV. ker. Önkormányzat 2014. évi költségvetési bevételi tervének teljesítése (ezer Ft)</t>
  </si>
  <si>
    <r>
      <t>Államháztartáson kívülről összesen</t>
    </r>
    <r>
      <rPr>
        <sz val="10"/>
        <rFont val="Arial"/>
        <family val="2"/>
        <charset val="238"/>
      </rPr>
      <t>:</t>
    </r>
  </si>
  <si>
    <r>
      <t>Felhalmozási célú átvett pénzeszköz össz.:</t>
    </r>
    <r>
      <rPr>
        <sz val="10"/>
        <rFont val="Arial"/>
        <family val="2"/>
        <charset val="238"/>
      </rPr>
      <t xml:space="preserve"> (1+2)</t>
    </r>
  </si>
  <si>
    <r>
      <t>Működési célú kölcsönök össz.:</t>
    </r>
    <r>
      <rPr>
        <sz val="10"/>
        <rFont val="Arial"/>
        <family val="2"/>
        <charset val="238"/>
      </rPr>
      <t xml:space="preserve"> (1+2)</t>
    </r>
  </si>
  <si>
    <r>
      <t>Felhalmozási célú kölcsönök össz.:</t>
    </r>
    <r>
      <rPr>
        <sz val="10"/>
        <rFont val="Arial"/>
        <family val="2"/>
        <charset val="238"/>
      </rPr>
      <t xml:space="preserve"> (1+2)</t>
    </r>
  </si>
  <si>
    <t>Bp. Főváros XV. ker. Önkormányzata 2014. évi költségvetés átvett pénzeszközök és támogatások, kölcsönök visszatérülésének teljesítése</t>
  </si>
  <si>
    <t>Bp. Főváros  XV. ker. Önkormányzat 2014. évi költségvetés kiadási tervének teljesítése (ezer Ft)</t>
  </si>
  <si>
    <t>Bp. Főváros XV. ker. Önkormányzata 2014. évi költségvetés központi támogatásának teljesítése a támogatást felhasználó költségvetési szervek szerint (ezer Ft)</t>
  </si>
  <si>
    <t>Bp. Főváros XV. ker. Önkormányzata 2014. évi költségvetés támogatásértékű kiadások, pénzeszközátadás és kölcsönök teljesítése</t>
  </si>
  <si>
    <t>Önkormányzati COFOG</t>
  </si>
  <si>
    <r>
      <t>szabad pénzmaradvány</t>
    </r>
    <r>
      <rPr>
        <sz val="9"/>
        <color indexed="8"/>
        <rFont val="Arial"/>
        <family val="2"/>
        <charset val="238"/>
      </rPr>
      <t xml:space="preserve">
(norm.visszafiz.köt.)</t>
    </r>
  </si>
  <si>
    <t>Bp. Főváros  XV. ker. Önkormányzat 2014. évi kiemelt pályázatainak teljesítése feladatonként és forrásonként bruttó összegben                                                                                                                                                                                                                                                                                                                                                                                            (ezer Ft)</t>
  </si>
  <si>
    <r>
      <t>Államháztartáson kívülről össz.</t>
    </r>
    <r>
      <rPr>
        <sz val="11"/>
        <rFont val="Arial"/>
        <family val="2"/>
        <charset val="238"/>
      </rPr>
      <t>:</t>
    </r>
  </si>
  <si>
    <r>
      <t>Működési célú támogatások össz.: (1+2+3)</t>
    </r>
    <r>
      <rPr>
        <sz val="11"/>
        <rFont val="Arial"/>
        <family val="2"/>
        <charset val="238"/>
      </rPr>
      <t xml:space="preserve"> </t>
    </r>
  </si>
  <si>
    <r>
      <t>Felhalmozási célú átvett pénzeszköz össz.:</t>
    </r>
    <r>
      <rPr>
        <sz val="11"/>
        <rFont val="Arial"/>
        <family val="2"/>
        <charset val="238"/>
      </rPr>
      <t xml:space="preserve"> (1+2)</t>
    </r>
  </si>
  <si>
    <r>
      <t>Műk.célra átvett pénzeszk. összesen(1+2):</t>
    </r>
    <r>
      <rPr>
        <sz val="11"/>
        <rFont val="Arial"/>
        <family val="2"/>
        <charset val="238"/>
      </rPr>
      <t xml:space="preserve"> </t>
    </r>
  </si>
  <si>
    <r>
      <t>Működési célú támogatások össz.:</t>
    </r>
    <r>
      <rPr>
        <sz val="11"/>
        <rFont val="Arial"/>
        <family val="2"/>
        <charset val="238"/>
      </rPr>
      <t xml:space="preserve"> (2+3)</t>
    </r>
  </si>
  <si>
    <r>
      <t>Műk.célú támogatások összesen(1+2):</t>
    </r>
    <r>
      <rPr>
        <sz val="11"/>
        <rFont val="Arial"/>
        <family val="2"/>
        <charset val="238"/>
      </rPr>
      <t xml:space="preserve"> </t>
    </r>
  </si>
  <si>
    <r>
      <t>Átvett pénzeszközök össz.:</t>
    </r>
    <r>
      <rPr>
        <sz val="11"/>
        <rFont val="Arial"/>
        <family val="2"/>
        <charset val="238"/>
      </rPr>
      <t xml:space="preserve"> (1+2)</t>
    </r>
  </si>
  <si>
    <r>
      <t>Államháztartáson kívülről összesen</t>
    </r>
    <r>
      <rPr>
        <sz val="11"/>
        <rFont val="Arial"/>
        <family val="2"/>
        <charset val="238"/>
      </rPr>
      <t>:</t>
    </r>
  </si>
  <si>
    <r>
      <t>Működési célú kölcsönök össz.:</t>
    </r>
    <r>
      <rPr>
        <sz val="11"/>
        <rFont val="Arial"/>
        <family val="2"/>
        <charset val="238"/>
      </rPr>
      <t xml:space="preserve"> (1+2)</t>
    </r>
  </si>
  <si>
    <r>
      <t xml:space="preserve">IV. Önkormányzat összesen </t>
    </r>
    <r>
      <rPr>
        <sz val="12"/>
        <rFont val="Arial CE"/>
        <charset val="238"/>
      </rPr>
      <t>(I+IV.)</t>
    </r>
  </si>
</sst>
</file>

<file path=xl/styles.xml><?xml version="1.0" encoding="utf-8"?>
<styleSheet xmlns="http://schemas.openxmlformats.org/spreadsheetml/2006/main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0.0"/>
    <numFmt numFmtId="165" formatCode="#,##0_ ;\-#,##0\ "/>
  </numFmts>
  <fonts count="16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3.5"/>
      <name val="MS Sans Serif"/>
      <family val="2"/>
      <charset val="238"/>
    </font>
    <font>
      <b/>
      <sz val="14"/>
      <name val="MS Sans Serif"/>
      <family val="2"/>
      <charset val="238"/>
    </font>
    <font>
      <b/>
      <sz val="10"/>
      <name val="MS Sans Serif"/>
      <family val="2"/>
    </font>
    <font>
      <i/>
      <sz val="12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sz val="8"/>
      <name val="Arial CE"/>
      <charset val="238"/>
    </font>
    <font>
      <sz val="10"/>
      <name val="MS Sans Serif"/>
      <family val="2"/>
    </font>
    <font>
      <sz val="10"/>
      <name val="Arial CE"/>
      <charset val="238"/>
    </font>
    <font>
      <sz val="11"/>
      <name val="Arial CE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b/>
      <u/>
      <sz val="12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MS Sans Serif"/>
      <family val="2"/>
    </font>
    <font>
      <sz val="10"/>
      <color indexed="9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MS Sans Serif"/>
      <family val="2"/>
      <charset val="238"/>
    </font>
    <font>
      <b/>
      <sz val="10"/>
      <name val="Arial"/>
      <family val="2"/>
      <charset val="238"/>
    </font>
    <font>
      <sz val="11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8"/>
      <color indexed="8"/>
      <name val="MS Sans Serif"/>
      <family val="2"/>
      <charset val="238"/>
    </font>
    <font>
      <sz val="8.5"/>
      <color indexed="8"/>
      <name val="Arial CE"/>
      <charset val="238"/>
    </font>
    <font>
      <sz val="8.5"/>
      <color indexed="8"/>
      <name val="MS Sans Serif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MS Sans Serif"/>
      <family val="2"/>
      <charset val="238"/>
    </font>
    <font>
      <sz val="9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sz val="11"/>
      <color indexed="8"/>
      <name val="Arial CE"/>
      <charset val="238"/>
    </font>
    <font>
      <b/>
      <sz val="11"/>
      <color indexed="8"/>
      <name val="Arial CE"/>
      <charset val="238"/>
    </font>
    <font>
      <sz val="8"/>
      <color indexed="8"/>
      <name val="Arial CE"/>
      <charset val="238"/>
    </font>
    <font>
      <sz val="9"/>
      <color indexed="8"/>
      <name val="Arial CE"/>
      <charset val="238"/>
    </font>
    <font>
      <i/>
      <sz val="9"/>
      <color indexed="8"/>
      <name val="Arial CE"/>
      <charset val="238"/>
    </font>
    <font>
      <i/>
      <sz val="10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9.5"/>
      <color indexed="8"/>
      <name val="Arial CE"/>
      <family val="2"/>
      <charset val="238"/>
    </font>
    <font>
      <sz val="9.5"/>
      <color indexed="8"/>
      <name val="Arial CE"/>
      <family val="2"/>
      <charset val="238"/>
    </font>
    <font>
      <b/>
      <sz val="8.5"/>
      <color indexed="8"/>
      <name val="MS Sans Serif"/>
      <family val="2"/>
      <charset val="238"/>
    </font>
    <font>
      <b/>
      <sz val="14"/>
      <color indexed="8"/>
      <name val="MS Sans Serif"/>
      <family val="2"/>
      <charset val="238"/>
    </font>
    <font>
      <b/>
      <sz val="10"/>
      <color indexed="8"/>
      <name val="MS Sans Serif"/>
      <family val="2"/>
    </font>
    <font>
      <b/>
      <sz val="9"/>
      <color indexed="8"/>
      <name val="Arial CE"/>
      <family val="2"/>
      <charset val="238"/>
    </font>
    <font>
      <b/>
      <sz val="9"/>
      <color indexed="8"/>
      <name val="Times New Roman"/>
      <family val="1"/>
      <charset val="238"/>
    </font>
    <font>
      <i/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8"/>
      <color indexed="8"/>
      <name val="MS Sans Serif"/>
      <family val="2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5"/>
      <name val="Arial CE"/>
      <charset val="238"/>
    </font>
    <font>
      <b/>
      <u/>
      <sz val="10"/>
      <color indexed="8"/>
      <name val="Arial CE"/>
      <charset val="238"/>
    </font>
    <font>
      <b/>
      <sz val="10"/>
      <color indexed="8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 CE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sz val="13"/>
      <color indexed="8"/>
      <name val="Arial CE"/>
      <charset val="238"/>
    </font>
    <font>
      <sz val="12"/>
      <color indexed="8"/>
      <name val="Arial CE"/>
      <family val="2"/>
      <charset val="238"/>
    </font>
    <font>
      <b/>
      <sz val="13.5"/>
      <color indexed="8"/>
      <name val="Arial CE"/>
      <family val="2"/>
      <charset val="238"/>
    </font>
    <font>
      <sz val="8.5"/>
      <color indexed="8"/>
      <name val="Arial CE"/>
      <family val="2"/>
      <charset val="238"/>
    </font>
    <font>
      <i/>
      <u/>
      <sz val="10"/>
      <color indexed="8"/>
      <name val="MS Sans Serif"/>
      <family val="2"/>
    </font>
    <font>
      <u/>
      <sz val="10"/>
      <color indexed="8"/>
      <name val="MS Sans Serif"/>
      <family val="2"/>
      <charset val="238"/>
    </font>
    <font>
      <i/>
      <sz val="10"/>
      <color indexed="8"/>
      <name val="MS Sans Serif"/>
      <family val="2"/>
      <charset val="238"/>
    </font>
    <font>
      <b/>
      <i/>
      <sz val="10"/>
      <color indexed="8"/>
      <name val="MS Sans Serif"/>
      <family val="2"/>
      <charset val="238"/>
    </font>
    <font>
      <b/>
      <i/>
      <sz val="9"/>
      <color indexed="8"/>
      <name val="MS Sans Serif"/>
      <family val="2"/>
      <charset val="238"/>
    </font>
    <font>
      <b/>
      <sz val="9"/>
      <color indexed="8"/>
      <name val="MS Sans Serif"/>
      <family val="2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11"/>
      <color indexed="8"/>
      <name val="Arial CE"/>
      <family val="2"/>
      <charset val="238"/>
    </font>
    <font>
      <b/>
      <sz val="8"/>
      <color indexed="8"/>
      <name val="MS Sans Serif"/>
      <family val="2"/>
      <charset val="238"/>
    </font>
    <font>
      <i/>
      <sz val="8"/>
      <color indexed="8"/>
      <name val="Arial CE"/>
      <family val="2"/>
      <charset val="238"/>
    </font>
    <font>
      <b/>
      <sz val="14"/>
      <color indexed="8"/>
      <name val="Arial CE"/>
      <family val="2"/>
      <charset val="238"/>
    </font>
    <font>
      <sz val="14"/>
      <color indexed="8"/>
      <name val="Arial CE"/>
      <family val="2"/>
      <charset val="238"/>
    </font>
    <font>
      <b/>
      <i/>
      <sz val="10"/>
      <color indexed="8"/>
      <name val="Arial CE"/>
      <charset val="238"/>
    </font>
    <font>
      <b/>
      <sz val="13.5"/>
      <color indexed="8"/>
      <name val="MS Sans Serif"/>
      <family val="2"/>
      <charset val="238"/>
    </font>
    <font>
      <sz val="10"/>
      <color indexed="8"/>
      <name val="MS Sans Serif"/>
      <family val="2"/>
    </font>
    <font>
      <b/>
      <sz val="9"/>
      <color indexed="8"/>
      <name val="Arial CE"/>
      <charset val="238"/>
    </font>
    <font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9"/>
      <color indexed="8"/>
      <name val="Arial CE"/>
      <charset val="238"/>
    </font>
    <font>
      <sz val="10"/>
      <color indexed="10"/>
      <name val="Arial CE"/>
      <charset val="238"/>
    </font>
    <font>
      <sz val="9"/>
      <color indexed="10"/>
      <name val="Arial CE"/>
      <charset val="238"/>
    </font>
    <font>
      <sz val="10"/>
      <color indexed="10"/>
      <name val="Arial CE"/>
      <family val="2"/>
      <charset val="238"/>
    </font>
    <font>
      <b/>
      <sz val="11"/>
      <name val="Arial"/>
      <family val="2"/>
      <charset val="238"/>
    </font>
    <font>
      <b/>
      <sz val="8.5"/>
      <color indexed="8"/>
      <name val="Arial CE"/>
      <charset val="238"/>
    </font>
    <font>
      <sz val="8"/>
      <color indexed="8"/>
      <name val="Arial"/>
      <family val="2"/>
      <charset val="238"/>
    </font>
    <font>
      <sz val="11"/>
      <color indexed="12"/>
      <name val="Arial CE"/>
      <family val="2"/>
      <charset val="238"/>
    </font>
    <font>
      <i/>
      <sz val="8.5"/>
      <color indexed="8"/>
      <name val="MS Sans Serif"/>
      <family val="2"/>
    </font>
    <font>
      <i/>
      <sz val="8"/>
      <color indexed="8"/>
      <name val="Arial CE"/>
      <charset val="238"/>
    </font>
    <font>
      <sz val="10"/>
      <color indexed="8"/>
      <name val="Arial Narrow CE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62"/>
      <name val="Arial CE"/>
      <charset val="238"/>
    </font>
    <font>
      <sz val="11"/>
      <color indexed="62"/>
      <name val="Arial CE"/>
      <family val="2"/>
      <charset val="238"/>
    </font>
    <font>
      <i/>
      <sz val="8.5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3.5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u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9.3000000000000007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3.5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b/>
      <sz val="11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0"/>
      <color indexed="9"/>
      <name val="Arial"/>
      <family val="2"/>
      <charset val="238"/>
    </font>
    <font>
      <sz val="11"/>
      <color theme="0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70" fillId="2" borderId="0" applyNumberFormat="0" applyBorder="0" applyAlignment="0" applyProtection="0"/>
    <xf numFmtId="0" fontId="70" fillId="3" borderId="0" applyNumberFormat="0" applyBorder="0" applyAlignment="0" applyProtection="0"/>
    <xf numFmtId="0" fontId="70" fillId="4" borderId="0" applyNumberFormat="0" applyBorder="0" applyAlignment="0" applyProtection="0"/>
    <xf numFmtId="0" fontId="70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8" borderId="0" applyNumberFormat="0" applyBorder="0" applyAlignment="0" applyProtection="0"/>
    <xf numFmtId="0" fontId="70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2" fillId="7" borderId="1" applyNumberFormat="0" applyAlignment="0" applyProtection="0"/>
    <xf numFmtId="0" fontId="73" fillId="0" borderId="0" applyNumberFormat="0" applyFill="0" applyBorder="0" applyAlignment="0" applyProtection="0"/>
    <xf numFmtId="0" fontId="74" fillId="0" borderId="2" applyNumberFormat="0" applyFill="0" applyAlignment="0" applyProtection="0"/>
    <xf numFmtId="0" fontId="75" fillId="0" borderId="3" applyNumberFormat="0" applyFill="0" applyAlignment="0" applyProtection="0"/>
    <xf numFmtId="0" fontId="76" fillId="0" borderId="4" applyNumberFormat="0" applyFill="0" applyAlignment="0" applyProtection="0"/>
    <xf numFmtId="0" fontId="76" fillId="0" borderId="0" applyNumberFormat="0" applyFill="0" applyBorder="0" applyAlignment="0" applyProtection="0"/>
    <xf numFmtId="0" fontId="77" fillId="16" borderId="5" applyNumberFormat="0" applyAlignment="0" applyProtection="0"/>
    <xf numFmtId="43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6" applyNumberFormat="0" applyFill="0" applyAlignment="0" applyProtection="0"/>
    <xf numFmtId="0" fontId="33" fillId="17" borderId="7" applyNumberFormat="0" applyFont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21" borderId="0" applyNumberFormat="0" applyBorder="0" applyAlignment="0" applyProtection="0"/>
    <xf numFmtId="0" fontId="80" fillId="4" borderId="0" applyNumberFormat="0" applyBorder="0" applyAlignment="0" applyProtection="0"/>
    <xf numFmtId="0" fontId="81" fillId="22" borderId="8" applyNumberFormat="0" applyAlignment="0" applyProtection="0"/>
    <xf numFmtId="0" fontId="82" fillId="0" borderId="0" applyNumberFormat="0" applyFill="0" applyBorder="0" applyAlignment="0" applyProtection="0"/>
    <xf numFmtId="0" fontId="2" fillId="0" borderId="0"/>
    <xf numFmtId="0" fontId="83" fillId="0" borderId="9" applyNumberFormat="0" applyFill="0" applyAlignment="0" applyProtection="0"/>
    <xf numFmtId="0" fontId="84" fillId="3" borderId="0" applyNumberFormat="0" applyBorder="0" applyAlignment="0" applyProtection="0"/>
    <xf numFmtId="0" fontId="85" fillId="23" borderId="0" applyNumberFormat="0" applyBorder="0" applyAlignment="0" applyProtection="0"/>
    <xf numFmtId="0" fontId="86" fillId="22" borderId="1" applyNumberFormat="0" applyAlignment="0" applyProtection="0"/>
    <xf numFmtId="0" fontId="3" fillId="0" borderId="0"/>
  </cellStyleXfs>
  <cellXfs count="1514">
    <xf numFmtId="0" fontId="0" fillId="0" borderId="0" xfId="0"/>
    <xf numFmtId="0" fontId="3" fillId="0" borderId="0" xfId="0" applyFont="1" applyFill="1"/>
    <xf numFmtId="3" fontId="3" fillId="0" borderId="10" xfId="0" applyNumberFormat="1" applyFont="1" applyFill="1" applyBorder="1"/>
    <xf numFmtId="3" fontId="3" fillId="0" borderId="11" xfId="0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15" fillId="0" borderId="0" xfId="0" applyFont="1" applyFill="1"/>
    <xf numFmtId="0" fontId="15" fillId="0" borderId="0" xfId="0" applyFont="1" applyFill="1" applyBorder="1"/>
    <xf numFmtId="3" fontId="15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14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protection locked="0"/>
    </xf>
    <xf numFmtId="3" fontId="22" fillId="0" borderId="10" xfId="0" applyNumberFormat="1" applyFont="1" applyFill="1" applyBorder="1"/>
    <xf numFmtId="3" fontId="2" fillId="0" borderId="0" xfId="0" applyNumberFormat="1" applyFont="1" applyFill="1" applyBorder="1" applyAlignment="1">
      <alignment vertical="center"/>
    </xf>
    <xf numFmtId="0" fontId="16" fillId="0" borderId="14" xfId="0" applyFont="1" applyFill="1" applyBorder="1"/>
    <xf numFmtId="0" fontId="31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22" fillId="0" borderId="15" xfId="0" applyFont="1" applyFill="1" applyBorder="1"/>
    <xf numFmtId="0" fontId="27" fillId="0" borderId="0" xfId="0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alignment horizontal="right"/>
      <protection locked="0"/>
    </xf>
    <xf numFmtId="3" fontId="22" fillId="0" borderId="0" xfId="0" applyNumberFormat="1" applyFont="1" applyFill="1" applyBorder="1"/>
    <xf numFmtId="0" fontId="1" fillId="0" borderId="0" xfId="0" applyFont="1" applyFill="1" applyBorder="1" applyAlignment="1" applyProtection="1">
      <alignment horizontal="left" indent="2"/>
      <protection locked="0"/>
    </xf>
    <xf numFmtId="3" fontId="32" fillId="0" borderId="0" xfId="0" applyNumberFormat="1" applyFont="1" applyFill="1" applyBorder="1"/>
    <xf numFmtId="3" fontId="37" fillId="0" borderId="0" xfId="0" applyNumberFormat="1" applyFont="1" applyFill="1" applyBorder="1" applyAlignment="1" applyProtection="1">
      <alignment horizontal="right"/>
      <protection locked="0"/>
    </xf>
    <xf numFmtId="3" fontId="37" fillId="0" borderId="0" xfId="0" applyNumberFormat="1" applyFont="1" applyFill="1" applyBorder="1" applyAlignment="1" applyProtection="1">
      <alignment horizontal="right" vertical="top"/>
      <protection locked="0"/>
    </xf>
    <xf numFmtId="0" fontId="7" fillId="0" borderId="14" xfId="0" applyFont="1" applyFill="1" applyBorder="1" applyAlignment="1">
      <alignment horizontal="left" vertical="center"/>
    </xf>
    <xf numFmtId="3" fontId="2" fillId="0" borderId="0" xfId="0" applyNumberFormat="1" applyFont="1" applyFill="1"/>
    <xf numFmtId="3" fontId="21" fillId="0" borderId="0" xfId="0" applyNumberFormat="1" applyFont="1" applyFill="1" applyBorder="1"/>
    <xf numFmtId="49" fontId="6" fillId="0" borderId="0" xfId="0" applyNumberFormat="1" applyFont="1" applyFill="1" applyBorder="1" applyAlignment="1" applyProtection="1">
      <alignment horizontal="left" indent="2"/>
      <protection locked="0"/>
    </xf>
    <xf numFmtId="0" fontId="14" fillId="0" borderId="12" xfId="0" applyFont="1" applyFill="1" applyBorder="1" applyAlignment="1">
      <alignment vertical="center"/>
    </xf>
    <xf numFmtId="0" fontId="1" fillId="0" borderId="0" xfId="0" applyFont="1" applyFill="1"/>
    <xf numFmtId="0" fontId="22" fillId="0" borderId="0" xfId="0" applyFont="1" applyFill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12" xfId="0" applyNumberFormat="1" applyFont="1" applyFill="1" applyBorder="1" applyAlignment="1">
      <alignment vertical="center"/>
    </xf>
    <xf numFmtId="0" fontId="40" fillId="0" borderId="0" xfId="0" applyFont="1"/>
    <xf numFmtId="0" fontId="39" fillId="0" borderId="0" xfId="0" applyFont="1" applyAlignment="1">
      <alignment vertical="center"/>
    </xf>
    <xf numFmtId="3" fontId="39" fillId="0" borderId="17" xfId="0" applyNumberFormat="1" applyFont="1" applyFill="1" applyBorder="1" applyProtection="1"/>
    <xf numFmtId="3" fontId="39" fillId="0" borderId="0" xfId="0" applyNumberFormat="1" applyFont="1"/>
    <xf numFmtId="0" fontId="39" fillId="0" borderId="0" xfId="0" applyFont="1"/>
    <xf numFmtId="3" fontId="39" fillId="0" borderId="0" xfId="0" applyNumberFormat="1" applyFont="1" applyFill="1" applyProtection="1">
      <protection locked="0"/>
    </xf>
    <xf numFmtId="3" fontId="39" fillId="0" borderId="0" xfId="0" applyNumberFormat="1" applyFont="1" applyFill="1"/>
    <xf numFmtId="3" fontId="39" fillId="0" borderId="18" xfId="0" applyNumberFormat="1" applyFont="1" applyFill="1" applyBorder="1" applyAlignment="1" applyProtection="1">
      <alignment horizontal="right" vertical="center"/>
    </xf>
    <xf numFmtId="3" fontId="39" fillId="0" borderId="19" xfId="0" applyNumberFormat="1" applyFont="1" applyFill="1" applyBorder="1" applyAlignment="1" applyProtection="1">
      <alignment horizontal="right" vertical="center"/>
    </xf>
    <xf numFmtId="3" fontId="39" fillId="0" borderId="0" xfId="0" applyNumberFormat="1" applyFont="1" applyFill="1" applyAlignment="1" applyProtection="1">
      <alignment horizontal="right" vertical="center"/>
      <protection locked="0"/>
    </xf>
    <xf numFmtId="3" fontId="39" fillId="0" borderId="0" xfId="0" applyNumberFormat="1" applyFont="1" applyFill="1" applyAlignment="1" applyProtection="1">
      <alignment horizontal="right" vertical="center"/>
    </xf>
    <xf numFmtId="3" fontId="39" fillId="0" borderId="0" xfId="0" applyNumberFormat="1" applyFont="1" applyFill="1" applyProtection="1"/>
    <xf numFmtId="3" fontId="40" fillId="0" borderId="0" xfId="0" applyNumberFormat="1" applyFont="1" applyFill="1"/>
    <xf numFmtId="3" fontId="40" fillId="0" borderId="0" xfId="0" applyNumberFormat="1" applyFont="1" applyFill="1" applyProtection="1"/>
    <xf numFmtId="3" fontId="39" fillId="0" borderId="0" xfId="0" applyNumberFormat="1" applyFont="1" applyFill="1" applyBorder="1" applyAlignment="1" applyProtection="1">
      <alignment horizontal="right" vertical="center"/>
      <protection locked="0"/>
    </xf>
    <xf numFmtId="3" fontId="39" fillId="0" borderId="0" xfId="0" applyNumberFormat="1" applyFont="1" applyFill="1" applyBorder="1" applyAlignment="1" applyProtection="1">
      <alignment horizontal="right" vertical="center"/>
    </xf>
    <xf numFmtId="0" fontId="39" fillId="0" borderId="0" xfId="0" applyFont="1" applyAlignment="1">
      <alignment horizontal="centerContinuous" vertical="center" wrapText="1"/>
    </xf>
    <xf numFmtId="0" fontId="39" fillId="0" borderId="20" xfId="0" applyFont="1" applyFill="1" applyBorder="1" applyAlignment="1">
      <alignment vertical="center"/>
    </xf>
    <xf numFmtId="3" fontId="39" fillId="0" borderId="17" xfId="0" applyNumberFormat="1" applyFont="1" applyFill="1" applyBorder="1"/>
    <xf numFmtId="0" fontId="39" fillId="0" borderId="0" xfId="0" applyFont="1" applyFill="1" applyBorder="1"/>
    <xf numFmtId="3" fontId="39" fillId="0" borderId="21" xfId="0" applyNumberFormat="1" applyFont="1" applyFill="1" applyBorder="1" applyProtection="1"/>
    <xf numFmtId="0" fontId="39" fillId="0" borderId="0" xfId="0" applyFont="1" applyBorder="1"/>
    <xf numFmtId="3" fontId="38" fillId="0" borderId="19" xfId="0" applyNumberFormat="1" applyFont="1" applyFill="1" applyBorder="1" applyAlignment="1">
      <alignment vertical="center"/>
    </xf>
    <xf numFmtId="3" fontId="38" fillId="0" borderId="22" xfId="0" applyNumberFormat="1" applyFont="1" applyFill="1" applyBorder="1" applyAlignment="1">
      <alignment vertical="center"/>
    </xf>
    <xf numFmtId="3" fontId="55" fillId="0" borderId="19" xfId="0" applyNumberFormat="1" applyFont="1" applyFill="1" applyBorder="1"/>
    <xf numFmtId="0" fontId="39" fillId="0" borderId="20" xfId="0" applyFont="1" applyFill="1" applyBorder="1"/>
    <xf numFmtId="3" fontId="39" fillId="0" borderId="0" xfId="0" applyNumberFormat="1" applyFont="1" applyFill="1" applyBorder="1"/>
    <xf numFmtId="3" fontId="38" fillId="0" borderId="23" xfId="0" applyNumberFormat="1" applyFont="1" applyFill="1" applyBorder="1"/>
    <xf numFmtId="3" fontId="39" fillId="0" borderId="19" xfId="0" applyNumberFormat="1" applyFont="1" applyFill="1" applyBorder="1" applyAlignment="1">
      <alignment vertical="center"/>
    </xf>
    <xf numFmtId="3" fontId="40" fillId="0" borderId="0" xfId="0" applyNumberFormat="1" applyFont="1" applyFill="1" applyBorder="1" applyAlignment="1">
      <alignment horizontal="center"/>
    </xf>
    <xf numFmtId="0" fontId="40" fillId="0" borderId="0" xfId="0" applyFont="1" applyFill="1"/>
    <xf numFmtId="3" fontId="39" fillId="0" borderId="16" xfId="0" applyNumberFormat="1" applyFont="1" applyFill="1" applyBorder="1" applyAlignment="1">
      <alignment horizontal="right"/>
    </xf>
    <xf numFmtId="3" fontId="39" fillId="0" borderId="24" xfId="0" applyNumberFormat="1" applyFont="1" applyFill="1" applyBorder="1" applyAlignment="1">
      <alignment horizontal="right"/>
    </xf>
    <xf numFmtId="3" fontId="39" fillId="0" borderId="16" xfId="0" applyNumberFormat="1" applyFont="1" applyFill="1" applyBorder="1"/>
    <xf numFmtId="3" fontId="39" fillId="0" borderId="0" xfId="0" applyNumberFormat="1" applyFont="1" applyFill="1" applyBorder="1" applyAlignment="1">
      <alignment horizontal="right"/>
    </xf>
    <xf numFmtId="3" fontId="38" fillId="0" borderId="16" xfId="0" applyNumberFormat="1" applyFont="1" applyFill="1" applyBorder="1" applyAlignment="1">
      <alignment vertical="center"/>
    </xf>
    <xf numFmtId="3" fontId="40" fillId="0" borderId="0" xfId="0" applyNumberFormat="1" applyFont="1" applyFill="1" applyBorder="1" applyAlignment="1">
      <alignment vertical="center"/>
    </xf>
    <xf numFmtId="3" fontId="40" fillId="0" borderId="0" xfId="0" applyNumberFormat="1" applyFont="1" applyFill="1" applyBorder="1"/>
    <xf numFmtId="3" fontId="39" fillId="0" borderId="12" xfId="0" applyNumberFormat="1" applyFont="1" applyFill="1" applyBorder="1"/>
    <xf numFmtId="3" fontId="38" fillId="0" borderId="12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center" vertical="center"/>
    </xf>
    <xf numFmtId="3" fontId="39" fillId="0" borderId="0" xfId="0" applyNumberFormat="1" applyFont="1" applyBorder="1"/>
    <xf numFmtId="3" fontId="38" fillId="0" borderId="12" xfId="0" applyNumberFormat="1" applyFont="1" applyBorder="1"/>
    <xf numFmtId="3" fontId="39" fillId="0" borderId="0" xfId="0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56" fillId="0" borderId="0" xfId="0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wrapText="1"/>
    </xf>
    <xf numFmtId="3" fontId="39" fillId="0" borderId="0" xfId="0" applyNumberFormat="1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0" fontId="38" fillId="0" borderId="0" xfId="0" applyFont="1" applyFill="1" applyBorder="1"/>
    <xf numFmtId="0" fontId="40" fillId="0" borderId="0" xfId="0" applyFont="1" applyBorder="1"/>
    <xf numFmtId="3" fontId="39" fillId="0" borderId="14" xfId="0" applyNumberFormat="1" applyFont="1" applyFill="1" applyBorder="1" applyAlignment="1">
      <alignment horizontal="right" vertical="center"/>
    </xf>
    <xf numFmtId="3" fontId="39" fillId="0" borderId="25" xfId="0" applyNumberFormat="1" applyFont="1" applyFill="1" applyBorder="1" applyAlignment="1">
      <alignment horizontal="right" vertical="center"/>
    </xf>
    <xf numFmtId="3" fontId="39" fillId="0" borderId="12" xfId="0" applyNumberFormat="1" applyFont="1" applyFill="1" applyBorder="1" applyAlignment="1">
      <alignment horizontal="right" vertical="center"/>
    </xf>
    <xf numFmtId="3" fontId="39" fillId="0" borderId="24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/>
    </xf>
    <xf numFmtId="3" fontId="41" fillId="0" borderId="0" xfId="0" applyNumberFormat="1" applyFont="1" applyFill="1" applyBorder="1"/>
    <xf numFmtId="164" fontId="39" fillId="0" borderId="0" xfId="0" applyNumberFormat="1" applyFont="1" applyFill="1" applyProtection="1">
      <protection locked="0"/>
    </xf>
    <xf numFmtId="0" fontId="40" fillId="0" borderId="0" xfId="0" applyFont="1" applyFill="1" applyBorder="1" applyAlignment="1">
      <alignment horizontal="center"/>
    </xf>
    <xf numFmtId="3" fontId="39" fillId="0" borderId="0" xfId="0" applyNumberFormat="1" applyFont="1" applyFill="1" applyAlignment="1">
      <alignment horizontal="right" vertical="center"/>
    </xf>
    <xf numFmtId="0" fontId="40" fillId="0" borderId="0" xfId="0" applyFont="1" applyFill="1" applyBorder="1"/>
    <xf numFmtId="3" fontId="47" fillId="0" borderId="0" xfId="0" applyNumberFormat="1" applyFont="1" applyFill="1" applyAlignment="1" applyProtection="1">
      <alignment horizontal="right" vertical="center"/>
    </xf>
    <xf numFmtId="0" fontId="47" fillId="0" borderId="0" xfId="0" applyFont="1" applyFill="1"/>
    <xf numFmtId="0" fontId="39" fillId="0" borderId="0" xfId="0" applyFont="1" applyFill="1"/>
    <xf numFmtId="2" fontId="39" fillId="0" borderId="0" xfId="0" applyNumberFormat="1" applyFont="1" applyFill="1" applyProtection="1"/>
    <xf numFmtId="0" fontId="40" fillId="0" borderId="0" xfId="0" applyFont="1" applyFill="1" applyBorder="1" applyAlignment="1">
      <alignment vertical="center"/>
    </xf>
    <xf numFmtId="3" fontId="40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3" fillId="0" borderId="0" xfId="0" applyFont="1" applyFill="1"/>
    <xf numFmtId="0" fontId="43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2" fontId="40" fillId="0" borderId="0" xfId="0" applyNumberFormat="1" applyFont="1" applyFill="1"/>
    <xf numFmtId="0" fontId="39" fillId="0" borderId="0" xfId="0" applyFont="1" applyFill="1" applyBorder="1" applyAlignment="1">
      <alignment horizontal="center"/>
    </xf>
    <xf numFmtId="0" fontId="54" fillId="0" borderId="0" xfId="0" applyFont="1" applyFill="1" applyAlignment="1">
      <alignment vertical="center"/>
    </xf>
    <xf numFmtId="0" fontId="47" fillId="0" borderId="0" xfId="0" applyFont="1" applyFill="1" applyBorder="1" applyAlignment="1">
      <alignment horizontal="center" vertical="center" wrapText="1"/>
    </xf>
    <xf numFmtId="3" fontId="39" fillId="0" borderId="26" xfId="0" applyNumberFormat="1" applyFont="1" applyFill="1" applyBorder="1" applyAlignment="1">
      <alignment horizontal="right"/>
    </xf>
    <xf numFmtId="3" fontId="39" fillId="0" borderId="12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vertical="center"/>
    </xf>
    <xf numFmtId="3" fontId="55" fillId="0" borderId="12" xfId="0" applyNumberFormat="1" applyFont="1" applyFill="1" applyBorder="1" applyAlignment="1">
      <alignment vertical="center"/>
    </xf>
    <xf numFmtId="3" fontId="55" fillId="0" borderId="25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39" fillId="0" borderId="14" xfId="0" applyNumberFormat="1" applyFont="1" applyFill="1" applyBorder="1" applyAlignment="1">
      <alignment horizontal="right"/>
    </xf>
    <xf numFmtId="3" fontId="60" fillId="0" borderId="0" xfId="0" applyNumberFormat="1" applyFont="1" applyFill="1" applyBorder="1" applyAlignment="1">
      <alignment horizontal="right"/>
    </xf>
    <xf numFmtId="3" fontId="61" fillId="0" borderId="0" xfId="0" applyNumberFormat="1" applyFont="1" applyFill="1" applyAlignment="1">
      <alignment horizontal="centerContinuous" vertical="center" wrapText="1"/>
    </xf>
    <xf numFmtId="3" fontId="11" fillId="0" borderId="0" xfId="0" applyNumberFormat="1" applyFont="1" applyFill="1" applyAlignment="1">
      <alignment horizontal="centerContinuous" vertical="center" wrapText="1"/>
    </xf>
    <xf numFmtId="0" fontId="61" fillId="0" borderId="0" xfId="0" applyFont="1" applyFill="1" applyBorder="1" applyAlignment="1">
      <alignment horizontal="centerContinuous" vertical="center" wrapText="1"/>
    </xf>
    <xf numFmtId="3" fontId="40" fillId="0" borderId="10" xfId="0" applyNumberFormat="1" applyFont="1" applyFill="1" applyBorder="1" applyAlignment="1">
      <alignment horizontal="right" vertical="center"/>
    </xf>
    <xf numFmtId="0" fontId="40" fillId="0" borderId="28" xfId="0" applyFont="1" applyFill="1" applyBorder="1" applyAlignment="1">
      <alignment horizontal="center"/>
    </xf>
    <xf numFmtId="0" fontId="65" fillId="0" borderId="0" xfId="0" applyFont="1" applyFill="1" applyBorder="1"/>
    <xf numFmtId="3" fontId="54" fillId="0" borderId="0" xfId="0" applyNumberFormat="1" applyFont="1" applyFill="1" applyAlignment="1">
      <alignment horizontal="right" vertical="center"/>
    </xf>
    <xf numFmtId="3" fontId="54" fillId="0" borderId="0" xfId="0" applyNumberFormat="1" applyFont="1" applyFill="1" applyAlignment="1">
      <alignment vertical="center"/>
    </xf>
    <xf numFmtId="3" fontId="25" fillId="0" borderId="0" xfId="0" applyNumberFormat="1" applyFont="1" applyFill="1" applyBorder="1"/>
    <xf numFmtId="3" fontId="55" fillId="0" borderId="14" xfId="0" applyNumberFormat="1" applyFont="1" applyFill="1" applyBorder="1" applyAlignment="1">
      <alignment vertical="center"/>
    </xf>
    <xf numFmtId="3" fontId="54" fillId="0" borderId="0" xfId="0" applyNumberFormat="1" applyFont="1" applyFill="1" applyAlignment="1" applyProtection="1">
      <alignment horizontal="right" vertical="center"/>
    </xf>
    <xf numFmtId="0" fontId="87" fillId="0" borderId="0" xfId="0" applyFont="1" applyFill="1" applyBorder="1" applyAlignment="1" applyProtection="1">
      <alignment wrapText="1"/>
      <protection locked="0"/>
    </xf>
    <xf numFmtId="0" fontId="66" fillId="0" borderId="0" xfId="0" applyFont="1" applyFill="1" applyBorder="1" applyAlignment="1" applyProtection="1">
      <alignment wrapText="1"/>
      <protection locked="0"/>
    </xf>
    <xf numFmtId="0" fontId="53" fillId="0" borderId="0" xfId="0" applyFont="1" applyFill="1" applyAlignment="1">
      <alignment vertical="center"/>
    </xf>
    <xf numFmtId="0" fontId="54" fillId="0" borderId="0" xfId="0" applyFont="1" applyFill="1"/>
    <xf numFmtId="3" fontId="54" fillId="0" borderId="0" xfId="0" applyNumberFormat="1" applyFont="1" applyFill="1"/>
    <xf numFmtId="0" fontId="53" fillId="0" borderId="0" xfId="0" applyFont="1" applyFill="1"/>
    <xf numFmtId="3" fontId="53" fillId="0" borderId="0" xfId="0" applyNumberFormat="1" applyFont="1" applyFill="1" applyAlignment="1">
      <alignment vertical="center"/>
    </xf>
    <xf numFmtId="3" fontId="53" fillId="0" borderId="0" xfId="0" applyNumberFormat="1" applyFont="1" applyFill="1"/>
    <xf numFmtId="3" fontId="54" fillId="0" borderId="0" xfId="0" applyNumberFormat="1" applyFont="1" applyFill="1" applyProtection="1"/>
    <xf numFmtId="0" fontId="20" fillId="0" borderId="29" xfId="0" applyFont="1" applyFill="1" applyBorder="1"/>
    <xf numFmtId="0" fontId="89" fillId="0" borderId="0" xfId="0" applyFont="1"/>
    <xf numFmtId="3" fontId="39" fillId="0" borderId="30" xfId="0" applyNumberFormat="1" applyFont="1" applyFill="1" applyBorder="1"/>
    <xf numFmtId="3" fontId="39" fillId="0" borderId="31" xfId="0" applyNumberFormat="1" applyFont="1" applyFill="1" applyBorder="1" applyAlignment="1">
      <alignment vertical="center"/>
    </xf>
    <xf numFmtId="2" fontId="39" fillId="0" borderId="0" xfId="0" applyNumberFormat="1" applyFont="1" applyFill="1" applyProtection="1">
      <protection locked="0"/>
    </xf>
    <xf numFmtId="3" fontId="51" fillId="0" borderId="19" xfId="0" applyNumberFormat="1" applyFont="1" applyFill="1" applyBorder="1" applyAlignment="1">
      <alignment horizontal="right" vertical="center"/>
    </xf>
    <xf numFmtId="3" fontId="51" fillId="0" borderId="22" xfId="0" applyNumberFormat="1" applyFont="1" applyFill="1" applyBorder="1" applyAlignment="1">
      <alignment horizontal="right" vertical="center"/>
    </xf>
    <xf numFmtId="3" fontId="51" fillId="0" borderId="10" xfId="0" applyNumberFormat="1" applyFont="1" applyFill="1" applyBorder="1" applyAlignment="1">
      <alignment horizontal="right" vertical="center"/>
    </xf>
    <xf numFmtId="0" fontId="39" fillId="0" borderId="0" xfId="0" applyFont="1" applyFill="1" applyBorder="1" applyAlignment="1">
      <alignment horizontal="left" indent="2"/>
    </xf>
    <xf numFmtId="0" fontId="22" fillId="0" borderId="24" xfId="0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0" fontId="51" fillId="0" borderId="26" xfId="0" applyFont="1" applyFill="1" applyBorder="1" applyAlignment="1">
      <alignment vertical="center"/>
    </xf>
    <xf numFmtId="0" fontId="93" fillId="0" borderId="0" xfId="0" applyFont="1" applyFill="1" applyBorder="1" applyAlignment="1">
      <alignment horizontal="center" vertical="center"/>
    </xf>
    <xf numFmtId="3" fontId="38" fillId="0" borderId="18" xfId="0" applyNumberFormat="1" applyFont="1" applyFill="1" applyBorder="1" applyAlignment="1" applyProtection="1">
      <alignment horizontal="right" vertical="center"/>
    </xf>
    <xf numFmtId="3" fontId="38" fillId="0" borderId="19" xfId="0" applyNumberFormat="1" applyFont="1" applyFill="1" applyBorder="1" applyAlignment="1" applyProtection="1">
      <alignment horizontal="right" vertical="center"/>
    </xf>
    <xf numFmtId="3" fontId="40" fillId="0" borderId="0" xfId="0" applyNumberFormat="1" applyFont="1" applyFill="1" applyAlignment="1" applyProtection="1">
      <alignment horizontal="right" vertical="center"/>
    </xf>
    <xf numFmtId="3" fontId="51" fillId="0" borderId="32" xfId="0" applyNumberFormat="1" applyFont="1" applyFill="1" applyBorder="1" applyAlignment="1">
      <alignment vertical="center"/>
    </xf>
    <xf numFmtId="0" fontId="89" fillId="0" borderId="24" xfId="0" applyFont="1" applyBorder="1" applyAlignment="1">
      <alignment horizontal="left" indent="3"/>
    </xf>
    <xf numFmtId="0" fontId="40" fillId="0" borderId="14" xfId="0" applyFont="1" applyBorder="1"/>
    <xf numFmtId="0" fontId="89" fillId="0" borderId="14" xfId="0" applyFont="1" applyBorder="1" applyAlignment="1">
      <alignment horizontal="left" indent="3"/>
    </xf>
    <xf numFmtId="0" fontId="39" fillId="0" borderId="14" xfId="0" applyFont="1" applyFill="1" applyBorder="1"/>
    <xf numFmtId="0" fontId="39" fillId="0" borderId="25" xfId="0" applyFont="1" applyFill="1" applyBorder="1"/>
    <xf numFmtId="3" fontId="51" fillId="0" borderId="33" xfId="0" applyNumberFormat="1" applyFont="1" applyFill="1" applyBorder="1" applyAlignment="1">
      <alignment horizontal="right" vertical="center"/>
    </xf>
    <xf numFmtId="0" fontId="96" fillId="0" borderId="0" xfId="0" applyFont="1" applyFill="1" applyBorder="1" applyAlignment="1" applyProtection="1">
      <protection locked="0"/>
    </xf>
    <xf numFmtId="3" fontId="49" fillId="0" borderId="0" xfId="0" applyNumberFormat="1" applyFont="1" applyFill="1" applyBorder="1"/>
    <xf numFmtId="3" fontId="49" fillId="0" borderId="34" xfId="0" applyNumberFormat="1" applyFont="1" applyFill="1" applyBorder="1"/>
    <xf numFmtId="3" fontId="49" fillId="0" borderId="35" xfId="0" applyNumberFormat="1" applyFont="1" applyFill="1" applyBorder="1"/>
    <xf numFmtId="0" fontId="40" fillId="0" borderId="35" xfId="0" applyFont="1" applyFill="1" applyBorder="1"/>
    <xf numFmtId="3" fontId="51" fillId="0" borderId="10" xfId="0" applyNumberFormat="1" applyFont="1" applyFill="1" applyBorder="1" applyAlignment="1">
      <alignment vertical="center"/>
    </xf>
    <xf numFmtId="3" fontId="51" fillId="0" borderId="19" xfId="0" applyNumberFormat="1" applyFont="1" applyFill="1" applyBorder="1" applyAlignment="1">
      <alignment vertical="center"/>
    </xf>
    <xf numFmtId="3" fontId="40" fillId="0" borderId="36" xfId="0" applyNumberFormat="1" applyFont="1" applyFill="1" applyBorder="1" applyAlignment="1">
      <alignment horizontal="right" vertical="center"/>
    </xf>
    <xf numFmtId="3" fontId="91" fillId="0" borderId="0" xfId="0" applyNumberFormat="1" applyFont="1" applyFill="1" applyBorder="1"/>
    <xf numFmtId="0" fontId="66" fillId="0" borderId="0" xfId="0" applyFont="1" applyFill="1" applyBorder="1" applyAlignment="1" applyProtection="1">
      <protection locked="0"/>
    </xf>
    <xf numFmtId="0" fontId="40" fillId="0" borderId="34" xfId="0" applyFont="1" applyFill="1" applyBorder="1" applyAlignment="1" applyProtection="1">
      <alignment wrapText="1"/>
      <protection locked="0"/>
    </xf>
    <xf numFmtId="0" fontId="39" fillId="0" borderId="34" xfId="0" applyFont="1" applyFill="1" applyBorder="1" applyAlignment="1">
      <alignment horizontal="left"/>
    </xf>
    <xf numFmtId="0" fontId="66" fillId="0" borderId="34" xfId="0" applyFont="1" applyFill="1" applyBorder="1" applyAlignment="1" applyProtection="1">
      <alignment wrapText="1"/>
      <protection locked="0"/>
    </xf>
    <xf numFmtId="0" fontId="87" fillId="0" borderId="0" xfId="0" applyFont="1" applyFill="1" applyBorder="1" applyAlignment="1">
      <alignment wrapText="1"/>
    </xf>
    <xf numFmtId="0" fontId="39" fillId="0" borderId="34" xfId="0" applyFont="1" applyFill="1" applyBorder="1" applyAlignment="1" applyProtection="1">
      <alignment wrapText="1"/>
      <protection locked="0"/>
    </xf>
    <xf numFmtId="0" fontId="44" fillId="0" borderId="18" xfId="0" applyFont="1" applyFill="1" applyBorder="1" applyAlignment="1">
      <alignment horizontal="center" vertical="center" wrapText="1"/>
    </xf>
    <xf numFmtId="3" fontId="43" fillId="0" borderId="0" xfId="0" applyNumberFormat="1" applyFont="1" applyFill="1" applyAlignment="1">
      <alignment vertical="center"/>
    </xf>
    <xf numFmtId="3" fontId="40" fillId="0" borderId="17" xfId="0" applyNumberFormat="1" applyFont="1" applyFill="1" applyBorder="1"/>
    <xf numFmtId="3" fontId="39" fillId="0" borderId="10" xfId="0" applyNumberFormat="1" applyFont="1" applyFill="1" applyBorder="1" applyAlignment="1">
      <alignment horizontal="right"/>
    </xf>
    <xf numFmtId="3" fontId="20" fillId="0" borderId="14" xfId="0" applyNumberFormat="1" applyFont="1" applyFill="1" applyBorder="1"/>
    <xf numFmtId="0" fontId="40" fillId="0" borderId="34" xfId="0" applyFont="1" applyFill="1" applyBorder="1" applyAlignment="1">
      <alignment wrapText="1"/>
    </xf>
    <xf numFmtId="3" fontId="39" fillId="0" borderId="18" xfId="0" applyNumberFormat="1" applyFont="1" applyFill="1" applyBorder="1" applyProtection="1">
      <protection locked="0"/>
    </xf>
    <xf numFmtId="3" fontId="39" fillId="0" borderId="21" xfId="0" applyNumberFormat="1" applyFont="1" applyFill="1" applyBorder="1"/>
    <xf numFmtId="3" fontId="51" fillId="0" borderId="37" xfId="0" applyNumberFormat="1" applyFont="1" applyFill="1" applyBorder="1" applyAlignment="1">
      <alignment vertical="center"/>
    </xf>
    <xf numFmtId="3" fontId="22" fillId="0" borderId="13" xfId="0" applyNumberFormat="1" applyFont="1" applyFill="1" applyBorder="1" applyAlignment="1">
      <alignment vertical="center"/>
    </xf>
    <xf numFmtId="0" fontId="98" fillId="0" borderId="0" xfId="0" applyFont="1"/>
    <xf numFmtId="0" fontId="98" fillId="0" borderId="0" xfId="0" applyFont="1" applyFill="1"/>
    <xf numFmtId="0" fontId="99" fillId="0" borderId="0" xfId="0" applyFont="1" applyBorder="1" applyAlignment="1">
      <alignment horizontal="centerContinuous" vertical="center" wrapText="1"/>
    </xf>
    <xf numFmtId="0" fontId="56" fillId="0" borderId="12" xfId="0" applyFont="1" applyFill="1" applyBorder="1" applyAlignment="1">
      <alignment horizontal="centerContinuous" vertical="center"/>
    </xf>
    <xf numFmtId="0" fontId="38" fillId="0" borderId="38" xfId="0" applyFont="1" applyFill="1" applyBorder="1" applyAlignment="1">
      <alignment vertical="center"/>
    </xf>
    <xf numFmtId="0" fontId="39" fillId="0" borderId="39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39" fillId="0" borderId="40" xfId="0" applyFont="1" applyFill="1" applyBorder="1"/>
    <xf numFmtId="0" fontId="39" fillId="0" borderId="11" xfId="0" applyFont="1" applyFill="1" applyBorder="1"/>
    <xf numFmtId="0" fontId="38" fillId="0" borderId="10" xfId="0" applyFont="1" applyFill="1" applyBorder="1" applyAlignment="1">
      <alignment vertical="center"/>
    </xf>
    <xf numFmtId="0" fontId="39" fillId="0" borderId="12" xfId="0" applyFont="1" applyFill="1" applyBorder="1"/>
    <xf numFmtId="0" fontId="39" fillId="0" borderId="16" xfId="0" applyFont="1" applyFill="1" applyBorder="1"/>
    <xf numFmtId="0" fontId="38" fillId="0" borderId="10" xfId="0" applyFont="1" applyFill="1" applyBorder="1"/>
    <xf numFmtId="3" fontId="38" fillId="0" borderId="19" xfId="0" applyNumberFormat="1" applyFont="1" applyFill="1" applyBorder="1"/>
    <xf numFmtId="0" fontId="38" fillId="0" borderId="28" xfId="0" applyFont="1" applyFill="1" applyBorder="1" applyAlignment="1">
      <alignment vertical="center"/>
    </xf>
    <xf numFmtId="3" fontId="39" fillId="0" borderId="30" xfId="0" applyNumberFormat="1" applyFont="1" applyFill="1" applyBorder="1" applyAlignment="1">
      <alignment vertical="center"/>
    </xf>
    <xf numFmtId="0" fontId="48" fillId="0" borderId="10" xfId="0" applyFont="1" applyFill="1" applyBorder="1" applyAlignment="1">
      <alignment vertical="center"/>
    </xf>
    <xf numFmtId="0" fontId="38" fillId="0" borderId="36" xfId="0" applyFont="1" applyFill="1" applyBorder="1" applyAlignment="1">
      <alignment vertical="center"/>
    </xf>
    <xf numFmtId="3" fontId="38" fillId="0" borderId="26" xfId="0" applyNumberFormat="1" applyFont="1" applyFill="1" applyBorder="1" applyAlignment="1">
      <alignment vertical="center"/>
    </xf>
    <xf numFmtId="0" fontId="48" fillId="0" borderId="41" xfId="0" applyFont="1" applyFill="1" applyBorder="1" applyAlignment="1">
      <alignment vertical="center"/>
    </xf>
    <xf numFmtId="3" fontId="39" fillId="0" borderId="39" xfId="0" applyNumberFormat="1" applyFont="1" applyFill="1" applyBorder="1" applyAlignment="1">
      <alignment vertical="center"/>
    </xf>
    <xf numFmtId="0" fontId="39" fillId="0" borderId="42" xfId="0" applyFont="1" applyFill="1" applyBorder="1"/>
    <xf numFmtId="3" fontId="39" fillId="0" borderId="43" xfId="0" applyNumberFormat="1" applyFont="1" applyFill="1" applyBorder="1"/>
    <xf numFmtId="3" fontId="39" fillId="0" borderId="17" xfId="0" applyNumberFormat="1" applyFont="1" applyFill="1" applyBorder="1" applyAlignment="1">
      <alignment vertical="center"/>
    </xf>
    <xf numFmtId="0" fontId="48" fillId="0" borderId="12" xfId="0" applyFont="1" applyFill="1" applyBorder="1" applyAlignment="1">
      <alignment vertical="center"/>
    </xf>
    <xf numFmtId="0" fontId="89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39" fillId="0" borderId="0" xfId="0" applyFont="1" applyFill="1" applyBorder="1" applyAlignment="1">
      <alignment horizontal="right"/>
    </xf>
    <xf numFmtId="0" fontId="46" fillId="0" borderId="18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/>
    <xf numFmtId="0" fontId="90" fillId="0" borderId="18" xfId="0" applyFont="1" applyFill="1" applyBorder="1"/>
    <xf numFmtId="0" fontId="90" fillId="0" borderId="18" xfId="0" applyFont="1" applyFill="1" applyBorder="1" applyAlignment="1">
      <alignment vertical="center"/>
    </xf>
    <xf numFmtId="3" fontId="49" fillId="0" borderId="24" xfId="0" applyNumberFormat="1" applyFont="1" applyFill="1" applyBorder="1"/>
    <xf numFmtId="3" fontId="49" fillId="0" borderId="26" xfId="0" applyNumberFormat="1" applyFont="1" applyFill="1" applyBorder="1"/>
    <xf numFmtId="3" fontId="49" fillId="0" borderId="37" xfId="0" applyNumberFormat="1" applyFont="1" applyFill="1" applyBorder="1"/>
    <xf numFmtId="0" fontId="43" fillId="0" borderId="44" xfId="0" applyFont="1" applyFill="1" applyBorder="1" applyAlignment="1">
      <alignment horizontal="center"/>
    </xf>
    <xf numFmtId="3" fontId="108" fillId="0" borderId="13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Alignment="1">
      <alignment vertical="center"/>
    </xf>
    <xf numFmtId="3" fontId="39" fillId="0" borderId="0" xfId="0" applyNumberFormat="1" applyFont="1" applyFill="1" applyAlignment="1">
      <alignment vertical="center"/>
    </xf>
    <xf numFmtId="0" fontId="48" fillId="0" borderId="13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left"/>
    </xf>
    <xf numFmtId="0" fontId="49" fillId="0" borderId="29" xfId="0" applyFont="1" applyFill="1" applyBorder="1" applyAlignment="1">
      <alignment wrapText="1"/>
    </xf>
    <xf numFmtId="0" fontId="49" fillId="0" borderId="34" xfId="0" applyFont="1" applyFill="1" applyBorder="1" applyAlignment="1">
      <alignment wrapText="1"/>
    </xf>
    <xf numFmtId="0" fontId="66" fillId="0" borderId="29" xfId="0" applyFont="1" applyFill="1" applyBorder="1" applyAlignment="1" applyProtection="1">
      <alignment wrapText="1"/>
      <protection locked="0"/>
    </xf>
    <xf numFmtId="0" fontId="66" fillId="0" borderId="45" xfId="0" applyFont="1" applyFill="1" applyBorder="1" applyAlignment="1" applyProtection="1">
      <alignment wrapText="1"/>
      <protection locked="0"/>
    </xf>
    <xf numFmtId="0" fontId="50" fillId="0" borderId="34" xfId="0" applyFont="1" applyFill="1" applyBorder="1" applyAlignment="1">
      <alignment horizontal="left" wrapText="1"/>
    </xf>
    <xf numFmtId="0" fontId="39" fillId="0" borderId="34" xfId="0" applyFont="1" applyFill="1" applyBorder="1" applyAlignment="1">
      <alignment wrapText="1"/>
    </xf>
    <xf numFmtId="0" fontId="49" fillId="0" borderId="34" xfId="0" applyFont="1" applyFill="1" applyBorder="1" applyAlignment="1">
      <alignment horizontal="left"/>
    </xf>
    <xf numFmtId="0" fontId="110" fillId="0" borderId="45" xfId="0" applyFont="1" applyFill="1" applyBorder="1"/>
    <xf numFmtId="0" fontId="39" fillId="0" borderId="12" xfId="0" applyFont="1" applyFill="1" applyBorder="1" applyAlignment="1">
      <alignment vertical="center"/>
    </xf>
    <xf numFmtId="0" fontId="49" fillId="0" borderId="29" xfId="0" applyFont="1" applyFill="1" applyBorder="1"/>
    <xf numFmtId="0" fontId="66" fillId="0" borderId="46" xfId="0" applyFont="1" applyFill="1" applyBorder="1" applyAlignment="1" applyProtection="1">
      <alignment wrapText="1"/>
      <protection locked="0"/>
    </xf>
    <xf numFmtId="0" fontId="50" fillId="0" borderId="29" xfId="0" applyFont="1" applyFill="1" applyBorder="1"/>
    <xf numFmtId="0" fontId="50" fillId="0" borderId="34" xfId="0" applyFont="1" applyFill="1" applyBorder="1"/>
    <xf numFmtId="0" fontId="51" fillId="0" borderId="29" xfId="0" applyFont="1" applyFill="1" applyBorder="1" applyAlignment="1">
      <alignment horizontal="left"/>
    </xf>
    <xf numFmtId="0" fontId="39" fillId="0" borderId="13" xfId="0" applyFont="1" applyFill="1" applyBorder="1" applyAlignment="1">
      <alignment vertical="center"/>
    </xf>
    <xf numFmtId="0" fontId="39" fillId="0" borderId="34" xfId="0" applyFont="1" applyFill="1" applyBorder="1" applyAlignment="1" applyProtection="1">
      <protection locked="0"/>
    </xf>
    <xf numFmtId="0" fontId="27" fillId="0" borderId="34" xfId="0" applyFont="1" applyFill="1" applyBorder="1" applyAlignment="1" applyProtection="1">
      <alignment wrapText="1"/>
      <protection locked="0"/>
    </xf>
    <xf numFmtId="0" fontId="27" fillId="0" borderId="0" xfId="0" applyFont="1" applyFill="1" applyBorder="1" applyAlignment="1" applyProtection="1">
      <alignment wrapText="1"/>
      <protection locked="0"/>
    </xf>
    <xf numFmtId="3" fontId="109" fillId="0" borderId="18" xfId="0" applyNumberFormat="1" applyFont="1" applyFill="1" applyBorder="1" applyAlignment="1">
      <alignment horizontal="center" vertical="center" wrapText="1"/>
    </xf>
    <xf numFmtId="2" fontId="39" fillId="0" borderId="0" xfId="0" applyNumberFormat="1" applyFont="1" applyFill="1"/>
    <xf numFmtId="3" fontId="40" fillId="0" borderId="0" xfId="0" applyNumberFormat="1" applyFont="1" applyFill="1" applyAlignment="1">
      <alignment horizontal="right" vertical="center"/>
    </xf>
    <xf numFmtId="4" fontId="39" fillId="0" borderId="0" xfId="0" applyNumberFormat="1" applyFont="1" applyFill="1" applyProtection="1"/>
    <xf numFmtId="2" fontId="101" fillId="0" borderId="0" xfId="0" applyNumberFormat="1" applyFont="1" applyFill="1" applyBorder="1"/>
    <xf numFmtId="2" fontId="40" fillId="0" borderId="0" xfId="0" applyNumberFormat="1" applyFont="1" applyFill="1" applyProtection="1">
      <protection locked="0"/>
    </xf>
    <xf numFmtId="4" fontId="39" fillId="0" borderId="0" xfId="0" applyNumberFormat="1" applyFont="1" applyFill="1" applyProtection="1">
      <protection locked="0"/>
    </xf>
    <xf numFmtId="3" fontId="90" fillId="0" borderId="0" xfId="0" applyNumberFormat="1" applyFont="1" applyFill="1" applyBorder="1"/>
    <xf numFmtId="3" fontId="46" fillId="0" borderId="0" xfId="0" applyNumberFormat="1" applyFont="1" applyFill="1" applyBorder="1"/>
    <xf numFmtId="3" fontId="69" fillId="0" borderId="0" xfId="0" applyNumberFormat="1" applyFont="1" applyFill="1" applyBorder="1" applyProtection="1">
      <protection locked="0"/>
    </xf>
    <xf numFmtId="0" fontId="51" fillId="0" borderId="47" xfId="0" applyFont="1" applyFill="1" applyBorder="1"/>
    <xf numFmtId="3" fontId="65" fillId="0" borderId="0" xfId="0" applyNumberFormat="1" applyFont="1" applyFill="1" applyBorder="1"/>
    <xf numFmtId="0" fontId="67" fillId="0" borderId="18" xfId="0" applyFont="1" applyFill="1" applyBorder="1" applyAlignment="1">
      <alignment horizontal="center" vertical="center"/>
    </xf>
    <xf numFmtId="0" fontId="90" fillId="0" borderId="0" xfId="0" applyFont="1" applyFill="1"/>
    <xf numFmtId="0" fontId="9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vertical="center"/>
    </xf>
    <xf numFmtId="3" fontId="34" fillId="0" borderId="12" xfId="0" applyNumberFormat="1" applyFont="1" applyFill="1" applyBorder="1"/>
    <xf numFmtId="3" fontId="36" fillId="0" borderId="13" xfId="0" applyNumberFormat="1" applyFont="1" applyFill="1" applyBorder="1" applyAlignment="1">
      <alignment vertical="center"/>
    </xf>
    <xf numFmtId="3" fontId="69" fillId="0" borderId="0" xfId="0" applyNumberFormat="1" applyFont="1" applyFill="1" applyBorder="1"/>
    <xf numFmtId="3" fontId="108" fillId="0" borderId="18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Protection="1">
      <protection locked="0"/>
    </xf>
    <xf numFmtId="2" fontId="38" fillId="0" borderId="0" xfId="0" applyNumberFormat="1" applyFont="1" applyFill="1"/>
    <xf numFmtId="3" fontId="38" fillId="0" borderId="0" xfId="0" applyNumberFormat="1" applyFont="1" applyFill="1" applyProtection="1">
      <protection locked="0"/>
    </xf>
    <xf numFmtId="3" fontId="38" fillId="0" borderId="0" xfId="0" applyNumberFormat="1" applyFont="1" applyFill="1"/>
    <xf numFmtId="3" fontId="38" fillId="0" borderId="0" xfId="0" applyNumberFormat="1" applyFont="1" applyFill="1" applyAlignment="1" applyProtection="1">
      <alignment horizontal="right" vertical="center"/>
      <protection locked="0"/>
    </xf>
    <xf numFmtId="3" fontId="38" fillId="0" borderId="0" xfId="0" applyNumberFormat="1" applyFont="1" applyFill="1" applyAlignment="1" applyProtection="1">
      <alignment horizontal="right" vertical="center"/>
    </xf>
    <xf numFmtId="3" fontId="50" fillId="0" borderId="0" xfId="0" applyNumberFormat="1" applyFont="1" applyFill="1" applyBorder="1"/>
    <xf numFmtId="3" fontId="38" fillId="0" borderId="23" xfId="0" applyNumberFormat="1" applyFont="1" applyFill="1" applyBorder="1" applyAlignment="1" applyProtection="1">
      <alignment horizontal="right" vertical="center"/>
    </xf>
    <xf numFmtId="3" fontId="69" fillId="0" borderId="34" xfId="0" applyNumberFormat="1" applyFont="1" applyFill="1" applyBorder="1"/>
    <xf numFmtId="3" fontId="50" fillId="0" borderId="34" xfId="0" applyNumberFormat="1" applyFont="1" applyFill="1" applyBorder="1"/>
    <xf numFmtId="3" fontId="39" fillId="0" borderId="10" xfId="0" applyNumberFormat="1" applyFont="1" applyFill="1" applyBorder="1"/>
    <xf numFmtId="3" fontId="38" fillId="0" borderId="48" xfId="0" applyNumberFormat="1" applyFont="1" applyFill="1" applyBorder="1" applyAlignment="1">
      <alignment vertical="center"/>
    </xf>
    <xf numFmtId="0" fontId="64" fillId="0" borderId="13" xfId="0" applyFont="1" applyFill="1" applyBorder="1" applyAlignment="1">
      <alignment horizontal="center" vertical="center" wrapText="1"/>
    </xf>
    <xf numFmtId="3" fontId="38" fillId="0" borderId="13" xfId="0" applyNumberFormat="1" applyFont="1" applyFill="1" applyBorder="1" applyAlignment="1">
      <alignment vertical="center"/>
    </xf>
    <xf numFmtId="0" fontId="108" fillId="0" borderId="13" xfId="0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Protection="1">
      <protection locked="0"/>
    </xf>
    <xf numFmtId="3" fontId="38" fillId="0" borderId="0" xfId="0" applyNumberFormat="1" applyFont="1" applyFill="1" applyBorder="1" applyProtection="1">
      <protection locked="0"/>
    </xf>
    <xf numFmtId="0" fontId="38" fillId="0" borderId="0" xfId="0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Continuous"/>
    </xf>
    <xf numFmtId="3" fontId="39" fillId="0" borderId="10" xfId="0" applyNumberFormat="1" applyFont="1" applyFill="1" applyBorder="1" applyAlignment="1">
      <alignment horizontal="right" vertical="center"/>
    </xf>
    <xf numFmtId="3" fontId="39" fillId="0" borderId="11" xfId="0" applyNumberFormat="1" applyFont="1" applyFill="1" applyBorder="1" applyAlignment="1">
      <alignment horizontal="right" vertical="center"/>
    </xf>
    <xf numFmtId="3" fontId="39" fillId="0" borderId="23" xfId="0" applyNumberFormat="1" applyFont="1" applyFill="1" applyBorder="1" applyAlignment="1">
      <alignment horizontal="right" vertical="center"/>
    </xf>
    <xf numFmtId="0" fontId="40" fillId="0" borderId="35" xfId="0" applyFont="1" applyFill="1" applyBorder="1" applyAlignment="1">
      <alignment horizontal="left"/>
    </xf>
    <xf numFmtId="3" fontId="39" fillId="0" borderId="0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centerContinuous" vertical="center"/>
    </xf>
    <xf numFmtId="0" fontId="39" fillId="0" borderId="0" xfId="0" applyFont="1" applyFill="1" applyBorder="1" applyAlignment="1">
      <alignment vertical="center"/>
    </xf>
    <xf numFmtId="3" fontId="40" fillId="0" borderId="0" xfId="0" applyNumberFormat="1" applyFont="1" applyFill="1" applyBorder="1" applyProtection="1">
      <protection locked="0"/>
    </xf>
    <xf numFmtId="0" fontId="46" fillId="0" borderId="49" xfId="0" applyFont="1" applyFill="1" applyBorder="1" applyAlignment="1">
      <alignment horizontal="center" vertical="center"/>
    </xf>
    <xf numFmtId="2" fontId="40" fillId="0" borderId="0" xfId="0" applyNumberFormat="1" applyFont="1" applyFill="1" applyBorder="1" applyProtection="1">
      <protection locked="0"/>
    </xf>
    <xf numFmtId="2" fontId="39" fillId="0" borderId="0" xfId="0" applyNumberFormat="1" applyFont="1" applyFill="1" applyBorder="1" applyProtection="1">
      <protection locked="0"/>
    </xf>
    <xf numFmtId="1" fontId="40" fillId="0" borderId="0" xfId="0" applyNumberFormat="1" applyFont="1" applyFill="1"/>
    <xf numFmtId="3" fontId="38" fillId="0" borderId="0" xfId="0" applyNumberFormat="1" applyFont="1" applyFill="1" applyBorder="1" applyAlignment="1" applyProtection="1">
      <alignment horizontal="right" vertical="center"/>
    </xf>
    <xf numFmtId="3" fontId="47" fillId="0" borderId="0" xfId="0" applyNumberFormat="1" applyFont="1" applyFill="1" applyBorder="1" applyAlignment="1" applyProtection="1">
      <alignment horizontal="right" vertical="center"/>
    </xf>
    <xf numFmtId="3" fontId="47" fillId="0" borderId="0" xfId="0" applyNumberFormat="1" applyFont="1" applyFill="1"/>
    <xf numFmtId="0" fontId="40" fillId="0" borderId="0" xfId="0" applyFont="1" applyFill="1" applyAlignment="1"/>
    <xf numFmtId="0" fontId="46" fillId="0" borderId="50" xfId="0" applyFont="1" applyFill="1" applyBorder="1" applyAlignment="1">
      <alignment horizontal="center"/>
    </xf>
    <xf numFmtId="2" fontId="40" fillId="0" borderId="0" xfId="0" applyNumberFormat="1" applyFont="1" applyFill="1" applyBorder="1"/>
    <xf numFmtId="0" fontId="46" fillId="0" borderId="51" xfId="0" applyFont="1" applyFill="1" applyBorder="1" applyAlignment="1">
      <alignment horizontal="center" vertical="center" wrapText="1"/>
    </xf>
    <xf numFmtId="3" fontId="43" fillId="0" borderId="0" xfId="0" applyNumberFormat="1" applyFont="1" applyFill="1"/>
    <xf numFmtId="0" fontId="41" fillId="0" borderId="0" xfId="0" applyFont="1" applyFill="1" applyBorder="1"/>
    <xf numFmtId="3" fontId="41" fillId="0" borderId="0" xfId="0" applyNumberFormat="1" applyFont="1" applyFill="1"/>
    <xf numFmtId="0" fontId="41" fillId="0" borderId="0" xfId="0" applyFont="1" applyFill="1"/>
    <xf numFmtId="3" fontId="41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3" fontId="38" fillId="0" borderId="51" xfId="0" applyNumberFormat="1" applyFont="1" applyFill="1" applyBorder="1" applyAlignment="1" applyProtection="1">
      <alignment horizontal="right" vertical="center"/>
    </xf>
    <xf numFmtId="3" fontId="39" fillId="0" borderId="23" xfId="0" applyNumberFormat="1" applyFont="1" applyFill="1" applyBorder="1" applyAlignment="1" applyProtection="1">
      <alignment horizontal="right" vertical="center"/>
    </xf>
    <xf numFmtId="0" fontId="94" fillId="0" borderId="0" xfId="0" applyFont="1" applyFill="1"/>
    <xf numFmtId="0" fontId="119" fillId="0" borderId="0" xfId="0" applyFont="1" applyFill="1"/>
    <xf numFmtId="3" fontId="94" fillId="0" borderId="0" xfId="0" applyNumberFormat="1" applyFont="1" applyFill="1"/>
    <xf numFmtId="0" fontId="109" fillId="0" borderId="34" xfId="0" applyFont="1" applyFill="1" applyBorder="1" applyAlignment="1" applyProtection="1">
      <alignment wrapText="1"/>
      <protection locked="0"/>
    </xf>
    <xf numFmtId="0" fontId="3" fillId="0" borderId="27" xfId="0" applyFont="1" applyFill="1" applyBorder="1"/>
    <xf numFmtId="3" fontId="3" fillId="0" borderId="28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0" fontId="107" fillId="0" borderId="18" xfId="0" applyFont="1" applyFill="1" applyBorder="1" applyAlignment="1">
      <alignment horizontal="center" vertical="center" wrapText="1"/>
    </xf>
    <xf numFmtId="3" fontId="108" fillId="0" borderId="12" xfId="0" applyNumberFormat="1" applyFont="1" applyFill="1" applyBorder="1" applyAlignment="1">
      <alignment horizontal="center" vertical="center" wrapText="1"/>
    </xf>
    <xf numFmtId="0" fontId="90" fillId="0" borderId="10" xfId="0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 applyProtection="1">
      <alignment horizontal="right" vertical="center"/>
    </xf>
    <xf numFmtId="3" fontId="38" fillId="0" borderId="52" xfId="0" applyNumberFormat="1" applyFont="1" applyFill="1" applyBorder="1" applyAlignment="1" applyProtection="1">
      <alignment horizontal="right" vertical="center"/>
    </xf>
    <xf numFmtId="0" fontId="64" fillId="0" borderId="18" xfId="0" applyFont="1" applyFill="1" applyBorder="1" applyAlignment="1">
      <alignment horizontal="center" vertical="center" wrapText="1"/>
    </xf>
    <xf numFmtId="3" fontId="38" fillId="0" borderId="0" xfId="0" applyNumberFormat="1" applyFont="1" applyFill="1" applyAlignment="1">
      <alignment horizontal="right" vertical="center"/>
    </xf>
    <xf numFmtId="3" fontId="38" fillId="0" borderId="0" xfId="0" applyNumberFormat="1" applyFont="1" applyFill="1" applyBorder="1" applyAlignment="1" applyProtection="1">
      <alignment horizontal="right" vertical="center"/>
      <protection locked="0"/>
    </xf>
    <xf numFmtId="3" fontId="121" fillId="0" borderId="0" xfId="0" applyNumberFormat="1" applyFont="1" applyFill="1" applyAlignment="1">
      <alignment horizontal="right" vertical="center"/>
    </xf>
    <xf numFmtId="3" fontId="121" fillId="0" borderId="0" xfId="0" applyNumberFormat="1" applyFont="1" applyFill="1"/>
    <xf numFmtId="3" fontId="41" fillId="0" borderId="0" xfId="0" applyNumberFormat="1" applyFont="1" applyFill="1" applyAlignment="1">
      <alignment horizontal="right" vertical="center"/>
    </xf>
    <xf numFmtId="2" fontId="38" fillId="0" borderId="0" xfId="0" applyNumberFormat="1" applyFont="1" applyFill="1" applyProtection="1"/>
    <xf numFmtId="3" fontId="6" fillId="0" borderId="13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horizontal="right"/>
    </xf>
    <xf numFmtId="3" fontId="3" fillId="0" borderId="36" xfId="0" applyNumberFormat="1" applyFont="1" applyFill="1" applyBorder="1" applyAlignment="1">
      <alignment horizontal="right"/>
    </xf>
    <xf numFmtId="3" fontId="38" fillId="0" borderId="13" xfId="0" applyNumberFormat="1" applyFont="1" applyFill="1" applyBorder="1" applyAlignment="1">
      <alignment horizontal="right" vertical="center"/>
    </xf>
    <xf numFmtId="3" fontId="39" fillId="0" borderId="36" xfId="0" applyNumberFormat="1" applyFont="1" applyFill="1" applyBorder="1" applyAlignment="1">
      <alignment horizontal="right" vertical="center"/>
    </xf>
    <xf numFmtId="3" fontId="39" fillId="0" borderId="25" xfId="0" applyNumberFormat="1" applyFont="1" applyFill="1" applyBorder="1"/>
    <xf numFmtId="0" fontId="40" fillId="0" borderId="53" xfId="0" applyFont="1" applyFill="1" applyBorder="1"/>
    <xf numFmtId="0" fontId="40" fillId="0" borderId="27" xfId="0" applyFont="1" applyFill="1" applyBorder="1"/>
    <xf numFmtId="0" fontId="1" fillId="0" borderId="53" xfId="0" applyFont="1" applyFill="1" applyBorder="1" applyAlignment="1">
      <alignment horizontal="left" indent="2"/>
    </xf>
    <xf numFmtId="0" fontId="1" fillId="0" borderId="27" xfId="0" applyFont="1" applyFill="1" applyBorder="1" applyAlignment="1">
      <alignment horizontal="left" indent="2"/>
    </xf>
    <xf numFmtId="0" fontId="2" fillId="0" borderId="0" xfId="0" applyFont="1" applyFill="1"/>
    <xf numFmtId="0" fontId="10" fillId="0" borderId="0" xfId="0" applyFont="1" applyFill="1" applyBorder="1" applyAlignment="1">
      <alignment horizontal="centerContinuous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/>
    <xf numFmtId="0" fontId="3" fillId="0" borderId="14" xfId="0" applyFont="1" applyFill="1" applyBorder="1"/>
    <xf numFmtId="0" fontId="1" fillId="0" borderId="13" xfId="0" applyFont="1" applyFill="1" applyBorder="1" applyAlignment="1">
      <alignment horizontal="left"/>
    </xf>
    <xf numFmtId="0" fontId="15" fillId="0" borderId="53" xfId="0" applyFont="1" applyFill="1" applyBorder="1"/>
    <xf numFmtId="0" fontId="5" fillId="0" borderId="35" xfId="0" applyFont="1" applyFill="1" applyBorder="1"/>
    <xf numFmtId="0" fontId="3" fillId="0" borderId="35" xfId="0" applyFont="1" applyFill="1" applyBorder="1"/>
    <xf numFmtId="0" fontId="1" fillId="0" borderId="12" xfId="0" applyFont="1" applyFill="1" applyBorder="1" applyAlignment="1">
      <alignment horizontal="left"/>
    </xf>
    <xf numFmtId="0" fontId="15" fillId="0" borderId="14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6" fillId="0" borderId="13" xfId="0" applyFont="1" applyFill="1" applyBorder="1"/>
    <xf numFmtId="0" fontId="1" fillId="0" borderId="13" xfId="0" applyFont="1" applyFill="1" applyBorder="1" applyAlignment="1">
      <alignment horizontal="centerContinuous" vertical="center"/>
    </xf>
    <xf numFmtId="0" fontId="2" fillId="0" borderId="14" xfId="0" applyFont="1" applyFill="1" applyBorder="1"/>
    <xf numFmtId="0" fontId="7" fillId="0" borderId="13" xfId="0" applyFont="1" applyFill="1" applyBorder="1" applyAlignment="1">
      <alignment horizontal="centerContinuous" vertical="center"/>
    </xf>
    <xf numFmtId="0" fontId="1" fillId="0" borderId="2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centerContinuous" vertical="center" wrapText="1"/>
    </xf>
    <xf numFmtId="0" fontId="40" fillId="0" borderId="54" xfId="0" applyFont="1" applyFill="1" applyBorder="1" applyAlignment="1">
      <alignment horizontal="centerContinuous" vertical="center" wrapText="1"/>
    </xf>
    <xf numFmtId="0" fontId="40" fillId="0" borderId="55" xfId="0" applyFont="1" applyFill="1" applyBorder="1" applyAlignment="1">
      <alignment horizontal="centerContinuous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7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 vertical="center"/>
    </xf>
    <xf numFmtId="0" fontId="41" fillId="0" borderId="13" xfId="0" applyFont="1" applyFill="1" applyBorder="1"/>
    <xf numFmtId="0" fontId="40" fillId="0" borderId="27" xfId="0" applyFont="1" applyFill="1" applyBorder="1" applyAlignment="1">
      <alignment horizontal="left"/>
    </xf>
    <xf numFmtId="0" fontId="41" fillId="0" borderId="12" xfId="0" applyFont="1" applyFill="1" applyBorder="1" applyAlignment="1">
      <alignment horizontal="centerContinuous" vertical="center"/>
    </xf>
    <xf numFmtId="0" fontId="41" fillId="0" borderId="0" xfId="0" applyFont="1" applyFill="1" applyBorder="1" applyAlignment="1">
      <alignment horizontal="centerContinuous" vertical="center"/>
    </xf>
    <xf numFmtId="0" fontId="56" fillId="0" borderId="0" xfId="0" applyFont="1" applyFill="1" applyBorder="1" applyAlignment="1">
      <alignment horizontal="left" vertical="center"/>
    </xf>
    <xf numFmtId="0" fontId="38" fillId="0" borderId="12" xfId="0" applyFont="1" applyFill="1" applyBorder="1"/>
    <xf numFmtId="0" fontId="38" fillId="0" borderId="24" xfId="0" applyFont="1" applyFill="1" applyBorder="1"/>
    <xf numFmtId="0" fontId="38" fillId="0" borderId="41" xfId="0" applyFont="1" applyFill="1" applyBorder="1" applyAlignment="1">
      <alignment vertical="center"/>
    </xf>
    <xf numFmtId="3" fontId="39" fillId="0" borderId="52" xfId="0" applyNumberFormat="1" applyFont="1" applyFill="1" applyBorder="1"/>
    <xf numFmtId="3" fontId="40" fillId="0" borderId="10" xfId="0" applyNumberFormat="1" applyFont="1" applyFill="1" applyBorder="1" applyAlignment="1">
      <alignment vertical="center"/>
    </xf>
    <xf numFmtId="0" fontId="48" fillId="0" borderId="12" xfId="0" applyFont="1" applyFill="1" applyBorder="1" applyAlignment="1">
      <alignment horizontal="centerContinuous" vertical="center"/>
    </xf>
    <xf numFmtId="0" fontId="39" fillId="0" borderId="16" xfId="0" applyFont="1" applyFill="1" applyBorder="1" applyAlignment="1">
      <alignment horizontal="centerContinuous" vertical="center"/>
    </xf>
    <xf numFmtId="0" fontId="48" fillId="0" borderId="24" xfId="0" applyFont="1" applyFill="1" applyBorder="1" applyAlignment="1">
      <alignment horizontal="centerContinuous" vertical="center"/>
    </xf>
    <xf numFmtId="0" fontId="39" fillId="0" borderId="26" xfId="0" applyFont="1" applyFill="1" applyBorder="1" applyAlignment="1">
      <alignment horizontal="centerContinuous" vertical="center"/>
    </xf>
    <xf numFmtId="0" fontId="66" fillId="0" borderId="0" xfId="0" applyFont="1" applyFill="1" applyBorder="1" applyAlignment="1" applyProtection="1">
      <alignment horizontal="left" wrapText="1"/>
      <protection locked="0"/>
    </xf>
    <xf numFmtId="0" fontId="109" fillId="0" borderId="0" xfId="0" applyFont="1" applyFill="1" applyBorder="1" applyAlignment="1" applyProtection="1">
      <alignment wrapText="1"/>
      <protection locked="0"/>
    </xf>
    <xf numFmtId="3" fontId="38" fillId="0" borderId="0" xfId="0" applyNumberFormat="1" applyFont="1" applyFill="1" applyProtection="1"/>
    <xf numFmtId="3" fontId="118" fillId="0" borderId="0" xfId="0" applyNumberFormat="1" applyFont="1" applyFill="1" applyProtection="1"/>
    <xf numFmtId="3" fontId="118" fillId="0" borderId="0" xfId="0" applyNumberFormat="1" applyFont="1" applyFill="1" applyAlignment="1" applyProtection="1">
      <alignment horizontal="right" vertical="center"/>
    </xf>
    <xf numFmtId="3" fontId="39" fillId="0" borderId="51" xfId="0" applyNumberFormat="1" applyFont="1" applyFill="1" applyBorder="1"/>
    <xf numFmtId="0" fontId="41" fillId="0" borderId="56" xfId="0" applyFont="1" applyFill="1" applyBorder="1" applyAlignment="1">
      <alignment horizontal="center"/>
    </xf>
    <xf numFmtId="3" fontId="47" fillId="0" borderId="51" xfId="0" applyNumberFormat="1" applyFont="1" applyFill="1" applyBorder="1" applyAlignment="1">
      <alignment horizontal="center" vertical="center" wrapText="1"/>
    </xf>
    <xf numFmtId="3" fontId="51" fillId="0" borderId="23" xfId="0" applyNumberFormat="1" applyFont="1" applyFill="1" applyBorder="1" applyAlignment="1">
      <alignment horizontal="right" vertical="center"/>
    </xf>
    <xf numFmtId="3" fontId="39" fillId="0" borderId="52" xfId="0" applyNumberFormat="1" applyFont="1" applyFill="1" applyBorder="1" applyAlignment="1" applyProtection="1">
      <alignment horizontal="right" vertical="center"/>
    </xf>
    <xf numFmtId="3" fontId="39" fillId="0" borderId="24" xfId="0" applyNumberFormat="1" applyFont="1" applyFill="1" applyBorder="1"/>
    <xf numFmtId="3" fontId="87" fillId="0" borderId="0" xfId="0" applyNumberFormat="1" applyFont="1" applyFill="1" applyBorder="1" applyAlignment="1">
      <alignment horizontal="right"/>
    </xf>
    <xf numFmtId="0" fontId="87" fillId="0" borderId="34" xfId="0" applyFont="1" applyFill="1" applyBorder="1" applyAlignment="1">
      <alignment wrapText="1"/>
    </xf>
    <xf numFmtId="0" fontId="66" fillId="0" borderId="34" xfId="0" applyFont="1" applyFill="1" applyBorder="1" applyAlignment="1" applyProtection="1">
      <protection locked="0"/>
    </xf>
    <xf numFmtId="0" fontId="40" fillId="0" borderId="0" xfId="0" applyFont="1" applyAlignment="1">
      <alignment horizontal="centerContinuous" vertical="center" wrapText="1"/>
    </xf>
    <xf numFmtId="0" fontId="40" fillId="0" borderId="16" xfId="0" applyFont="1" applyFill="1" applyBorder="1" applyAlignment="1">
      <alignment horizontal="centerContinuous" vertical="center"/>
    </xf>
    <xf numFmtId="0" fontId="40" fillId="0" borderId="20" xfId="0" applyFont="1" applyFill="1" applyBorder="1" applyAlignment="1">
      <alignment vertical="center"/>
    </xf>
    <xf numFmtId="0" fontId="40" fillId="0" borderId="57" xfId="0" applyFont="1" applyFill="1" applyBorder="1" applyAlignment="1">
      <alignment vertical="center"/>
    </xf>
    <xf numFmtId="3" fontId="40" fillId="0" borderId="58" xfId="0" applyNumberFormat="1" applyFont="1" applyFill="1" applyBorder="1" applyProtection="1"/>
    <xf numFmtId="3" fontId="41" fillId="0" borderId="19" xfId="0" applyNumberFormat="1" applyFont="1" applyFill="1" applyBorder="1" applyAlignment="1">
      <alignment vertical="center"/>
    </xf>
    <xf numFmtId="0" fontId="40" fillId="0" borderId="19" xfId="0" applyFont="1" applyFill="1" applyBorder="1"/>
    <xf numFmtId="0" fontId="40" fillId="0" borderId="48" xfId="0" applyFont="1" applyFill="1" applyBorder="1"/>
    <xf numFmtId="0" fontId="40" fillId="0" borderId="26" xfId="0" applyFont="1" applyFill="1" applyBorder="1" applyAlignment="1">
      <alignment horizontal="centerContinuous" vertical="center"/>
    </xf>
    <xf numFmtId="0" fontId="40" fillId="0" borderId="37" xfId="0" applyFont="1" applyFill="1" applyBorder="1" applyAlignment="1">
      <alignment horizontal="centerContinuous" vertical="center"/>
    </xf>
    <xf numFmtId="0" fontId="40" fillId="0" borderId="20" xfId="0" applyFont="1" applyFill="1" applyBorder="1"/>
    <xf numFmtId="0" fontId="40" fillId="0" borderId="59" xfId="0" applyFont="1" applyFill="1" applyBorder="1"/>
    <xf numFmtId="3" fontId="40" fillId="25" borderId="17" xfId="0" applyNumberFormat="1" applyFont="1" applyFill="1" applyBorder="1"/>
    <xf numFmtId="3" fontId="40" fillId="0" borderId="30" xfId="0" applyNumberFormat="1" applyFont="1" applyFill="1" applyBorder="1" applyAlignment="1">
      <alignment vertical="center"/>
    </xf>
    <xf numFmtId="3" fontId="40" fillId="0" borderId="60" xfId="0" applyNumberFormat="1" applyFont="1" applyFill="1" applyBorder="1" applyAlignment="1">
      <alignment vertical="center"/>
    </xf>
    <xf numFmtId="3" fontId="41" fillId="0" borderId="33" xfId="0" applyNumberFormat="1" applyFont="1" applyFill="1" applyBorder="1" applyAlignment="1">
      <alignment vertical="center"/>
    </xf>
    <xf numFmtId="3" fontId="40" fillId="25" borderId="21" xfId="0" applyNumberFormat="1" applyFont="1" applyFill="1" applyBorder="1"/>
    <xf numFmtId="3" fontId="40" fillId="25" borderId="51" xfId="0" applyNumberFormat="1" applyFont="1" applyFill="1" applyBorder="1"/>
    <xf numFmtId="3" fontId="40" fillId="0" borderId="61" xfId="0" applyNumberFormat="1" applyFont="1" applyFill="1" applyBorder="1" applyProtection="1"/>
    <xf numFmtId="3" fontId="41" fillId="0" borderId="31" xfId="0" applyNumberFormat="1" applyFont="1" applyFill="1" applyBorder="1" applyAlignment="1">
      <alignment vertical="center"/>
    </xf>
    <xf numFmtId="3" fontId="41" fillId="0" borderId="62" xfId="0" applyNumberFormat="1" applyFont="1" applyFill="1" applyBorder="1" applyAlignment="1">
      <alignment vertical="center"/>
    </xf>
    <xf numFmtId="3" fontId="40" fillId="0" borderId="20" xfId="0" applyNumberFormat="1" applyFont="1" applyFill="1" applyBorder="1" applyAlignment="1">
      <alignment vertical="center"/>
    </xf>
    <xf numFmtId="3" fontId="40" fillId="0" borderId="63" xfId="0" applyNumberFormat="1" applyFont="1" applyFill="1" applyBorder="1" applyAlignment="1">
      <alignment vertical="center"/>
    </xf>
    <xf numFmtId="3" fontId="39" fillId="25" borderId="17" xfId="0" applyNumberFormat="1" applyFont="1" applyFill="1" applyBorder="1"/>
    <xf numFmtId="3" fontId="40" fillId="0" borderId="21" xfId="0" applyNumberFormat="1" applyFont="1" applyFill="1" applyBorder="1" applyAlignment="1">
      <alignment vertical="center"/>
    </xf>
    <xf numFmtId="3" fontId="39" fillId="0" borderId="50" xfId="0" applyNumberFormat="1" applyFont="1" applyFill="1" applyBorder="1"/>
    <xf numFmtId="3" fontId="40" fillId="0" borderId="43" xfId="0" applyNumberFormat="1" applyFont="1" applyFill="1" applyBorder="1" applyAlignment="1">
      <alignment vertical="center"/>
    </xf>
    <xf numFmtId="3" fontId="40" fillId="0" borderId="17" xfId="0" applyNumberFormat="1" applyFont="1" applyFill="1" applyBorder="1" applyAlignment="1">
      <alignment vertical="center"/>
    </xf>
    <xf numFmtId="3" fontId="40" fillId="0" borderId="64" xfId="0" applyNumberFormat="1" applyFont="1" applyFill="1" applyBorder="1" applyAlignment="1">
      <alignment vertical="center"/>
    </xf>
    <xf numFmtId="0" fontId="65" fillId="0" borderId="0" xfId="0" applyFont="1" applyAlignment="1">
      <alignment horizontal="right" vertical="center"/>
    </xf>
    <xf numFmtId="0" fontId="40" fillId="0" borderId="48" xfId="0" applyFont="1" applyFill="1" applyBorder="1" applyAlignment="1">
      <alignment horizontal="centerContinuous" vertical="center"/>
    </xf>
    <xf numFmtId="0" fontId="40" fillId="0" borderId="59" xfId="0" applyFont="1" applyFill="1" applyBorder="1" applyAlignment="1">
      <alignment vertical="center"/>
    </xf>
    <xf numFmtId="3" fontId="38" fillId="0" borderId="48" xfId="0" applyNumberFormat="1" applyFont="1" applyFill="1" applyBorder="1"/>
    <xf numFmtId="3" fontId="39" fillId="25" borderId="31" xfId="0" applyNumberFormat="1" applyFont="1" applyFill="1" applyBorder="1" applyAlignment="1">
      <alignment vertical="center"/>
    </xf>
    <xf numFmtId="3" fontId="40" fillId="0" borderId="37" xfId="0" applyNumberFormat="1" applyFont="1" applyFill="1" applyBorder="1" applyAlignment="1">
      <alignment vertical="center"/>
    </xf>
    <xf numFmtId="3" fontId="40" fillId="0" borderId="34" xfId="0" applyNumberFormat="1" applyFont="1" applyFill="1" applyBorder="1" applyProtection="1"/>
    <xf numFmtId="3" fontId="39" fillId="25" borderId="30" xfId="0" applyNumberFormat="1" applyFont="1" applyFill="1" applyBorder="1"/>
    <xf numFmtId="3" fontId="40" fillId="0" borderId="45" xfId="0" applyNumberFormat="1" applyFont="1" applyFill="1" applyBorder="1" applyProtection="1"/>
    <xf numFmtId="0" fontId="40" fillId="0" borderId="30" xfId="0" applyFont="1" applyFill="1" applyBorder="1" applyAlignment="1">
      <alignment horizontal="center"/>
    </xf>
    <xf numFmtId="0" fontId="40" fillId="0" borderId="60" xfId="0" applyFont="1" applyFill="1" applyBorder="1" applyAlignment="1">
      <alignment horizontal="center"/>
    </xf>
    <xf numFmtId="3" fontId="39" fillId="0" borderId="48" xfId="0" applyNumberFormat="1" applyFont="1" applyFill="1" applyBorder="1"/>
    <xf numFmtId="3" fontId="39" fillId="0" borderId="33" xfId="0" applyNumberFormat="1" applyFont="1" applyFill="1" applyBorder="1"/>
    <xf numFmtId="3" fontId="39" fillId="0" borderId="48" xfId="0" applyNumberFormat="1" applyFont="1" applyFill="1" applyBorder="1" applyAlignment="1">
      <alignment horizontal="right"/>
    </xf>
    <xf numFmtId="3" fontId="40" fillId="0" borderId="37" xfId="0" applyNumberFormat="1" applyFont="1" applyFill="1" applyBorder="1"/>
    <xf numFmtId="3" fontId="39" fillId="0" borderId="19" xfId="0" applyNumberFormat="1" applyFont="1" applyFill="1" applyBorder="1" applyAlignment="1">
      <alignment horizontal="right"/>
    </xf>
    <xf numFmtId="3" fontId="39" fillId="0" borderId="19" xfId="0" applyNumberFormat="1" applyFont="1" applyFill="1" applyBorder="1" applyProtection="1">
      <protection locked="0"/>
    </xf>
    <xf numFmtId="3" fontId="39" fillId="0" borderId="23" xfId="0" applyNumberFormat="1" applyFont="1" applyFill="1" applyBorder="1" applyAlignment="1">
      <alignment horizontal="right"/>
    </xf>
    <xf numFmtId="3" fontId="39" fillId="0" borderId="37" xfId="0" applyNumberFormat="1" applyFont="1" applyFill="1" applyBorder="1"/>
    <xf numFmtId="3" fontId="39" fillId="0" borderId="34" xfId="0" applyNumberFormat="1" applyFont="1" applyFill="1" applyBorder="1"/>
    <xf numFmtId="3" fontId="39" fillId="0" borderId="31" xfId="0" applyNumberFormat="1" applyFont="1" applyFill="1" applyBorder="1" applyAlignment="1">
      <alignment horizontal="right"/>
    </xf>
    <xf numFmtId="3" fontId="39" fillId="0" borderId="19" xfId="0" applyNumberFormat="1" applyFont="1" applyFill="1" applyBorder="1"/>
    <xf numFmtId="0" fontId="39" fillId="0" borderId="0" xfId="0" applyFont="1" applyFill="1" applyBorder="1" applyAlignment="1">
      <alignment horizontal="center" vertical="center" wrapText="1"/>
    </xf>
    <xf numFmtId="3" fontId="41" fillId="0" borderId="13" xfId="0" applyNumberFormat="1" applyFont="1" applyFill="1" applyBorder="1" applyAlignment="1">
      <alignment horizontal="right" vertical="center"/>
    </xf>
    <xf numFmtId="2" fontId="39" fillId="0" borderId="0" xfId="0" applyNumberFormat="1" applyFont="1" applyFill="1" applyAlignment="1" applyProtection="1">
      <alignment horizontal="right" vertical="center"/>
      <protection locked="0"/>
    </xf>
    <xf numFmtId="2" fontId="39" fillId="0" borderId="0" xfId="0" applyNumberFormat="1" applyFont="1" applyFill="1" applyBorder="1" applyProtection="1"/>
    <xf numFmtId="0" fontId="39" fillId="0" borderId="0" xfId="0" applyFont="1" applyFill="1" applyBorder="1" applyProtection="1"/>
    <xf numFmtId="4" fontId="38" fillId="0" borderId="0" xfId="0" applyNumberFormat="1" applyFont="1" applyFill="1" applyBorder="1" applyProtection="1"/>
    <xf numFmtId="3" fontId="41" fillId="0" borderId="18" xfId="0" applyNumberFormat="1" applyFont="1" applyFill="1" applyBorder="1" applyAlignment="1" applyProtection="1">
      <alignment horizontal="right" vertical="center"/>
    </xf>
    <xf numFmtId="3" fontId="63" fillId="0" borderId="0" xfId="0" applyNumberFormat="1" applyFont="1" applyFill="1" applyAlignment="1" applyProtection="1">
      <alignment horizontal="right" vertical="center"/>
    </xf>
    <xf numFmtId="4" fontId="38" fillId="0" borderId="0" xfId="0" applyNumberFormat="1" applyFont="1" applyFill="1" applyProtection="1"/>
    <xf numFmtId="3" fontId="121" fillId="0" borderId="0" xfId="0" applyNumberFormat="1" applyFont="1" applyFill="1" applyAlignment="1" applyProtection="1">
      <alignment horizontal="right" vertical="center"/>
    </xf>
    <xf numFmtId="0" fontId="43" fillId="0" borderId="44" xfId="0" applyFont="1" applyFill="1" applyBorder="1" applyAlignment="1">
      <alignment horizontal="centerContinuous"/>
    </xf>
    <xf numFmtId="3" fontId="39" fillId="0" borderId="44" xfId="0" applyNumberFormat="1" applyFont="1" applyFill="1" applyBorder="1" applyAlignment="1" applyProtection="1">
      <alignment horizontal="center"/>
      <protection locked="0"/>
    </xf>
    <xf numFmtId="3" fontId="108" fillId="0" borderId="48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Alignment="1" applyProtection="1">
      <alignment horizontal="right"/>
      <protection locked="0"/>
    </xf>
    <xf numFmtId="3" fontId="49" fillId="0" borderId="0" xfId="0" applyNumberFormat="1" applyFont="1" applyFill="1" applyBorder="1" applyAlignment="1" applyProtection="1">
      <alignment vertical="top"/>
      <protection locked="0"/>
    </xf>
    <xf numFmtId="3" fontId="49" fillId="0" borderId="0" xfId="0" applyNumberFormat="1" applyFont="1" applyFill="1" applyBorder="1" applyAlignment="1" applyProtection="1">
      <alignment horizontal="right"/>
      <protection locked="0"/>
    </xf>
    <xf numFmtId="3" fontId="51" fillId="0" borderId="13" xfId="0" applyNumberFormat="1" applyFont="1" applyFill="1" applyBorder="1"/>
    <xf numFmtId="3" fontId="51" fillId="0" borderId="0" xfId="0" applyNumberFormat="1" applyFont="1" applyFill="1" applyBorder="1"/>
    <xf numFmtId="3" fontId="51" fillId="0" borderId="0" xfId="0" applyNumberFormat="1" applyFont="1" applyFill="1" applyBorder="1" applyAlignment="1" applyProtection="1">
      <alignment horizontal="right"/>
      <protection locked="0"/>
    </xf>
    <xf numFmtId="3" fontId="132" fillId="0" borderId="13" xfId="0" applyNumberFormat="1" applyFont="1" applyFill="1" applyBorder="1"/>
    <xf numFmtId="0" fontId="66" fillId="0" borderId="14" xfId="0" applyFont="1" applyFill="1" applyBorder="1" applyAlignment="1" applyProtection="1">
      <alignment horizontal="center" wrapText="1"/>
      <protection locked="0"/>
    </xf>
    <xf numFmtId="0" fontId="66" fillId="0" borderId="11" xfId="0" applyFont="1" applyFill="1" applyBorder="1" applyAlignment="1" applyProtection="1">
      <alignment wrapText="1"/>
      <protection locked="0"/>
    </xf>
    <xf numFmtId="0" fontId="66" fillId="0" borderId="14" xfId="0" applyFont="1" applyFill="1" applyBorder="1" applyAlignment="1" applyProtection="1">
      <alignment wrapText="1"/>
      <protection locked="0"/>
    </xf>
    <xf numFmtId="3" fontId="51" fillId="0" borderId="11" xfId="0" applyNumberFormat="1" applyFont="1" applyFill="1" applyBorder="1"/>
    <xf numFmtId="3" fontId="50" fillId="0" borderId="14" xfId="0" applyNumberFormat="1" applyFont="1" applyFill="1" applyBorder="1"/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51" fillId="0" borderId="34" xfId="0" applyFont="1" applyFill="1" applyBorder="1" applyAlignment="1">
      <alignment horizontal="center" vertical="center" wrapText="1"/>
    </xf>
    <xf numFmtId="3" fontId="51" fillId="0" borderId="29" xfId="0" applyNumberFormat="1" applyFont="1" applyFill="1" applyBorder="1"/>
    <xf numFmtId="3" fontId="51" fillId="0" borderId="28" xfId="0" applyNumberFormat="1" applyFont="1" applyFill="1" applyBorder="1"/>
    <xf numFmtId="3" fontId="51" fillId="0" borderId="65" xfId="0" applyNumberFormat="1" applyFont="1" applyFill="1" applyBorder="1"/>
    <xf numFmtId="3" fontId="51" fillId="0" borderId="12" xfId="0" applyNumberFormat="1" applyFont="1" applyFill="1" applyBorder="1" applyAlignment="1">
      <alignment vertical="center"/>
    </xf>
    <xf numFmtId="3" fontId="51" fillId="0" borderId="16" xfId="0" applyNumberFormat="1" applyFont="1" applyFill="1" applyBorder="1" applyAlignment="1">
      <alignment vertical="center"/>
    </xf>
    <xf numFmtId="3" fontId="51" fillId="0" borderId="48" xfId="0" applyNumberFormat="1" applyFont="1" applyFill="1" applyBorder="1" applyAlignment="1">
      <alignment vertical="center"/>
    </xf>
    <xf numFmtId="3" fontId="51" fillId="0" borderId="26" xfId="0" applyNumberFormat="1" applyFont="1" applyFill="1" applyBorder="1" applyAlignment="1">
      <alignment vertical="center"/>
    </xf>
    <xf numFmtId="0" fontId="51" fillId="0" borderId="37" xfId="0" applyFont="1" applyFill="1" applyBorder="1" applyAlignment="1">
      <alignment vertical="center"/>
    </xf>
    <xf numFmtId="3" fontId="51" fillId="0" borderId="13" xfId="0" applyNumberFormat="1" applyFont="1" applyFill="1" applyBorder="1" applyAlignment="1">
      <alignment vertical="center"/>
    </xf>
    <xf numFmtId="3" fontId="50" fillId="0" borderId="32" xfId="0" applyNumberFormat="1" applyFont="1" applyFill="1" applyBorder="1"/>
    <xf numFmtId="3" fontId="47" fillId="0" borderId="44" xfId="0" applyNumberFormat="1" applyFont="1" applyFill="1" applyBorder="1"/>
    <xf numFmtId="3" fontId="51" fillId="0" borderId="46" xfId="0" applyNumberFormat="1" applyFont="1" applyFill="1" applyBorder="1"/>
    <xf numFmtId="3" fontId="50" fillId="0" borderId="35" xfId="0" applyNumberFormat="1" applyFont="1" applyFill="1" applyBorder="1"/>
    <xf numFmtId="3" fontId="51" fillId="0" borderId="53" xfId="0" applyNumberFormat="1" applyFont="1" applyFill="1" applyBorder="1" applyAlignment="1">
      <alignment vertical="center"/>
    </xf>
    <xf numFmtId="0" fontId="51" fillId="0" borderId="29" xfId="0" applyFont="1" applyFill="1" applyBorder="1" applyAlignment="1">
      <alignment wrapText="1"/>
    </xf>
    <xf numFmtId="0" fontId="40" fillId="0" borderId="0" xfId="0" applyFont="1" applyFill="1" applyAlignment="1">
      <alignment wrapText="1"/>
    </xf>
    <xf numFmtId="0" fontId="66" fillId="0" borderId="21" xfId="0" applyFont="1" applyFill="1" applyBorder="1" applyAlignment="1" applyProtection="1">
      <alignment horizontal="center" wrapText="1"/>
      <protection locked="0"/>
    </xf>
    <xf numFmtId="0" fontId="66" fillId="0" borderId="0" xfId="0" applyFont="1" applyFill="1" applyBorder="1" applyAlignment="1" applyProtection="1">
      <alignment horizontal="center" wrapText="1"/>
      <protection locked="0"/>
    </xf>
    <xf numFmtId="0" fontId="25" fillId="0" borderId="0" xfId="0" applyFont="1" applyAlignment="1">
      <alignment vertical="center" wrapText="1"/>
    </xf>
    <xf numFmtId="3" fontId="47" fillId="0" borderId="18" xfId="0" applyNumberFormat="1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3" fontId="51" fillId="0" borderId="11" xfId="0" applyNumberFormat="1" applyFont="1" applyFill="1" applyBorder="1" applyAlignment="1"/>
    <xf numFmtId="3" fontId="51" fillId="0" borderId="0" xfId="0" applyNumberFormat="1" applyFont="1" applyFill="1" applyBorder="1" applyAlignment="1"/>
    <xf numFmtId="3" fontId="50" fillId="0" borderId="0" xfId="0" applyNumberFormat="1" applyFont="1" applyFill="1" applyBorder="1" applyAlignment="1"/>
    <xf numFmtId="3" fontId="50" fillId="0" borderId="34" xfId="0" applyNumberFormat="1" applyFont="1" applyFill="1" applyBorder="1" applyAlignment="1"/>
    <xf numFmtId="3" fontId="51" fillId="0" borderId="14" xfId="0" applyNumberFormat="1" applyFont="1" applyFill="1" applyBorder="1" applyAlignment="1"/>
    <xf numFmtId="3" fontId="50" fillId="0" borderId="21" xfId="0" applyNumberFormat="1" applyFont="1" applyFill="1" applyBorder="1" applyAlignment="1"/>
    <xf numFmtId="3" fontId="20" fillId="0" borderId="0" xfId="0" applyNumberFormat="1" applyFont="1" applyFill="1" applyBorder="1"/>
    <xf numFmtId="3" fontId="20" fillId="0" borderId="34" xfId="0" applyNumberFormat="1" applyFont="1" applyFill="1" applyBorder="1"/>
    <xf numFmtId="3" fontId="51" fillId="0" borderId="32" xfId="0" applyNumberFormat="1" applyFont="1" applyFill="1" applyBorder="1"/>
    <xf numFmtId="0" fontId="47" fillId="0" borderId="0" xfId="0" applyFont="1" applyFill="1" applyBorder="1"/>
    <xf numFmtId="3" fontId="109" fillId="0" borderId="0" xfId="0" applyNumberFormat="1" applyFont="1" applyFill="1" applyBorder="1" applyAlignment="1">
      <alignment horizontal="center" vertical="center" wrapText="1"/>
    </xf>
    <xf numFmtId="3" fontId="118" fillId="0" borderId="18" xfId="0" applyNumberFormat="1" applyFont="1" applyFill="1" applyBorder="1" applyAlignment="1">
      <alignment horizontal="center" vertical="center" wrapText="1"/>
    </xf>
    <xf numFmtId="0" fontId="118" fillId="0" borderId="18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Continuous"/>
    </xf>
    <xf numFmtId="49" fontId="43" fillId="0" borderId="44" xfId="0" applyNumberFormat="1" applyFont="1" applyFill="1" applyBorder="1" applyAlignment="1">
      <alignment horizontal="center"/>
    </xf>
    <xf numFmtId="3" fontId="47" fillId="0" borderId="66" xfId="0" applyNumberFormat="1" applyFont="1" applyFill="1" applyBorder="1" applyAlignment="1">
      <alignment horizontal="center" vertical="center" wrapText="1"/>
    </xf>
    <xf numFmtId="49" fontId="47" fillId="0" borderId="51" xfId="0" applyNumberFormat="1" applyFont="1" applyFill="1" applyBorder="1" applyAlignment="1">
      <alignment horizontal="center" vertical="center" wrapText="1"/>
    </xf>
    <xf numFmtId="0" fontId="47" fillId="0" borderId="44" xfId="0" applyFont="1" applyFill="1" applyBorder="1"/>
    <xf numFmtId="0" fontId="47" fillId="0" borderId="66" xfId="0" applyFont="1" applyFill="1" applyBorder="1"/>
    <xf numFmtId="0" fontId="45" fillId="0" borderId="44" xfId="0" applyFont="1" applyFill="1" applyBorder="1" applyAlignment="1">
      <alignment horizontal="center" vertical="center"/>
    </xf>
    <xf numFmtId="49" fontId="47" fillId="0" borderId="44" xfId="0" applyNumberFormat="1" applyFont="1" applyFill="1" applyBorder="1" applyAlignment="1">
      <alignment horizontal="center" vertical="center" wrapText="1"/>
    </xf>
    <xf numFmtId="49" fontId="47" fillId="0" borderId="66" xfId="0" applyNumberFormat="1" applyFont="1" applyFill="1" applyBorder="1" applyAlignment="1">
      <alignment horizontal="center" vertical="center" wrapText="1"/>
    </xf>
    <xf numFmtId="3" fontId="40" fillId="0" borderId="26" xfId="0" applyNumberFormat="1" applyFont="1" applyFill="1" applyBorder="1"/>
    <xf numFmtId="3" fontId="39" fillId="0" borderId="26" xfId="0" applyNumberFormat="1" applyFont="1" applyFill="1" applyBorder="1"/>
    <xf numFmtId="0" fontId="19" fillId="0" borderId="0" xfId="0" applyFont="1" applyFill="1"/>
    <xf numFmtId="3" fontId="39" fillId="0" borderId="17" xfId="0" applyNumberFormat="1" applyFont="1" applyFill="1" applyBorder="1" applyAlignment="1">
      <alignment horizontal="right"/>
    </xf>
    <xf numFmtId="3" fontId="39" fillId="0" borderId="31" xfId="0" applyNumberFormat="1" applyFont="1" applyFill="1" applyBorder="1" applyProtection="1">
      <protection locked="0"/>
    </xf>
    <xf numFmtId="3" fontId="39" fillId="0" borderId="17" xfId="0" applyNumberFormat="1" applyFont="1" applyFill="1" applyBorder="1" applyProtection="1">
      <protection locked="0"/>
    </xf>
    <xf numFmtId="3" fontId="39" fillId="0" borderId="31" xfId="0" applyNumberFormat="1" applyFont="1" applyFill="1" applyBorder="1"/>
    <xf numFmtId="0" fontId="1" fillId="0" borderId="0" xfId="0" applyFont="1" applyFill="1" applyAlignment="1">
      <alignment vertical="center"/>
    </xf>
    <xf numFmtId="10" fontId="40" fillId="0" borderId="0" xfId="0" applyNumberFormat="1" applyFont="1" applyFill="1"/>
    <xf numFmtId="10" fontId="61" fillId="0" borderId="0" xfId="0" applyNumberFormat="1" applyFont="1" applyFill="1" applyAlignment="1">
      <alignment horizontal="centerContinuous" vertical="center" wrapText="1"/>
    </xf>
    <xf numFmtId="10" fontId="40" fillId="0" borderId="0" xfId="0" applyNumberFormat="1" applyFont="1" applyFill="1" applyBorder="1" applyAlignment="1">
      <alignment horizontal="center"/>
    </xf>
    <xf numFmtId="10" fontId="39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10" fontId="39" fillId="0" borderId="26" xfId="0" applyNumberFormat="1" applyFont="1" applyFill="1" applyBorder="1" applyAlignment="1">
      <alignment horizontal="right"/>
    </xf>
    <xf numFmtId="10" fontId="3" fillId="0" borderId="12" xfId="0" applyNumberFormat="1" applyFont="1" applyFill="1" applyBorder="1" applyAlignment="1">
      <alignment horizontal="right"/>
    </xf>
    <xf numFmtId="10" fontId="40" fillId="0" borderId="0" xfId="0" applyNumberFormat="1" applyFont="1" applyFill="1" applyBorder="1" applyAlignment="1">
      <alignment vertical="center"/>
    </xf>
    <xf numFmtId="10" fontId="40" fillId="0" borderId="0" xfId="0" applyNumberFormat="1" applyFont="1" applyFill="1" applyBorder="1"/>
    <xf numFmtId="10" fontId="3" fillId="0" borderId="65" xfId="0" applyNumberFormat="1" applyFont="1" applyFill="1" applyBorder="1" applyAlignment="1">
      <alignment horizontal="right"/>
    </xf>
    <xf numFmtId="10" fontId="3" fillId="0" borderId="67" xfId="0" applyNumberFormat="1" applyFont="1" applyFill="1" applyBorder="1" applyAlignment="1">
      <alignment horizontal="right"/>
    </xf>
    <xf numFmtId="10" fontId="38" fillId="0" borderId="13" xfId="0" applyNumberFormat="1" applyFont="1" applyFill="1" applyBorder="1" applyAlignment="1">
      <alignment vertical="center"/>
    </xf>
    <xf numFmtId="10" fontId="41" fillId="0" borderId="0" xfId="0" applyNumberFormat="1" applyFont="1" applyFill="1"/>
    <xf numFmtId="10" fontId="39" fillId="0" borderId="16" xfId="0" applyNumberFormat="1" applyFont="1" applyFill="1" applyBorder="1"/>
    <xf numFmtId="10" fontId="39" fillId="0" borderId="16" xfId="0" applyNumberFormat="1" applyFont="1" applyFill="1" applyBorder="1" applyAlignment="1">
      <alignment horizontal="right"/>
    </xf>
    <xf numFmtId="10" fontId="60" fillId="0" borderId="0" xfId="0" applyNumberFormat="1" applyFont="1" applyFill="1" applyBorder="1" applyAlignment="1">
      <alignment horizontal="right"/>
    </xf>
    <xf numFmtId="10" fontId="39" fillId="0" borderId="0" xfId="0" applyNumberFormat="1" applyFont="1" applyFill="1" applyBorder="1"/>
    <xf numFmtId="10" fontId="39" fillId="0" borderId="26" xfId="0" applyNumberFormat="1" applyFont="1" applyFill="1" applyBorder="1"/>
    <xf numFmtId="10" fontId="6" fillId="0" borderId="13" xfId="0" applyNumberFormat="1" applyFont="1" applyFill="1" applyBorder="1" applyAlignment="1">
      <alignment vertical="center"/>
    </xf>
    <xf numFmtId="3" fontId="39" fillId="0" borderId="16" xfId="0" applyNumberFormat="1" applyFont="1" applyFill="1" applyBorder="1" applyAlignment="1">
      <alignment horizontal="right" vertical="center"/>
    </xf>
    <xf numFmtId="10" fontId="61" fillId="0" borderId="0" xfId="0" applyNumberFormat="1" applyFont="1" applyFill="1" applyBorder="1" applyAlignment="1">
      <alignment horizontal="centerContinuous" vertical="center" wrapText="1"/>
    </xf>
    <xf numFmtId="10" fontId="39" fillId="0" borderId="0" xfId="0" applyNumberFormat="1" applyFont="1" applyFill="1" applyBorder="1" applyAlignment="1">
      <alignment horizontal="center"/>
    </xf>
    <xf numFmtId="10" fontId="39" fillId="0" borderId="12" xfId="0" applyNumberFormat="1" applyFont="1" applyFill="1" applyBorder="1" applyAlignment="1">
      <alignment horizontal="right" vertical="center"/>
    </xf>
    <xf numFmtId="10" fontId="39" fillId="0" borderId="14" xfId="0" applyNumberFormat="1" applyFont="1" applyFill="1" applyBorder="1" applyAlignment="1">
      <alignment horizontal="right" vertical="center"/>
    </xf>
    <xf numFmtId="10" fontId="39" fillId="0" borderId="11" xfId="0" applyNumberFormat="1" applyFont="1" applyFill="1" applyBorder="1" applyAlignment="1">
      <alignment horizontal="right" vertical="center"/>
    </xf>
    <xf numFmtId="10" fontId="39" fillId="0" borderId="16" xfId="0" applyNumberFormat="1" applyFont="1" applyFill="1" applyBorder="1" applyAlignment="1">
      <alignment horizontal="right" vertical="center"/>
    </xf>
    <xf numFmtId="10" fontId="39" fillId="0" borderId="26" xfId="0" applyNumberFormat="1" applyFont="1" applyFill="1" applyBorder="1" applyAlignment="1">
      <alignment horizontal="right" vertical="center"/>
    </xf>
    <xf numFmtId="10" fontId="39" fillId="0" borderId="0" xfId="0" applyNumberFormat="1" applyFont="1" applyFill="1" applyBorder="1" applyAlignment="1">
      <alignment horizontal="right" vertical="center"/>
    </xf>
    <xf numFmtId="10" fontId="39" fillId="0" borderId="65" xfId="0" applyNumberFormat="1" applyFont="1" applyFill="1" applyBorder="1" applyAlignment="1">
      <alignment horizontal="right" vertical="center"/>
    </xf>
    <xf numFmtId="10" fontId="38" fillId="0" borderId="13" xfId="0" applyNumberFormat="1" applyFont="1" applyFill="1" applyBorder="1" applyAlignment="1">
      <alignment horizontal="right" vertical="center"/>
    </xf>
    <xf numFmtId="10" fontId="40" fillId="0" borderId="0" xfId="0" applyNumberFormat="1" applyFont="1" applyFill="1" applyBorder="1" applyAlignment="1">
      <alignment horizontal="right" vertical="center"/>
    </xf>
    <xf numFmtId="10" fontId="39" fillId="0" borderId="14" xfId="0" applyNumberFormat="1" applyFont="1" applyFill="1" applyBorder="1"/>
    <xf numFmtId="10" fontId="39" fillId="0" borderId="24" xfId="0" applyNumberFormat="1" applyFont="1" applyFill="1" applyBorder="1" applyAlignment="1">
      <alignment horizontal="right" vertical="center"/>
    </xf>
    <xf numFmtId="10" fontId="39" fillId="0" borderId="25" xfId="0" applyNumberFormat="1" applyFont="1" applyFill="1" applyBorder="1" applyAlignment="1">
      <alignment horizontal="right" vertical="center"/>
    </xf>
    <xf numFmtId="10" fontId="1" fillId="0" borderId="13" xfId="0" applyNumberFormat="1" applyFont="1" applyFill="1" applyBorder="1" applyAlignment="1">
      <alignment horizontal="right" vertical="center"/>
    </xf>
    <xf numFmtId="10" fontId="3" fillId="0" borderId="16" xfId="0" applyNumberFormat="1" applyFont="1" applyFill="1" applyBorder="1" applyAlignment="1">
      <alignment vertical="center"/>
    </xf>
    <xf numFmtId="10" fontId="5" fillId="0" borderId="32" xfId="0" applyNumberFormat="1" applyFont="1" applyFill="1" applyBorder="1" applyAlignment="1">
      <alignment vertical="center"/>
    </xf>
    <xf numFmtId="10" fontId="135" fillId="0" borderId="0" xfId="0" applyNumberFormat="1" applyFont="1" applyFill="1" applyBorder="1" applyAlignment="1">
      <alignment horizontal="centerContinuous" vertical="center" wrapText="1"/>
    </xf>
    <xf numFmtId="49" fontId="40" fillId="0" borderId="32" xfId="0" applyNumberFormat="1" applyFont="1" applyFill="1" applyBorder="1" applyAlignment="1">
      <alignment horizontal="center"/>
    </xf>
    <xf numFmtId="3" fontId="38" fillId="0" borderId="12" xfId="0" applyNumberFormat="1" applyFont="1" applyFill="1" applyBorder="1" applyAlignment="1">
      <alignment horizontal="right" vertical="center"/>
    </xf>
    <xf numFmtId="10" fontId="38" fillId="0" borderId="48" xfId="0" applyNumberFormat="1" applyFont="1" applyFill="1" applyBorder="1" applyAlignment="1">
      <alignment horizontal="right" vertical="center"/>
    </xf>
    <xf numFmtId="3" fontId="39" fillId="0" borderId="13" xfId="0" applyNumberFormat="1" applyFont="1" applyFill="1" applyBorder="1" applyAlignment="1">
      <alignment horizontal="right" vertical="center"/>
    </xf>
    <xf numFmtId="3" fontId="39" fillId="0" borderId="35" xfId="0" applyNumberFormat="1" applyFont="1" applyFill="1" applyBorder="1" applyAlignment="1">
      <alignment horizontal="right" vertical="center"/>
    </xf>
    <xf numFmtId="3" fontId="39" fillId="0" borderId="53" xfId="0" applyNumberFormat="1" applyFont="1" applyFill="1" applyBorder="1" applyAlignment="1">
      <alignment horizontal="right" vertical="center"/>
    </xf>
    <xf numFmtId="3" fontId="39" fillId="0" borderId="27" xfId="0" applyNumberFormat="1" applyFont="1" applyFill="1" applyBorder="1"/>
    <xf numFmtId="10" fontId="39" fillId="0" borderId="13" xfId="0" applyNumberFormat="1" applyFont="1" applyFill="1" applyBorder="1" applyAlignment="1">
      <alignment horizontal="right" vertical="center"/>
    </xf>
    <xf numFmtId="10" fontId="39" fillId="0" borderId="35" xfId="0" applyNumberFormat="1" applyFont="1" applyFill="1" applyBorder="1" applyAlignment="1">
      <alignment horizontal="right" vertical="center"/>
    </xf>
    <xf numFmtId="10" fontId="39" fillId="0" borderId="53" xfId="0" applyNumberFormat="1" applyFont="1" applyFill="1" applyBorder="1" applyAlignment="1">
      <alignment horizontal="right" vertical="center"/>
    </xf>
    <xf numFmtId="10" fontId="39" fillId="0" borderId="35" xfId="0" applyNumberFormat="1" applyFont="1" applyFill="1" applyBorder="1"/>
    <xf numFmtId="3" fontId="39" fillId="0" borderId="13" xfId="0" applyNumberFormat="1" applyFont="1" applyFill="1" applyBorder="1" applyAlignment="1" applyProtection="1">
      <alignment horizontal="right" vertical="center"/>
      <protection locked="0"/>
    </xf>
    <xf numFmtId="10" fontId="39" fillId="0" borderId="16" xfId="0" applyNumberFormat="1" applyFont="1" applyFill="1" applyBorder="1" applyAlignment="1" applyProtection="1">
      <alignment horizontal="right" vertical="center"/>
      <protection locked="0"/>
    </xf>
    <xf numFmtId="10" fontId="39" fillId="0" borderId="13" xfId="0" applyNumberFormat="1" applyFont="1" applyFill="1" applyBorder="1" applyAlignment="1" applyProtection="1">
      <alignment horizontal="right" vertical="center"/>
      <protection locked="0"/>
    </xf>
    <xf numFmtId="10" fontId="118" fillId="0" borderId="51" xfId="0" applyNumberFormat="1" applyFont="1" applyFill="1" applyBorder="1" applyAlignment="1">
      <alignment horizontal="center" vertical="center" wrapText="1"/>
    </xf>
    <xf numFmtId="3" fontId="118" fillId="0" borderId="68" xfId="0" applyNumberFormat="1" applyFont="1" applyFill="1" applyBorder="1" applyAlignment="1">
      <alignment horizontal="center" vertical="center" wrapText="1"/>
    </xf>
    <xf numFmtId="10" fontId="118" fillId="0" borderId="61" xfId="0" applyNumberFormat="1" applyFont="1" applyFill="1" applyBorder="1" applyAlignment="1">
      <alignment horizontal="center" vertical="center" wrapText="1"/>
    </xf>
    <xf numFmtId="49" fontId="40" fillId="0" borderId="45" xfId="0" applyNumberFormat="1" applyFont="1" applyFill="1" applyBorder="1" applyAlignment="1">
      <alignment horizontal="center"/>
    </xf>
    <xf numFmtId="10" fontId="39" fillId="0" borderId="27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/>
    </xf>
    <xf numFmtId="10" fontId="39" fillId="0" borderId="13" xfId="0" applyNumberFormat="1" applyFont="1" applyFill="1" applyBorder="1" applyAlignment="1">
      <alignment horizontal="right"/>
    </xf>
    <xf numFmtId="10" fontId="39" fillId="0" borderId="53" xfId="0" applyNumberFormat="1" applyFont="1" applyFill="1" applyBorder="1" applyAlignment="1">
      <alignment horizontal="right"/>
    </xf>
    <xf numFmtId="10" fontId="39" fillId="0" borderId="35" xfId="0" applyNumberFormat="1" applyFont="1" applyFill="1" applyBorder="1" applyAlignment="1">
      <alignment horizontal="right"/>
    </xf>
    <xf numFmtId="10" fontId="39" fillId="0" borderId="13" xfId="0" applyNumberFormat="1" applyFont="1" applyFill="1" applyBorder="1"/>
    <xf numFmtId="10" fontId="3" fillId="0" borderId="35" xfId="0" applyNumberFormat="1" applyFont="1" applyFill="1" applyBorder="1" applyAlignment="1">
      <alignment horizontal="right"/>
    </xf>
    <xf numFmtId="10" fontId="3" fillId="0" borderId="27" xfId="0" applyNumberFormat="1" applyFont="1" applyFill="1" applyBorder="1" applyAlignment="1">
      <alignment horizontal="right"/>
    </xf>
    <xf numFmtId="10" fontId="55" fillId="0" borderId="35" xfId="0" applyNumberFormat="1" applyFont="1" applyFill="1" applyBorder="1" applyAlignment="1">
      <alignment vertical="center"/>
    </xf>
    <xf numFmtId="10" fontId="55" fillId="0" borderId="13" xfId="0" applyNumberFormat="1" applyFont="1" applyFill="1" applyBorder="1" applyAlignment="1">
      <alignment vertical="center"/>
    </xf>
    <xf numFmtId="10" fontId="55" fillId="0" borderId="27" xfId="0" applyNumberFormat="1" applyFont="1" applyFill="1" applyBorder="1" applyAlignment="1">
      <alignment vertical="center"/>
    </xf>
    <xf numFmtId="3" fontId="39" fillId="0" borderId="13" xfId="0" applyNumberFormat="1" applyFont="1" applyFill="1" applyBorder="1" applyAlignment="1">
      <alignment horizontal="right"/>
    </xf>
    <xf numFmtId="3" fontId="39" fillId="0" borderId="53" xfId="0" applyNumberFormat="1" applyFont="1" applyFill="1" applyBorder="1" applyAlignment="1">
      <alignment horizontal="right"/>
    </xf>
    <xf numFmtId="3" fontId="39" fillId="0" borderId="35" xfId="0" applyNumberFormat="1" applyFont="1" applyFill="1" applyBorder="1" applyAlignment="1">
      <alignment horizontal="right"/>
    </xf>
    <xf numFmtId="3" fontId="39" fillId="0" borderId="13" xfId="0" applyNumberFormat="1" applyFont="1" applyFill="1" applyBorder="1"/>
    <xf numFmtId="3" fontId="3" fillId="0" borderId="35" xfId="0" applyNumberFormat="1" applyFont="1" applyFill="1" applyBorder="1" applyAlignment="1">
      <alignment horizontal="right"/>
    </xf>
    <xf numFmtId="3" fontId="3" fillId="0" borderId="27" xfId="0" applyNumberFormat="1" applyFont="1" applyFill="1" applyBorder="1" applyAlignment="1">
      <alignment horizontal="right"/>
    </xf>
    <xf numFmtId="3" fontId="55" fillId="0" borderId="69" xfId="0" applyNumberFormat="1" applyFont="1" applyFill="1" applyBorder="1" applyAlignment="1">
      <alignment vertical="center"/>
    </xf>
    <xf numFmtId="3" fontId="55" fillId="0" borderId="13" xfId="0" applyNumberFormat="1" applyFont="1" applyFill="1" applyBorder="1" applyAlignment="1">
      <alignment vertical="center"/>
    </xf>
    <xf numFmtId="3" fontId="55" fillId="0" borderId="27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/>
    <xf numFmtId="3" fontId="3" fillId="0" borderId="53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5" fillId="0" borderId="35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5" fillId="0" borderId="27" xfId="0" applyNumberFormat="1" applyFont="1" applyFill="1" applyBorder="1" applyAlignment="1">
      <alignment vertical="center"/>
    </xf>
    <xf numFmtId="10" fontId="3" fillId="0" borderId="23" xfId="0" applyNumberFormat="1" applyFont="1" applyFill="1" applyBorder="1"/>
    <xf numFmtId="10" fontId="3" fillId="0" borderId="26" xfId="0" applyNumberFormat="1" applyFont="1" applyFill="1" applyBorder="1" applyAlignment="1">
      <alignment horizontal="right"/>
    </xf>
    <xf numFmtId="10" fontId="3" fillId="0" borderId="16" xfId="0" applyNumberFormat="1" applyFont="1" applyFill="1" applyBorder="1" applyAlignment="1">
      <alignment horizontal="right"/>
    </xf>
    <xf numFmtId="10" fontId="1" fillId="0" borderId="48" xfId="0" applyNumberFormat="1" applyFont="1" applyFill="1" applyBorder="1" applyAlignment="1">
      <alignment horizontal="right" vertical="center"/>
    </xf>
    <xf numFmtId="10" fontId="38" fillId="0" borderId="48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vertical="center"/>
    </xf>
    <xf numFmtId="0" fontId="0" fillId="0" borderId="25" xfId="0" applyFill="1" applyBorder="1" applyAlignment="1">
      <alignment horizontal="center"/>
    </xf>
    <xf numFmtId="10" fontId="18" fillId="0" borderId="34" xfId="0" applyNumberFormat="1" applyFont="1" applyFill="1" applyBorder="1" applyAlignment="1">
      <alignment horizontal="center" vertical="center" wrapText="1"/>
    </xf>
    <xf numFmtId="3" fontId="39" fillId="0" borderId="35" xfId="0" applyNumberFormat="1" applyFont="1" applyFill="1" applyBorder="1" applyAlignment="1" applyProtection="1">
      <alignment horizontal="right"/>
    </xf>
    <xf numFmtId="3" fontId="5" fillId="0" borderId="35" xfId="0" applyNumberFormat="1" applyFont="1" applyFill="1" applyBorder="1" applyAlignment="1">
      <alignment horizontal="right"/>
    </xf>
    <xf numFmtId="3" fontId="3" fillId="0" borderId="70" xfId="0" applyNumberFormat="1" applyFont="1" applyFill="1" applyBorder="1" applyAlignment="1">
      <alignment horizontal="right"/>
    </xf>
    <xf numFmtId="3" fontId="55" fillId="0" borderId="35" xfId="0" applyNumberFormat="1" applyFont="1" applyFill="1" applyBorder="1" applyAlignment="1">
      <alignment horizontal="right"/>
    </xf>
    <xf numFmtId="3" fontId="39" fillId="0" borderId="55" xfId="0" applyNumberFormat="1" applyFont="1" applyFill="1" applyBorder="1" applyAlignment="1">
      <alignment horizontal="right"/>
    </xf>
    <xf numFmtId="10" fontId="3" fillId="0" borderId="13" xfId="0" applyNumberFormat="1" applyFont="1" applyFill="1" applyBorder="1"/>
    <xf numFmtId="10" fontId="55" fillId="0" borderId="35" xfId="0" applyNumberFormat="1" applyFont="1" applyFill="1" applyBorder="1" applyAlignment="1">
      <alignment horizontal="right"/>
    </xf>
    <xf numFmtId="10" fontId="3" fillId="0" borderId="53" xfId="0" applyNumberFormat="1" applyFont="1" applyFill="1" applyBorder="1" applyAlignment="1">
      <alignment horizontal="right"/>
    </xf>
    <xf numFmtId="10" fontId="3" fillId="0" borderId="70" xfId="0" applyNumberFormat="1" applyFont="1" applyFill="1" applyBorder="1" applyAlignment="1">
      <alignment horizontal="right"/>
    </xf>
    <xf numFmtId="10" fontId="39" fillId="0" borderId="55" xfId="0" applyNumberFormat="1" applyFont="1" applyFill="1" applyBorder="1" applyAlignment="1">
      <alignment horizontal="right"/>
    </xf>
    <xf numFmtId="10" fontId="3" fillId="0" borderId="13" xfId="0" applyNumberFormat="1" applyFont="1" applyFill="1" applyBorder="1" applyAlignment="1">
      <alignment horizontal="right"/>
    </xf>
    <xf numFmtId="3" fontId="39" fillId="0" borderId="27" xfId="0" applyNumberFormat="1" applyFont="1" applyFill="1" applyBorder="1" applyAlignment="1">
      <alignment horizontal="right"/>
    </xf>
    <xf numFmtId="3" fontId="55" fillId="0" borderId="35" xfId="0" applyNumberFormat="1" applyFont="1" applyFill="1" applyBorder="1" applyProtection="1"/>
    <xf numFmtId="3" fontId="39" fillId="0" borderId="35" xfId="0" applyNumberFormat="1" applyFont="1" applyFill="1" applyBorder="1" applyProtection="1"/>
    <xf numFmtId="3" fontId="39" fillId="0" borderId="47" xfId="0" applyNumberFormat="1" applyFont="1" applyFill="1" applyBorder="1" applyAlignment="1">
      <alignment horizontal="right"/>
    </xf>
    <xf numFmtId="3" fontId="39" fillId="0" borderId="70" xfId="0" applyNumberFormat="1" applyFont="1" applyFill="1" applyBorder="1" applyAlignment="1">
      <alignment horizontal="right"/>
    </xf>
    <xf numFmtId="3" fontId="39" fillId="0" borderId="53" xfId="0" applyNumberFormat="1" applyFont="1" applyFill="1" applyBorder="1" applyProtection="1">
      <protection locked="0"/>
    </xf>
    <xf numFmtId="3" fontId="39" fillId="0" borderId="35" xfId="0" applyNumberFormat="1" applyFont="1" applyFill="1" applyBorder="1" applyProtection="1">
      <protection locked="0"/>
    </xf>
    <xf numFmtId="3" fontId="65" fillId="0" borderId="35" xfId="0" applyNumberFormat="1" applyFont="1" applyFill="1" applyBorder="1" applyProtection="1">
      <protection locked="0"/>
    </xf>
    <xf numFmtId="3" fontId="39" fillId="0" borderId="35" xfId="0" applyNumberFormat="1" applyFont="1" applyFill="1" applyBorder="1"/>
    <xf numFmtId="10" fontId="39" fillId="0" borderId="35" xfId="0" applyNumberFormat="1" applyFont="1" applyFill="1" applyBorder="1" applyProtection="1">
      <protection locked="0"/>
    </xf>
    <xf numFmtId="10" fontId="39" fillId="0" borderId="35" xfId="0" applyNumberFormat="1" applyFont="1" applyFill="1" applyBorder="1" applyAlignment="1" applyProtection="1">
      <alignment horizontal="right"/>
    </xf>
    <xf numFmtId="10" fontId="55" fillId="0" borderId="35" xfId="0" applyNumberFormat="1" applyFont="1" applyFill="1" applyBorder="1" applyProtection="1"/>
    <xf numFmtId="10" fontId="39" fillId="0" borderId="35" xfId="0" applyNumberFormat="1" applyFont="1" applyFill="1" applyBorder="1" applyProtection="1"/>
    <xf numFmtId="10" fontId="39" fillId="0" borderId="47" xfId="0" applyNumberFormat="1" applyFont="1" applyFill="1" applyBorder="1" applyAlignment="1">
      <alignment horizontal="right"/>
    </xf>
    <xf numFmtId="10" fontId="39" fillId="0" borderId="70" xfId="0" applyNumberFormat="1" applyFont="1" applyFill="1" applyBorder="1" applyAlignment="1">
      <alignment horizontal="right"/>
    </xf>
    <xf numFmtId="3" fontId="55" fillId="0" borderId="35" xfId="0" applyNumberFormat="1" applyFont="1" applyFill="1" applyBorder="1"/>
    <xf numFmtId="10" fontId="40" fillId="0" borderId="27" xfId="0" applyNumberFormat="1" applyFont="1" applyFill="1" applyBorder="1" applyProtection="1">
      <protection locked="0"/>
    </xf>
    <xf numFmtId="10" fontId="40" fillId="0" borderId="35" xfId="0" applyNumberFormat="1" applyFont="1" applyFill="1" applyBorder="1"/>
    <xf numFmtId="10" fontId="2" fillId="0" borderId="53" xfId="0" applyNumberFormat="1" applyFont="1" applyFill="1" applyBorder="1"/>
    <xf numFmtId="10" fontId="2" fillId="0" borderId="27" xfId="0" applyNumberFormat="1" applyFont="1" applyFill="1" applyBorder="1"/>
    <xf numFmtId="3" fontId="40" fillId="0" borderId="71" xfId="0" applyNumberFormat="1" applyFont="1" applyFill="1" applyBorder="1"/>
    <xf numFmtId="3" fontId="40" fillId="0" borderId="53" xfId="0" applyNumberFormat="1" applyFont="1" applyFill="1" applyBorder="1"/>
    <xf numFmtId="3" fontId="40" fillId="0" borderId="27" xfId="0" applyNumberFormat="1" applyFont="1" applyFill="1" applyBorder="1"/>
    <xf numFmtId="3" fontId="40" fillId="0" borderId="13" xfId="0" applyNumberFormat="1" applyFont="1" applyFill="1" applyBorder="1"/>
    <xf numFmtId="3" fontId="40" fillId="0" borderId="35" xfId="0" applyNumberFormat="1" applyFont="1" applyFill="1" applyBorder="1"/>
    <xf numFmtId="3" fontId="2" fillId="0" borderId="53" xfId="0" applyNumberFormat="1" applyFont="1" applyFill="1" applyBorder="1"/>
    <xf numFmtId="3" fontId="2" fillId="0" borderId="27" xfId="0" applyNumberFormat="1" applyFont="1" applyFill="1" applyBorder="1"/>
    <xf numFmtId="3" fontId="40" fillId="0" borderId="13" xfId="0" applyNumberFormat="1" applyFont="1" applyFill="1" applyBorder="1" applyProtection="1">
      <protection locked="0"/>
    </xf>
    <xf numFmtId="3" fontId="40" fillId="0" borderId="35" xfId="0" applyNumberFormat="1" applyFont="1" applyFill="1" applyBorder="1" applyProtection="1">
      <protection locked="0"/>
    </xf>
    <xf numFmtId="3" fontId="39" fillId="0" borderId="53" xfId="0" applyNumberFormat="1" applyFont="1" applyFill="1" applyBorder="1"/>
    <xf numFmtId="10" fontId="40" fillId="0" borderId="13" xfId="0" applyNumberFormat="1" applyFont="1" applyFill="1" applyBorder="1"/>
    <xf numFmtId="10" fontId="40" fillId="0" borderId="53" xfId="0" applyNumberFormat="1" applyFont="1" applyFill="1" applyBorder="1"/>
    <xf numFmtId="3" fontId="39" fillId="0" borderId="13" xfId="0" applyNumberFormat="1" applyFont="1" applyFill="1" applyBorder="1" applyProtection="1">
      <protection locked="0"/>
    </xf>
    <xf numFmtId="3" fontId="39" fillId="0" borderId="13" xfId="0" applyNumberFormat="1" applyFont="1" applyFill="1" applyBorder="1" applyAlignment="1">
      <alignment vertical="center"/>
    </xf>
    <xf numFmtId="3" fontId="55" fillId="0" borderId="35" xfId="0" applyNumberFormat="1" applyFont="1" applyFill="1" applyBorder="1" applyAlignment="1">
      <alignment vertical="center"/>
    </xf>
    <xf numFmtId="10" fontId="39" fillId="0" borderId="13" xfId="0" applyNumberFormat="1" applyFont="1" applyFill="1" applyBorder="1" applyProtection="1">
      <protection locked="0"/>
    </xf>
    <xf numFmtId="10" fontId="39" fillId="0" borderId="13" xfId="0" applyNumberFormat="1" applyFont="1" applyFill="1" applyBorder="1" applyAlignment="1">
      <alignment vertical="center"/>
    </xf>
    <xf numFmtId="3" fontId="39" fillId="0" borderId="58" xfId="0" applyNumberFormat="1" applyFont="1" applyFill="1" applyBorder="1" applyProtection="1"/>
    <xf numFmtId="3" fontId="38" fillId="0" borderId="33" xfId="0" applyNumberFormat="1" applyFont="1" applyFill="1" applyBorder="1" applyAlignment="1">
      <alignment vertical="center"/>
    </xf>
    <xf numFmtId="0" fontId="55" fillId="0" borderId="10" xfId="0" applyFont="1" applyFill="1" applyBorder="1" applyAlignment="1">
      <alignment horizontal="left" vertical="center" indent="2"/>
    </xf>
    <xf numFmtId="3" fontId="55" fillId="0" borderId="33" xfId="0" applyNumberFormat="1" applyFont="1" applyFill="1" applyBorder="1"/>
    <xf numFmtId="3" fontId="39" fillId="0" borderId="58" xfId="0" applyNumberFormat="1" applyFont="1" applyFill="1" applyBorder="1"/>
    <xf numFmtId="0" fontId="58" fillId="0" borderId="10" xfId="0" applyFont="1" applyFill="1" applyBorder="1" applyAlignment="1">
      <alignment vertical="center"/>
    </xf>
    <xf numFmtId="3" fontId="39" fillId="0" borderId="61" xfId="0" applyNumberFormat="1" applyFont="1" applyFill="1" applyBorder="1"/>
    <xf numFmtId="3" fontId="39" fillId="0" borderId="33" xfId="0" applyNumberFormat="1" applyFont="1" applyFill="1" applyBorder="1" applyAlignment="1">
      <alignment vertical="center"/>
    </xf>
    <xf numFmtId="3" fontId="38" fillId="0" borderId="37" xfId="0" applyNumberFormat="1" applyFont="1" applyFill="1" applyBorder="1" applyAlignment="1">
      <alignment vertical="center"/>
    </xf>
    <xf numFmtId="3" fontId="40" fillId="0" borderId="13" xfId="0" applyNumberFormat="1" applyFont="1" applyFill="1" applyBorder="1" applyAlignment="1">
      <alignment vertical="center"/>
    </xf>
    <xf numFmtId="3" fontId="38" fillId="0" borderId="13" xfId="0" applyNumberFormat="1" applyFont="1" applyBorder="1"/>
    <xf numFmtId="3" fontId="39" fillId="0" borderId="72" xfId="0" applyNumberFormat="1" applyFont="1" applyFill="1" applyBorder="1"/>
    <xf numFmtId="3" fontId="38" fillId="0" borderId="33" xfId="0" applyNumberFormat="1" applyFont="1" applyFill="1" applyBorder="1"/>
    <xf numFmtId="3" fontId="47" fillId="0" borderId="26" xfId="0" applyNumberFormat="1" applyFont="1" applyFill="1" applyBorder="1" applyAlignment="1">
      <alignment wrapText="1"/>
    </xf>
    <xf numFmtId="0" fontId="47" fillId="0" borderId="26" xfId="0" applyFont="1" applyFill="1" applyBorder="1"/>
    <xf numFmtId="3" fontId="47" fillId="0" borderId="0" xfId="0" applyNumberFormat="1" applyFont="1" applyFill="1" applyBorder="1" applyAlignment="1">
      <alignment wrapText="1"/>
    </xf>
    <xf numFmtId="0" fontId="48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3" fontId="38" fillId="0" borderId="12" xfId="0" applyNumberFormat="1" applyFont="1" applyFill="1" applyBorder="1"/>
    <xf numFmtId="0" fontId="38" fillId="0" borderId="0" xfId="0" applyFont="1" applyFill="1" applyBorder="1" applyAlignment="1">
      <alignment horizontal="center" vertical="center"/>
    </xf>
    <xf numFmtId="3" fontId="39" fillId="0" borderId="0" xfId="0" applyNumberFormat="1" applyFont="1" applyFill="1" applyBorder="1" applyAlignment="1" applyProtection="1">
      <alignment vertical="center"/>
      <protection locked="0"/>
    </xf>
    <xf numFmtId="0" fontId="98" fillId="0" borderId="0" xfId="0" applyFont="1" applyFill="1" applyBorder="1" applyAlignment="1">
      <alignment vertical="center"/>
    </xf>
    <xf numFmtId="3" fontId="38" fillId="0" borderId="12" xfId="0" applyNumberFormat="1" applyFont="1" applyFill="1" applyBorder="1" applyAlignment="1">
      <alignment wrapText="1"/>
    </xf>
    <xf numFmtId="0" fontId="48" fillId="0" borderId="0" xfId="0" applyFont="1" applyFill="1" applyBorder="1"/>
    <xf numFmtId="3" fontId="65" fillId="0" borderId="0" xfId="0" applyNumberFormat="1" applyFont="1" applyFill="1"/>
    <xf numFmtId="0" fontId="65" fillId="0" borderId="0" xfId="0" applyFont="1" applyFill="1"/>
    <xf numFmtId="3" fontId="65" fillId="0" borderId="0" xfId="0" applyNumberFormat="1" applyFont="1" applyFill="1" applyBorder="1" applyProtection="1">
      <protection locked="0"/>
    </xf>
    <xf numFmtId="0" fontId="115" fillId="0" borderId="13" xfId="0" applyFont="1" applyFill="1" applyBorder="1"/>
    <xf numFmtId="0" fontId="65" fillId="0" borderId="13" xfId="0" applyFont="1" applyFill="1" applyBorder="1"/>
    <xf numFmtId="3" fontId="115" fillId="0" borderId="13" xfId="0" applyNumberFormat="1" applyFont="1" applyFill="1" applyBorder="1"/>
    <xf numFmtId="0" fontId="46" fillId="0" borderId="52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/>
    </xf>
    <xf numFmtId="0" fontId="40" fillId="0" borderId="74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 wrapText="1"/>
    </xf>
    <xf numFmtId="3" fontId="40" fillId="0" borderId="0" xfId="0" applyNumberFormat="1" applyFont="1" applyFill="1" applyProtection="1">
      <protection locked="0"/>
    </xf>
    <xf numFmtId="0" fontId="39" fillId="0" borderId="0" xfId="0" applyFont="1" applyFill="1" applyProtection="1"/>
    <xf numFmtId="3" fontId="41" fillId="0" borderId="0" xfId="0" applyNumberFormat="1" applyFont="1" applyFill="1" applyBorder="1" applyAlignment="1" applyProtection="1">
      <alignment horizontal="right" vertical="center"/>
    </xf>
    <xf numFmtId="3" fontId="41" fillId="0" borderId="0" xfId="0" applyNumberFormat="1" applyFont="1" applyFill="1" applyAlignment="1" applyProtection="1">
      <alignment horizontal="right" vertical="center"/>
    </xf>
    <xf numFmtId="0" fontId="46" fillId="0" borderId="18" xfId="0" applyFont="1" applyFill="1" applyBorder="1" applyAlignment="1">
      <alignment horizontal="center"/>
    </xf>
    <xf numFmtId="0" fontId="40" fillId="0" borderId="50" xfId="0" applyFont="1" applyFill="1" applyBorder="1" applyAlignment="1">
      <alignment horizontal="center"/>
    </xf>
    <xf numFmtId="3" fontId="90" fillId="0" borderId="0" xfId="0" applyNumberFormat="1" applyFont="1" applyFill="1" applyAlignment="1">
      <alignment vertical="center"/>
    </xf>
    <xf numFmtId="0" fontId="43" fillId="0" borderId="66" xfId="0" applyFont="1" applyFill="1" applyBorder="1" applyAlignment="1">
      <alignment horizontal="centerContinuous"/>
    </xf>
    <xf numFmtId="3" fontId="43" fillId="0" borderId="51" xfId="0" applyNumberFormat="1" applyFont="1" applyFill="1" applyBorder="1" applyAlignment="1">
      <alignment horizontal="centerContinuous"/>
    </xf>
    <xf numFmtId="3" fontId="43" fillId="0" borderId="44" xfId="0" applyNumberFormat="1" applyFont="1" applyFill="1" applyBorder="1" applyAlignment="1">
      <alignment horizontal="center"/>
    </xf>
    <xf numFmtId="0" fontId="43" fillId="0" borderId="51" xfId="0" applyFont="1" applyFill="1" applyBorder="1"/>
    <xf numFmtId="0" fontId="43" fillId="0" borderId="66" xfId="0" applyFont="1" applyFill="1" applyBorder="1"/>
    <xf numFmtId="0" fontId="43" fillId="0" borderId="0" xfId="0" applyFont="1" applyFill="1" applyBorder="1"/>
    <xf numFmtId="0" fontId="67" fillId="0" borderId="50" xfId="0" applyFont="1" applyFill="1" applyBorder="1" applyAlignment="1">
      <alignment horizontal="center" vertical="center"/>
    </xf>
    <xf numFmtId="0" fontId="42" fillId="0" borderId="5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3" fontId="52" fillId="0" borderId="0" xfId="0" applyNumberFormat="1" applyFont="1" applyFill="1" applyAlignment="1">
      <alignment vertical="center"/>
    </xf>
    <xf numFmtId="3" fontId="41" fillId="0" borderId="0" xfId="0" applyNumberFormat="1" applyFont="1" applyFill="1" applyBorder="1" applyAlignment="1" applyProtection="1">
      <alignment horizontal="right" vertical="center"/>
      <protection locked="0"/>
    </xf>
    <xf numFmtId="0" fontId="43" fillId="0" borderId="66" xfId="0" applyFont="1" applyFill="1" applyBorder="1" applyAlignment="1">
      <alignment horizontal="center"/>
    </xf>
    <xf numFmtId="0" fontId="126" fillId="0" borderId="51" xfId="0" applyFont="1" applyFill="1" applyBorder="1"/>
    <xf numFmtId="0" fontId="126" fillId="0" borderId="44" xfId="0" applyFont="1" applyFill="1" applyBorder="1" applyAlignment="1">
      <alignment horizontal="center"/>
    </xf>
    <xf numFmtId="0" fontId="126" fillId="0" borderId="66" xfId="0" applyFont="1" applyFill="1" applyBorder="1" applyAlignment="1">
      <alignment horizontal="center"/>
    </xf>
    <xf numFmtId="0" fontId="43" fillId="0" borderId="44" xfId="0" applyFont="1" applyFill="1" applyBorder="1"/>
    <xf numFmtId="3" fontId="124" fillId="0" borderId="0" xfId="0" applyNumberFormat="1" applyFont="1" applyFill="1" applyAlignment="1" applyProtection="1">
      <alignment horizontal="right" vertical="center"/>
      <protection locked="0"/>
    </xf>
    <xf numFmtId="0" fontId="38" fillId="0" borderId="0" xfId="0" applyFont="1" applyFill="1"/>
    <xf numFmtId="0" fontId="42" fillId="0" borderId="18" xfId="0" applyFont="1" applyFill="1" applyBorder="1" applyAlignment="1">
      <alignment horizontal="center" vertical="center"/>
    </xf>
    <xf numFmtId="0" fontId="126" fillId="0" borderId="44" xfId="0" applyFont="1" applyFill="1" applyBorder="1"/>
    <xf numFmtId="0" fontId="111" fillId="0" borderId="18" xfId="0" applyFont="1" applyFill="1" applyBorder="1" applyAlignment="1">
      <alignment horizontal="center" vertical="center"/>
    </xf>
    <xf numFmtId="0" fontId="126" fillId="0" borderId="66" xfId="0" applyFont="1" applyFill="1" applyBorder="1"/>
    <xf numFmtId="0" fontId="126" fillId="0" borderId="51" xfId="0" applyFont="1" applyFill="1" applyBorder="1" applyAlignment="1">
      <alignment horizontal="centerContinuous"/>
    </xf>
    <xf numFmtId="0" fontId="126" fillId="0" borderId="66" xfId="0" applyFont="1" applyFill="1" applyBorder="1" applyAlignment="1">
      <alignment horizontal="centerContinuous"/>
    </xf>
    <xf numFmtId="0" fontId="126" fillId="0" borderId="44" xfId="0" applyFont="1" applyFill="1" applyBorder="1" applyAlignment="1">
      <alignment horizontal="centerContinuous"/>
    </xf>
    <xf numFmtId="0" fontId="0" fillId="0" borderId="51" xfId="0" applyFill="1" applyBorder="1" applyAlignment="1">
      <alignment horizontal="center" vertical="distributed"/>
    </xf>
    <xf numFmtId="0" fontId="0" fillId="0" borderId="44" xfId="0" applyFill="1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42" fillId="0" borderId="51" xfId="0" applyFont="1" applyFill="1" applyBorder="1" applyAlignment="1">
      <alignment horizontal="center" vertical="center"/>
    </xf>
    <xf numFmtId="3" fontId="39" fillId="0" borderId="51" xfId="0" applyNumberFormat="1" applyFont="1" applyFill="1" applyBorder="1" applyProtection="1">
      <protection locked="0"/>
    </xf>
    <xf numFmtId="0" fontId="90" fillId="0" borderId="52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32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130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Continuous" vertical="center" wrapText="1"/>
    </xf>
    <xf numFmtId="0" fontId="4" fillId="0" borderId="12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38" fillId="0" borderId="0" xfId="26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" fontId="131" fillId="0" borderId="0" xfId="0" applyNumberFormat="1" applyFont="1" applyFill="1" applyBorder="1"/>
    <xf numFmtId="0" fontId="28" fillId="0" borderId="0" xfId="0" applyFont="1" applyFill="1"/>
    <xf numFmtId="3" fontId="39" fillId="0" borderId="0" xfId="0" applyNumberFormat="1" applyFont="1" applyFill="1" applyBorder="1" applyAlignment="1" applyProtection="1">
      <protection locked="0"/>
    </xf>
    <xf numFmtId="0" fontId="21" fillId="0" borderId="0" xfId="0" applyFont="1" applyFill="1"/>
    <xf numFmtId="3" fontId="39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Border="1"/>
    <xf numFmtId="3" fontId="51" fillId="0" borderId="10" xfId="0" applyNumberFormat="1" applyFont="1" applyFill="1" applyBorder="1"/>
    <xf numFmtId="3" fontId="66" fillId="0" borderId="0" xfId="0" applyNumberFormat="1" applyFont="1" applyFill="1" applyBorder="1" applyProtection="1">
      <protection locked="0"/>
    </xf>
    <xf numFmtId="3" fontId="40" fillId="0" borderId="0" xfId="26" applyNumberFormat="1" applyFont="1" applyFill="1"/>
    <xf numFmtId="3" fontId="132" fillId="0" borderId="12" xfId="0" applyNumberFormat="1" applyFont="1" applyFill="1" applyBorder="1"/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Border="1" applyAlignment="1"/>
    <xf numFmtId="0" fontId="23" fillId="0" borderId="0" xfId="0" applyFont="1" applyFill="1" applyAlignment="1"/>
    <xf numFmtId="0" fontId="20" fillId="0" borderId="0" xfId="0" applyFont="1" applyFill="1"/>
    <xf numFmtId="3" fontId="51" fillId="0" borderId="16" xfId="0" applyNumberFormat="1" applyFont="1" applyFill="1" applyBorder="1" applyAlignment="1">
      <alignment horizontal="center" vertical="center"/>
    </xf>
    <xf numFmtId="3" fontId="51" fillId="0" borderId="13" xfId="0" applyNumberFormat="1" applyFont="1" applyFill="1" applyBorder="1" applyAlignment="1">
      <alignment horizontal="center" vertical="center"/>
    </xf>
    <xf numFmtId="3" fontId="51" fillId="0" borderId="16" xfId="0" applyNumberFormat="1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3" fontId="51" fillId="0" borderId="48" xfId="0" applyNumberFormat="1" applyFont="1" applyFill="1" applyBorder="1" applyAlignment="1">
      <alignment horizontal="center" vertical="center"/>
    </xf>
    <xf numFmtId="0" fontId="51" fillId="0" borderId="25" xfId="0" applyFont="1" applyFill="1" applyBorder="1" applyAlignment="1">
      <alignment horizontal="center" vertical="center" wrapText="1"/>
    </xf>
    <xf numFmtId="0" fontId="51" fillId="0" borderId="45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/>
    <xf numFmtId="0" fontId="51" fillId="0" borderId="37" xfId="0" applyFont="1" applyFill="1" applyBorder="1" applyAlignment="1">
      <alignment wrapText="1"/>
    </xf>
    <xf numFmtId="3" fontId="92" fillId="0" borderId="37" xfId="0" applyNumberFormat="1" applyFont="1" applyFill="1" applyBorder="1" applyAlignment="1">
      <alignment horizontal="center" vertical="center"/>
    </xf>
    <xf numFmtId="3" fontId="92" fillId="0" borderId="26" xfId="0" applyNumberFormat="1" applyFont="1" applyFill="1" applyBorder="1" applyAlignment="1">
      <alignment horizontal="center" vertical="center"/>
    </xf>
    <xf numFmtId="3" fontId="92" fillId="0" borderId="26" xfId="0" applyNumberFormat="1" applyFont="1" applyFill="1" applyBorder="1" applyAlignment="1">
      <alignment horizontal="center" vertical="center" wrapText="1"/>
    </xf>
    <xf numFmtId="0" fontId="92" fillId="0" borderId="24" xfId="0" applyFont="1" applyFill="1" applyBorder="1" applyAlignment="1">
      <alignment horizontal="center" vertical="center"/>
    </xf>
    <xf numFmtId="0" fontId="92" fillId="0" borderId="26" xfId="0" applyFont="1" applyFill="1" applyBorder="1" applyAlignment="1">
      <alignment horizontal="center" vertical="center" wrapText="1"/>
    </xf>
    <xf numFmtId="0" fontId="92" fillId="0" borderId="37" xfId="0" applyFont="1" applyFill="1" applyBorder="1" applyAlignment="1">
      <alignment horizontal="center" vertical="center" wrapText="1"/>
    </xf>
    <xf numFmtId="0" fontId="92" fillId="0" borderId="36" xfId="0" applyFont="1" applyFill="1" applyBorder="1" applyAlignment="1">
      <alignment horizontal="center" vertical="center" wrapText="1"/>
    </xf>
    <xf numFmtId="0" fontId="92" fillId="0" borderId="26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/>
    <xf numFmtId="0" fontId="50" fillId="0" borderId="34" xfId="0" applyFont="1" applyFill="1" applyBorder="1" applyAlignment="1">
      <alignment wrapText="1"/>
    </xf>
    <xf numFmtId="3" fontId="92" fillId="0" borderId="34" xfId="0" applyNumberFormat="1" applyFont="1" applyFill="1" applyBorder="1" applyAlignment="1">
      <alignment horizontal="center" vertical="center"/>
    </xf>
    <xf numFmtId="0" fontId="97" fillId="0" borderId="0" xfId="0" applyFont="1" applyFill="1" applyBorder="1" applyAlignment="1"/>
    <xf numFmtId="3" fontId="92" fillId="0" borderId="0" xfId="0" applyNumberFormat="1" applyFont="1" applyFill="1" applyBorder="1" applyAlignment="1">
      <alignment horizontal="center" vertical="center" wrapText="1"/>
    </xf>
    <xf numFmtId="0" fontId="92" fillId="0" borderId="14" xfId="0" applyFont="1" applyFill="1" applyBorder="1" applyAlignment="1">
      <alignment horizontal="center" vertical="center"/>
    </xf>
    <xf numFmtId="0" fontId="92" fillId="0" borderId="34" xfId="0" applyFont="1" applyFill="1" applyBorder="1" applyAlignment="1">
      <alignment horizontal="center" vertical="center" wrapText="1"/>
    </xf>
    <xf numFmtId="0" fontId="92" fillId="0" borderId="11" xfId="0" applyFont="1" applyFill="1" applyBorder="1" applyAlignment="1">
      <alignment horizontal="center" vertical="center" wrapText="1"/>
    </xf>
    <xf numFmtId="0" fontId="92" fillId="0" borderId="0" xfId="0" applyFont="1" applyFill="1" applyBorder="1" applyAlignment="1">
      <alignment horizontal="center" vertical="center"/>
    </xf>
    <xf numFmtId="3" fontId="92" fillId="0" borderId="0" xfId="0" applyNumberFormat="1" applyFont="1" applyFill="1" applyBorder="1" applyAlignment="1">
      <alignment horizontal="center" vertical="center"/>
    </xf>
    <xf numFmtId="3" fontId="51" fillId="0" borderId="15" xfId="0" applyNumberFormat="1" applyFont="1" applyFill="1" applyBorder="1"/>
    <xf numFmtId="3" fontId="23" fillId="0" borderId="34" xfId="0" applyNumberFormat="1" applyFont="1" applyFill="1" applyBorder="1"/>
    <xf numFmtId="3" fontId="23" fillId="0" borderId="0" xfId="0" applyNumberFormat="1" applyFont="1" applyFill="1" applyBorder="1"/>
    <xf numFmtId="3" fontId="51" fillId="0" borderId="34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/>
    <xf numFmtId="3" fontId="51" fillId="0" borderId="0" xfId="0" applyNumberFormat="1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/>
    </xf>
    <xf numFmtId="0" fontId="51" fillId="0" borderId="11" xfId="0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14" xfId="0" applyNumberFormat="1" applyFont="1" applyFill="1" applyBorder="1" applyAlignment="1">
      <alignment horizontal="center" vertical="center"/>
    </xf>
    <xf numFmtId="3" fontId="51" fillId="0" borderId="34" xfId="0" applyNumberFormat="1" applyFont="1" applyFill="1" applyBorder="1" applyAlignment="1">
      <alignment horizontal="center" vertical="center" wrapText="1"/>
    </xf>
    <xf numFmtId="3" fontId="51" fillId="0" borderId="42" xfId="0" applyNumberFormat="1" applyFont="1" applyFill="1" applyBorder="1" applyAlignment="1"/>
    <xf numFmtId="3" fontId="51" fillId="0" borderId="46" xfId="0" applyNumberFormat="1" applyFont="1" applyFill="1" applyBorder="1" applyAlignment="1"/>
    <xf numFmtId="3" fontId="51" fillId="0" borderId="29" xfId="0" applyNumberFormat="1" applyFont="1" applyFill="1" applyBorder="1" applyAlignment="1"/>
    <xf numFmtId="3" fontId="16" fillId="0" borderId="14" xfId="0" applyNumberFormat="1" applyFont="1" applyFill="1" applyBorder="1" applyAlignment="1"/>
    <xf numFmtId="3" fontId="51" fillId="0" borderId="0" xfId="0" applyNumberFormat="1" applyFont="1" applyFill="1" applyBorder="1" applyAlignment="1">
      <alignment horizontal="right" vertical="center" wrapText="1"/>
    </xf>
    <xf numFmtId="3" fontId="16" fillId="0" borderId="14" xfId="0" applyNumberFormat="1" applyFont="1" applyFill="1" applyBorder="1"/>
    <xf numFmtId="3" fontId="51" fillId="0" borderId="34" xfId="0" applyNumberFormat="1" applyFont="1" applyFill="1" applyBorder="1" applyAlignment="1"/>
    <xf numFmtId="0" fontId="20" fillId="0" borderId="14" xfId="0" applyFont="1" applyFill="1" applyBorder="1"/>
    <xf numFmtId="0" fontId="23" fillId="0" borderId="0" xfId="0" applyFont="1" applyFill="1"/>
    <xf numFmtId="0" fontId="40" fillId="0" borderId="34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horizontal="center" wrapText="1"/>
    </xf>
    <xf numFmtId="3" fontId="51" fillId="0" borderId="15" xfId="0" applyNumberFormat="1" applyFont="1" applyFill="1" applyBorder="1" applyAlignment="1"/>
    <xf numFmtId="3" fontId="51" fillId="0" borderId="43" xfId="0" applyNumberFormat="1" applyFont="1" applyFill="1" applyBorder="1" applyAlignment="1"/>
    <xf numFmtId="3" fontId="50" fillId="0" borderId="73" xfId="0" applyNumberFormat="1" applyFont="1" applyFill="1" applyBorder="1"/>
    <xf numFmtId="3" fontId="50" fillId="0" borderId="45" xfId="0" applyNumberFormat="1" applyFont="1" applyFill="1" applyBorder="1"/>
    <xf numFmtId="3" fontId="50" fillId="0" borderId="25" xfId="0" applyNumberFormat="1" applyFont="1" applyFill="1" applyBorder="1"/>
    <xf numFmtId="3" fontId="51" fillId="0" borderId="25" xfId="0" applyNumberFormat="1" applyFont="1" applyFill="1" applyBorder="1" applyAlignment="1"/>
    <xf numFmtId="3" fontId="51" fillId="0" borderId="32" xfId="0" applyNumberFormat="1" applyFont="1" applyFill="1" applyBorder="1" applyAlignment="1"/>
    <xf numFmtId="3" fontId="50" fillId="0" borderId="64" xfId="0" applyNumberFormat="1" applyFont="1" applyFill="1" applyBorder="1" applyAlignment="1"/>
    <xf numFmtId="3" fontId="50" fillId="0" borderId="32" xfId="0" applyNumberFormat="1" applyFont="1" applyFill="1" applyBorder="1" applyAlignment="1"/>
    <xf numFmtId="3" fontId="50" fillId="0" borderId="45" xfId="0" applyNumberFormat="1" applyFont="1" applyFill="1" applyBorder="1" applyAlignment="1"/>
    <xf numFmtId="0" fontId="50" fillId="0" borderId="0" xfId="0" applyFont="1" applyFill="1" applyBorder="1"/>
    <xf numFmtId="0" fontId="50" fillId="0" borderId="45" xfId="0" applyFont="1" applyFill="1" applyBorder="1"/>
    <xf numFmtId="0" fontId="22" fillId="0" borderId="12" xfId="0" applyFont="1" applyFill="1" applyBorder="1" applyAlignment="1">
      <alignment vertical="center"/>
    </xf>
    <xf numFmtId="0" fontId="51" fillId="0" borderId="48" xfId="0" applyFont="1" applyFill="1" applyBorder="1" applyAlignment="1">
      <alignment vertical="center" wrapText="1"/>
    </xf>
    <xf numFmtId="3" fontId="51" fillId="0" borderId="33" xfId="0" applyNumberFormat="1" applyFont="1" applyFill="1" applyBorder="1" applyAlignment="1">
      <alignment vertical="center"/>
    </xf>
    <xf numFmtId="0" fontId="2" fillId="0" borderId="24" xfId="0" applyFont="1" applyFill="1" applyBorder="1"/>
    <xf numFmtId="0" fontId="40" fillId="0" borderId="37" xfId="0" applyFont="1" applyFill="1" applyBorder="1" applyAlignment="1">
      <alignment wrapText="1"/>
    </xf>
    <xf numFmtId="3" fontId="41" fillId="0" borderId="36" xfId="0" applyNumberFormat="1" applyFont="1" applyFill="1" applyBorder="1" applyAlignment="1"/>
    <xf numFmtId="3" fontId="41" fillId="0" borderId="26" xfId="0" applyNumberFormat="1" applyFont="1" applyFill="1" applyBorder="1" applyAlignment="1"/>
    <xf numFmtId="3" fontId="40" fillId="0" borderId="26" xfId="0" applyNumberFormat="1" applyFont="1" applyFill="1" applyBorder="1" applyAlignment="1"/>
    <xf numFmtId="3" fontId="40" fillId="0" borderId="37" xfId="0" applyNumberFormat="1" applyFont="1" applyFill="1" applyBorder="1" applyAlignment="1"/>
    <xf numFmtId="3" fontId="40" fillId="0" borderId="24" xfId="0" applyNumberFormat="1" applyFont="1" applyFill="1" applyBorder="1"/>
    <xf numFmtId="0" fontId="52" fillId="0" borderId="0" xfId="0" applyFont="1" applyFill="1" applyBorder="1"/>
    <xf numFmtId="0" fontId="52" fillId="0" borderId="37" xfId="0" applyFont="1" applyFill="1" applyBorder="1"/>
    <xf numFmtId="0" fontId="48" fillId="0" borderId="29" xfId="0" applyFont="1" applyFill="1" applyBorder="1" applyAlignment="1">
      <alignment wrapText="1"/>
    </xf>
    <xf numFmtId="3" fontId="48" fillId="0" borderId="47" xfId="0" applyNumberFormat="1" applyFont="1" applyFill="1" applyBorder="1"/>
    <xf numFmtId="3" fontId="48" fillId="0" borderId="46" xfId="0" applyNumberFormat="1" applyFont="1" applyFill="1" applyBorder="1"/>
    <xf numFmtId="3" fontId="48" fillId="0" borderId="29" xfId="0" applyNumberFormat="1" applyFont="1" applyFill="1" applyBorder="1"/>
    <xf numFmtId="3" fontId="48" fillId="0" borderId="15" xfId="0" applyNumberFormat="1" applyFont="1" applyFill="1" applyBorder="1"/>
    <xf numFmtId="3" fontId="49" fillId="0" borderId="14" xfId="0" applyNumberFormat="1" applyFont="1" applyFill="1" applyBorder="1"/>
    <xf numFmtId="3" fontId="51" fillId="0" borderId="23" xfId="0" applyNumberFormat="1" applyFont="1" applyFill="1" applyBorder="1" applyAlignment="1">
      <alignment vertical="center"/>
    </xf>
    <xf numFmtId="3" fontId="50" fillId="0" borderId="53" xfId="0" applyNumberFormat="1" applyFont="1" applyFill="1" applyBorder="1"/>
    <xf numFmtId="3" fontId="51" fillId="0" borderId="47" xfId="0" applyNumberFormat="1" applyFont="1" applyFill="1" applyBorder="1"/>
    <xf numFmtId="3" fontId="133" fillId="0" borderId="0" xfId="0" applyNumberFormat="1" applyFont="1" applyFill="1" applyBorder="1"/>
    <xf numFmtId="3" fontId="23" fillId="0" borderId="35" xfId="0" applyNumberFormat="1" applyFont="1" applyFill="1" applyBorder="1"/>
    <xf numFmtId="3" fontId="51" fillId="0" borderId="65" xfId="0" applyNumberFormat="1" applyFont="1" applyFill="1" applyBorder="1" applyAlignment="1"/>
    <xf numFmtId="0" fontId="20" fillId="0" borderId="25" xfId="0" applyFont="1" applyFill="1" applyBorder="1"/>
    <xf numFmtId="3" fontId="49" fillId="0" borderId="27" xfId="0" applyNumberFormat="1" applyFont="1" applyFill="1" applyBorder="1"/>
    <xf numFmtId="3" fontId="49" fillId="0" borderId="32" xfId="0" applyNumberFormat="1" applyFont="1" applyFill="1" applyBorder="1"/>
    <xf numFmtId="3" fontId="49" fillId="0" borderId="45" xfId="0" applyNumberFormat="1" applyFont="1" applyFill="1" applyBorder="1"/>
    <xf numFmtId="3" fontId="49" fillId="0" borderId="25" xfId="0" applyNumberFormat="1" applyFont="1" applyFill="1" applyBorder="1"/>
    <xf numFmtId="0" fontId="51" fillId="0" borderId="48" xfId="0" applyFont="1" applyFill="1" applyBorder="1" applyAlignment="1">
      <alignment vertical="center"/>
    </xf>
    <xf numFmtId="0" fontId="52" fillId="0" borderId="0" xfId="0" applyFont="1" applyFill="1"/>
    <xf numFmtId="3" fontId="22" fillId="0" borderId="12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3" fontId="22" fillId="0" borderId="48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3" fontId="51" fillId="0" borderId="48" xfId="0" applyNumberFormat="1" applyFont="1" applyFill="1" applyBorder="1" applyAlignment="1">
      <alignment horizontal="center" vertical="center" wrapText="1"/>
    </xf>
    <xf numFmtId="3" fontId="22" fillId="0" borderId="53" xfId="0" applyNumberFormat="1" applyFont="1" applyFill="1" applyBorder="1" applyAlignment="1">
      <alignment horizontal="center" vertical="center"/>
    </xf>
    <xf numFmtId="0" fontId="23" fillId="0" borderId="26" xfId="0" applyFont="1" applyFill="1" applyBorder="1" applyAlignment="1"/>
    <xf numFmtId="3" fontId="22" fillId="0" borderId="3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51" fillId="0" borderId="36" xfId="0" applyFont="1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horizontal="center" vertical="center"/>
    </xf>
    <xf numFmtId="0" fontId="51" fillId="0" borderId="37" xfId="0" applyFont="1" applyFill="1" applyBorder="1" applyAlignment="1">
      <alignment horizontal="center" vertical="center" wrapText="1"/>
    </xf>
    <xf numFmtId="3" fontId="51" fillId="0" borderId="53" xfId="0" applyNumberFormat="1" applyFont="1" applyFill="1" applyBorder="1" applyAlignment="1">
      <alignment horizontal="center" vertical="center"/>
    </xf>
    <xf numFmtId="3" fontId="51" fillId="0" borderId="26" xfId="0" applyNumberFormat="1" applyFont="1" applyFill="1" applyBorder="1" applyAlignment="1">
      <alignment horizontal="center" vertical="center"/>
    </xf>
    <xf numFmtId="3" fontId="51" fillId="0" borderId="37" xfId="0" applyNumberFormat="1" applyFont="1" applyFill="1" applyBorder="1" applyAlignment="1">
      <alignment horizontal="center" vertical="center" wrapText="1"/>
    </xf>
    <xf numFmtId="3" fontId="22" fillId="0" borderId="47" xfId="0" applyNumberFormat="1" applyFont="1" applyFill="1" applyBorder="1"/>
    <xf numFmtId="3" fontId="22" fillId="0" borderId="46" xfId="0" applyNumberFormat="1" applyFont="1" applyFill="1" applyBorder="1"/>
    <xf numFmtId="3" fontId="22" fillId="0" borderId="29" xfId="0" applyNumberFormat="1" applyFont="1" applyFill="1" applyBorder="1"/>
    <xf numFmtId="3" fontId="22" fillId="0" borderId="15" xfId="0" applyNumberFormat="1" applyFont="1" applyFill="1" applyBorder="1"/>
    <xf numFmtId="3" fontId="23" fillId="0" borderId="14" xfId="0" applyNumberFormat="1" applyFont="1" applyFill="1" applyBorder="1"/>
    <xf numFmtId="3" fontId="133" fillId="0" borderId="34" xfId="0" applyNumberFormat="1" applyFont="1" applyFill="1" applyBorder="1"/>
    <xf numFmtId="3" fontId="22" fillId="0" borderId="35" xfId="0" applyNumberFormat="1" applyFont="1" applyFill="1" applyBorder="1" applyAlignment="1">
      <alignment horizontal="center" vertical="center"/>
    </xf>
    <xf numFmtId="3" fontId="22" fillId="0" borderId="34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Fill="1" applyBorder="1" applyAlignment="1">
      <alignment horizontal="center" vertical="center"/>
    </xf>
    <xf numFmtId="3" fontId="51" fillId="0" borderId="42" xfId="0" applyNumberFormat="1" applyFont="1" applyFill="1" applyBorder="1"/>
    <xf numFmtId="0" fontId="0" fillId="0" borderId="0" xfId="0" applyFill="1"/>
    <xf numFmtId="0" fontId="40" fillId="0" borderId="11" xfId="0" applyFont="1" applyFill="1" applyBorder="1"/>
    <xf numFmtId="0" fontId="40" fillId="0" borderId="34" xfId="0" applyFont="1" applyFill="1" applyBorder="1"/>
    <xf numFmtId="3" fontId="23" fillId="0" borderId="40" xfId="0" applyNumberFormat="1" applyFont="1" applyFill="1" applyBorder="1"/>
    <xf numFmtId="3" fontId="7" fillId="0" borderId="15" xfId="0" applyNumberFormat="1" applyFont="1" applyFill="1" applyBorder="1"/>
    <xf numFmtId="3" fontId="7" fillId="0" borderId="14" xfId="0" applyNumberFormat="1" applyFont="1" applyFill="1" applyBorder="1"/>
    <xf numFmtId="3" fontId="51" fillId="0" borderId="34" xfId="0" applyNumberFormat="1" applyFont="1" applyFill="1" applyBorder="1"/>
    <xf numFmtId="3" fontId="23" fillId="0" borderId="27" xfId="0" applyNumberFormat="1" applyFont="1" applyFill="1" applyBorder="1"/>
    <xf numFmtId="3" fontId="50" fillId="0" borderId="27" xfId="0" applyNumberFormat="1" applyFont="1" applyFill="1" applyBorder="1"/>
    <xf numFmtId="0" fontId="51" fillId="0" borderId="16" xfId="0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22" fillId="0" borderId="19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0" fontId="40" fillId="0" borderId="37" xfId="0" applyFont="1" applyFill="1" applyBorder="1"/>
    <xf numFmtId="3" fontId="3" fillId="0" borderId="53" xfId="0" applyNumberFormat="1" applyFont="1" applyFill="1" applyBorder="1"/>
    <xf numFmtId="3" fontId="3" fillId="0" borderId="24" xfId="0" applyNumberFormat="1" applyFont="1" applyFill="1" applyBorder="1"/>
    <xf numFmtId="3" fontId="3" fillId="0" borderId="37" xfId="0" applyNumberFormat="1" applyFont="1" applyFill="1" applyBorder="1"/>
    <xf numFmtId="3" fontId="3" fillId="0" borderId="26" xfId="0" applyNumberFormat="1" applyFont="1" applyFill="1" applyBorder="1"/>
    <xf numFmtId="3" fontId="41" fillId="0" borderId="26" xfId="0" applyNumberFormat="1" applyFont="1" applyFill="1" applyBorder="1"/>
    <xf numFmtId="0" fontId="52" fillId="0" borderId="26" xfId="0" applyFont="1" applyFill="1" applyBorder="1"/>
    <xf numFmtId="0" fontId="51" fillId="0" borderId="29" xfId="0" applyFont="1" applyFill="1" applyBorder="1"/>
    <xf numFmtId="3" fontId="7" fillId="0" borderId="47" xfId="0" applyNumberFormat="1" applyFont="1" applyFill="1" applyBorder="1"/>
    <xf numFmtId="3" fontId="7" fillId="0" borderId="29" xfId="0" applyNumberFormat="1" applyFont="1" applyFill="1" applyBorder="1"/>
    <xf numFmtId="3" fontId="7" fillId="0" borderId="46" xfId="0" applyNumberFormat="1" applyFont="1" applyFill="1" applyBorder="1"/>
    <xf numFmtId="3" fontId="20" fillId="0" borderId="35" xfId="0" applyNumberFormat="1" applyFont="1" applyFill="1" applyBorder="1"/>
    <xf numFmtId="0" fontId="23" fillId="0" borderId="14" xfId="0" applyFont="1" applyFill="1" applyBorder="1"/>
    <xf numFmtId="3" fontId="20" fillId="0" borderId="25" xfId="0" applyNumberFormat="1" applyFont="1" applyFill="1" applyBorder="1"/>
    <xf numFmtId="3" fontId="20" fillId="0" borderId="45" xfId="0" applyNumberFormat="1" applyFont="1" applyFill="1" applyBorder="1"/>
    <xf numFmtId="3" fontId="22" fillId="0" borderId="23" xfId="0" applyNumberFormat="1" applyFont="1" applyFill="1" applyBorder="1" applyAlignment="1">
      <alignment vertical="center"/>
    </xf>
    <xf numFmtId="3" fontId="20" fillId="0" borderId="24" xfId="0" applyNumberFormat="1" applyFont="1" applyFill="1" applyBorder="1"/>
    <xf numFmtId="3" fontId="20" fillId="0" borderId="37" xfId="0" applyNumberFormat="1" applyFont="1" applyFill="1" applyBorder="1"/>
    <xf numFmtId="3" fontId="20" fillId="0" borderId="26" xfId="0" applyNumberFormat="1" applyFont="1" applyFill="1" applyBorder="1"/>
    <xf numFmtId="3" fontId="22" fillId="0" borderId="38" xfId="0" applyNumberFormat="1" applyFont="1" applyFill="1" applyBorder="1"/>
    <xf numFmtId="3" fontId="22" fillId="0" borderId="39" xfId="0" applyNumberFormat="1" applyFont="1" applyFill="1" applyBorder="1"/>
    <xf numFmtId="3" fontId="51" fillId="0" borderId="39" xfId="0" applyNumberFormat="1" applyFont="1" applyFill="1" applyBorder="1"/>
    <xf numFmtId="3" fontId="51" fillId="0" borderId="57" xfId="0" applyNumberFormat="1" applyFont="1" applyFill="1" applyBorder="1"/>
    <xf numFmtId="3" fontId="128" fillId="0" borderId="14" xfId="0" applyNumberFormat="1" applyFont="1" applyFill="1" applyBorder="1"/>
    <xf numFmtId="3" fontId="128" fillId="0" borderId="34" xfId="0" applyNumberFormat="1" applyFont="1" applyFill="1" applyBorder="1"/>
    <xf numFmtId="3" fontId="134" fillId="0" borderId="14" xfId="0" applyNumberFormat="1" applyFont="1" applyFill="1" applyBorder="1"/>
    <xf numFmtId="3" fontId="134" fillId="0" borderId="34" xfId="0" applyNumberFormat="1" applyFont="1" applyFill="1" applyBorder="1"/>
    <xf numFmtId="0" fontId="22" fillId="0" borderId="0" xfId="0" applyFont="1" applyFill="1"/>
    <xf numFmtId="0" fontId="40" fillId="0" borderId="34" xfId="0" applyFont="1" applyFill="1" applyBorder="1" applyAlignment="1">
      <alignment horizontal="left"/>
    </xf>
    <xf numFmtId="0" fontId="50" fillId="0" borderId="34" xfId="0" applyFont="1" applyFill="1" applyBorder="1" applyAlignment="1">
      <alignment horizontal="left"/>
    </xf>
    <xf numFmtId="3" fontId="23" fillId="0" borderId="32" xfId="0" applyNumberFormat="1" applyFont="1" applyFill="1" applyBorder="1"/>
    <xf numFmtId="3" fontId="51" fillId="0" borderId="16" xfId="0" applyNumberFormat="1" applyFont="1" applyFill="1" applyBorder="1"/>
    <xf numFmtId="3" fontId="50" fillId="0" borderId="16" xfId="0" applyNumberFormat="1" applyFont="1" applyFill="1" applyBorder="1"/>
    <xf numFmtId="3" fontId="50" fillId="0" borderId="48" xfId="0" applyNumberFormat="1" applyFont="1" applyFill="1" applyBorder="1"/>
    <xf numFmtId="0" fontId="26" fillId="0" borderId="24" xfId="0" applyFont="1" applyFill="1" applyBorder="1" applyAlignment="1">
      <alignment horizontal="left" vertical="center"/>
    </xf>
    <xf numFmtId="0" fontId="41" fillId="0" borderId="37" xfId="0" applyFont="1" applyFill="1" applyBorder="1" applyAlignment="1">
      <alignment horizontal="left"/>
    </xf>
    <xf numFmtId="3" fontId="22" fillId="0" borderId="54" xfId="0" applyNumberFormat="1" applyFont="1" applyFill="1" applyBorder="1"/>
    <xf numFmtId="3" fontId="22" fillId="0" borderId="57" xfId="0" applyNumberFormat="1" applyFont="1" applyFill="1" applyBorder="1"/>
    <xf numFmtId="3" fontId="51" fillId="0" borderId="54" xfId="0" applyNumberFormat="1" applyFont="1" applyFill="1" applyBorder="1"/>
    <xf numFmtId="0" fontId="26" fillId="0" borderId="14" xfId="0" applyFont="1" applyFill="1" applyBorder="1" applyAlignment="1">
      <alignment horizontal="left" vertical="center"/>
    </xf>
    <xf numFmtId="3" fontId="23" fillId="0" borderId="25" xfId="0" applyNumberFormat="1" applyFont="1" applyFill="1" applyBorder="1"/>
    <xf numFmtId="3" fontId="3" fillId="0" borderId="0" xfId="0" applyNumberFormat="1" applyFont="1" applyFill="1"/>
    <xf numFmtId="0" fontId="68" fillId="0" borderId="0" xfId="0" applyFont="1" applyFill="1" applyBorder="1" applyAlignment="1"/>
    <xf numFmtId="0" fontId="68" fillId="0" borderId="0" xfId="0" applyFont="1" applyFill="1" applyAlignment="1"/>
    <xf numFmtId="0" fontId="22" fillId="0" borderId="12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center" vertical="center" wrapText="1"/>
    </xf>
    <xf numFmtId="3" fontId="51" fillId="0" borderId="12" xfId="0" applyNumberFormat="1" applyFont="1" applyFill="1" applyBorder="1" applyAlignment="1">
      <alignment horizontal="center" vertical="center"/>
    </xf>
    <xf numFmtId="3" fontId="51" fillId="0" borderId="24" xfId="0" applyNumberFormat="1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3" fontId="22" fillId="0" borderId="42" xfId="0" applyNumberFormat="1" applyFont="1" applyFill="1" applyBorder="1"/>
    <xf numFmtId="3" fontId="51" fillId="0" borderId="74" xfId="0" applyNumberFormat="1" applyFont="1" applyFill="1" applyBorder="1"/>
    <xf numFmtId="3" fontId="50" fillId="0" borderId="11" xfId="0" applyNumberFormat="1" applyFont="1" applyFill="1" applyBorder="1"/>
    <xf numFmtId="0" fontId="51" fillId="0" borderId="14" xfId="0" applyFont="1" applyFill="1" applyBorder="1" applyAlignment="1"/>
    <xf numFmtId="0" fontId="49" fillId="0" borderId="0" xfId="0" applyFont="1" applyFill="1"/>
    <xf numFmtId="0" fontId="22" fillId="0" borderId="16" xfId="0" applyFont="1" applyFill="1" applyBorder="1" applyAlignment="1">
      <alignment vertical="center"/>
    </xf>
    <xf numFmtId="0" fontId="29" fillId="0" borderId="0" xfId="0" applyFont="1" applyFill="1"/>
    <xf numFmtId="3" fontId="68" fillId="0" borderId="0" xfId="0" applyNumberFormat="1" applyFont="1" applyFill="1" applyBorder="1"/>
    <xf numFmtId="3" fontId="68" fillId="0" borderId="0" xfId="0" applyNumberFormat="1" applyFont="1" applyFill="1"/>
    <xf numFmtId="3" fontId="29" fillId="0" borderId="0" xfId="0" applyNumberFormat="1" applyFont="1" applyFill="1"/>
    <xf numFmtId="3" fontId="95" fillId="0" borderId="0" xfId="0" applyNumberFormat="1" applyFont="1" applyFill="1"/>
    <xf numFmtId="0" fontId="68" fillId="0" borderId="0" xfId="0" applyFont="1" applyFill="1" applyBorder="1"/>
    <xf numFmtId="0" fontId="68" fillId="0" borderId="0" xfId="0" applyFont="1" applyFill="1"/>
    <xf numFmtId="0" fontId="95" fillId="0" borderId="0" xfId="0" applyFont="1" applyFill="1"/>
    <xf numFmtId="0" fontId="22" fillId="0" borderId="14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66" fillId="0" borderId="0" xfId="0" applyFont="1" applyAlignment="1">
      <alignment vertical="center" wrapText="1"/>
    </xf>
    <xf numFmtId="49" fontId="47" fillId="0" borderId="51" xfId="0" applyNumberFormat="1" applyFont="1" applyFill="1" applyBorder="1" applyAlignment="1">
      <alignment horizontal="center" vertical="center" wrapText="1"/>
    </xf>
    <xf numFmtId="49" fontId="47" fillId="0" borderId="44" xfId="0" applyNumberFormat="1" applyFont="1" applyFill="1" applyBorder="1" applyAlignment="1">
      <alignment horizontal="center" vertical="center" wrapText="1"/>
    </xf>
    <xf numFmtId="49" fontId="47" fillId="0" borderId="66" xfId="0" applyNumberFormat="1" applyFont="1" applyFill="1" applyBorder="1" applyAlignment="1">
      <alignment horizontal="center" vertical="center" wrapText="1"/>
    </xf>
    <xf numFmtId="2" fontId="101" fillId="0" borderId="0" xfId="0" applyNumberFormat="1" applyFont="1" applyBorder="1"/>
    <xf numFmtId="3" fontId="41" fillId="0" borderId="19" xfId="0" applyNumberFormat="1" applyFont="1" applyFill="1" applyBorder="1" applyAlignment="1" applyProtection="1">
      <alignment horizontal="right" vertical="center"/>
    </xf>
    <xf numFmtId="3" fontId="41" fillId="0" borderId="23" xfId="0" applyNumberFormat="1" applyFont="1" applyFill="1" applyBorder="1" applyAlignment="1" applyProtection="1">
      <alignment horizontal="right" vertical="center"/>
    </xf>
    <xf numFmtId="2" fontId="41" fillId="0" borderId="0" xfId="0" applyNumberFormat="1" applyFont="1" applyFill="1" applyProtection="1">
      <protection locked="0"/>
    </xf>
    <xf numFmtId="2" fontId="41" fillId="0" borderId="0" xfId="0" applyNumberFormat="1" applyFont="1" applyFill="1"/>
    <xf numFmtId="3" fontId="41" fillId="0" borderId="0" xfId="0" applyNumberFormat="1" applyFont="1" applyFill="1" applyProtection="1">
      <protection locked="0"/>
    </xf>
    <xf numFmtId="3" fontId="41" fillId="0" borderId="0" xfId="0" applyNumberFormat="1" applyFont="1" applyFill="1" applyAlignment="1" applyProtection="1">
      <alignment horizontal="right" vertical="center"/>
      <protection locked="0"/>
    </xf>
    <xf numFmtId="2" fontId="41" fillId="0" borderId="0" xfId="0" applyNumberFormat="1" applyFont="1" applyFill="1" applyProtection="1"/>
    <xf numFmtId="3" fontId="41" fillId="0" borderId="0" xfId="0" applyNumberFormat="1" applyFont="1" applyFill="1" applyProtection="1"/>
    <xf numFmtId="3" fontId="41" fillId="0" borderId="51" xfId="0" applyNumberFormat="1" applyFont="1" applyFill="1" applyBorder="1" applyAlignment="1" applyProtection="1">
      <alignment horizontal="right" vertical="center"/>
    </xf>
    <xf numFmtId="3" fontId="41" fillId="0" borderId="22" xfId="0" applyNumberFormat="1" applyFont="1" applyFill="1" applyBorder="1" applyAlignment="1" applyProtection="1">
      <alignment horizontal="right" vertical="center"/>
    </xf>
    <xf numFmtId="1" fontId="120" fillId="0" borderId="14" xfId="0" applyNumberFormat="1" applyFont="1" applyFill="1" applyBorder="1" applyAlignment="1">
      <alignment horizontal="left"/>
    </xf>
    <xf numFmtId="0" fontId="47" fillId="0" borderId="66" xfId="0" applyFont="1" applyFill="1" applyBorder="1"/>
    <xf numFmtId="4" fontId="40" fillId="0" borderId="0" xfId="0" applyNumberFormat="1" applyFont="1" applyFill="1" applyProtection="1"/>
    <xf numFmtId="0" fontId="22" fillId="0" borderId="14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3" fontId="118" fillId="0" borderId="19" xfId="0" applyNumberFormat="1" applyFont="1" applyFill="1" applyBorder="1" applyAlignment="1">
      <alignment horizontal="center" vertical="center" wrapText="1"/>
    </xf>
    <xf numFmtId="0" fontId="118" fillId="0" borderId="19" xfId="0" applyFont="1" applyFill="1" applyBorder="1" applyAlignment="1">
      <alignment horizontal="center" vertical="center" wrapText="1"/>
    </xf>
    <xf numFmtId="3" fontId="118" fillId="0" borderId="3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4" fillId="0" borderId="0" xfId="0" applyFont="1"/>
    <xf numFmtId="0" fontId="25" fillId="0" borderId="0" xfId="0" applyFont="1"/>
    <xf numFmtId="0" fontId="138" fillId="0" borderId="0" xfId="0" applyFont="1" applyBorder="1" applyAlignment="1">
      <alignment horizontal="centerContinuous" vertical="center" wrapText="1"/>
    </xf>
    <xf numFmtId="0" fontId="25" fillId="0" borderId="0" xfId="0" applyFont="1" applyAlignment="1">
      <alignment horizontal="centerContinuous" vertical="center" wrapText="1"/>
    </xf>
    <xf numFmtId="0" fontId="66" fillId="0" borderId="0" xfId="0" applyFont="1" applyFill="1"/>
    <xf numFmtId="0" fontId="139" fillId="0" borderId="0" xfId="0" applyFont="1" applyAlignment="1">
      <alignment horizontal="right"/>
    </xf>
    <xf numFmtId="0" fontId="25" fillId="0" borderId="14" xfId="0" applyFont="1" applyFill="1" applyBorder="1" applyAlignment="1">
      <alignment horizontal="center" vertical="center" wrapText="1"/>
    </xf>
    <xf numFmtId="0" fontId="25" fillId="0" borderId="0" xfId="0" applyFont="1" applyBorder="1"/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140" fillId="0" borderId="0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136" fillId="0" borderId="0" xfId="0" applyFont="1" applyBorder="1" applyAlignment="1">
      <alignment horizontal="center" vertical="center"/>
    </xf>
    <xf numFmtId="0" fontId="108" fillId="0" borderId="0" xfId="0" applyFont="1" applyFill="1" applyBorder="1" applyAlignment="1">
      <alignment horizontal="center" vertical="center"/>
    </xf>
    <xf numFmtId="0" fontId="108" fillId="0" borderId="0" xfId="0" applyFont="1" applyBorder="1" applyAlignment="1">
      <alignment horizontal="center" vertical="center"/>
    </xf>
    <xf numFmtId="0" fontId="137" fillId="0" borderId="0" xfId="0" applyFont="1" applyBorder="1" applyAlignment="1">
      <alignment horizontal="left" vertical="center"/>
    </xf>
    <xf numFmtId="0" fontId="141" fillId="0" borderId="0" xfId="0" applyFont="1" applyBorder="1" applyAlignment="1">
      <alignment horizontal="left" vertical="center"/>
    </xf>
    <xf numFmtId="3" fontId="136" fillId="0" borderId="0" xfId="0" applyNumberFormat="1" applyFont="1" applyBorder="1" applyAlignment="1">
      <alignment horizontal="center" vertical="center"/>
    </xf>
    <xf numFmtId="3" fontId="108" fillId="0" borderId="0" xfId="0" applyNumberFormat="1" applyFont="1" applyFill="1" applyBorder="1" applyAlignment="1">
      <alignment horizontal="center" vertical="center"/>
    </xf>
    <xf numFmtId="3" fontId="108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vertical="center"/>
    </xf>
    <xf numFmtId="3" fontId="66" fillId="0" borderId="0" xfId="0" applyNumberFormat="1" applyFont="1" applyFill="1" applyAlignment="1">
      <alignment vertical="center"/>
    </xf>
    <xf numFmtId="3" fontId="66" fillId="0" borderId="0" xfId="0" applyNumberFormat="1" applyFont="1" applyAlignment="1">
      <alignment vertical="center"/>
    </xf>
    <xf numFmtId="0" fontId="141" fillId="0" borderId="0" xfId="0" applyFont="1" applyBorder="1" applyAlignment="1">
      <alignment horizontal="right" vertical="center"/>
    </xf>
    <xf numFmtId="0" fontId="141" fillId="0" borderId="0" xfId="0" applyFont="1" applyBorder="1" applyAlignment="1">
      <alignment vertical="center"/>
    </xf>
    <xf numFmtId="3" fontId="25" fillId="0" borderId="0" xfId="0" applyNumberFormat="1" applyFont="1" applyAlignment="1" applyProtection="1">
      <alignment vertical="center"/>
      <protection locked="0"/>
    </xf>
    <xf numFmtId="3" fontId="66" fillId="0" borderId="0" xfId="0" applyNumberFormat="1" applyFont="1" applyFill="1" applyAlignment="1" applyProtection="1">
      <alignment vertical="center"/>
      <protection locked="0"/>
    </xf>
    <xf numFmtId="49" fontId="25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0" fontId="137" fillId="0" borderId="0" xfId="0" applyFont="1" applyBorder="1" applyAlignment="1">
      <alignment vertical="center"/>
    </xf>
    <xf numFmtId="3" fontId="34" fillId="0" borderId="13" xfId="0" applyNumberFormat="1" applyFont="1" applyBorder="1" applyAlignment="1">
      <alignment vertical="center"/>
    </xf>
    <xf numFmtId="3" fontId="132" fillId="0" borderId="13" xfId="0" applyNumberFormat="1" applyFont="1" applyFill="1" applyBorder="1" applyAlignment="1">
      <alignment vertical="center"/>
    </xf>
    <xf numFmtId="3" fontId="132" fillId="0" borderId="13" xfId="0" applyNumberFormat="1" applyFont="1" applyBorder="1" applyAlignment="1">
      <alignment vertical="center"/>
    </xf>
    <xf numFmtId="0" fontId="142" fillId="0" borderId="0" xfId="0" applyFont="1" applyBorder="1" applyAlignment="1">
      <alignment horizontal="right" vertical="center"/>
    </xf>
    <xf numFmtId="0" fontId="125" fillId="0" borderId="0" xfId="0" applyFont="1" applyBorder="1" applyAlignment="1">
      <alignment vertical="center"/>
    </xf>
    <xf numFmtId="0" fontId="142" fillId="0" borderId="0" xfId="0" applyFont="1" applyBorder="1" applyAlignment="1">
      <alignment vertical="center"/>
    </xf>
    <xf numFmtId="0" fontId="143" fillId="0" borderId="0" xfId="0" applyFont="1" applyFill="1" applyBorder="1" applyAlignment="1">
      <alignment wrapText="1"/>
    </xf>
    <xf numFmtId="0" fontId="143" fillId="0" borderId="0" xfId="0" applyFont="1" applyFill="1" applyBorder="1" applyAlignment="1">
      <alignment horizontal="left" wrapText="1"/>
    </xf>
    <xf numFmtId="0" fontId="142" fillId="0" borderId="0" xfId="0" applyFont="1" applyFill="1" applyBorder="1" applyAlignment="1">
      <alignment wrapText="1"/>
    </xf>
    <xf numFmtId="0" fontId="34" fillId="0" borderId="0" xfId="0" applyFont="1" applyAlignment="1">
      <alignment vertical="center"/>
    </xf>
    <xf numFmtId="3" fontId="34" fillId="0" borderId="13" xfId="0" applyNumberFormat="1" applyFont="1" applyFill="1" applyBorder="1" applyAlignment="1">
      <alignment vertical="center"/>
    </xf>
    <xf numFmtId="0" fontId="144" fillId="0" borderId="0" xfId="0" applyFont="1" applyAlignment="1">
      <alignment horizontal="center" vertical="center" wrapText="1"/>
    </xf>
    <xf numFmtId="0" fontId="142" fillId="0" borderId="0" xfId="0" applyFont="1" applyAlignment="1">
      <alignment horizontal="right" vertical="center"/>
    </xf>
    <xf numFmtId="0" fontId="142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3" fontId="132" fillId="0" borderId="13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Border="1" applyAlignment="1">
      <alignment vertical="center" wrapText="1"/>
    </xf>
    <xf numFmtId="3" fontId="34" fillId="0" borderId="0" xfId="0" applyNumberFormat="1" applyFont="1" applyBorder="1" applyAlignment="1">
      <alignment vertical="center"/>
    </xf>
    <xf numFmtId="3" fontId="132" fillId="0" borderId="0" xfId="0" applyNumberFormat="1" applyFont="1" applyFill="1" applyBorder="1" applyAlignment="1">
      <alignment vertical="center"/>
    </xf>
    <xf numFmtId="3" fontId="132" fillId="0" borderId="0" xfId="0" applyNumberFormat="1" applyFont="1" applyBorder="1" applyAlignment="1">
      <alignment vertical="center"/>
    </xf>
    <xf numFmtId="0" fontId="34" fillId="24" borderId="0" xfId="0" applyFont="1" applyFill="1" applyAlignment="1">
      <alignment vertical="center"/>
    </xf>
    <xf numFmtId="0" fontId="25" fillId="24" borderId="0" xfId="0" applyFont="1" applyFill="1" applyAlignment="1">
      <alignment vertical="center" wrapText="1"/>
    </xf>
    <xf numFmtId="0" fontId="125" fillId="0" borderId="0" xfId="0" applyFont="1" applyAlignment="1">
      <alignment vertical="center"/>
    </xf>
    <xf numFmtId="0" fontId="142" fillId="0" borderId="0" xfId="0" applyFont="1" applyAlignment="1">
      <alignment vertical="center" wrapText="1"/>
    </xf>
    <xf numFmtId="3" fontId="142" fillId="0" borderId="0" xfId="0" applyNumberFormat="1" applyFont="1" applyFill="1" applyBorder="1" applyAlignment="1">
      <alignment wrapText="1"/>
    </xf>
    <xf numFmtId="3" fontId="34" fillId="0" borderId="12" xfId="0" applyNumberFormat="1" applyFont="1" applyBorder="1" applyAlignment="1">
      <alignment vertical="center"/>
    </xf>
    <xf numFmtId="3" fontId="132" fillId="0" borderId="48" xfId="0" applyNumberFormat="1" applyFont="1" applyFill="1" applyBorder="1" applyAlignment="1">
      <alignment vertical="center"/>
    </xf>
    <xf numFmtId="0" fontId="141" fillId="0" borderId="0" xfId="0" applyFont="1" applyAlignment="1">
      <alignment horizontal="right" vertical="center"/>
    </xf>
    <xf numFmtId="3" fontId="132" fillId="0" borderId="16" xfId="0" applyNumberFormat="1" applyFont="1" applyFill="1" applyBorder="1" applyAlignment="1">
      <alignment vertical="center"/>
    </xf>
    <xf numFmtId="0" fontId="137" fillId="0" borderId="0" xfId="0" applyFont="1" applyAlignment="1">
      <alignment vertical="center"/>
    </xf>
    <xf numFmtId="0" fontId="140" fillId="0" borderId="0" xfId="0" applyFont="1" applyAlignment="1">
      <alignment vertical="center"/>
    </xf>
    <xf numFmtId="0" fontId="125" fillId="0" borderId="0" xfId="0" applyFont="1" applyBorder="1" applyAlignment="1">
      <alignment horizontal="right" vertical="center"/>
    </xf>
    <xf numFmtId="0" fontId="125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 inden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left" vertical="center" wrapText="1"/>
    </xf>
    <xf numFmtId="0" fontId="125" fillId="0" borderId="0" xfId="0" applyFont="1" applyAlignment="1">
      <alignment horizontal="right" vertical="center"/>
    </xf>
    <xf numFmtId="0" fontId="141" fillId="0" borderId="0" xfId="0" applyFont="1" applyAlignment="1">
      <alignment vertical="center"/>
    </xf>
    <xf numFmtId="3" fontId="34" fillId="0" borderId="13" xfId="0" applyNumberFormat="1" applyFont="1" applyBorder="1" applyAlignment="1" applyProtection="1">
      <alignment vertical="center"/>
      <protection locked="0"/>
    </xf>
    <xf numFmtId="3" fontId="34" fillId="0" borderId="13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3" fontId="132" fillId="0" borderId="0" xfId="0" applyNumberFormat="1" applyFont="1" applyFill="1" applyAlignment="1">
      <alignment vertical="center"/>
    </xf>
    <xf numFmtId="3" fontId="132" fillId="0" borderId="0" xfId="0" applyNumberFormat="1" applyFont="1" applyAlignment="1">
      <alignment vertical="center"/>
    </xf>
    <xf numFmtId="0" fontId="66" fillId="0" borderId="0" xfId="0" applyFont="1"/>
    <xf numFmtId="3" fontId="34" fillId="0" borderId="12" xfId="0" applyNumberFormat="1" applyFont="1" applyFill="1" applyBorder="1" applyAlignment="1">
      <alignment vertical="center"/>
    </xf>
    <xf numFmtId="0" fontId="34" fillId="0" borderId="0" xfId="0" applyFont="1" applyAlignment="1">
      <alignment horizontal="right" vertical="center"/>
    </xf>
    <xf numFmtId="3" fontId="25" fillId="0" borderId="0" xfId="0" applyNumberFormat="1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3" fontId="34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25" fillId="0" borderId="0" xfId="0" applyNumberFormat="1" applyFont="1" applyFill="1" applyAlignment="1" applyProtection="1">
      <alignment vertical="center"/>
      <protection locked="0"/>
    </xf>
    <xf numFmtId="3" fontId="66" fillId="0" borderId="0" xfId="0" applyNumberFormat="1" applyFont="1" applyFill="1" applyAlignment="1"/>
    <xf numFmtId="3" fontId="66" fillId="0" borderId="0" xfId="0" applyNumberFormat="1" applyFont="1" applyFill="1" applyAlignment="1" applyProtection="1">
      <protection locked="0"/>
    </xf>
    <xf numFmtId="3" fontId="66" fillId="0" borderId="0" xfId="0" applyNumberFormat="1" applyFont="1" applyAlignment="1"/>
    <xf numFmtId="0" fontId="25" fillId="0" borderId="0" xfId="0" applyFont="1" applyAlignment="1">
      <alignment wrapText="1"/>
    </xf>
    <xf numFmtId="3" fontId="25" fillId="0" borderId="0" xfId="0" applyNumberFormat="1" applyFont="1" applyFill="1" applyAlignment="1">
      <alignment vertical="center"/>
    </xf>
    <xf numFmtId="3" fontId="25" fillId="0" borderId="0" xfId="0" applyNumberFormat="1" applyFont="1" applyFill="1" applyAlignment="1" applyProtection="1">
      <protection locked="0"/>
    </xf>
    <xf numFmtId="0" fontId="25" fillId="0" borderId="0" xfId="0" applyFont="1" applyAlignment="1">
      <alignment vertical="center"/>
    </xf>
    <xf numFmtId="3" fontId="145" fillId="0" borderId="0" xfId="0" applyNumberFormat="1" applyFont="1" applyFill="1" applyBorder="1"/>
    <xf numFmtId="3" fontId="25" fillId="0" borderId="0" xfId="0" applyNumberFormat="1" applyFont="1" applyFill="1" applyBorder="1" applyAlignment="1">
      <alignment vertical="center"/>
    </xf>
    <xf numFmtId="3" fontId="66" fillId="0" borderId="0" xfId="0" applyNumberFormat="1" applyFont="1" applyFill="1" applyBorder="1" applyAlignment="1">
      <alignment vertical="center"/>
    </xf>
    <xf numFmtId="0" fontId="66" fillId="0" borderId="0" xfId="0" applyFont="1" applyFill="1" applyAlignment="1">
      <alignment vertical="center"/>
    </xf>
    <xf numFmtId="0" fontId="66" fillId="0" borderId="0" xfId="0" applyFont="1" applyAlignment="1">
      <alignment vertical="center"/>
    </xf>
    <xf numFmtId="3" fontId="25" fillId="0" borderId="0" xfId="0" applyNumberFormat="1" applyFont="1"/>
    <xf numFmtId="0" fontId="25" fillId="0" borderId="0" xfId="0" applyFont="1" applyFill="1" applyAlignment="1">
      <alignment vertical="center" wrapText="1"/>
    </xf>
    <xf numFmtId="3" fontId="66" fillId="0" borderId="0" xfId="0" applyNumberFormat="1" applyFont="1" applyBorder="1" applyAlignment="1">
      <alignment vertical="center"/>
    </xf>
    <xf numFmtId="49" fontId="25" fillId="0" borderId="0" xfId="0" applyNumberFormat="1" applyFont="1" applyAlignment="1">
      <alignment vertical="center" wrapText="1"/>
    </xf>
    <xf numFmtId="0" fontId="146" fillId="0" borderId="0" xfId="0" applyFont="1" applyAlignment="1">
      <alignment vertical="center"/>
    </xf>
    <xf numFmtId="0" fontId="25" fillId="0" borderId="0" xfId="0" applyFont="1" applyFill="1" applyBorder="1" applyAlignment="1">
      <alignment wrapText="1"/>
    </xf>
    <xf numFmtId="0" fontId="66" fillId="0" borderId="0" xfId="0" applyFont="1" applyFill="1" applyBorder="1" applyAlignment="1">
      <alignment horizontal="left" wrapText="1"/>
    </xf>
    <xf numFmtId="0" fontId="66" fillId="0" borderId="0" xfId="0" applyFont="1" applyFill="1" applyBorder="1" applyAlignment="1">
      <alignment wrapText="1"/>
    </xf>
    <xf numFmtId="0" fontId="25" fillId="0" borderId="0" xfId="0" applyFont="1" applyAlignment="1">
      <alignment horizontal="right" vertical="center"/>
    </xf>
    <xf numFmtId="0" fontId="25" fillId="0" borderId="0" xfId="0" applyFont="1" applyFill="1" applyBorder="1" applyAlignment="1">
      <alignment horizontal="left" wrapText="1"/>
    </xf>
    <xf numFmtId="0" fontId="148" fillId="0" borderId="0" xfId="0" applyFont="1" applyFill="1" applyBorder="1" applyAlignment="1">
      <alignment horizontal="centerContinuous" vertical="center" wrapText="1"/>
    </xf>
    <xf numFmtId="0" fontId="148" fillId="0" borderId="0" xfId="0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Continuous" vertical="center" wrapText="1"/>
    </xf>
    <xf numFmtId="0" fontId="139" fillId="0" borderId="0" xfId="0" applyFont="1" applyFill="1" applyAlignment="1">
      <alignment horizontal="right"/>
    </xf>
    <xf numFmtId="0" fontId="66" fillId="0" borderId="12" xfId="0" applyFont="1" applyFill="1" applyBorder="1"/>
    <xf numFmtId="0" fontId="132" fillId="0" borderId="16" xfId="0" applyFont="1" applyFill="1" applyBorder="1" applyAlignment="1">
      <alignment horizontal="centerContinuous" vertical="center" wrapText="1"/>
    </xf>
    <xf numFmtId="0" fontId="132" fillId="0" borderId="16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/>
    <xf numFmtId="0" fontId="132" fillId="0" borderId="0" xfId="0" applyFont="1" applyFill="1" applyBorder="1" applyAlignment="1">
      <alignment horizontal="centerContinuous" vertical="center" wrapText="1"/>
    </xf>
    <xf numFmtId="0" fontId="149" fillId="0" borderId="0" xfId="0" applyFont="1" applyFill="1" applyBorder="1" applyAlignment="1">
      <alignment horizontal="left"/>
    </xf>
    <xf numFmtId="0" fontId="145" fillId="0" borderId="0" xfId="0" applyFont="1" applyFill="1" applyAlignment="1">
      <alignment wrapText="1"/>
    </xf>
    <xf numFmtId="0" fontId="127" fillId="0" borderId="0" xfId="0" applyFont="1" applyFill="1"/>
    <xf numFmtId="0" fontId="127" fillId="0" borderId="0" xfId="0" applyFont="1" applyFill="1" applyAlignment="1">
      <alignment horizontal="center"/>
    </xf>
    <xf numFmtId="0" fontId="150" fillId="0" borderId="0" xfId="0" applyFont="1" applyFill="1" applyBorder="1" applyAlignment="1">
      <alignment horizontal="center"/>
    </xf>
    <xf numFmtId="0" fontId="151" fillId="0" borderId="0" xfId="0" applyFont="1" applyFill="1" applyBorder="1"/>
    <xf numFmtId="0" fontId="151" fillId="0" borderId="0" xfId="0" applyFont="1" applyFill="1" applyBorder="1" applyAlignment="1">
      <alignment wrapText="1"/>
    </xf>
    <xf numFmtId="0" fontId="132" fillId="0" borderId="0" xfId="0" applyFont="1" applyFill="1" applyBorder="1" applyAlignment="1">
      <alignment vertical="center" wrapText="1"/>
    </xf>
    <xf numFmtId="0" fontId="66" fillId="0" borderId="0" xfId="0" applyFont="1" applyFill="1" applyAlignment="1">
      <alignment horizontal="center"/>
    </xf>
    <xf numFmtId="0" fontId="66" fillId="0" borderId="0" xfId="0" applyFont="1" applyFill="1" applyBorder="1" applyAlignment="1">
      <alignment vertical="center" wrapText="1"/>
    </xf>
    <xf numFmtId="3" fontId="66" fillId="0" borderId="0" xfId="0" applyNumberFormat="1" applyFont="1" applyFill="1"/>
    <xf numFmtId="3" fontId="66" fillId="0" borderId="0" xfId="0" applyNumberFormat="1" applyFont="1" applyFill="1" applyProtection="1">
      <protection locked="0"/>
    </xf>
    <xf numFmtId="0" fontId="66" fillId="0" borderId="0" xfId="0" applyFont="1" applyFill="1" applyAlignment="1">
      <alignment vertical="center" wrapText="1"/>
    </xf>
    <xf numFmtId="3" fontId="66" fillId="0" borderId="0" xfId="0" applyNumberFormat="1" applyFont="1" applyFill="1" applyBorder="1"/>
    <xf numFmtId="0" fontId="66" fillId="0" borderId="0" xfId="0" applyFont="1" applyFill="1" applyAlignment="1">
      <alignment wrapText="1"/>
    </xf>
    <xf numFmtId="3" fontId="132" fillId="0" borderId="0" xfId="0" applyNumberFormat="1" applyFont="1" applyFill="1" applyBorder="1"/>
    <xf numFmtId="0" fontId="152" fillId="0" borderId="0" xfId="0" applyFont="1" applyFill="1" applyBorder="1" applyAlignment="1">
      <alignment wrapText="1"/>
    </xf>
    <xf numFmtId="0" fontId="153" fillId="0" borderId="0" xfId="0" applyFont="1" applyFill="1" applyBorder="1" applyAlignment="1">
      <alignment horizontal="left"/>
    </xf>
    <xf numFmtId="0" fontId="132" fillId="0" borderId="0" xfId="0" applyFont="1" applyFill="1" applyBorder="1" applyAlignment="1">
      <alignment horizontal="center"/>
    </xf>
    <xf numFmtId="0" fontId="143" fillId="0" borderId="0" xfId="0" applyFont="1" applyFill="1"/>
    <xf numFmtId="0" fontId="154" fillId="0" borderId="0" xfId="0" applyFont="1" applyFill="1" applyBorder="1" applyAlignment="1">
      <alignment vertical="center" wrapText="1"/>
    </xf>
    <xf numFmtId="0" fontId="143" fillId="0" borderId="0" xfId="0" applyFont="1" applyFill="1" applyBorder="1" applyAlignment="1">
      <alignment vertical="center"/>
    </xf>
    <xf numFmtId="0" fontId="143" fillId="0" borderId="0" xfId="0" applyFont="1" applyFill="1" applyBorder="1" applyAlignment="1">
      <alignment horizontal="center" vertical="center"/>
    </xf>
    <xf numFmtId="0" fontId="143" fillId="0" borderId="0" xfId="0" applyFont="1" applyFill="1" applyAlignment="1">
      <alignment vertical="center"/>
    </xf>
    <xf numFmtId="0" fontId="143" fillId="0" borderId="0" xfId="0" applyFont="1" applyFill="1" applyAlignment="1">
      <alignment wrapText="1"/>
    </xf>
    <xf numFmtId="0" fontId="143" fillId="0" borderId="0" xfId="0" applyFont="1" applyFill="1" applyAlignment="1">
      <alignment horizontal="center"/>
    </xf>
    <xf numFmtId="3" fontId="143" fillId="0" borderId="0" xfId="0" applyNumberFormat="1" applyFont="1" applyFill="1"/>
    <xf numFmtId="3" fontId="143" fillId="0" borderId="0" xfId="0" applyNumberFormat="1" applyFont="1" applyFill="1" applyProtection="1">
      <protection locked="0"/>
    </xf>
    <xf numFmtId="0" fontId="155" fillId="0" borderId="0" xfId="0" applyFont="1" applyFill="1" applyAlignment="1">
      <alignment vertical="center" wrapText="1"/>
    </xf>
    <xf numFmtId="0" fontId="154" fillId="0" borderId="0" xfId="0" applyFont="1" applyFill="1" applyAlignment="1">
      <alignment vertical="center"/>
    </xf>
    <xf numFmtId="0" fontId="154" fillId="0" borderId="0" xfId="0" applyFont="1" applyFill="1" applyAlignment="1">
      <alignment horizontal="center" vertical="center"/>
    </xf>
    <xf numFmtId="3" fontId="154" fillId="0" borderId="13" xfId="0" applyNumberFormat="1" applyFont="1" applyFill="1" applyBorder="1" applyAlignment="1">
      <alignment vertical="center"/>
    </xf>
    <xf numFmtId="41" fontId="143" fillId="0" borderId="0" xfId="0" applyNumberFormat="1" applyFont="1" applyFill="1" applyBorder="1" applyAlignment="1">
      <alignment horizontal="center" vertical="center"/>
    </xf>
    <xf numFmtId="0" fontId="143" fillId="0" borderId="0" xfId="0" applyFont="1" applyFill="1" applyBorder="1" applyAlignment="1"/>
    <xf numFmtId="0" fontId="154" fillId="0" borderId="0" xfId="0" applyFont="1" applyFill="1" applyAlignment="1">
      <alignment horizontal="center"/>
    </xf>
    <xf numFmtId="0" fontId="143" fillId="0" borderId="0" xfId="0" applyFont="1" applyFill="1" applyBorder="1" applyAlignment="1" applyProtection="1">
      <alignment wrapText="1"/>
      <protection locked="0"/>
    </xf>
    <xf numFmtId="0" fontId="154" fillId="0" borderId="0" xfId="0" applyFont="1" applyFill="1" applyAlignment="1">
      <alignment horizontal="center" vertical="center" wrapText="1"/>
    </xf>
    <xf numFmtId="3" fontId="154" fillId="0" borderId="0" xfId="0" applyNumberFormat="1" applyFont="1" applyFill="1" applyBorder="1"/>
    <xf numFmtId="3" fontId="154" fillId="0" borderId="0" xfId="0" applyNumberFormat="1" applyFont="1" applyFill="1" applyBorder="1" applyAlignment="1">
      <alignment vertical="center"/>
    </xf>
    <xf numFmtId="0" fontId="154" fillId="0" borderId="0" xfId="0" applyFont="1" applyFill="1" applyBorder="1" applyAlignment="1">
      <alignment horizontal="center"/>
    </xf>
    <xf numFmtId="0" fontId="154" fillId="0" borderId="0" xfId="0" applyFont="1" applyFill="1" applyBorder="1" applyAlignment="1">
      <alignment wrapText="1"/>
    </xf>
    <xf numFmtId="0" fontId="154" fillId="0" borderId="0" xfId="0" applyFont="1" applyFill="1"/>
    <xf numFmtId="3" fontId="143" fillId="0" borderId="0" xfId="0" applyNumberFormat="1" applyFont="1" applyFill="1" applyAlignment="1">
      <alignment vertical="center"/>
    </xf>
    <xf numFmtId="3" fontId="143" fillId="0" borderId="0" xfId="0" applyNumberFormat="1" applyFont="1" applyFill="1" applyBorder="1" applyAlignment="1">
      <alignment vertical="center"/>
    </xf>
    <xf numFmtId="0" fontId="143" fillId="0" borderId="0" xfId="0" applyFont="1" applyFill="1" applyBorder="1" applyAlignment="1">
      <alignment vertical="center" wrapText="1"/>
    </xf>
    <xf numFmtId="0" fontId="143" fillId="0" borderId="0" xfId="0" applyFont="1" applyFill="1" applyAlignment="1">
      <alignment vertical="center" wrapText="1"/>
    </xf>
    <xf numFmtId="0" fontId="155" fillId="0" borderId="0" xfId="0" applyFont="1" applyFill="1" applyBorder="1" applyAlignment="1">
      <alignment wrapText="1"/>
    </xf>
    <xf numFmtId="0" fontId="155" fillId="0" borderId="0" xfId="0" applyFont="1" applyFill="1" applyBorder="1" applyAlignment="1">
      <alignment vertical="center" wrapText="1"/>
    </xf>
    <xf numFmtId="3" fontId="154" fillId="0" borderId="13" xfId="0" applyNumberFormat="1" applyFont="1" applyFill="1" applyBorder="1" applyProtection="1">
      <protection locked="0"/>
    </xf>
    <xf numFmtId="0" fontId="143" fillId="0" borderId="0" xfId="0" applyFont="1" applyFill="1" applyBorder="1"/>
    <xf numFmtId="0" fontId="143" fillId="0" borderId="0" xfId="0" applyFont="1" applyFill="1" applyBorder="1" applyAlignment="1">
      <alignment horizontal="center"/>
    </xf>
    <xf numFmtId="0" fontId="143" fillId="0" borderId="0" xfId="39" applyFont="1" applyFill="1" applyBorder="1" applyAlignment="1" applyProtection="1">
      <alignment wrapText="1"/>
      <protection locked="0"/>
    </xf>
    <xf numFmtId="3" fontId="143" fillId="0" borderId="0" xfId="0" applyNumberFormat="1" applyFont="1" applyFill="1" applyBorder="1"/>
    <xf numFmtId="0" fontId="154" fillId="0" borderId="0" xfId="0" applyFont="1" applyFill="1" applyBorder="1"/>
    <xf numFmtId="0" fontId="154" fillId="0" borderId="0" xfId="0" applyFont="1" applyFill="1" applyBorder="1" applyAlignment="1">
      <alignment horizontal="left" wrapText="1"/>
    </xf>
    <xf numFmtId="0" fontId="154" fillId="0" borderId="0" xfId="0" applyFont="1" applyFill="1" applyBorder="1" applyAlignment="1">
      <alignment horizontal="left"/>
    </xf>
    <xf numFmtId="3" fontId="154" fillId="0" borderId="10" xfId="0" applyNumberFormat="1" applyFont="1" applyFill="1" applyBorder="1"/>
    <xf numFmtId="0" fontId="154" fillId="0" borderId="0" xfId="0" applyFont="1" applyFill="1" applyAlignment="1">
      <alignment wrapText="1"/>
    </xf>
    <xf numFmtId="3" fontId="154" fillId="0" borderId="13" xfId="0" applyNumberFormat="1" applyFont="1" applyFill="1" applyBorder="1"/>
    <xf numFmtId="0" fontId="132" fillId="0" borderId="0" xfId="0" applyFont="1" applyFill="1" applyAlignment="1">
      <alignment horizontal="center"/>
    </xf>
    <xf numFmtId="0" fontId="149" fillId="0" borderId="0" xfId="0" applyFont="1" applyFill="1" applyBorder="1" applyAlignment="1">
      <alignment horizontal="left" wrapText="1"/>
    </xf>
    <xf numFmtId="0" fontId="149" fillId="0" borderId="0" xfId="0" applyFont="1" applyFill="1" applyBorder="1" applyAlignment="1">
      <alignment horizontal="center"/>
    </xf>
    <xf numFmtId="0" fontId="151" fillId="0" borderId="0" xfId="0" applyFont="1" applyFill="1"/>
    <xf numFmtId="0" fontId="145" fillId="0" borderId="0" xfId="0" applyFont="1" applyFill="1"/>
    <xf numFmtId="0" fontId="109" fillId="0" borderId="0" xfId="0" applyFont="1" applyFill="1" applyAlignment="1">
      <alignment horizontal="center"/>
    </xf>
    <xf numFmtId="0" fontId="127" fillId="0" borderId="0" xfId="0" applyFont="1" applyFill="1" applyAlignment="1">
      <alignment horizontal="center" wrapText="1"/>
    </xf>
    <xf numFmtId="0" fontId="143" fillId="0" borderId="0" xfId="0" applyFont="1" applyFill="1" applyAlignment="1">
      <alignment horizontal="center" vertical="center"/>
    </xf>
    <xf numFmtId="0" fontId="143" fillId="0" borderId="0" xfId="0" applyFont="1" applyFill="1" applyAlignment="1">
      <alignment horizontal="left" wrapText="1" indent="2"/>
    </xf>
    <xf numFmtId="0" fontId="143" fillId="0" borderId="0" xfId="0" applyFont="1" applyFill="1" applyAlignment="1">
      <alignment horizontal="center" vertical="center" wrapText="1"/>
    </xf>
    <xf numFmtId="0" fontId="154" fillId="0" borderId="0" xfId="0" applyFont="1" applyBorder="1" applyAlignment="1">
      <alignment vertical="center" wrapText="1"/>
    </xf>
    <xf numFmtId="0" fontId="66" fillId="0" borderId="0" xfId="0" applyFont="1" applyBorder="1" applyAlignment="1">
      <alignment wrapText="1"/>
    </xf>
    <xf numFmtId="0" fontId="143" fillId="0" borderId="0" xfId="0" applyFont="1" applyFill="1" applyAlignment="1"/>
    <xf numFmtId="0" fontId="154" fillId="0" borderId="0" xfId="0" applyFont="1" applyFill="1" applyAlignment="1">
      <alignment vertical="center" wrapText="1"/>
    </xf>
    <xf numFmtId="3" fontId="154" fillId="0" borderId="33" xfId="0" applyNumberFormat="1" applyFont="1" applyFill="1" applyBorder="1"/>
    <xf numFmtId="0" fontId="143" fillId="0" borderId="0" xfId="0" applyFont="1" applyFill="1" applyAlignment="1">
      <alignment horizontal="center" wrapText="1"/>
    </xf>
    <xf numFmtId="3" fontId="154" fillId="0" borderId="12" xfId="0" applyNumberFormat="1" applyFont="1" applyFill="1" applyBorder="1" applyAlignment="1">
      <alignment vertical="center"/>
    </xf>
    <xf numFmtId="0" fontId="154" fillId="0" borderId="48" xfId="0" applyFont="1" applyFill="1" applyBorder="1" applyAlignment="1">
      <alignment vertical="center"/>
    </xf>
    <xf numFmtId="0" fontId="156" fillId="0" borderId="0" xfId="0" applyFont="1" applyFill="1" applyAlignment="1">
      <alignment wrapText="1"/>
    </xf>
    <xf numFmtId="3" fontId="154" fillId="0" borderId="0" xfId="0" applyNumberFormat="1" applyFont="1" applyFill="1" applyAlignment="1">
      <alignment horizontal="center"/>
    </xf>
    <xf numFmtId="0" fontId="66" fillId="0" borderId="0" xfId="0" applyFont="1" applyFill="1" applyBorder="1" applyAlignment="1">
      <alignment vertical="center"/>
    </xf>
    <xf numFmtId="41" fontId="66" fillId="0" borderId="0" xfId="0" applyNumberFormat="1" applyFont="1" applyFill="1" applyBorder="1" applyAlignment="1">
      <alignment horizontal="center" vertical="center"/>
    </xf>
    <xf numFmtId="0" fontId="154" fillId="0" borderId="0" xfId="0" applyFont="1" applyFill="1" applyAlignment="1">
      <alignment horizontal="left" wrapText="1" indent="1"/>
    </xf>
    <xf numFmtId="41" fontId="143" fillId="0" borderId="0" xfId="0" applyNumberFormat="1" applyFont="1" applyFill="1"/>
    <xf numFmtId="165" fontId="154" fillId="0" borderId="0" xfId="0" applyNumberFormat="1" applyFont="1" applyFill="1" applyAlignment="1">
      <alignment horizontal="center"/>
    </xf>
    <xf numFmtId="0" fontId="143" fillId="0" borderId="0" xfId="0" applyFont="1" applyFill="1" applyBorder="1" applyAlignment="1">
      <alignment horizontal="left" wrapText="1" indent="2"/>
    </xf>
    <xf numFmtId="0" fontId="132" fillId="0" borderId="0" xfId="0" applyFont="1" applyFill="1" applyAlignment="1">
      <alignment horizontal="center" vertical="center" wrapText="1"/>
    </xf>
    <xf numFmtId="0" fontId="132" fillId="0" borderId="0" xfId="0" applyFont="1" applyFill="1" applyAlignment="1">
      <alignment horizontal="center" vertical="center"/>
    </xf>
    <xf numFmtId="3" fontId="154" fillId="0" borderId="0" xfId="0" applyNumberFormat="1" applyFont="1" applyFill="1" applyBorder="1" applyProtection="1">
      <protection locked="0"/>
    </xf>
    <xf numFmtId="3" fontId="154" fillId="0" borderId="0" xfId="0" applyNumberFormat="1" applyFont="1" applyFill="1" applyBorder="1" applyAlignment="1">
      <alignment horizontal="center"/>
    </xf>
    <xf numFmtId="0" fontId="154" fillId="0" borderId="0" xfId="0" applyFont="1" applyFill="1" applyBorder="1" applyAlignment="1">
      <alignment horizontal="left" wrapText="1" indent="1"/>
    </xf>
    <xf numFmtId="0" fontId="149" fillId="0" borderId="0" xfId="0" applyFont="1" applyFill="1" applyBorder="1" applyAlignment="1">
      <alignment wrapText="1"/>
    </xf>
    <xf numFmtId="0" fontId="149" fillId="0" borderId="0" xfId="0" applyFont="1" applyFill="1" applyBorder="1"/>
    <xf numFmtId="0" fontId="154" fillId="0" borderId="0" xfId="0" applyFont="1" applyFill="1" applyBorder="1" applyAlignment="1">
      <alignment horizontal="left" indent="3"/>
    </xf>
    <xf numFmtId="0" fontId="154" fillId="0" borderId="0" xfId="0" applyFont="1" applyFill="1" applyBorder="1" applyAlignment="1">
      <alignment horizontal="centerContinuous"/>
    </xf>
    <xf numFmtId="0" fontId="154" fillId="0" borderId="0" xfId="0" applyFont="1" applyFill="1" applyBorder="1" applyAlignment="1">
      <alignment horizontal="center" vertical="center" wrapText="1"/>
    </xf>
    <xf numFmtId="0" fontId="154" fillId="0" borderId="0" xfId="0" applyFont="1" applyFill="1" applyBorder="1" applyAlignment="1">
      <alignment horizontal="center" vertical="center"/>
    </xf>
    <xf numFmtId="3" fontId="132" fillId="0" borderId="13" xfId="0" applyNumberFormat="1" applyFont="1" applyFill="1" applyBorder="1" applyAlignment="1">
      <alignment horizontal="right" vertical="center"/>
    </xf>
    <xf numFmtId="0" fontId="154" fillId="0" borderId="0" xfId="0" applyFont="1" applyFill="1" applyBorder="1" applyAlignment="1">
      <alignment horizontal="left" indent="1"/>
    </xf>
    <xf numFmtId="0" fontId="149" fillId="0" borderId="0" xfId="0" applyFont="1" applyFill="1" applyAlignment="1">
      <alignment wrapText="1"/>
    </xf>
    <xf numFmtId="0" fontId="149" fillId="0" borderId="0" xfId="0" applyFont="1" applyFill="1"/>
    <xf numFmtId="0" fontId="149" fillId="0" borderId="0" xfId="0" applyFont="1" applyFill="1" applyAlignment="1">
      <alignment horizontal="center"/>
    </xf>
    <xf numFmtId="0" fontId="156" fillId="0" borderId="0" xfId="0" applyFont="1" applyFill="1"/>
    <xf numFmtId="0" fontId="156" fillId="0" borderId="0" xfId="0" applyFont="1" applyFill="1" applyAlignment="1">
      <alignment horizontal="center"/>
    </xf>
    <xf numFmtId="0" fontId="154" fillId="0" borderId="0" xfId="0" applyFont="1" applyFill="1" applyAlignment="1">
      <alignment horizontal="left" wrapText="1"/>
    </xf>
    <xf numFmtId="0" fontId="154" fillId="0" borderId="0" xfId="0" applyFont="1" applyFill="1" applyAlignment="1">
      <alignment horizontal="left" indent="2"/>
    </xf>
    <xf numFmtId="3" fontId="132" fillId="0" borderId="10" xfId="0" applyNumberFormat="1" applyFont="1" applyFill="1" applyBorder="1"/>
    <xf numFmtId="3" fontId="143" fillId="0" borderId="0" xfId="0" applyNumberFormat="1" applyFont="1" applyFill="1" applyBorder="1" applyProtection="1">
      <protection locked="0"/>
    </xf>
    <xf numFmtId="0" fontId="143" fillId="0" borderId="0" xfId="39" applyFont="1" applyFill="1" applyBorder="1" applyAlignment="1" applyProtection="1">
      <alignment horizontal="left" wrapText="1"/>
      <protection locked="0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141" fillId="0" borderId="0" xfId="0" applyFont="1" applyAlignment="1">
      <alignment vertical="center" wrapText="1"/>
    </xf>
    <xf numFmtId="3" fontId="25" fillId="0" borderId="0" xfId="0" applyNumberFormat="1" applyFont="1" applyFill="1"/>
    <xf numFmtId="0" fontId="25" fillId="0" borderId="0" xfId="0" applyFont="1" applyFill="1"/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left" indent="3"/>
    </xf>
    <xf numFmtId="41" fontId="66" fillId="0" borderId="0" xfId="0" applyNumberFormat="1" applyFont="1" applyFill="1" applyBorder="1" applyAlignment="1">
      <alignment horizontal="center"/>
    </xf>
    <xf numFmtId="0" fontId="66" fillId="0" borderId="0" xfId="0" applyFont="1" applyFill="1" applyBorder="1" applyAlignment="1"/>
    <xf numFmtId="41" fontId="132" fillId="0" borderId="0" xfId="0" applyNumberFormat="1" applyFont="1" applyFill="1" applyBorder="1" applyAlignment="1">
      <alignment horizontal="center"/>
    </xf>
    <xf numFmtId="0" fontId="125" fillId="0" borderId="0" xfId="0" applyFont="1" applyFill="1" applyAlignment="1">
      <alignment vertical="center"/>
    </xf>
    <xf numFmtId="0" fontId="132" fillId="0" borderId="0" xfId="0" applyFont="1" applyFill="1" applyAlignment="1">
      <alignment vertical="center"/>
    </xf>
    <xf numFmtId="1" fontId="157" fillId="0" borderId="14" xfId="0" applyNumberFormat="1" applyFont="1" applyFill="1" applyBorder="1" applyAlignment="1">
      <alignment horizontal="left"/>
    </xf>
    <xf numFmtId="1" fontId="157" fillId="0" borderId="14" xfId="0" applyNumberFormat="1" applyFont="1" applyFill="1" applyBorder="1" applyAlignment="1">
      <alignment horizontal="left" vertical="center"/>
    </xf>
    <xf numFmtId="1" fontId="158" fillId="0" borderId="14" xfId="0" applyNumberFormat="1" applyFont="1" applyFill="1" applyBorder="1" applyAlignment="1">
      <alignment horizontal="left"/>
    </xf>
    <xf numFmtId="0" fontId="0" fillId="0" borderId="0" xfId="0" applyFont="1" applyFill="1"/>
    <xf numFmtId="3" fontId="66" fillId="0" borderId="0" xfId="0" applyNumberFormat="1" applyFont="1" applyFill="1" applyBorder="1" applyAlignment="1" applyProtection="1">
      <protection locked="0"/>
    </xf>
    <xf numFmtId="3" fontId="66" fillId="0" borderId="0" xfId="0" applyNumberFormat="1" applyFont="1" applyFill="1" applyBorder="1" applyAlignment="1" applyProtection="1">
      <alignment horizontal="right"/>
      <protection locked="0"/>
    </xf>
    <xf numFmtId="3" fontId="159" fillId="0" borderId="0" xfId="0" applyNumberFormat="1" applyFont="1" applyFill="1" applyBorder="1" applyAlignment="1" applyProtection="1">
      <alignment horizontal="right"/>
      <protection locked="0"/>
    </xf>
    <xf numFmtId="3" fontId="66" fillId="0" borderId="0" xfId="0" applyNumberFormat="1" applyFont="1" applyFill="1" applyBorder="1" applyAlignment="1" applyProtection="1">
      <alignment vertical="center"/>
      <protection locked="0"/>
    </xf>
    <xf numFmtId="3" fontId="159" fillId="0" borderId="0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protection locked="0"/>
    </xf>
    <xf numFmtId="3" fontId="66" fillId="0" borderId="0" xfId="26" applyNumberFormat="1" applyFont="1" applyFill="1"/>
    <xf numFmtId="0" fontId="159" fillId="0" borderId="0" xfId="0" applyFont="1" applyFill="1"/>
    <xf numFmtId="3" fontId="3" fillId="0" borderId="0" xfId="0" applyNumberFormat="1" applyFont="1" applyFill="1" applyAlignment="1" applyProtection="1">
      <alignment horizontal="right" vertical="center"/>
      <protection locked="0"/>
    </xf>
    <xf numFmtId="1" fontId="157" fillId="0" borderId="14" xfId="0" applyNumberFormat="1" applyFont="1" applyFill="1" applyBorder="1"/>
    <xf numFmtId="1" fontId="158" fillId="0" borderId="14" xfId="0" applyNumberFormat="1" applyFont="1" applyBorder="1" applyAlignment="1">
      <alignment horizontal="left"/>
    </xf>
    <xf numFmtId="0" fontId="160" fillId="0" borderId="0" xfId="0" applyFont="1" applyFill="1"/>
    <xf numFmtId="1" fontId="157" fillId="0" borderId="0" xfId="0" applyNumberFormat="1" applyFont="1" applyFill="1" applyBorder="1" applyAlignment="1">
      <alignment horizontal="left" vertical="center"/>
    </xf>
    <xf numFmtId="0" fontId="132" fillId="0" borderId="0" xfId="0" applyFont="1" applyBorder="1" applyAlignment="1">
      <alignment vertical="center" wrapText="1"/>
    </xf>
    <xf numFmtId="0" fontId="66" fillId="0" borderId="0" xfId="0" applyFont="1" applyFill="1" applyBorder="1" applyAlignment="1" applyProtection="1">
      <alignment horizontal="left" wrapText="1" indent="2"/>
      <protection locked="0"/>
    </xf>
    <xf numFmtId="0" fontId="66" fillId="0" borderId="0" xfId="0" applyFont="1" applyFill="1" applyBorder="1" applyAlignment="1">
      <alignment horizontal="left" indent="2"/>
    </xf>
    <xf numFmtId="41" fontId="66" fillId="0" borderId="0" xfId="0" applyNumberFormat="1" applyFont="1" applyFill="1" applyBorder="1"/>
    <xf numFmtId="0" fontId="66" fillId="0" borderId="0" xfId="0" applyFont="1" applyFill="1" applyBorder="1" applyAlignment="1">
      <alignment horizontal="left" wrapText="1" indent="2"/>
    </xf>
    <xf numFmtId="0" fontId="66" fillId="0" borderId="0" xfId="0" applyFont="1" applyFill="1" applyAlignment="1">
      <alignment horizontal="left" indent="2"/>
    </xf>
    <xf numFmtId="0" fontId="66" fillId="0" borderId="0" xfId="0" applyFont="1" applyFill="1" applyAlignment="1">
      <alignment horizontal="left" wrapText="1"/>
    </xf>
    <xf numFmtId="3" fontId="132" fillId="0" borderId="0" xfId="0" applyNumberFormat="1" applyFont="1" applyFill="1" applyAlignment="1">
      <alignment horizontal="center"/>
    </xf>
    <xf numFmtId="0" fontId="66" fillId="0" borderId="0" xfId="0" applyFont="1" applyFill="1" applyAlignment="1">
      <alignment horizontal="left" wrapText="1" indent="2"/>
    </xf>
    <xf numFmtId="0" fontId="66" fillId="0" borderId="0" xfId="0" applyFont="1" applyAlignment="1">
      <alignment horizontal="left" wrapText="1" indent="2"/>
    </xf>
    <xf numFmtId="0" fontId="132" fillId="0" borderId="0" xfId="0" applyFont="1" applyFill="1"/>
    <xf numFmtId="0" fontId="66" fillId="0" borderId="0" xfId="0" applyFont="1" applyFill="1" applyBorder="1" applyAlignment="1">
      <alignment horizontal="center"/>
    </xf>
    <xf numFmtId="0" fontId="66" fillId="0" borderId="0" xfId="39" applyFont="1" applyFill="1" applyBorder="1" applyAlignment="1" applyProtection="1">
      <alignment wrapText="1"/>
      <protection locked="0"/>
    </xf>
    <xf numFmtId="3" fontId="66" fillId="0" borderId="0" xfId="0" applyNumberFormat="1" applyFont="1" applyFill="1" applyAlignment="1">
      <alignment wrapText="1"/>
    </xf>
    <xf numFmtId="0" fontId="66" fillId="0" borderId="0" xfId="39" applyFont="1" applyFill="1" applyBorder="1" applyAlignment="1" applyProtection="1">
      <alignment horizontal="left" wrapText="1"/>
      <protection locked="0"/>
    </xf>
    <xf numFmtId="0" fontId="41" fillId="0" borderId="13" xfId="0" applyFont="1" applyFill="1" applyBorder="1" applyAlignment="1">
      <alignment horizontal="left"/>
    </xf>
    <xf numFmtId="0" fontId="39" fillId="0" borderId="35" xfId="0" applyFont="1" applyFill="1" applyBorder="1" applyAlignment="1">
      <alignment vertical="center"/>
    </xf>
    <xf numFmtId="0" fontId="39" fillId="0" borderId="35" xfId="0" applyFont="1" applyFill="1" applyBorder="1"/>
    <xf numFmtId="0" fontId="125" fillId="0" borderId="0" xfId="0" applyFont="1" applyBorder="1" applyAlignment="1">
      <alignment horizontal="left" vertical="center"/>
    </xf>
    <xf numFmtId="0" fontId="125" fillId="0" borderId="0" xfId="0" applyFont="1" applyAlignment="1">
      <alignment horizontal="center" vertical="center"/>
    </xf>
    <xf numFmtId="0" fontId="142" fillId="0" borderId="0" xfId="0" applyFont="1" applyFill="1" applyAlignment="1">
      <alignment vertical="center"/>
    </xf>
    <xf numFmtId="0" fontId="137" fillId="0" borderId="0" xfId="0" applyFont="1" applyFill="1" applyAlignment="1">
      <alignment vertical="center"/>
    </xf>
    <xf numFmtId="3" fontId="51" fillId="0" borderId="25" xfId="0" applyNumberFormat="1" applyFont="1" applyFill="1" applyBorder="1"/>
    <xf numFmtId="3" fontId="51" fillId="0" borderId="45" xfId="0" applyNumberFormat="1" applyFont="1" applyFill="1" applyBorder="1"/>
    <xf numFmtId="3" fontId="50" fillId="0" borderId="11" xfId="0" applyNumberFormat="1" applyFont="1" applyBorder="1"/>
    <xf numFmtId="3" fontId="41" fillId="0" borderId="36" xfId="0" applyNumberFormat="1" applyFont="1" applyFill="1" applyBorder="1"/>
    <xf numFmtId="3" fontId="51" fillId="0" borderId="41" xfId="0" applyNumberFormat="1" applyFont="1" applyFill="1" applyBorder="1"/>
    <xf numFmtId="0" fontId="0" fillId="0" borderId="25" xfId="0" applyFont="1" applyFill="1" applyBorder="1"/>
    <xf numFmtId="0" fontId="0" fillId="0" borderId="24" xfId="0" applyFont="1" applyFill="1" applyBorder="1"/>
    <xf numFmtId="0" fontId="0" fillId="0" borderId="14" xfId="0" applyFont="1" applyFill="1" applyBorder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3" fontId="18" fillId="0" borderId="14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Border="1" applyAlignment="1">
      <alignment horizontal="center" vertical="center" wrapText="1"/>
    </xf>
    <xf numFmtId="3" fontId="18" fillId="0" borderId="34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right"/>
    </xf>
    <xf numFmtId="0" fontId="12" fillId="0" borderId="12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62" fillId="0" borderId="12" xfId="0" applyFont="1" applyFill="1" applyBorder="1" applyAlignment="1">
      <alignment horizontal="center" vertical="center" wrapText="1"/>
    </xf>
    <xf numFmtId="0" fontId="137" fillId="0" borderId="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25" fillId="0" borderId="16" xfId="0" applyFont="1" applyBorder="1" applyAlignment="1"/>
    <xf numFmtId="0" fontId="25" fillId="0" borderId="48" xfId="0" applyFont="1" applyBorder="1" applyAlignment="1"/>
    <xf numFmtId="0" fontId="137" fillId="0" borderId="0" xfId="0" applyFont="1" applyFill="1" applyAlignment="1">
      <alignment vertical="center"/>
    </xf>
    <xf numFmtId="0" fontId="141" fillId="0" borderId="0" xfId="0" applyFont="1" applyFill="1" applyAlignment="1">
      <alignment vertical="center"/>
    </xf>
    <xf numFmtId="0" fontId="113" fillId="0" borderId="0" xfId="0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wrapText="1"/>
    </xf>
    <xf numFmtId="0" fontId="39" fillId="0" borderId="0" xfId="0" applyFont="1" applyFill="1" applyAlignment="1">
      <alignment wrapText="1"/>
    </xf>
    <xf numFmtId="0" fontId="112" fillId="0" borderId="0" xfId="0" applyFont="1" applyFill="1" applyBorder="1" applyAlignment="1">
      <alignment horizontal="right"/>
    </xf>
    <xf numFmtId="0" fontId="39" fillId="0" borderId="0" xfId="0" applyFont="1" applyFill="1" applyAlignment="1">
      <alignment horizontal="right"/>
    </xf>
    <xf numFmtId="0" fontId="38" fillId="0" borderId="24" xfId="0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32" xfId="0" applyFont="1" applyFill="1" applyBorder="1" applyAlignment="1">
      <alignment horizontal="center" vertical="center"/>
    </xf>
    <xf numFmtId="3" fontId="63" fillId="0" borderId="24" xfId="0" applyNumberFormat="1" applyFont="1" applyFill="1" applyBorder="1" applyAlignment="1">
      <alignment horizontal="center" vertical="center" wrapText="1"/>
    </xf>
    <xf numFmtId="3" fontId="63" fillId="0" borderId="26" xfId="0" applyNumberFormat="1" applyFont="1" applyFill="1" applyBorder="1" applyAlignment="1">
      <alignment wrapText="1"/>
    </xf>
    <xf numFmtId="3" fontId="63" fillId="0" borderId="37" xfId="0" applyNumberFormat="1" applyFont="1" applyFill="1" applyBorder="1" applyAlignment="1">
      <alignment wrapText="1"/>
    </xf>
    <xf numFmtId="3" fontId="63" fillId="0" borderId="41" xfId="0" applyNumberFormat="1" applyFont="1" applyFill="1" applyBorder="1" applyAlignment="1">
      <alignment horizontal="center" vertical="center" wrapText="1"/>
    </xf>
    <xf numFmtId="3" fontId="63" fillId="0" borderId="20" xfId="0" applyNumberFormat="1" applyFont="1" applyFill="1" applyBorder="1" applyAlignment="1">
      <alignment horizontal="center" vertical="center" wrapText="1"/>
    </xf>
    <xf numFmtId="3" fontId="63" fillId="0" borderId="62" xfId="0" applyNumberFormat="1" applyFont="1" applyFill="1" applyBorder="1" applyAlignment="1">
      <alignment horizontal="center" vertical="center" wrapText="1"/>
    </xf>
    <xf numFmtId="3" fontId="63" fillId="0" borderId="40" xfId="0" applyNumberFormat="1" applyFont="1" applyFill="1" applyBorder="1" applyAlignment="1">
      <alignment horizontal="center" vertical="center"/>
    </xf>
    <xf numFmtId="3" fontId="63" fillId="0" borderId="73" xfId="0" applyNumberFormat="1" applyFont="1" applyFill="1" applyBorder="1" applyAlignment="1">
      <alignment horizontal="center" vertical="center"/>
    </xf>
    <xf numFmtId="3" fontId="63" fillId="0" borderId="78" xfId="0" applyNumberFormat="1" applyFont="1" applyFill="1" applyBorder="1" applyAlignment="1">
      <alignment horizontal="center" vertical="center"/>
    </xf>
    <xf numFmtId="1" fontId="63" fillId="0" borderId="40" xfId="0" applyNumberFormat="1" applyFont="1" applyFill="1" applyBorder="1" applyAlignment="1">
      <alignment horizontal="center" vertical="center"/>
    </xf>
    <xf numFmtId="1" fontId="63" fillId="0" borderId="73" xfId="0" applyNumberFormat="1" applyFont="1" applyFill="1" applyBorder="1" applyAlignment="1">
      <alignment horizontal="center" vertical="center"/>
    </xf>
    <xf numFmtId="1" fontId="63" fillId="0" borderId="78" xfId="0" applyNumberFormat="1" applyFont="1" applyFill="1" applyBorder="1" applyAlignment="1">
      <alignment horizontal="center" vertical="center"/>
    </xf>
    <xf numFmtId="3" fontId="63" fillId="0" borderId="38" xfId="0" applyNumberFormat="1" applyFont="1" applyFill="1" applyBorder="1" applyAlignment="1">
      <alignment horizontal="center" vertical="center" wrapText="1"/>
    </xf>
    <xf numFmtId="3" fontId="63" fillId="0" borderId="39" xfId="0" applyNumberFormat="1" applyFont="1" applyFill="1" applyBorder="1" applyAlignment="1">
      <alignment wrapText="1"/>
    </xf>
    <xf numFmtId="3" fontId="63" fillId="0" borderId="57" xfId="0" applyNumberFormat="1" applyFont="1" applyFill="1" applyBorder="1" applyAlignment="1">
      <alignment wrapText="1"/>
    </xf>
    <xf numFmtId="3" fontId="63" fillId="0" borderId="75" xfId="0" applyNumberFormat="1" applyFont="1" applyFill="1" applyBorder="1" applyAlignment="1">
      <alignment horizontal="center" vertical="center" wrapText="1"/>
    </xf>
    <xf numFmtId="0" fontId="0" fillId="0" borderId="76" xfId="0" applyFill="1" applyBorder="1" applyAlignment="1">
      <alignment wrapText="1"/>
    </xf>
    <xf numFmtId="0" fontId="0" fillId="0" borderId="77" xfId="0" applyFill="1" applyBorder="1" applyAlignment="1">
      <alignment wrapText="1"/>
    </xf>
    <xf numFmtId="3" fontId="64" fillId="0" borderId="40" xfId="0" applyNumberFormat="1" applyFont="1" applyFill="1" applyBorder="1" applyAlignment="1">
      <alignment horizontal="center" vertical="center"/>
    </xf>
    <xf numFmtId="0" fontId="64" fillId="0" borderId="73" xfId="0" applyFont="1" applyFill="1" applyBorder="1" applyAlignment="1">
      <alignment horizontal="center" vertical="center"/>
    </xf>
    <xf numFmtId="0" fontId="64" fillId="0" borderId="78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vertical="center"/>
    </xf>
    <xf numFmtId="0" fontId="98" fillId="0" borderId="0" xfId="0" applyFont="1" applyFill="1" applyBorder="1" applyAlignment="1">
      <alignment vertical="center"/>
    </xf>
    <xf numFmtId="0" fontId="56" fillId="0" borderId="12" xfId="0" applyFont="1" applyFill="1" applyBorder="1" applyAlignment="1">
      <alignment vertical="center"/>
    </xf>
    <xf numFmtId="0" fontId="39" fillId="0" borderId="16" xfId="0" applyFont="1" applyFill="1" applyBorder="1" applyAlignment="1">
      <alignment vertical="center"/>
    </xf>
    <xf numFmtId="0" fontId="39" fillId="0" borderId="48" xfId="0" applyFont="1" applyFill="1" applyBorder="1" applyAlignment="1">
      <alignment vertical="center"/>
    </xf>
    <xf numFmtId="0" fontId="63" fillId="0" borderId="73" xfId="0" applyFont="1" applyFill="1" applyBorder="1" applyAlignment="1"/>
    <xf numFmtId="0" fontId="63" fillId="0" borderId="78" xfId="0" applyFont="1" applyFill="1" applyBorder="1" applyAlignment="1"/>
    <xf numFmtId="3" fontId="117" fillId="0" borderId="56" xfId="0" applyNumberFormat="1" applyFont="1" applyFill="1" applyBorder="1" applyAlignment="1">
      <alignment horizontal="center" vertical="center" wrapText="1"/>
    </xf>
    <xf numFmtId="3" fontId="117" fillId="0" borderId="44" xfId="0" applyNumberFormat="1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16" fillId="0" borderId="0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129" fillId="0" borderId="32" xfId="0" applyFont="1" applyFill="1" applyBorder="1" applyAlignment="1">
      <alignment horizontal="right" vertical="center"/>
    </xf>
    <xf numFmtId="0" fontId="40" fillId="0" borderId="32" xfId="0" applyFont="1" applyFill="1" applyBorder="1" applyAlignment="1">
      <alignment horizontal="right" vertical="center"/>
    </xf>
    <xf numFmtId="0" fontId="62" fillId="0" borderId="38" xfId="0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47" fillId="0" borderId="0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wrapText="1"/>
    </xf>
    <xf numFmtId="0" fontId="39" fillId="0" borderId="66" xfId="0" applyFont="1" applyFill="1" applyBorder="1" applyAlignment="1">
      <alignment horizontal="center" vertical="center" wrapText="1"/>
    </xf>
    <xf numFmtId="0" fontId="40" fillId="0" borderId="51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0" fontId="40" fillId="0" borderId="66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/>
    </xf>
    <xf numFmtId="0" fontId="46" fillId="0" borderId="44" xfId="0" applyFont="1" applyFill="1" applyBorder="1" applyAlignment="1">
      <alignment horizontal="center" vertical="center"/>
    </xf>
    <xf numFmtId="0" fontId="46" fillId="0" borderId="66" xfId="0" applyFont="1" applyFill="1" applyBorder="1" applyAlignment="1">
      <alignment horizontal="center" vertical="center"/>
    </xf>
    <xf numFmtId="0" fontId="90" fillId="0" borderId="51" xfId="0" applyFont="1" applyFill="1" applyBorder="1" applyAlignment="1">
      <alignment horizontal="center" vertical="center"/>
    </xf>
    <xf numFmtId="0" fontId="90" fillId="0" borderId="44" xfId="0" applyFont="1" applyFill="1" applyBorder="1" applyAlignment="1">
      <alignment horizontal="center" vertical="center"/>
    </xf>
    <xf numFmtId="0" fontId="90" fillId="0" borderId="66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90" fillId="0" borderId="18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0" fillId="0" borderId="49" xfId="0" applyFont="1" applyFill="1" applyBorder="1" applyAlignment="1">
      <alignment horizontal="center"/>
    </xf>
    <xf numFmtId="0" fontId="40" fillId="0" borderId="73" xfId="0" applyFont="1" applyFill="1" applyBorder="1" applyAlignment="1">
      <alignment horizontal="center"/>
    </xf>
    <xf numFmtId="0" fontId="40" fillId="0" borderId="74" xfId="0" applyFont="1" applyFill="1" applyBorder="1" applyAlignment="1">
      <alignment horizontal="center"/>
    </xf>
    <xf numFmtId="0" fontId="40" fillId="0" borderId="44" xfId="0" applyFont="1" applyFill="1" applyBorder="1" applyAlignment="1">
      <alignment horizontal="center" vertical="center"/>
    </xf>
    <xf numFmtId="0" fontId="40" fillId="0" borderId="66" xfId="0" applyFont="1" applyFill="1" applyBorder="1" applyAlignment="1">
      <alignment horizontal="center" vertical="center"/>
    </xf>
    <xf numFmtId="49" fontId="47" fillId="0" borderId="51" xfId="0" applyNumberFormat="1" applyFont="1" applyFill="1" applyBorder="1" applyAlignment="1">
      <alignment horizontal="center" vertical="center" wrapText="1"/>
    </xf>
    <xf numFmtId="0" fontId="47" fillId="0" borderId="44" xfId="0" applyFont="1" applyFill="1" applyBorder="1" applyAlignment="1">
      <alignment horizontal="center" vertical="center" wrapText="1"/>
    </xf>
    <xf numFmtId="0" fontId="47" fillId="0" borderId="66" xfId="0" applyFont="1" applyFill="1" applyBorder="1" applyAlignment="1">
      <alignment horizontal="center" vertical="center" wrapText="1"/>
    </xf>
    <xf numFmtId="0" fontId="45" fillId="0" borderId="49" xfId="0" applyFont="1" applyFill="1" applyBorder="1" applyAlignment="1">
      <alignment horizontal="center" vertical="center"/>
    </xf>
    <xf numFmtId="0" fontId="45" fillId="0" borderId="73" xfId="0" applyFont="1" applyFill="1" applyBorder="1"/>
    <xf numFmtId="0" fontId="45" fillId="0" borderId="74" xfId="0" applyFont="1" applyFill="1" applyBorder="1"/>
    <xf numFmtId="0" fontId="45" fillId="0" borderId="73" xfId="0" applyFont="1" applyFill="1" applyBorder="1" applyAlignment="1">
      <alignment horizontal="center" vertical="center"/>
    </xf>
    <xf numFmtId="0" fontId="45" fillId="0" borderId="74" xfId="0" applyFont="1" applyFill="1" applyBorder="1" applyAlignment="1">
      <alignment horizontal="center" vertical="center"/>
    </xf>
    <xf numFmtId="0" fontId="40" fillId="0" borderId="44" xfId="0" applyFont="1" applyFill="1" applyBorder="1"/>
    <xf numFmtId="0" fontId="40" fillId="0" borderId="66" xfId="0" applyFont="1" applyFill="1" applyBorder="1"/>
    <xf numFmtId="0" fontId="47" fillId="0" borderId="44" xfId="0" applyFont="1" applyFill="1" applyBorder="1"/>
    <xf numFmtId="0" fontId="47" fillId="0" borderId="66" xfId="0" applyFont="1" applyFill="1" applyBorder="1"/>
    <xf numFmtId="0" fontId="51" fillId="0" borderId="51" xfId="0" applyFont="1" applyFill="1" applyBorder="1" applyAlignment="1">
      <alignment horizontal="center" vertical="center" wrapText="1"/>
    </xf>
    <xf numFmtId="0" fontId="51" fillId="0" borderId="44" xfId="0" applyFont="1" applyFill="1" applyBorder="1" applyAlignment="1">
      <alignment horizontal="center" vertical="center"/>
    </xf>
    <xf numFmtId="0" fontId="51" fillId="0" borderId="66" xfId="0" applyFont="1" applyFill="1" applyBorder="1" applyAlignment="1">
      <alignment horizontal="center" vertical="center"/>
    </xf>
    <xf numFmtId="0" fontId="41" fillId="0" borderId="51" xfId="0" applyFont="1" applyFill="1" applyBorder="1" applyAlignment="1">
      <alignment horizontal="center" vertical="center" wrapText="1"/>
    </xf>
    <xf numFmtId="0" fontId="41" fillId="0" borderId="44" xfId="0" applyFont="1" applyFill="1" applyBorder="1"/>
    <xf numFmtId="0" fontId="41" fillId="0" borderId="66" xfId="0" applyFont="1" applyFill="1" applyBorder="1"/>
    <xf numFmtId="0" fontId="0" fillId="0" borderId="44" xfId="0" applyFill="1" applyBorder="1" applyAlignment="1"/>
    <xf numFmtId="0" fontId="0" fillId="0" borderId="66" xfId="0" applyFill="1" applyBorder="1" applyAlignment="1"/>
    <xf numFmtId="0" fontId="53" fillId="0" borderId="51" xfId="0" applyFont="1" applyFill="1" applyBorder="1" applyAlignment="1">
      <alignment horizontal="center" vertical="center" wrapText="1"/>
    </xf>
    <xf numFmtId="0" fontId="53" fillId="0" borderId="44" xfId="0" applyFont="1" applyFill="1" applyBorder="1" applyAlignment="1">
      <alignment horizontal="center" vertical="center"/>
    </xf>
    <xf numFmtId="0" fontId="53" fillId="0" borderId="66" xfId="0" applyFont="1" applyFill="1" applyBorder="1" applyAlignment="1">
      <alignment horizontal="center" vertical="center"/>
    </xf>
    <xf numFmtId="49" fontId="39" fillId="0" borderId="49" xfId="0" applyNumberFormat="1" applyFont="1" applyFill="1" applyBorder="1" applyAlignment="1">
      <alignment horizontal="center" vertical="center" wrapText="1"/>
    </xf>
    <xf numFmtId="0" fontId="122" fillId="0" borderId="51" xfId="0" applyFont="1" applyFill="1" applyBorder="1" applyAlignment="1">
      <alignment horizontal="center" vertical="center" wrapText="1"/>
    </xf>
    <xf numFmtId="0" fontId="122" fillId="0" borderId="44" xfId="0" applyFont="1" applyFill="1" applyBorder="1" applyAlignment="1">
      <alignment horizontal="center" vertical="center" wrapText="1"/>
    </xf>
    <xf numFmtId="0" fontId="122" fillId="0" borderId="66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center" vertical="center" wrapText="1"/>
    </xf>
    <xf numFmtId="0" fontId="22" fillId="0" borderId="44" xfId="0" applyFont="1" applyFill="1" applyBorder="1"/>
    <xf numFmtId="0" fontId="22" fillId="0" borderId="66" xfId="0" applyFont="1" applyFill="1" applyBorder="1"/>
    <xf numFmtId="49" fontId="123" fillId="0" borderId="51" xfId="0" applyNumberFormat="1" applyFont="1" applyFill="1" applyBorder="1" applyAlignment="1">
      <alignment horizontal="center" vertical="center" wrapText="1"/>
    </xf>
    <xf numFmtId="0" fontId="123" fillId="0" borderId="44" xfId="0" applyFont="1" applyFill="1" applyBorder="1" applyAlignment="1">
      <alignment horizontal="center" vertical="center" wrapText="1"/>
    </xf>
    <xf numFmtId="0" fontId="123" fillId="0" borderId="66" xfId="0" applyFont="1" applyFill="1" applyBorder="1" applyAlignment="1">
      <alignment horizontal="center" vertical="center" wrapText="1"/>
    </xf>
    <xf numFmtId="49" fontId="22" fillId="0" borderId="51" xfId="0" applyNumberFormat="1" applyFont="1" applyFill="1" applyBorder="1" applyAlignment="1">
      <alignment horizontal="center" vertical="center" wrapText="1"/>
    </xf>
    <xf numFmtId="0" fontId="122" fillId="0" borderId="44" xfId="0" applyFont="1" applyFill="1" applyBorder="1" applyAlignment="1">
      <alignment horizontal="center" vertical="center"/>
    </xf>
    <xf numFmtId="0" fontId="122" fillId="0" borderId="66" xfId="0" applyFont="1" applyFill="1" applyBorder="1" applyAlignment="1">
      <alignment horizontal="center" vertical="center"/>
    </xf>
    <xf numFmtId="49" fontId="41" fillId="0" borderId="51" xfId="0" applyNumberFormat="1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41" fillId="0" borderId="66" xfId="0" applyFont="1" applyFill="1" applyBorder="1" applyAlignment="1">
      <alignment horizontal="center" vertical="center" wrapText="1"/>
    </xf>
    <xf numFmtId="49" fontId="53" fillId="0" borderId="51" xfId="0" applyNumberFormat="1" applyFont="1" applyFill="1" applyBorder="1" applyAlignment="1">
      <alignment horizontal="center" vertical="center" wrapText="1"/>
    </xf>
    <xf numFmtId="0" fontId="53" fillId="0" borderId="44" xfId="0" applyFont="1" applyFill="1" applyBorder="1" applyAlignment="1">
      <alignment horizontal="center" vertical="center" wrapText="1"/>
    </xf>
    <xf numFmtId="0" fontId="53" fillId="0" borderId="66" xfId="0" applyFont="1" applyFill="1" applyBorder="1" applyAlignment="1">
      <alignment horizontal="center" vertical="center" wrapText="1"/>
    </xf>
    <xf numFmtId="49" fontId="51" fillId="0" borderId="51" xfId="0" applyNumberFormat="1" applyFont="1" applyFill="1" applyBorder="1" applyAlignment="1">
      <alignment horizontal="center" vertical="center" wrapText="1"/>
    </xf>
    <xf numFmtId="0" fontId="51" fillId="0" borderId="44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57" fillId="0" borderId="49" xfId="0" applyFont="1" applyFill="1" applyBorder="1" applyAlignment="1">
      <alignment horizontal="center" vertical="center"/>
    </xf>
    <xf numFmtId="0" fontId="57" fillId="0" borderId="73" xfId="0" applyFont="1" applyFill="1" applyBorder="1" applyAlignment="1">
      <alignment horizontal="center" vertical="center"/>
    </xf>
    <xf numFmtId="0" fontId="57" fillId="0" borderId="74" xfId="0" applyFont="1" applyFill="1" applyBorder="1" applyAlignment="1">
      <alignment horizontal="center" vertical="center"/>
    </xf>
    <xf numFmtId="0" fontId="45" fillId="0" borderId="51" xfId="0" applyFont="1" applyFill="1" applyBorder="1" applyAlignment="1">
      <alignment horizontal="center" vertical="center"/>
    </xf>
    <xf numFmtId="0" fontId="45" fillId="0" borderId="44" xfId="0" applyFont="1" applyFill="1" applyBorder="1" applyAlignment="1">
      <alignment horizontal="center" vertical="center"/>
    </xf>
    <xf numFmtId="0" fontId="45" fillId="0" borderId="66" xfId="0" applyFont="1" applyFill="1" applyBorder="1" applyAlignment="1">
      <alignment horizontal="center" vertical="center"/>
    </xf>
    <xf numFmtId="49" fontId="39" fillId="0" borderId="51" xfId="0" applyNumberFormat="1" applyFont="1" applyFill="1" applyBorder="1" applyAlignment="1">
      <alignment horizontal="center" vertical="center" wrapText="1"/>
    </xf>
    <xf numFmtId="49" fontId="48" fillId="0" borderId="51" xfId="0" applyNumberFormat="1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 wrapText="1"/>
    </xf>
    <xf numFmtId="0" fontId="48" fillId="0" borderId="66" xfId="0" applyFont="1" applyFill="1" applyBorder="1" applyAlignment="1">
      <alignment horizontal="center" vertical="center" wrapText="1"/>
    </xf>
    <xf numFmtId="0" fontId="48" fillId="0" borderId="51" xfId="0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/>
    </xf>
    <xf numFmtId="0" fontId="48" fillId="0" borderId="66" xfId="0" applyFont="1" applyFill="1" applyBorder="1" applyAlignment="1">
      <alignment horizontal="center" vertical="center"/>
    </xf>
    <xf numFmtId="0" fontId="57" fillId="0" borderId="51" xfId="0" applyFont="1" applyFill="1" applyBorder="1" applyAlignment="1">
      <alignment horizontal="center" vertical="center"/>
    </xf>
    <xf numFmtId="0" fontId="57" fillId="0" borderId="44" xfId="0" applyFont="1" applyFill="1" applyBorder="1" applyAlignment="1">
      <alignment horizontal="center" vertical="center"/>
    </xf>
    <xf numFmtId="0" fontId="57" fillId="0" borderId="66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66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 wrapText="1"/>
    </xf>
    <xf numFmtId="0" fontId="22" fillId="0" borderId="66" xfId="0" applyFont="1" applyFill="1" applyBorder="1" applyAlignment="1">
      <alignment horizontal="center" vertical="center" wrapText="1"/>
    </xf>
    <xf numFmtId="49" fontId="38" fillId="0" borderId="51" xfId="0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distributed"/>
    </xf>
    <xf numFmtId="0" fontId="0" fillId="0" borderId="44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44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distributed"/>
    </xf>
    <xf numFmtId="0" fontId="0" fillId="0" borderId="44" xfId="0" applyFill="1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22" fillId="0" borderId="51" xfId="0" applyFont="1" applyFill="1" applyBorder="1" applyAlignment="1">
      <alignment horizontal="center" vertical="distributed"/>
    </xf>
    <xf numFmtId="0" fontId="22" fillId="0" borderId="44" xfId="0" applyFont="1" applyFill="1" applyBorder="1" applyAlignment="1">
      <alignment horizontal="center"/>
    </xf>
    <xf numFmtId="0" fontId="22" fillId="0" borderId="66" xfId="0" applyFont="1" applyFill="1" applyBorder="1" applyAlignment="1">
      <alignment horizontal="center"/>
    </xf>
    <xf numFmtId="49" fontId="51" fillId="0" borderId="44" xfId="0" applyNumberFormat="1" applyFont="1" applyFill="1" applyBorder="1" applyAlignment="1">
      <alignment horizontal="center" vertical="center" wrapText="1"/>
    </xf>
    <xf numFmtId="49" fontId="51" fillId="0" borderId="66" xfId="0" applyNumberFormat="1" applyFont="1" applyFill="1" applyBorder="1" applyAlignment="1">
      <alignment horizontal="center" vertical="center" wrapText="1"/>
    </xf>
    <xf numFmtId="49" fontId="47" fillId="0" borderId="44" xfId="0" applyNumberFormat="1" applyFont="1" applyFill="1" applyBorder="1" applyAlignment="1">
      <alignment horizontal="center" vertical="center" wrapText="1"/>
    </xf>
    <xf numFmtId="49" fontId="47" fillId="0" borderId="66" xfId="0" applyNumberFormat="1" applyFont="1" applyFill="1" applyBorder="1" applyAlignment="1">
      <alignment horizontal="center" vertical="center" wrapText="1"/>
    </xf>
    <xf numFmtId="49" fontId="25" fillId="0" borderId="51" xfId="0" applyNumberFormat="1" applyFont="1" applyFill="1" applyBorder="1" applyAlignment="1">
      <alignment horizontal="center" vertical="distributed"/>
    </xf>
    <xf numFmtId="0" fontId="45" fillId="0" borderId="44" xfId="0" applyFont="1" applyFill="1" applyBorder="1"/>
    <xf numFmtId="0" fontId="45" fillId="0" borderId="66" xfId="0" applyFont="1" applyFill="1" applyBorder="1"/>
    <xf numFmtId="49" fontId="125" fillId="0" borderId="51" xfId="0" applyNumberFormat="1" applyFont="1" applyFill="1" applyBorder="1" applyAlignment="1">
      <alignment horizontal="center" vertical="distributed"/>
    </xf>
    <xf numFmtId="49" fontId="48" fillId="0" borderId="44" xfId="0" applyNumberFormat="1" applyFont="1" applyFill="1" applyBorder="1" applyAlignment="1">
      <alignment horizontal="center" vertical="center" wrapText="1"/>
    </xf>
    <xf numFmtId="49" fontId="48" fillId="0" borderId="66" xfId="0" applyNumberFormat="1" applyFont="1" applyFill="1" applyBorder="1" applyAlignment="1">
      <alignment horizontal="center" vertical="center" wrapText="1"/>
    </xf>
    <xf numFmtId="0" fontId="57" fillId="0" borderId="44" xfId="0" applyFont="1" applyFill="1" applyBorder="1"/>
    <xf numFmtId="0" fontId="57" fillId="0" borderId="66" xfId="0" applyFont="1" applyFill="1" applyBorder="1"/>
    <xf numFmtId="0" fontId="51" fillId="0" borderId="44" xfId="0" applyFont="1" applyFill="1" applyBorder="1"/>
    <xf numFmtId="0" fontId="51" fillId="0" borderId="66" xfId="0" applyFont="1" applyFill="1" applyBorder="1"/>
    <xf numFmtId="0" fontId="51" fillId="0" borderId="44" xfId="0" applyFont="1" applyFill="1" applyBorder="1" applyAlignment="1">
      <alignment vertical="center"/>
    </xf>
    <xf numFmtId="0" fontId="51" fillId="0" borderId="66" xfId="0" applyFont="1" applyFill="1" applyBorder="1" applyAlignment="1">
      <alignment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6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/>
    </xf>
    <xf numFmtId="0" fontId="22" fillId="0" borderId="37" xfId="0" applyFont="1" applyFill="1" applyBorder="1" applyAlignment="1"/>
    <xf numFmtId="0" fontId="22" fillId="0" borderId="14" xfId="0" applyFont="1" applyFill="1" applyBorder="1" applyAlignment="1"/>
    <xf numFmtId="0" fontId="22" fillId="0" borderId="34" xfId="0" applyFont="1" applyFill="1" applyBorder="1" applyAlignment="1"/>
    <xf numFmtId="0" fontId="22" fillId="0" borderId="25" xfId="0" applyFont="1" applyFill="1" applyBorder="1" applyAlignment="1"/>
    <xf numFmtId="0" fontId="22" fillId="0" borderId="45" xfId="0" applyFont="1" applyFill="1" applyBorder="1" applyAlignment="1"/>
    <xf numFmtId="3" fontId="51" fillId="0" borderId="16" xfId="0" applyNumberFormat="1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40" fillId="0" borderId="48" xfId="0" applyFont="1" applyFill="1" applyBorder="1" applyAlignment="1"/>
    <xf numFmtId="3" fontId="51" fillId="0" borderId="26" xfId="0" applyNumberFormat="1" applyFont="1" applyFill="1" applyBorder="1" applyAlignment="1">
      <alignment horizontal="center" vertical="center"/>
    </xf>
    <xf numFmtId="3" fontId="48" fillId="0" borderId="12" xfId="0" applyNumberFormat="1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40" fillId="0" borderId="48" xfId="0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12" xfId="0" applyNumberFormat="1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0" fillId="0" borderId="34" xfId="0" applyFill="1" applyBorder="1" applyAlignment="1"/>
    <xf numFmtId="0" fontId="88" fillId="0" borderId="24" xfId="0" applyFont="1" applyFill="1" applyBorder="1" applyAlignment="1">
      <alignment horizontal="center" vertical="center"/>
    </xf>
    <xf numFmtId="0" fontId="88" fillId="0" borderId="37" xfId="0" applyFont="1" applyFill="1" applyBorder="1" applyAlignment="1"/>
    <xf numFmtId="0" fontId="88" fillId="0" borderId="14" xfId="0" applyFont="1" applyFill="1" applyBorder="1" applyAlignment="1"/>
    <xf numFmtId="0" fontId="88" fillId="0" borderId="34" xfId="0" applyFont="1" applyFill="1" applyBorder="1" applyAlignment="1"/>
    <xf numFmtId="0" fontId="88" fillId="0" borderId="25" xfId="0" applyFont="1" applyFill="1" applyBorder="1" applyAlignment="1"/>
    <xf numFmtId="0" fontId="88" fillId="0" borderId="45" xfId="0" applyFont="1" applyFill="1" applyBorder="1" applyAlignment="1"/>
    <xf numFmtId="0" fontId="40" fillId="0" borderId="16" xfId="0" applyFont="1" applyFill="1" applyBorder="1" applyAlignment="1"/>
    <xf numFmtId="3" fontId="22" fillId="0" borderId="24" xfId="0" applyNumberFormat="1" applyFont="1" applyFill="1" applyBorder="1" applyAlignment="1">
      <alignment horizontal="center" vertical="center"/>
    </xf>
    <xf numFmtId="3" fontId="22" fillId="0" borderId="26" xfId="0" applyNumberFormat="1" applyFont="1" applyFill="1" applyBorder="1" applyAlignment="1">
      <alignment horizontal="center" vertical="center"/>
    </xf>
    <xf numFmtId="3" fontId="22" fillId="0" borderId="37" xfId="0" applyNumberFormat="1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3" fontId="51" fillId="0" borderId="25" xfId="0" applyNumberFormat="1" applyFont="1" applyFill="1" applyBorder="1" applyAlignment="1">
      <alignment horizontal="center" vertical="center"/>
    </xf>
    <xf numFmtId="3" fontId="51" fillId="0" borderId="32" xfId="0" applyNumberFormat="1" applyFont="1" applyFill="1" applyBorder="1" applyAlignment="1">
      <alignment horizontal="center" vertical="center"/>
    </xf>
    <xf numFmtId="3" fontId="51" fillId="0" borderId="45" xfId="0" applyNumberFormat="1" applyFont="1" applyFill="1" applyBorder="1" applyAlignment="1">
      <alignment horizontal="center" vertical="center"/>
    </xf>
    <xf numFmtId="0" fontId="40" fillId="0" borderId="32" xfId="0" applyFont="1" applyFill="1" applyBorder="1" applyAlignment="1">
      <alignment horizontal="center" vertical="center"/>
    </xf>
    <xf numFmtId="0" fontId="40" fillId="0" borderId="45" xfId="0" applyFont="1" applyFill="1" applyBorder="1" applyAlignment="1"/>
    <xf numFmtId="3" fontId="48" fillId="0" borderId="25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11. évi Eredeti KIADÁS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  <cellStyle name="TableStyleLight1" xfId="4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65</xdr:row>
      <xdr:rowOff>0</xdr:rowOff>
    </xdr:from>
    <xdr:to>
      <xdr:col>1</xdr:col>
      <xdr:colOff>2362200</xdr:colOff>
      <xdr:row>65</xdr:row>
      <xdr:rowOff>0</xdr:rowOff>
    </xdr:to>
    <xdr:sp macro="" textlink="">
      <xdr:nvSpPr>
        <xdr:cNvPr id="2050" name="AutoShape 16"/>
        <xdr:cNvSpPr>
          <a:spLocks/>
        </xdr:cNvSpPr>
      </xdr:nvSpPr>
      <xdr:spPr bwMode="auto">
        <a:xfrm>
          <a:off x="2476500" y="40195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2286000</xdr:colOff>
      <xdr:row>219</xdr:row>
      <xdr:rowOff>0</xdr:rowOff>
    </xdr:from>
    <xdr:to>
      <xdr:col>1</xdr:col>
      <xdr:colOff>2362200</xdr:colOff>
      <xdr:row>219</xdr:row>
      <xdr:rowOff>0</xdr:rowOff>
    </xdr:to>
    <xdr:sp macro="" textlink="">
      <xdr:nvSpPr>
        <xdr:cNvPr id="2051" name="AutoShape 95"/>
        <xdr:cNvSpPr>
          <a:spLocks/>
        </xdr:cNvSpPr>
      </xdr:nvSpPr>
      <xdr:spPr bwMode="auto">
        <a:xfrm>
          <a:off x="2476500" y="456247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2286000</xdr:colOff>
      <xdr:row>413</xdr:row>
      <xdr:rowOff>0</xdr:rowOff>
    </xdr:from>
    <xdr:to>
      <xdr:col>1</xdr:col>
      <xdr:colOff>2362200</xdr:colOff>
      <xdr:row>413</xdr:row>
      <xdr:rowOff>0</xdr:rowOff>
    </xdr:to>
    <xdr:sp macro="" textlink="">
      <xdr:nvSpPr>
        <xdr:cNvPr id="2052" name="AutoShape 96"/>
        <xdr:cNvSpPr>
          <a:spLocks/>
        </xdr:cNvSpPr>
      </xdr:nvSpPr>
      <xdr:spPr bwMode="auto">
        <a:xfrm>
          <a:off x="2476500" y="2598420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P48"/>
  <sheetViews>
    <sheetView tabSelected="1" view="pageBreakPreview" zoomScaleNormal="100" zoomScaleSheetLayoutView="100" workbookViewId="0">
      <selection activeCell="C44" sqref="C44"/>
    </sheetView>
  </sheetViews>
  <sheetFormatPr defaultRowHeight="12.75"/>
  <cols>
    <col min="1" max="1" width="51.42578125" style="44" customWidth="1"/>
    <col min="2" max="2" width="12.7109375" style="44" customWidth="1"/>
    <col min="3" max="4" width="12.7109375" style="40" customWidth="1"/>
    <col min="5" max="5" width="55.7109375" style="44" customWidth="1"/>
    <col min="6" max="6" width="12.7109375" style="44" customWidth="1"/>
    <col min="7" max="8" width="12.7109375" style="40" customWidth="1"/>
    <col min="9" max="9" width="10.42578125" style="44" bestFit="1" customWidth="1"/>
    <col min="10" max="10" width="9.140625" style="103"/>
    <col min="11" max="16384" width="9.140625" style="44"/>
  </cols>
  <sheetData>
    <row r="1" spans="1:10" s="191" customFormat="1" ht="18" customHeight="1">
      <c r="A1" s="1280" t="s">
        <v>1462</v>
      </c>
      <c r="B1" s="1281"/>
      <c r="C1" s="1281"/>
      <c r="D1" s="1281"/>
      <c r="E1" s="1281"/>
      <c r="F1" s="1281"/>
      <c r="G1" s="1281"/>
      <c r="H1" s="1281"/>
      <c r="J1" s="192"/>
    </row>
    <row r="2" spans="1:10" ht="7.5" customHeight="1" thickBot="1">
      <c r="A2" s="193"/>
      <c r="B2" s="56"/>
      <c r="C2" s="405"/>
      <c r="D2" s="405"/>
      <c r="E2" s="56"/>
      <c r="F2" s="56"/>
      <c r="H2" s="434"/>
    </row>
    <row r="3" spans="1:10" ht="34.5" customHeight="1" thickBot="1">
      <c r="A3" s="194" t="s">
        <v>994</v>
      </c>
      <c r="B3" s="989" t="s">
        <v>754</v>
      </c>
      <c r="C3" s="990" t="s">
        <v>902</v>
      </c>
      <c r="D3" s="991" t="s">
        <v>903</v>
      </c>
      <c r="E3" s="194" t="s">
        <v>995</v>
      </c>
      <c r="F3" s="989" t="s">
        <v>754</v>
      </c>
      <c r="G3" s="990" t="s">
        <v>902</v>
      </c>
      <c r="H3" s="991" t="s">
        <v>903</v>
      </c>
    </row>
    <row r="4" spans="1:10" ht="15" customHeight="1" thickBot="1">
      <c r="A4" s="387" t="s">
        <v>996</v>
      </c>
      <c r="B4" s="388"/>
      <c r="C4" s="406"/>
      <c r="D4" s="406"/>
      <c r="E4" s="388"/>
      <c r="F4" s="388"/>
      <c r="G4" s="406"/>
      <c r="H4" s="435"/>
    </row>
    <row r="5" spans="1:10" s="41" customFormat="1" ht="14.25" customHeight="1">
      <c r="A5" s="195" t="s">
        <v>997</v>
      </c>
      <c r="B5" s="196"/>
      <c r="C5" s="407"/>
      <c r="D5" s="408"/>
      <c r="E5" s="195" t="s">
        <v>488</v>
      </c>
      <c r="F5" s="57"/>
      <c r="G5" s="407"/>
      <c r="H5" s="436"/>
      <c r="J5" s="197"/>
    </row>
    <row r="6" spans="1:10" ht="14.1" customHeight="1">
      <c r="A6" s="198" t="s">
        <v>674</v>
      </c>
      <c r="B6" s="60">
        <f>'3 m Kiad'!J9</f>
        <v>4262371</v>
      </c>
      <c r="C6" s="60">
        <f>'3 m Kiad'!K9</f>
        <v>4438471</v>
      </c>
      <c r="D6" s="674">
        <f>'3 m Kiad'!L9</f>
        <v>4197587</v>
      </c>
      <c r="E6" s="163" t="s">
        <v>764</v>
      </c>
      <c r="F6" s="42">
        <f>'2 m Bev'!J10</f>
        <v>3413061</v>
      </c>
      <c r="G6" s="42">
        <f>'2 m Bev'!K10</f>
        <v>3632890</v>
      </c>
      <c r="H6" s="674">
        <f>'2 m Bev'!L10</f>
        <v>3531054</v>
      </c>
    </row>
    <row r="7" spans="1:10" ht="14.1" customHeight="1">
      <c r="A7" s="163" t="s">
        <v>710</v>
      </c>
      <c r="B7" s="60">
        <f>'3 m Kiad'!J12</f>
        <v>1258011</v>
      </c>
      <c r="C7" s="60">
        <f>'3 m Kiad'!K12</f>
        <v>1267311</v>
      </c>
      <c r="D7" s="674">
        <f>'3 m Kiad'!L12</f>
        <v>1154697</v>
      </c>
      <c r="E7" s="163" t="s">
        <v>740</v>
      </c>
      <c r="F7" s="42">
        <f>'2 m Bev'!J16</f>
        <v>7422723</v>
      </c>
      <c r="G7" s="42">
        <f>'2 m Bev'!K16</f>
        <v>7464295</v>
      </c>
      <c r="H7" s="674">
        <f>'2 m Bev'!L16</f>
        <v>7714657</v>
      </c>
    </row>
    <row r="8" spans="1:10" ht="14.1" customHeight="1">
      <c r="A8" s="163" t="s">
        <v>711</v>
      </c>
      <c r="B8" s="60">
        <f>'3 m Kiad'!J13</f>
        <v>5520644</v>
      </c>
      <c r="C8" s="60">
        <f>'3 m Kiad'!K13</f>
        <v>6146148</v>
      </c>
      <c r="D8" s="674">
        <f>'3 m Kiad'!L13</f>
        <v>5275993</v>
      </c>
      <c r="E8" s="199" t="s">
        <v>741</v>
      </c>
      <c r="F8" s="42">
        <f>'2 m Bev'!J25</f>
        <v>1652558</v>
      </c>
      <c r="G8" s="42">
        <f>'2 m Bev'!K25</f>
        <v>1868588</v>
      </c>
      <c r="H8" s="674">
        <f>'2 m Bev'!L25</f>
        <v>2051324</v>
      </c>
    </row>
    <row r="9" spans="1:10" ht="14.1" customHeight="1">
      <c r="A9" s="163" t="s">
        <v>1230</v>
      </c>
      <c r="B9" s="60">
        <f>'3 m Kiad'!J17</f>
        <v>615801</v>
      </c>
      <c r="C9" s="60">
        <f>'3 m Kiad'!K17</f>
        <v>549841</v>
      </c>
      <c r="D9" s="674">
        <f>'3 m Kiad'!L17</f>
        <v>469099</v>
      </c>
      <c r="E9" s="199" t="s">
        <v>765</v>
      </c>
      <c r="F9" s="42">
        <f>'2 m Bev'!J30</f>
        <v>200</v>
      </c>
      <c r="G9" s="42">
        <f>'2 m Bev'!K30</f>
        <v>298</v>
      </c>
      <c r="H9" s="674">
        <f>'2 m Bev'!L30</f>
        <v>407</v>
      </c>
    </row>
    <row r="10" spans="1:10" ht="12.75" customHeight="1" thickBot="1">
      <c r="A10" s="163" t="s">
        <v>867</v>
      </c>
      <c r="B10" s="60">
        <f>'3 m Kiad'!J18</f>
        <v>559249</v>
      </c>
      <c r="C10" s="60">
        <f>'3 m Kiad'!K18</f>
        <v>671855</v>
      </c>
      <c r="D10" s="674">
        <f>'3 m Kiad'!L18</f>
        <v>287473</v>
      </c>
      <c r="E10" s="199"/>
      <c r="F10" s="42"/>
      <c r="G10" s="42"/>
      <c r="H10" s="674"/>
    </row>
    <row r="11" spans="1:10" s="41" customFormat="1" ht="14.1" customHeight="1" thickBot="1">
      <c r="A11" s="200" t="s">
        <v>719</v>
      </c>
      <c r="B11" s="63">
        <f>SUM(B6:B10)</f>
        <v>12216076</v>
      </c>
      <c r="C11" s="63">
        <f>SUM(C6:C10)</f>
        <v>13073626</v>
      </c>
      <c r="D11" s="675">
        <f>SUM(D6:D10)</f>
        <v>11384849</v>
      </c>
      <c r="E11" s="200" t="s">
        <v>1219</v>
      </c>
      <c r="F11" s="63">
        <f>SUM(F6:F10)</f>
        <v>12488542</v>
      </c>
      <c r="G11" s="63">
        <f>SUM(G6:G10)</f>
        <v>12966071</v>
      </c>
      <c r="H11" s="675">
        <f>SUM(H6:H10)</f>
        <v>13297442</v>
      </c>
      <c r="J11" s="197"/>
    </row>
    <row r="12" spans="1:10" ht="12.75" customHeight="1" thickBot="1">
      <c r="A12" s="201"/>
      <c r="B12" s="202"/>
      <c r="C12" s="411"/>
      <c r="D12" s="412"/>
      <c r="E12" s="676" t="s">
        <v>802</v>
      </c>
      <c r="F12" s="64">
        <f>F11-B11</f>
        <v>272466</v>
      </c>
      <c r="G12" s="64">
        <f>G11-C11</f>
        <v>-107555</v>
      </c>
      <c r="H12" s="677">
        <f>H11-D11</f>
        <v>1912593</v>
      </c>
    </row>
    <row r="13" spans="1:10" ht="14.25" customHeight="1" thickBot="1">
      <c r="A13" s="389" t="s">
        <v>1232</v>
      </c>
      <c r="B13" s="390"/>
      <c r="C13" s="413"/>
      <c r="D13" s="414"/>
      <c r="E13" s="390"/>
      <c r="F13" s="390"/>
      <c r="G13" s="413"/>
      <c r="H13" s="414"/>
    </row>
    <row r="14" spans="1:10" ht="12" customHeight="1">
      <c r="A14" s="384" t="s">
        <v>1233</v>
      </c>
      <c r="B14" s="65"/>
      <c r="C14" s="415"/>
      <c r="D14" s="416"/>
      <c r="E14" s="195" t="s">
        <v>570</v>
      </c>
      <c r="F14" s="65"/>
      <c r="G14" s="415"/>
      <c r="H14" s="416"/>
    </row>
    <row r="15" spans="1:10" ht="14.1" customHeight="1">
      <c r="A15" s="163" t="s">
        <v>135</v>
      </c>
      <c r="B15" s="385">
        <f>'3 m Kiad'!J29</f>
        <v>1137829</v>
      </c>
      <c r="C15" s="385">
        <f>'3 m Kiad'!K29</f>
        <v>2319569</v>
      </c>
      <c r="D15" s="685">
        <f>'3 m Kiad'!L29</f>
        <v>1375125</v>
      </c>
      <c r="E15" s="163" t="s">
        <v>742</v>
      </c>
      <c r="F15" s="188">
        <f>'2 m Bev'!J36</f>
        <v>250000</v>
      </c>
      <c r="G15" s="188">
        <f>'2 m Bev'!K36</f>
        <v>120612</v>
      </c>
      <c r="H15" s="678">
        <f>'2 m Bev'!L36</f>
        <v>78289</v>
      </c>
    </row>
    <row r="16" spans="1:10" ht="14.1" customHeight="1">
      <c r="A16" s="163" t="s">
        <v>136</v>
      </c>
      <c r="B16" s="58">
        <f>'3 m Kiad'!J30</f>
        <v>2540401</v>
      </c>
      <c r="C16" s="58">
        <f>'3 m Kiad'!K30</f>
        <v>3087348</v>
      </c>
      <c r="D16" s="678">
        <f>'3 m Kiad'!L30</f>
        <v>1768059</v>
      </c>
      <c r="E16" s="199" t="s">
        <v>767</v>
      </c>
      <c r="F16" s="188">
        <f>'2 m Bev'!J37</f>
        <v>1199140</v>
      </c>
      <c r="G16" s="188">
        <f>'2 m Bev'!K37</f>
        <v>1345143</v>
      </c>
      <c r="H16" s="678">
        <f>'2 m Bev'!L37</f>
        <v>781445</v>
      </c>
    </row>
    <row r="17" spans="1:16" ht="14.1" customHeight="1" thickBot="1">
      <c r="A17" s="163" t="s">
        <v>137</v>
      </c>
      <c r="B17" s="58">
        <f>'3 m Kiad'!J31</f>
        <v>333615</v>
      </c>
      <c r="C17" s="58">
        <f>'3 m Kiad'!K31</f>
        <v>451958</v>
      </c>
      <c r="D17" s="678">
        <f>'3 m Kiad'!L31</f>
        <v>169620</v>
      </c>
      <c r="E17" s="163" t="s">
        <v>766</v>
      </c>
      <c r="F17" s="188">
        <f>'2 m Bev'!J41</f>
        <v>79000</v>
      </c>
      <c r="G17" s="188">
        <f>'2 m Bev'!K41</f>
        <v>79000</v>
      </c>
      <c r="H17" s="678">
        <f>'2 m Bev'!L41</f>
        <v>84004</v>
      </c>
    </row>
    <row r="18" spans="1:16" ht="14.1" hidden="1" customHeight="1" thickBot="1">
      <c r="A18" s="199"/>
      <c r="B18" s="66"/>
      <c r="C18" s="417"/>
      <c r="D18" s="409">
        <f>SUM(B18:C18)</f>
        <v>0</v>
      </c>
      <c r="E18" s="163"/>
      <c r="F18" s="58"/>
      <c r="G18" s="428"/>
      <c r="H18" s="409">
        <f>SUM(F18:G18)</f>
        <v>0</v>
      </c>
    </row>
    <row r="19" spans="1:16" ht="17.25" customHeight="1" thickBot="1">
      <c r="A19" s="203" t="s">
        <v>721</v>
      </c>
      <c r="B19" s="204">
        <f>SUM(B15:B18)</f>
        <v>4011845</v>
      </c>
      <c r="C19" s="204">
        <f>SUM(C15:C18)</f>
        <v>5858875</v>
      </c>
      <c r="D19" s="686">
        <f>SUM(D15:D18)</f>
        <v>3312804</v>
      </c>
      <c r="E19" s="679" t="s">
        <v>1220</v>
      </c>
      <c r="F19" s="67">
        <f>SUM(F15:F18)</f>
        <v>1528140</v>
      </c>
      <c r="G19" s="67">
        <f>SUM(G15:G18)</f>
        <v>1544755</v>
      </c>
      <c r="H19" s="437">
        <f>SUM(H15:H18)</f>
        <v>943738</v>
      </c>
    </row>
    <row r="20" spans="1:16" s="41" customFormat="1" ht="14.1" customHeight="1" thickBot="1">
      <c r="A20" s="205"/>
      <c r="B20" s="206"/>
      <c r="C20" s="418"/>
      <c r="D20" s="419"/>
      <c r="E20" s="676" t="s">
        <v>803</v>
      </c>
      <c r="F20" s="64">
        <f>F19-B19</f>
        <v>-2483705</v>
      </c>
      <c r="G20" s="64">
        <f>G19-C19</f>
        <v>-4314120</v>
      </c>
      <c r="H20" s="677">
        <f>H19-D19</f>
        <v>-2369066</v>
      </c>
      <c r="J20" s="197"/>
    </row>
    <row r="21" spans="1:16" ht="18.75" customHeight="1" thickBot="1">
      <c r="A21" s="207" t="s">
        <v>739</v>
      </c>
      <c r="B21" s="62">
        <f>B11+B19</f>
        <v>16227921</v>
      </c>
      <c r="C21" s="62">
        <f>C11+C19</f>
        <v>18932501</v>
      </c>
      <c r="D21" s="675">
        <f>D11+D19</f>
        <v>14697653</v>
      </c>
      <c r="E21" s="215" t="s">
        <v>804</v>
      </c>
      <c r="F21" s="62">
        <f>F11+F19</f>
        <v>14016682</v>
      </c>
      <c r="G21" s="62">
        <f>G11+G19</f>
        <v>14510826</v>
      </c>
      <c r="H21" s="675">
        <f>H11+H19</f>
        <v>14241180</v>
      </c>
      <c r="P21" s="44" t="s">
        <v>1231</v>
      </c>
    </row>
    <row r="22" spans="1:16" ht="14.25" customHeight="1" thickBot="1">
      <c r="A22" s="389" t="s">
        <v>715</v>
      </c>
      <c r="B22" s="390"/>
      <c r="C22" s="413"/>
      <c r="D22" s="406"/>
      <c r="E22" s="390"/>
      <c r="F22" s="390"/>
      <c r="G22" s="413"/>
      <c r="H22" s="414"/>
    </row>
    <row r="23" spans="1:16" ht="12" customHeight="1">
      <c r="A23" s="384" t="s">
        <v>714</v>
      </c>
      <c r="B23" s="65"/>
      <c r="C23" s="415"/>
      <c r="D23" s="416"/>
      <c r="E23" s="384" t="s">
        <v>724</v>
      </c>
      <c r="F23" s="65"/>
      <c r="G23" s="415"/>
      <c r="H23" s="416"/>
    </row>
    <row r="24" spans="1:16" ht="14.1" customHeight="1">
      <c r="A24" s="163" t="s">
        <v>716</v>
      </c>
      <c r="B24" s="385">
        <f>'3 m Kiad'!J42</f>
        <v>1480</v>
      </c>
      <c r="C24" s="385">
        <f>'3 m Kiad'!K42</f>
        <v>121594</v>
      </c>
      <c r="D24" s="685">
        <f>'3 m Kiad'!L42</f>
        <v>121594</v>
      </c>
      <c r="E24" s="163" t="s">
        <v>743</v>
      </c>
      <c r="F24" s="188">
        <f>'2 m Bev'!J48</f>
        <v>0</v>
      </c>
      <c r="G24" s="188">
        <f>'2 m Bev'!K48</f>
        <v>0</v>
      </c>
      <c r="H24" s="678">
        <f>'2 m Bev'!L48</f>
        <v>0</v>
      </c>
    </row>
    <row r="25" spans="1:16" ht="14.1" customHeight="1">
      <c r="A25" s="163" t="s">
        <v>718</v>
      </c>
      <c r="B25" s="58">
        <f>'3 m Kiad'!J48</f>
        <v>7098583</v>
      </c>
      <c r="C25" s="58">
        <f>'3 m Kiad'!K48</f>
        <v>7653277</v>
      </c>
      <c r="D25" s="678">
        <f>'3 m Kiad'!L48</f>
        <v>6804608</v>
      </c>
      <c r="E25" s="163" t="s">
        <v>745</v>
      </c>
      <c r="F25" s="188">
        <f>'2 m Bev'!J54</f>
        <v>2212719</v>
      </c>
      <c r="G25" s="188">
        <f>'2 m Bev'!K54</f>
        <v>4543269</v>
      </c>
      <c r="H25" s="678">
        <f>'2 m Bev'!L54</f>
        <v>3799812</v>
      </c>
    </row>
    <row r="26" spans="1:16" ht="14.1" customHeight="1">
      <c r="A26" s="163"/>
      <c r="B26" s="188"/>
      <c r="C26" s="188"/>
      <c r="D26" s="678"/>
      <c r="E26" s="163" t="s">
        <v>746</v>
      </c>
      <c r="F26" s="188">
        <f>'2 m Bev'!J57</f>
        <v>7098583</v>
      </c>
      <c r="G26" s="188">
        <f>'2 m Bev'!K57</f>
        <v>7653277</v>
      </c>
      <c r="H26" s="678">
        <f>'2 m Bev'!L57</f>
        <v>6804608</v>
      </c>
    </row>
    <row r="27" spans="1:16" ht="14.1" customHeight="1" thickBot="1">
      <c r="A27" s="397" t="s">
        <v>475</v>
      </c>
      <c r="B27" s="396">
        <f>SUM(B24:B26)</f>
        <v>7100063</v>
      </c>
      <c r="C27" s="396">
        <f>SUM(C24:C26)</f>
        <v>7774871</v>
      </c>
      <c r="D27" s="680">
        <f>SUM(D24:D26)</f>
        <v>6926202</v>
      </c>
      <c r="E27" s="397" t="s">
        <v>476</v>
      </c>
      <c r="F27" s="396">
        <f>SUM(F24:F26)</f>
        <v>9311302</v>
      </c>
      <c r="G27" s="396">
        <f>SUM(G24:G26)</f>
        <v>12196546</v>
      </c>
      <c r="H27" s="680">
        <f>SUM(H24:H26)</f>
        <v>10604420</v>
      </c>
    </row>
    <row r="28" spans="1:16" ht="14.1" hidden="1" customHeight="1">
      <c r="A28" s="163" t="s">
        <v>717</v>
      </c>
      <c r="B28" s="58">
        <f>'3 m Kiad'!J45</f>
        <v>0</v>
      </c>
      <c r="C28" s="417">
        <f>'3 m Kiad'!K45</f>
        <v>0</v>
      </c>
      <c r="D28" s="409">
        <f>SUM(B28:C28)</f>
        <v>0</v>
      </c>
      <c r="E28" s="199" t="s">
        <v>744</v>
      </c>
      <c r="F28" s="188">
        <f>'2 m Bev'!J51</f>
        <v>0</v>
      </c>
      <c r="G28" s="188">
        <f>'2 m Bev'!K51</f>
        <v>0</v>
      </c>
      <c r="H28" s="678">
        <f>'2 m Bev'!L51</f>
        <v>0</v>
      </c>
    </row>
    <row r="29" spans="1:16" ht="14.1" hidden="1" customHeight="1">
      <c r="A29" s="163" t="s">
        <v>725</v>
      </c>
      <c r="B29" s="188">
        <f>'3 m Kiad'!J53</f>
        <v>0</v>
      </c>
      <c r="C29" s="421">
        <f>'3 m Kiad'!K53</f>
        <v>0</v>
      </c>
      <c r="D29" s="409">
        <f>SUM(B29:C29)</f>
        <v>0</v>
      </c>
      <c r="E29" s="163" t="s">
        <v>747</v>
      </c>
      <c r="F29" s="188">
        <f>'2 m Bev'!J62</f>
        <v>0</v>
      </c>
      <c r="G29" s="188">
        <f>'2 m Bev'!K62</f>
        <v>0</v>
      </c>
      <c r="H29" s="678">
        <f>'2 m Bev'!L62</f>
        <v>0</v>
      </c>
    </row>
    <row r="30" spans="1:16" ht="14.1" hidden="1" customHeight="1" thickBot="1">
      <c r="A30" s="397" t="s">
        <v>477</v>
      </c>
      <c r="B30" s="396">
        <f>SUM(B28:B29)</f>
        <v>0</v>
      </c>
      <c r="C30" s="422">
        <f>SUM(C28:C29)</f>
        <v>0</v>
      </c>
      <c r="D30" s="423">
        <f>SUM(B30:C30)</f>
        <v>0</v>
      </c>
      <c r="E30" s="397" t="s">
        <v>478</v>
      </c>
      <c r="F30" s="396">
        <f>SUM(F28:F29)</f>
        <v>0</v>
      </c>
      <c r="G30" s="396">
        <f>SUM(G28:G29)</f>
        <v>0</v>
      </c>
      <c r="H30" s="680">
        <f>SUM(H28:H29)</f>
        <v>0</v>
      </c>
    </row>
    <row r="31" spans="1:16" ht="14.1" customHeight="1" thickBot="1">
      <c r="A31" s="195" t="s">
        <v>720</v>
      </c>
      <c r="B31" s="78">
        <f>SUM(B27+B30)</f>
        <v>7100063</v>
      </c>
      <c r="C31" s="78">
        <f>SUM(C27+C30)</f>
        <v>7774871</v>
      </c>
      <c r="D31" s="605">
        <f>SUM(D27+D30)</f>
        <v>6926202</v>
      </c>
      <c r="E31" s="195" t="s">
        <v>722</v>
      </c>
      <c r="F31" s="68">
        <f>SUM(F27+F30)</f>
        <v>9311302</v>
      </c>
      <c r="G31" s="68">
        <f>SUM(G27+G30)</f>
        <v>12196546</v>
      </c>
      <c r="H31" s="681">
        <f>SUM(H27+H30)</f>
        <v>10604420</v>
      </c>
    </row>
    <row r="32" spans="1:16" ht="14.25" customHeight="1" thickBot="1">
      <c r="A32" s="208"/>
      <c r="B32" s="209"/>
      <c r="C32" s="424"/>
      <c r="D32" s="425"/>
      <c r="E32" s="231" t="s">
        <v>805</v>
      </c>
      <c r="F32" s="209">
        <f>F31-B31</f>
        <v>2211239</v>
      </c>
      <c r="G32" s="209">
        <f>G31-C31</f>
        <v>4421675</v>
      </c>
      <c r="H32" s="682">
        <f>H31-D31</f>
        <v>3678218</v>
      </c>
    </row>
    <row r="33" spans="1:8" ht="15.75" customHeight="1" thickBot="1">
      <c r="A33" s="117" t="s">
        <v>799</v>
      </c>
      <c r="B33" s="386">
        <f>'4 c Önk.'!K51+'4 c Önk.'!K52+'4 c Önk.'!K53+'4 c Önk.'!K54</f>
        <v>-7098583</v>
      </c>
      <c r="C33" s="386">
        <f>'4 c Önk.'!L51+'4 c Önk.'!L52+'4 c Önk.'!L53+'4 c Önk.'!L54</f>
        <v>-7653277</v>
      </c>
      <c r="D33" s="683">
        <f>'4 c Önk.'!M51+'4 c Önk.'!M52+'4 c Önk.'!M53+'4 c Önk.'!M54</f>
        <v>-6804608</v>
      </c>
      <c r="E33" s="11" t="s">
        <v>799</v>
      </c>
      <c r="F33" s="386">
        <f>'4 c Önk.'!K95+'4 c Önk.'!K96+'4 c Önk.'!K97+'4 c Önk.'!K98</f>
        <v>-7098583</v>
      </c>
      <c r="G33" s="386">
        <f>'4 c Önk.'!L95+'4 c Önk.'!L96+'4 c Önk.'!L97+'4 c Önk.'!L98</f>
        <v>-7653277</v>
      </c>
      <c r="H33" s="683">
        <f>'4 c Önk.'!M95+'4 c Önk.'!M96+'4 c Önk.'!M97+'4 c Önk.'!M98</f>
        <v>-6804608</v>
      </c>
    </row>
    <row r="34" spans="1:8" ht="14.25" customHeight="1" thickBot="1">
      <c r="A34" s="200"/>
      <c r="B34" s="75"/>
      <c r="C34" s="410"/>
      <c r="D34" s="420"/>
      <c r="E34" s="207"/>
      <c r="F34" s="63"/>
      <c r="G34" s="410"/>
      <c r="H34" s="420"/>
    </row>
    <row r="35" spans="1:8" ht="15.75" customHeight="1" thickBot="1">
      <c r="A35" s="215" t="s">
        <v>800</v>
      </c>
      <c r="B35" s="82">
        <f>SUM(B21+B31+B33)</f>
        <v>16229401</v>
      </c>
      <c r="C35" s="82">
        <f>SUM(C21+C31+C33)</f>
        <v>19054095</v>
      </c>
      <c r="D35" s="684">
        <f>SUM(D21+D31+D33)</f>
        <v>14819247</v>
      </c>
      <c r="E35" s="231" t="s">
        <v>801</v>
      </c>
      <c r="F35" s="82">
        <f>SUM(F21+F31+F33)</f>
        <v>16229401</v>
      </c>
      <c r="G35" s="82">
        <f>SUM(G21+G31+G33)</f>
        <v>19054095</v>
      </c>
      <c r="H35" s="684">
        <f>SUM(H21+H31+H33)</f>
        <v>18040992</v>
      </c>
    </row>
    <row r="36" spans="1:8">
      <c r="A36" s="216"/>
    </row>
    <row r="37" spans="1:8" ht="13.5" hidden="1" thickBot="1">
      <c r="A37" s="217"/>
      <c r="B37" s="43"/>
      <c r="E37" s="144"/>
      <c r="F37" s="43"/>
    </row>
    <row r="38" spans="1:8" ht="15" hidden="1">
      <c r="A38" s="210"/>
      <c r="B38" s="211"/>
      <c r="C38" s="426"/>
      <c r="D38" s="427"/>
      <c r="E38" s="160" t="s">
        <v>320</v>
      </c>
      <c r="F38" s="146"/>
      <c r="G38" s="438"/>
      <c r="H38" s="439"/>
    </row>
    <row r="39" spans="1:8" hidden="1">
      <c r="A39" s="199" t="s">
        <v>1217</v>
      </c>
      <c r="B39" s="66"/>
      <c r="C39" s="428"/>
      <c r="D39" s="429">
        <f>SUM(B39:C39)</f>
        <v>0</v>
      </c>
      <c r="E39" s="161" t="s">
        <v>1221</v>
      </c>
      <c r="F39" s="183"/>
      <c r="G39" s="428"/>
      <c r="H39" s="440">
        <f>SUM(F39:G39)</f>
        <v>0</v>
      </c>
    </row>
    <row r="40" spans="1:8" hidden="1">
      <c r="A40" s="199" t="s">
        <v>1218</v>
      </c>
      <c r="B40" s="66"/>
      <c r="C40" s="428"/>
      <c r="D40" s="429">
        <f>SUM(B40:C40)</f>
        <v>0</v>
      </c>
      <c r="E40" s="161" t="s">
        <v>1222</v>
      </c>
      <c r="F40" s="183"/>
      <c r="G40" s="428"/>
      <c r="H40" s="440">
        <f>SUM(F40:G40)</f>
        <v>0</v>
      </c>
    </row>
    <row r="41" spans="1:8" hidden="1">
      <c r="A41" s="212"/>
      <c r="B41" s="213"/>
      <c r="C41" s="430"/>
      <c r="D41" s="431"/>
      <c r="E41" s="162" t="s">
        <v>328</v>
      </c>
      <c r="F41" s="183"/>
      <c r="G41" s="428"/>
      <c r="H41" s="440">
        <f>SUM(F41:G41)</f>
        <v>0</v>
      </c>
    </row>
    <row r="42" spans="1:8" hidden="1">
      <c r="A42" s="163"/>
      <c r="B42" s="214"/>
      <c r="C42" s="432"/>
      <c r="D42" s="429"/>
      <c r="E42" s="163" t="s">
        <v>307</v>
      </c>
      <c r="F42" s="58"/>
      <c r="G42" s="428"/>
      <c r="H42" s="440">
        <f>SUM(F42:G42)</f>
        <v>0</v>
      </c>
    </row>
    <row r="43" spans="1:8" ht="13.5" hidden="1" thickBot="1">
      <c r="A43" s="164"/>
      <c r="B43" s="206"/>
      <c r="C43" s="418"/>
      <c r="D43" s="433"/>
      <c r="E43" s="164" t="s">
        <v>327</v>
      </c>
      <c r="F43" s="145">
        <v>0</v>
      </c>
      <c r="G43" s="441">
        <v>0</v>
      </c>
      <c r="H43" s="442">
        <f>SUM(F43:G43)</f>
        <v>0</v>
      </c>
    </row>
    <row r="44" spans="1:8">
      <c r="A44" s="218"/>
      <c r="B44" s="61"/>
      <c r="C44" s="90"/>
      <c r="D44" s="90"/>
      <c r="E44" s="61"/>
      <c r="F44" s="81"/>
    </row>
    <row r="45" spans="1:8">
      <c r="F45" s="43"/>
    </row>
    <row r="46" spans="1:8">
      <c r="F46" s="43"/>
    </row>
    <row r="48" spans="1:8">
      <c r="F48" s="43"/>
    </row>
  </sheetData>
  <mergeCells count="1">
    <mergeCell ref="A1:H1"/>
  </mergeCells>
  <phoneticPr fontId="17" type="noConversion"/>
  <printOptions horizontalCentered="1"/>
  <pageMargins left="0.27559055118110237" right="0.19685039370078741" top="0.35433070866141736" bottom="0.15748031496062992" header="0.15748031496062992" footer="0.11811023622047245"/>
  <pageSetup paperSize="9" scale="65" orientation="landscape" verticalDpi="300" r:id="rId1"/>
  <headerFooter alignWithMargins="0">
    <oddHeader>&amp;R&amp;8 1. m. a 21/2015 (V.4.) önkormányzati rendelethez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L163"/>
  <sheetViews>
    <sheetView view="pageBreakPreview" zoomScale="75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/>
  <cols>
    <col min="1" max="1" width="49.42578125" style="70" customWidth="1"/>
    <col min="2" max="13" width="14.28515625" style="70" customWidth="1"/>
    <col min="14" max="16" width="14.28515625" style="70" hidden="1" customWidth="1"/>
    <col min="17" max="28" width="14.28515625" style="70" customWidth="1"/>
    <col min="29" max="34" width="14.28515625" style="70" hidden="1" customWidth="1"/>
    <col min="35" max="37" width="14.28515625" style="314" customWidth="1"/>
    <col min="38" max="43" width="14.28515625" style="70" customWidth="1"/>
    <col min="44" max="49" width="14.28515625" style="70" hidden="1" customWidth="1"/>
    <col min="50" max="52" width="14.28515625" style="314" customWidth="1"/>
    <col min="53" max="58" width="14.28515625" style="70" hidden="1" customWidth="1"/>
    <col min="59" max="59" width="10.42578125" style="70" bestFit="1" customWidth="1"/>
    <col min="60" max="60" width="11.140625" style="52" customWidth="1"/>
    <col min="61" max="61" width="10.42578125" style="52" customWidth="1"/>
    <col min="62" max="16384" width="9.140625" style="70"/>
  </cols>
  <sheetData>
    <row r="1" spans="1:61" s="108" customFormat="1" ht="10.5" customHeight="1">
      <c r="A1" s="219" t="s">
        <v>167</v>
      </c>
      <c r="B1" s="518"/>
      <c r="C1" s="519">
        <v>1</v>
      </c>
      <c r="D1" s="715"/>
      <c r="E1" s="518"/>
      <c r="F1" s="519" t="s">
        <v>464</v>
      </c>
      <c r="G1" s="715"/>
      <c r="H1" s="718"/>
      <c r="I1" s="227">
        <v>3</v>
      </c>
      <c r="J1" s="719"/>
      <c r="K1" s="718"/>
      <c r="L1" s="227">
        <v>4</v>
      </c>
      <c r="M1" s="726"/>
      <c r="N1" s="227"/>
      <c r="O1" s="227">
        <v>5</v>
      </c>
      <c r="P1" s="227"/>
      <c r="Q1" s="718"/>
      <c r="R1" s="227">
        <v>6</v>
      </c>
      <c r="S1" s="726"/>
      <c r="T1" s="718"/>
      <c r="U1" s="227">
        <v>14</v>
      </c>
      <c r="V1" s="726"/>
      <c r="W1" s="718"/>
      <c r="X1" s="227">
        <v>15</v>
      </c>
      <c r="Y1" s="726"/>
      <c r="Z1" s="227"/>
      <c r="AA1" s="227">
        <v>16</v>
      </c>
      <c r="AB1" s="227"/>
      <c r="AC1" s="718"/>
      <c r="AD1" s="227">
        <v>17</v>
      </c>
      <c r="AE1" s="726"/>
      <c r="AF1" s="227"/>
      <c r="AG1" s="227">
        <v>18</v>
      </c>
      <c r="AH1" s="227"/>
      <c r="AI1" s="727"/>
      <c r="AJ1" s="728">
        <v>19</v>
      </c>
      <c r="AK1" s="729"/>
      <c r="AL1" s="718"/>
      <c r="AM1" s="227">
        <v>20</v>
      </c>
      <c r="AN1" s="719"/>
      <c r="AO1" s="718"/>
      <c r="AP1" s="227">
        <v>21</v>
      </c>
      <c r="AQ1" s="719"/>
      <c r="AR1" s="718"/>
      <c r="AS1" s="227">
        <v>12</v>
      </c>
      <c r="AT1" s="719"/>
      <c r="AU1" s="718"/>
      <c r="AV1" s="227">
        <v>13</v>
      </c>
      <c r="AW1" s="726"/>
      <c r="AX1" s="727"/>
      <c r="AY1" s="728">
        <v>22</v>
      </c>
      <c r="AZ1" s="729"/>
      <c r="BA1" s="730"/>
      <c r="BB1" s="227">
        <v>19</v>
      </c>
      <c r="BC1" s="730"/>
      <c r="BD1" s="730"/>
      <c r="BE1" s="227">
        <v>23</v>
      </c>
      <c r="BF1" s="730"/>
      <c r="BH1" s="311"/>
      <c r="BI1" s="311"/>
    </row>
    <row r="2" spans="1:61" ht="24.75" customHeight="1">
      <c r="A2" s="219" t="s">
        <v>492</v>
      </c>
      <c r="B2" s="1352" t="s">
        <v>366</v>
      </c>
      <c r="C2" s="1371"/>
      <c r="D2" s="1372"/>
      <c r="E2" s="1352" t="s">
        <v>237</v>
      </c>
      <c r="F2" s="1371"/>
      <c r="G2" s="1372"/>
      <c r="H2" s="1352" t="s">
        <v>375</v>
      </c>
      <c r="I2" s="1371"/>
      <c r="J2" s="1372"/>
      <c r="K2" s="1352" t="s">
        <v>377</v>
      </c>
      <c r="L2" s="1371"/>
      <c r="M2" s="1372"/>
      <c r="N2" s="1352" t="s">
        <v>379</v>
      </c>
      <c r="O2" s="1371"/>
      <c r="P2" s="1372"/>
      <c r="Q2" s="1352" t="s">
        <v>238</v>
      </c>
      <c r="R2" s="1371"/>
      <c r="S2" s="1372"/>
      <c r="T2" s="1352" t="s">
        <v>383</v>
      </c>
      <c r="U2" s="1371"/>
      <c r="V2" s="1372"/>
      <c r="W2" s="1352" t="s">
        <v>385</v>
      </c>
      <c r="X2" s="1353"/>
      <c r="Y2" s="1354"/>
      <c r="Z2" s="1352" t="s">
        <v>368</v>
      </c>
      <c r="AA2" s="1371"/>
      <c r="AB2" s="1372"/>
      <c r="AC2" s="1352"/>
      <c r="AD2" s="1353"/>
      <c r="AE2" s="1354"/>
      <c r="AF2" s="1397"/>
      <c r="AG2" s="1398"/>
      <c r="AH2" s="1399"/>
      <c r="AI2" s="1400" t="s">
        <v>399</v>
      </c>
      <c r="AJ2" s="1401"/>
      <c r="AK2" s="1402"/>
      <c r="AL2" s="1352" t="s">
        <v>1191</v>
      </c>
      <c r="AM2" s="1371"/>
      <c r="AN2" s="1372"/>
      <c r="AO2" s="1352" t="s">
        <v>638</v>
      </c>
      <c r="AP2" s="1371"/>
      <c r="AQ2" s="1372"/>
      <c r="AR2" s="1352"/>
      <c r="AS2" s="1371"/>
      <c r="AT2" s="1372"/>
      <c r="AU2" s="1397"/>
      <c r="AV2" s="1407"/>
      <c r="AW2" s="1408"/>
      <c r="AX2" s="1385" t="s">
        <v>398</v>
      </c>
      <c r="AY2" s="1386"/>
      <c r="AZ2" s="1387"/>
      <c r="BA2" s="1352"/>
      <c r="BB2" s="1371"/>
      <c r="BC2" s="1372"/>
      <c r="BD2" s="1385" t="s">
        <v>572</v>
      </c>
      <c r="BE2" s="1386"/>
      <c r="BF2" s="1387"/>
    </row>
    <row r="3" spans="1:61" s="109" customFormat="1" ht="15" customHeight="1">
      <c r="A3" s="219" t="s">
        <v>758</v>
      </c>
      <c r="B3" s="1373" t="s">
        <v>365</v>
      </c>
      <c r="C3" s="1374"/>
      <c r="D3" s="1375"/>
      <c r="E3" s="1373" t="s">
        <v>236</v>
      </c>
      <c r="F3" s="1374"/>
      <c r="G3" s="1375"/>
      <c r="H3" s="1373" t="s">
        <v>374</v>
      </c>
      <c r="I3" s="1374"/>
      <c r="J3" s="1375"/>
      <c r="K3" s="1373" t="s">
        <v>376</v>
      </c>
      <c r="L3" s="1374"/>
      <c r="M3" s="1375"/>
      <c r="N3" s="1373" t="s">
        <v>378</v>
      </c>
      <c r="O3" s="1374"/>
      <c r="P3" s="1375"/>
      <c r="Q3" s="1373" t="s">
        <v>382</v>
      </c>
      <c r="R3" s="1374"/>
      <c r="S3" s="1375"/>
      <c r="T3" s="1373" t="s">
        <v>239</v>
      </c>
      <c r="U3" s="1374"/>
      <c r="V3" s="1375"/>
      <c r="W3" s="1373" t="s">
        <v>384</v>
      </c>
      <c r="X3" s="1374"/>
      <c r="Y3" s="1375"/>
      <c r="Z3" s="1373" t="s">
        <v>367</v>
      </c>
      <c r="AA3" s="1374"/>
      <c r="AB3" s="1375"/>
      <c r="AC3" s="1373"/>
      <c r="AD3" s="1374"/>
      <c r="AE3" s="1375"/>
      <c r="AF3" s="1403"/>
      <c r="AG3" s="1404"/>
      <c r="AH3" s="1405"/>
      <c r="AI3" s="1406" t="s">
        <v>934</v>
      </c>
      <c r="AJ3" s="1401"/>
      <c r="AK3" s="1402"/>
      <c r="AL3" s="1373" t="s">
        <v>386</v>
      </c>
      <c r="AM3" s="1374"/>
      <c r="AN3" s="1375"/>
      <c r="AO3" s="1373" t="s">
        <v>514</v>
      </c>
      <c r="AP3" s="1374"/>
      <c r="AQ3" s="1375"/>
      <c r="AR3" s="1373"/>
      <c r="AS3" s="1374"/>
      <c r="AT3" s="1375"/>
      <c r="AU3" s="1403"/>
      <c r="AV3" s="1404"/>
      <c r="AW3" s="1405"/>
      <c r="AX3" s="1415" t="s">
        <v>935</v>
      </c>
      <c r="AY3" s="1416"/>
      <c r="AZ3" s="1417"/>
      <c r="BA3" s="1412"/>
      <c r="BB3" s="1413"/>
      <c r="BC3" s="1414"/>
      <c r="BD3" s="1409" t="s">
        <v>673</v>
      </c>
      <c r="BE3" s="1410"/>
      <c r="BF3" s="1411"/>
      <c r="BH3" s="182"/>
      <c r="BI3" s="182"/>
    </row>
    <row r="4" spans="1:61" ht="16.5" hidden="1" customHeight="1">
      <c r="A4" s="181"/>
      <c r="B4" s="1376"/>
      <c r="C4" s="1379"/>
      <c r="D4" s="1380"/>
      <c r="E4" s="1376"/>
      <c r="F4" s="1379"/>
      <c r="G4" s="1380"/>
      <c r="H4" s="1376"/>
      <c r="I4" s="1379"/>
      <c r="J4" s="1380"/>
      <c r="K4" s="1376"/>
      <c r="L4" s="1379"/>
      <c r="M4" s="1380"/>
      <c r="N4" s="1376"/>
      <c r="O4" s="1379"/>
      <c r="P4" s="1380"/>
      <c r="Q4" s="1376"/>
      <c r="R4" s="1379"/>
      <c r="S4" s="1380"/>
      <c r="T4" s="1376"/>
      <c r="U4" s="1379"/>
      <c r="V4" s="1380"/>
      <c r="W4" s="1376"/>
      <c r="X4" s="1379"/>
      <c r="Y4" s="1380"/>
      <c r="Z4" s="1376"/>
      <c r="AA4" s="1379"/>
      <c r="AB4" s="1380"/>
      <c r="AC4" s="1376"/>
      <c r="AD4" s="1379"/>
      <c r="AE4" s="1380"/>
      <c r="AF4" s="1376"/>
      <c r="AG4" s="1379"/>
      <c r="AH4" s="1380"/>
      <c r="AI4" s="1418"/>
      <c r="AJ4" s="1419"/>
      <c r="AK4" s="1420"/>
      <c r="AL4" s="1421"/>
      <c r="AM4" s="1422"/>
      <c r="AN4" s="1423"/>
      <c r="AO4" s="1421"/>
      <c r="AP4" s="1422"/>
      <c r="AQ4" s="1423"/>
      <c r="AR4" s="1421"/>
      <c r="AS4" s="1422"/>
      <c r="AT4" s="1423"/>
      <c r="AU4" s="1376"/>
      <c r="AV4" s="1379"/>
      <c r="AW4" s="1380"/>
      <c r="AX4" s="1418"/>
      <c r="AY4" s="1419"/>
      <c r="AZ4" s="1420"/>
      <c r="BA4" s="1376"/>
      <c r="BB4" s="1379"/>
      <c r="BC4" s="1380"/>
      <c r="BD4" s="1376"/>
      <c r="BE4" s="1379"/>
      <c r="BF4" s="1380"/>
    </row>
    <row r="5" spans="1:61" s="108" customFormat="1" ht="30" customHeight="1">
      <c r="A5" s="310" t="s">
        <v>28</v>
      </c>
      <c r="B5" s="503" t="s">
        <v>754</v>
      </c>
      <c r="C5" s="504" t="s">
        <v>902</v>
      </c>
      <c r="D5" s="503" t="s">
        <v>903</v>
      </c>
      <c r="E5" s="503" t="s">
        <v>754</v>
      </c>
      <c r="F5" s="504" t="s">
        <v>902</v>
      </c>
      <c r="G5" s="503" t="s">
        <v>903</v>
      </c>
      <c r="H5" s="503" t="s">
        <v>754</v>
      </c>
      <c r="I5" s="504" t="s">
        <v>902</v>
      </c>
      <c r="J5" s="503" t="s">
        <v>903</v>
      </c>
      <c r="K5" s="503" t="s">
        <v>754</v>
      </c>
      <c r="L5" s="504" t="s">
        <v>902</v>
      </c>
      <c r="M5" s="503" t="s">
        <v>903</v>
      </c>
      <c r="N5" s="503" t="s">
        <v>754</v>
      </c>
      <c r="O5" s="504" t="s">
        <v>902</v>
      </c>
      <c r="P5" s="503" t="s">
        <v>903</v>
      </c>
      <c r="Q5" s="503" t="s">
        <v>754</v>
      </c>
      <c r="R5" s="504" t="s">
        <v>902</v>
      </c>
      <c r="S5" s="503" t="s">
        <v>903</v>
      </c>
      <c r="T5" s="503" t="s">
        <v>754</v>
      </c>
      <c r="U5" s="504" t="s">
        <v>902</v>
      </c>
      <c r="V5" s="503" t="s">
        <v>903</v>
      </c>
      <c r="W5" s="503" t="s">
        <v>754</v>
      </c>
      <c r="X5" s="504" t="s">
        <v>902</v>
      </c>
      <c r="Y5" s="503" t="s">
        <v>903</v>
      </c>
      <c r="Z5" s="503" t="s">
        <v>754</v>
      </c>
      <c r="AA5" s="504" t="s">
        <v>902</v>
      </c>
      <c r="AB5" s="503" t="s">
        <v>903</v>
      </c>
      <c r="AC5" s="503" t="s">
        <v>754</v>
      </c>
      <c r="AD5" s="504" t="s">
        <v>902</v>
      </c>
      <c r="AE5" s="503" t="s">
        <v>903</v>
      </c>
      <c r="AF5" s="503" t="s">
        <v>754</v>
      </c>
      <c r="AG5" s="504" t="s">
        <v>902</v>
      </c>
      <c r="AH5" s="503" t="s">
        <v>903</v>
      </c>
      <c r="AI5" s="503" t="s">
        <v>754</v>
      </c>
      <c r="AJ5" s="504" t="s">
        <v>902</v>
      </c>
      <c r="AK5" s="503" t="s">
        <v>903</v>
      </c>
      <c r="AL5" s="503" t="s">
        <v>754</v>
      </c>
      <c r="AM5" s="504" t="s">
        <v>902</v>
      </c>
      <c r="AN5" s="503" t="s">
        <v>903</v>
      </c>
      <c r="AO5" s="503" t="s">
        <v>754</v>
      </c>
      <c r="AP5" s="504" t="s">
        <v>902</v>
      </c>
      <c r="AQ5" s="503" t="s">
        <v>903</v>
      </c>
      <c r="AR5" s="503" t="s">
        <v>754</v>
      </c>
      <c r="AS5" s="504" t="s">
        <v>902</v>
      </c>
      <c r="AT5" s="503" t="s">
        <v>903</v>
      </c>
      <c r="AU5" s="503" t="s">
        <v>754</v>
      </c>
      <c r="AV5" s="504" t="s">
        <v>902</v>
      </c>
      <c r="AW5" s="503" t="s">
        <v>903</v>
      </c>
      <c r="AX5" s="503" t="s">
        <v>754</v>
      </c>
      <c r="AY5" s="504" t="s">
        <v>902</v>
      </c>
      <c r="AZ5" s="503" t="s">
        <v>903</v>
      </c>
      <c r="BA5" s="251" t="s">
        <v>754</v>
      </c>
      <c r="BB5" s="326" t="s">
        <v>958</v>
      </c>
      <c r="BC5" s="251" t="s">
        <v>755</v>
      </c>
      <c r="BD5" s="251" t="s">
        <v>754</v>
      </c>
      <c r="BE5" s="326" t="s">
        <v>958</v>
      </c>
      <c r="BF5" s="251" t="s">
        <v>755</v>
      </c>
      <c r="BH5" s="311"/>
      <c r="BI5" s="311"/>
    </row>
    <row r="6" spans="1:61" s="110" customFormat="1" ht="10.5" customHeight="1">
      <c r="A6" s="263"/>
      <c r="B6" s="721" t="s">
        <v>332</v>
      </c>
      <c r="C6" s="721" t="s">
        <v>165</v>
      </c>
      <c r="D6" s="721" t="s">
        <v>159</v>
      </c>
      <c r="E6" s="721" t="s">
        <v>160</v>
      </c>
      <c r="F6" s="721" t="s">
        <v>1209</v>
      </c>
      <c r="G6" s="721" t="s">
        <v>1210</v>
      </c>
      <c r="H6" s="721" t="s">
        <v>1211</v>
      </c>
      <c r="I6" s="721" t="s">
        <v>1226</v>
      </c>
      <c r="J6" s="721" t="s">
        <v>1227</v>
      </c>
      <c r="K6" s="721" t="s">
        <v>224</v>
      </c>
      <c r="L6" s="721" t="s">
        <v>1228</v>
      </c>
      <c r="M6" s="721" t="s">
        <v>986</v>
      </c>
      <c r="N6" s="721" t="s">
        <v>987</v>
      </c>
      <c r="O6" s="721" t="s">
        <v>988</v>
      </c>
      <c r="P6" s="721" t="s">
        <v>989</v>
      </c>
      <c r="Q6" s="722" t="s">
        <v>987</v>
      </c>
      <c r="R6" s="722" t="s">
        <v>988</v>
      </c>
      <c r="S6" s="722" t="s">
        <v>989</v>
      </c>
      <c r="T6" s="722" t="s">
        <v>990</v>
      </c>
      <c r="U6" s="722" t="s">
        <v>506</v>
      </c>
      <c r="V6" s="722" t="s">
        <v>991</v>
      </c>
      <c r="W6" s="722" t="s">
        <v>992</v>
      </c>
      <c r="X6" s="722" t="s">
        <v>511</v>
      </c>
      <c r="Y6" s="722" t="s">
        <v>1224</v>
      </c>
      <c r="Z6" s="722" t="s">
        <v>1225</v>
      </c>
      <c r="AA6" s="722" t="s">
        <v>348</v>
      </c>
      <c r="AB6" s="722" t="s">
        <v>349</v>
      </c>
      <c r="AC6" s="721" t="s">
        <v>520</v>
      </c>
      <c r="AD6" s="721" t="s">
        <v>521</v>
      </c>
      <c r="AE6" s="721" t="s">
        <v>1197</v>
      </c>
      <c r="AF6" s="721" t="s">
        <v>1198</v>
      </c>
      <c r="AG6" s="721" t="s">
        <v>1199</v>
      </c>
      <c r="AH6" s="721" t="s">
        <v>1200</v>
      </c>
      <c r="AI6" s="722" t="s">
        <v>350</v>
      </c>
      <c r="AJ6" s="722" t="s">
        <v>351</v>
      </c>
      <c r="AK6" s="722" t="s">
        <v>352</v>
      </c>
      <c r="AL6" s="722" t="s">
        <v>520</v>
      </c>
      <c r="AM6" s="722" t="s">
        <v>521</v>
      </c>
      <c r="AN6" s="722" t="s">
        <v>1197</v>
      </c>
      <c r="AO6" s="722" t="s">
        <v>1198</v>
      </c>
      <c r="AP6" s="722" t="s">
        <v>1199</v>
      </c>
      <c r="AQ6" s="722" t="s">
        <v>1200</v>
      </c>
      <c r="AR6" s="721" t="s">
        <v>500</v>
      </c>
      <c r="AS6" s="721" t="s">
        <v>502</v>
      </c>
      <c r="AT6" s="721" t="s">
        <v>522</v>
      </c>
      <c r="AU6" s="721" t="s">
        <v>523</v>
      </c>
      <c r="AV6" s="721" t="s">
        <v>524</v>
      </c>
      <c r="AW6" s="721" t="s">
        <v>525</v>
      </c>
      <c r="AX6" s="722" t="s">
        <v>1201</v>
      </c>
      <c r="AY6" s="722" t="s">
        <v>1202</v>
      </c>
      <c r="AZ6" s="722" t="s">
        <v>1203</v>
      </c>
      <c r="BA6" s="721" t="s">
        <v>535</v>
      </c>
      <c r="BB6" s="721" t="s">
        <v>536</v>
      </c>
      <c r="BC6" s="721" t="s">
        <v>537</v>
      </c>
      <c r="BD6" s="721" t="s">
        <v>538</v>
      </c>
      <c r="BE6" s="721" t="s">
        <v>539</v>
      </c>
      <c r="BF6" s="721" t="s">
        <v>598</v>
      </c>
      <c r="BH6" s="724"/>
      <c r="BI6" s="724"/>
    </row>
    <row r="7" spans="1:61" s="111" customFormat="1" ht="15" hidden="1" customHeight="1">
      <c r="A7" s="255"/>
      <c r="B7" s="147"/>
      <c r="C7" s="147"/>
      <c r="D7" s="252"/>
      <c r="E7" s="147"/>
      <c r="F7" s="147"/>
      <c r="G7" s="252"/>
      <c r="H7" s="147"/>
      <c r="I7" s="147"/>
      <c r="J7" s="252"/>
      <c r="K7" s="147"/>
      <c r="L7" s="147"/>
      <c r="M7" s="252"/>
      <c r="N7" s="252"/>
      <c r="O7" s="147"/>
      <c r="P7" s="252"/>
      <c r="Q7" s="147"/>
      <c r="R7" s="147"/>
      <c r="S7" s="252"/>
      <c r="T7" s="147"/>
      <c r="U7" s="147"/>
      <c r="V7" s="252"/>
      <c r="W7" s="147"/>
      <c r="X7" s="147"/>
      <c r="Y7" s="252"/>
      <c r="Z7" s="252"/>
      <c r="AA7" s="252"/>
      <c r="AB7" s="252"/>
      <c r="AC7" s="147"/>
      <c r="AD7" s="147"/>
      <c r="AE7" s="252"/>
      <c r="AF7" s="252"/>
      <c r="AG7" s="252"/>
      <c r="AH7" s="252"/>
      <c r="AI7" s="272"/>
      <c r="AJ7" s="272"/>
      <c r="AK7" s="273"/>
      <c r="AL7" s="147"/>
      <c r="AM7" s="147"/>
      <c r="AN7" s="252"/>
      <c r="AO7" s="147"/>
      <c r="AP7" s="147"/>
      <c r="AQ7" s="252"/>
      <c r="AR7" s="147"/>
      <c r="AS7" s="147"/>
      <c r="AT7" s="252"/>
      <c r="AU7" s="147"/>
      <c r="AV7" s="147"/>
      <c r="AW7" s="252"/>
      <c r="AX7" s="272"/>
      <c r="AY7" s="272"/>
      <c r="AZ7" s="273"/>
      <c r="BA7" s="252"/>
      <c r="BB7" s="252"/>
      <c r="BC7" s="252"/>
      <c r="BD7" s="99"/>
      <c r="BE7" s="99"/>
      <c r="BF7" s="252"/>
      <c r="BH7" s="52"/>
      <c r="BI7" s="52"/>
    </row>
    <row r="8" spans="1:61" s="111" customFormat="1" ht="15" customHeight="1">
      <c r="A8" s="255" t="s">
        <v>759</v>
      </c>
      <c r="B8" s="147">
        <v>4</v>
      </c>
      <c r="C8" s="147">
        <v>4</v>
      </c>
      <c r="D8" s="252">
        <v>4</v>
      </c>
      <c r="E8" s="147"/>
      <c r="F8" s="147"/>
      <c r="G8" s="252"/>
      <c r="H8" s="147"/>
      <c r="I8" s="147">
        <v>0</v>
      </c>
      <c r="J8" s="252"/>
      <c r="K8" s="147"/>
      <c r="L8" s="147">
        <v>0</v>
      </c>
      <c r="M8" s="252"/>
      <c r="N8" s="252"/>
      <c r="O8" s="147"/>
      <c r="P8" s="252">
        <f>SUM(N8+O8)</f>
        <v>0</v>
      </c>
      <c r="Q8" s="147"/>
      <c r="R8" s="147">
        <v>0</v>
      </c>
      <c r="S8" s="252"/>
      <c r="T8" s="147"/>
      <c r="U8" s="147">
        <v>0</v>
      </c>
      <c r="V8" s="252"/>
      <c r="W8" s="147"/>
      <c r="X8" s="147">
        <v>0</v>
      </c>
      <c r="Y8" s="252"/>
      <c r="Z8" s="252"/>
      <c r="AA8" s="252">
        <v>0</v>
      </c>
      <c r="AB8" s="252"/>
      <c r="AC8" s="147"/>
      <c r="AD8" s="147"/>
      <c r="AE8" s="252"/>
      <c r="AF8" s="252"/>
      <c r="AG8" s="252"/>
      <c r="AH8" s="252"/>
      <c r="AI8" s="272">
        <f>B8+E8+H8+K8+N8+Q8+T8+W8+Z8+AC8+AF8</f>
        <v>4</v>
      </c>
      <c r="AJ8" s="272">
        <f>C8+F8+I8+L8+O8+R8+U8+X8+AA8+AD8+AG8</f>
        <v>4</v>
      </c>
      <c r="AK8" s="273">
        <f>D8+G8+J8+M8+P8+S8+V8+Y8+AB8+AE8+AH8</f>
        <v>4</v>
      </c>
      <c r="AL8" s="147"/>
      <c r="AM8" s="147">
        <v>0</v>
      </c>
      <c r="AN8" s="252"/>
      <c r="AO8" s="147"/>
      <c r="AP8" s="147">
        <v>0</v>
      </c>
      <c r="AQ8" s="252"/>
      <c r="AR8" s="147"/>
      <c r="AS8" s="147"/>
      <c r="AT8" s="252">
        <f>SUM(AR8+AS8)</f>
        <v>0</v>
      </c>
      <c r="AU8" s="147"/>
      <c r="AV8" s="147"/>
      <c r="AW8" s="252">
        <f>SUM(AU8+AV8)</f>
        <v>0</v>
      </c>
      <c r="AX8" s="976">
        <f>AL8+AO8+AR8+AU8</f>
        <v>0</v>
      </c>
      <c r="AY8" s="976">
        <f>AM8+AP8+AS8+AV8</f>
        <v>0</v>
      </c>
      <c r="AZ8" s="977">
        <f>AN8+AQ8+AT8+AW8</f>
        <v>0</v>
      </c>
      <c r="BA8" s="252"/>
      <c r="BB8" s="252"/>
      <c r="BC8" s="252">
        <f>SUM(BA8+BB8)</f>
        <v>0</v>
      </c>
      <c r="BD8" s="99">
        <f t="shared" ref="BD8:BF12" si="0">AI8+AX8</f>
        <v>4</v>
      </c>
      <c r="BE8" s="99">
        <f t="shared" si="0"/>
        <v>4</v>
      </c>
      <c r="BF8" s="252">
        <f t="shared" si="0"/>
        <v>4</v>
      </c>
      <c r="BH8" s="52"/>
      <c r="BI8" s="52"/>
    </row>
    <row r="9" spans="1:61" s="111" customFormat="1" ht="15" customHeight="1">
      <c r="A9" s="973" t="s">
        <v>781</v>
      </c>
      <c r="B9" s="147"/>
      <c r="C9" s="147">
        <v>4</v>
      </c>
      <c r="D9" s="252"/>
      <c r="E9" s="147"/>
      <c r="F9" s="147">
        <v>0</v>
      </c>
      <c r="G9" s="252"/>
      <c r="H9" s="147"/>
      <c r="I9" s="147">
        <v>0</v>
      </c>
      <c r="J9" s="252"/>
      <c r="K9" s="147"/>
      <c r="L9" s="147">
        <v>0</v>
      </c>
      <c r="M9" s="252"/>
      <c r="N9" s="252"/>
      <c r="O9" s="147"/>
      <c r="P9" s="252">
        <f>SUM(N9+O9)</f>
        <v>0</v>
      </c>
      <c r="Q9" s="147"/>
      <c r="R9" s="147">
        <v>0</v>
      </c>
      <c r="S9" s="252"/>
      <c r="T9" s="147"/>
      <c r="U9" s="147">
        <v>0</v>
      </c>
      <c r="V9" s="252"/>
      <c r="W9" s="147"/>
      <c r="X9" s="147">
        <v>0</v>
      </c>
      <c r="Y9" s="252"/>
      <c r="Z9" s="252"/>
      <c r="AA9" s="252">
        <v>0</v>
      </c>
      <c r="AB9" s="252"/>
      <c r="AC9" s="147"/>
      <c r="AD9" s="147"/>
      <c r="AE9" s="252"/>
      <c r="AF9" s="252"/>
      <c r="AG9" s="252"/>
      <c r="AH9" s="252"/>
      <c r="AI9" s="272"/>
      <c r="AJ9" s="272">
        <f t="shared" ref="AJ9:AK12" si="1">C9+F9+I9+L9+O9+R9+U9+X9+AA9+AD9+AG9</f>
        <v>4</v>
      </c>
      <c r="AK9" s="273">
        <f t="shared" si="1"/>
        <v>0</v>
      </c>
      <c r="AL9" s="147"/>
      <c r="AM9" s="147">
        <v>0</v>
      </c>
      <c r="AN9" s="252"/>
      <c r="AO9" s="147"/>
      <c r="AP9" s="147">
        <v>0</v>
      </c>
      <c r="AQ9" s="252"/>
      <c r="AR9" s="147"/>
      <c r="AS9" s="147"/>
      <c r="AT9" s="252">
        <f>SUM(AR9+AS9)</f>
        <v>0</v>
      </c>
      <c r="AU9" s="147"/>
      <c r="AV9" s="147"/>
      <c r="AW9" s="252">
        <f>SUM(AU9+AV9)</f>
        <v>0</v>
      </c>
      <c r="AX9" s="976">
        <f t="shared" ref="AX9:AZ12" si="2">AL9+AO9+AR9+AU9</f>
        <v>0</v>
      </c>
      <c r="AY9" s="976">
        <f t="shared" si="2"/>
        <v>0</v>
      </c>
      <c r="AZ9" s="977">
        <f t="shared" si="2"/>
        <v>0</v>
      </c>
      <c r="BA9" s="252"/>
      <c r="BB9" s="252"/>
      <c r="BC9" s="252">
        <f>SUM(BA9+BB9)</f>
        <v>0</v>
      </c>
      <c r="BD9" s="99">
        <f t="shared" si="0"/>
        <v>0</v>
      </c>
      <c r="BE9" s="99">
        <f t="shared" si="0"/>
        <v>4</v>
      </c>
      <c r="BF9" s="252">
        <f>SUM(BD9+BE9)</f>
        <v>4</v>
      </c>
      <c r="BH9" s="52"/>
      <c r="BI9" s="52"/>
    </row>
    <row r="10" spans="1:61" s="111" customFormat="1" ht="15" customHeight="1">
      <c r="A10" s="973" t="s">
        <v>1367</v>
      </c>
      <c r="B10" s="147"/>
      <c r="C10" s="147">
        <v>4</v>
      </c>
      <c r="D10" s="252"/>
      <c r="E10" s="147"/>
      <c r="F10" s="147">
        <v>0</v>
      </c>
      <c r="G10" s="252"/>
      <c r="H10" s="147"/>
      <c r="I10" s="147">
        <v>0</v>
      </c>
      <c r="J10" s="252"/>
      <c r="K10" s="147"/>
      <c r="L10" s="147">
        <v>0</v>
      </c>
      <c r="M10" s="252"/>
      <c r="N10" s="252"/>
      <c r="O10" s="147"/>
      <c r="P10" s="252">
        <f>SUM(N10+O10)</f>
        <v>0</v>
      </c>
      <c r="Q10" s="147"/>
      <c r="R10" s="147">
        <v>0</v>
      </c>
      <c r="S10" s="252"/>
      <c r="T10" s="147"/>
      <c r="U10" s="147">
        <v>0</v>
      </c>
      <c r="V10" s="252"/>
      <c r="W10" s="147"/>
      <c r="X10" s="147">
        <v>0</v>
      </c>
      <c r="Y10" s="252"/>
      <c r="Z10" s="252"/>
      <c r="AA10" s="252">
        <v>0</v>
      </c>
      <c r="AB10" s="252"/>
      <c r="AC10" s="147"/>
      <c r="AD10" s="147"/>
      <c r="AE10" s="252"/>
      <c r="AF10" s="252"/>
      <c r="AG10" s="252"/>
      <c r="AH10" s="252"/>
      <c r="AI10" s="272"/>
      <c r="AJ10" s="272">
        <f t="shared" si="1"/>
        <v>4</v>
      </c>
      <c r="AK10" s="273">
        <f t="shared" si="1"/>
        <v>0</v>
      </c>
      <c r="AL10" s="147"/>
      <c r="AM10" s="147">
        <v>0</v>
      </c>
      <c r="AN10" s="252"/>
      <c r="AO10" s="147"/>
      <c r="AP10" s="147">
        <v>0</v>
      </c>
      <c r="AQ10" s="252"/>
      <c r="AR10" s="147"/>
      <c r="AS10" s="147"/>
      <c r="AT10" s="252">
        <f>SUM(AR10+AS10)</f>
        <v>0</v>
      </c>
      <c r="AU10" s="147"/>
      <c r="AV10" s="147"/>
      <c r="AW10" s="252">
        <f>SUM(AU10+AV10)</f>
        <v>0</v>
      </c>
      <c r="AX10" s="976">
        <f t="shared" si="2"/>
        <v>0</v>
      </c>
      <c r="AY10" s="976">
        <f t="shared" si="2"/>
        <v>0</v>
      </c>
      <c r="AZ10" s="977">
        <f t="shared" si="2"/>
        <v>0</v>
      </c>
      <c r="BA10" s="252"/>
      <c r="BB10" s="252"/>
      <c r="BC10" s="252">
        <f>SUM(BA10+BB10)</f>
        <v>0</v>
      </c>
      <c r="BD10" s="99">
        <f t="shared" si="0"/>
        <v>0</v>
      </c>
      <c r="BE10" s="99">
        <f t="shared" si="0"/>
        <v>4</v>
      </c>
      <c r="BF10" s="252">
        <f>SUM(BD10+BE10)</f>
        <v>4</v>
      </c>
      <c r="BH10" s="52"/>
      <c r="BI10" s="52"/>
    </row>
    <row r="11" spans="1:61" s="111" customFormat="1" ht="15" hidden="1" customHeight="1">
      <c r="A11" s="255"/>
      <c r="B11" s="147"/>
      <c r="C11" s="147">
        <v>0</v>
      </c>
      <c r="D11" s="252"/>
      <c r="E11" s="147"/>
      <c r="F11" s="147"/>
      <c r="G11" s="252"/>
      <c r="H11" s="147"/>
      <c r="I11" s="147"/>
      <c r="J11" s="252"/>
      <c r="K11" s="147"/>
      <c r="L11" s="147">
        <v>0</v>
      </c>
      <c r="M11" s="252"/>
      <c r="N11" s="252"/>
      <c r="O11" s="147"/>
      <c r="P11" s="252">
        <f>SUM(N11+O11)</f>
        <v>0</v>
      </c>
      <c r="Q11" s="147"/>
      <c r="R11" s="147">
        <v>0</v>
      </c>
      <c r="S11" s="252"/>
      <c r="T11" s="147"/>
      <c r="U11" s="147"/>
      <c r="V11" s="252"/>
      <c r="W11" s="147"/>
      <c r="X11" s="147"/>
      <c r="Y11" s="252"/>
      <c r="Z11" s="252"/>
      <c r="AA11" s="252"/>
      <c r="AB11" s="252"/>
      <c r="AC11" s="147"/>
      <c r="AD11" s="147"/>
      <c r="AE11" s="252"/>
      <c r="AF11" s="252"/>
      <c r="AG11" s="252"/>
      <c r="AH11" s="252"/>
      <c r="AI11" s="272"/>
      <c r="AJ11" s="272">
        <f t="shared" si="1"/>
        <v>0</v>
      </c>
      <c r="AK11" s="273">
        <f t="shared" si="1"/>
        <v>0</v>
      </c>
      <c r="AL11" s="147"/>
      <c r="AM11" s="147">
        <v>0</v>
      </c>
      <c r="AN11" s="252"/>
      <c r="AO11" s="147"/>
      <c r="AP11" s="147">
        <v>0</v>
      </c>
      <c r="AQ11" s="252"/>
      <c r="AR11" s="147"/>
      <c r="AS11" s="147"/>
      <c r="AT11" s="252">
        <f>SUM(AR11+AS11)</f>
        <v>0</v>
      </c>
      <c r="AU11" s="147"/>
      <c r="AV11" s="147"/>
      <c r="AW11" s="252">
        <f>SUM(AU11+AV11)</f>
        <v>0</v>
      </c>
      <c r="AX11" s="976"/>
      <c r="AY11" s="976">
        <f t="shared" si="2"/>
        <v>0</v>
      </c>
      <c r="AZ11" s="977">
        <f t="shared" si="2"/>
        <v>0</v>
      </c>
      <c r="BA11" s="252"/>
      <c r="BB11" s="252"/>
      <c r="BC11" s="252">
        <f>SUM(BA11+BB11)</f>
        <v>0</v>
      </c>
      <c r="BD11" s="99">
        <f t="shared" si="0"/>
        <v>0</v>
      </c>
      <c r="BE11" s="99">
        <f t="shared" si="0"/>
        <v>0</v>
      </c>
      <c r="BF11" s="252">
        <f>SUM(BD11+BE11)</f>
        <v>0</v>
      </c>
      <c r="BH11" s="52"/>
      <c r="BI11" s="52"/>
    </row>
    <row r="12" spans="1:61" s="111" customFormat="1" ht="15" customHeight="1">
      <c r="A12" s="255" t="s">
        <v>1009</v>
      </c>
      <c r="B12" s="147"/>
      <c r="C12" s="147">
        <v>0</v>
      </c>
      <c r="D12" s="252"/>
      <c r="E12" s="147"/>
      <c r="F12" s="147">
        <v>0</v>
      </c>
      <c r="G12" s="252"/>
      <c r="H12" s="147"/>
      <c r="I12" s="147">
        <v>0</v>
      </c>
      <c r="J12" s="252"/>
      <c r="K12" s="147"/>
      <c r="L12" s="147">
        <v>0</v>
      </c>
      <c r="M12" s="252"/>
      <c r="N12" s="252"/>
      <c r="O12" s="147"/>
      <c r="P12" s="252">
        <f>SUM(N12+O12)</f>
        <v>0</v>
      </c>
      <c r="Q12" s="147"/>
      <c r="R12" s="147">
        <v>0</v>
      </c>
      <c r="S12" s="252"/>
      <c r="T12" s="147"/>
      <c r="U12" s="147">
        <v>0</v>
      </c>
      <c r="V12" s="252"/>
      <c r="W12" s="147"/>
      <c r="X12" s="147">
        <v>0</v>
      </c>
      <c r="Y12" s="252"/>
      <c r="Z12" s="252"/>
      <c r="AA12" s="252">
        <v>0</v>
      </c>
      <c r="AB12" s="252"/>
      <c r="AC12" s="147"/>
      <c r="AD12" s="147"/>
      <c r="AE12" s="252">
        <f>SUM(AC12+AD12)</f>
        <v>0</v>
      </c>
      <c r="AF12" s="252"/>
      <c r="AG12" s="252"/>
      <c r="AH12" s="252">
        <f>SUM(AF12+AG12)</f>
        <v>0</v>
      </c>
      <c r="AI12" s="272">
        <f>B12+E12+H12+K12+N12+Q12+T12+W12+Z12+AC12+AF12</f>
        <v>0</v>
      </c>
      <c r="AJ12" s="272">
        <f t="shared" si="1"/>
        <v>0</v>
      </c>
      <c r="AK12" s="273">
        <f t="shared" si="1"/>
        <v>0</v>
      </c>
      <c r="AL12" s="147"/>
      <c r="AM12" s="147">
        <v>0</v>
      </c>
      <c r="AN12" s="252"/>
      <c r="AO12" s="147"/>
      <c r="AP12" s="147">
        <v>0</v>
      </c>
      <c r="AQ12" s="252"/>
      <c r="AR12" s="147"/>
      <c r="AS12" s="147"/>
      <c r="AT12" s="252">
        <f>SUM(AR12+AS12)</f>
        <v>0</v>
      </c>
      <c r="AU12" s="147"/>
      <c r="AV12" s="147"/>
      <c r="AW12" s="252">
        <f>SUM(AU12+AV12)</f>
        <v>0</v>
      </c>
      <c r="AX12" s="976">
        <f>AL12+AO12+AR12+AU12</f>
        <v>0</v>
      </c>
      <c r="AY12" s="976">
        <f t="shared" si="2"/>
        <v>0</v>
      </c>
      <c r="AZ12" s="977">
        <f t="shared" si="2"/>
        <v>0</v>
      </c>
      <c r="BA12" s="252"/>
      <c r="BB12" s="252"/>
      <c r="BC12" s="252">
        <f>SUM(BA12+BB12)</f>
        <v>0</v>
      </c>
      <c r="BD12" s="99">
        <f t="shared" si="0"/>
        <v>0</v>
      </c>
      <c r="BE12" s="99">
        <f t="shared" si="0"/>
        <v>0</v>
      </c>
      <c r="BF12" s="252">
        <f>SUM(BD12+BE12)</f>
        <v>0</v>
      </c>
      <c r="BH12" s="52"/>
      <c r="BI12" s="52"/>
    </row>
    <row r="13" spans="1:61" s="111" customFormat="1" ht="15" hidden="1" customHeight="1">
      <c r="A13" s="255"/>
      <c r="B13" s="147"/>
      <c r="C13" s="147"/>
      <c r="D13" s="252"/>
      <c r="E13" s="147"/>
      <c r="F13" s="147"/>
      <c r="G13" s="252"/>
      <c r="H13" s="147"/>
      <c r="I13" s="147"/>
      <c r="J13" s="252"/>
      <c r="K13" s="147"/>
      <c r="L13" s="147"/>
      <c r="M13" s="252"/>
      <c r="N13" s="252"/>
      <c r="O13" s="147"/>
      <c r="P13" s="252"/>
      <c r="Q13" s="147"/>
      <c r="R13" s="147"/>
      <c r="S13" s="252"/>
      <c r="T13" s="147"/>
      <c r="U13" s="147"/>
      <c r="V13" s="252"/>
      <c r="W13" s="147"/>
      <c r="X13" s="147"/>
      <c r="Y13" s="252"/>
      <c r="Z13" s="252"/>
      <c r="AA13" s="252"/>
      <c r="AB13" s="252"/>
      <c r="AC13" s="147"/>
      <c r="AD13" s="147"/>
      <c r="AE13" s="252"/>
      <c r="AF13" s="252"/>
      <c r="AG13" s="252"/>
      <c r="AH13" s="252"/>
      <c r="AI13" s="272"/>
      <c r="AJ13" s="272"/>
      <c r="AK13" s="273"/>
      <c r="AL13" s="147"/>
      <c r="AM13" s="147"/>
      <c r="AN13" s="252"/>
      <c r="AO13" s="147"/>
      <c r="AP13" s="147"/>
      <c r="AQ13" s="252"/>
      <c r="AR13" s="147"/>
      <c r="AS13" s="147"/>
      <c r="AT13" s="252"/>
      <c r="AU13" s="147"/>
      <c r="AV13" s="147"/>
      <c r="AW13" s="252"/>
      <c r="AX13" s="976"/>
      <c r="AY13" s="976"/>
      <c r="AZ13" s="977"/>
      <c r="BA13" s="252"/>
      <c r="BB13" s="252"/>
      <c r="BC13" s="252"/>
      <c r="BD13" s="99"/>
      <c r="BE13" s="99"/>
      <c r="BF13" s="252"/>
      <c r="BH13" s="52"/>
      <c r="BI13" s="52"/>
    </row>
    <row r="14" spans="1:61" ht="15" customHeight="1">
      <c r="A14" s="264" t="s">
        <v>456</v>
      </c>
      <c r="B14" s="52"/>
      <c r="C14" s="45"/>
      <c r="D14" s="46"/>
      <c r="E14" s="46"/>
      <c r="F14" s="45"/>
      <c r="G14" s="46"/>
      <c r="H14" s="52"/>
      <c r="I14" s="45"/>
      <c r="J14" s="46"/>
      <c r="K14" s="52"/>
      <c r="L14" s="45"/>
      <c r="M14" s="46"/>
      <c r="N14" s="46"/>
      <c r="O14" s="45"/>
      <c r="P14" s="46"/>
      <c r="Q14" s="52"/>
      <c r="R14" s="45"/>
      <c r="S14" s="46"/>
      <c r="T14" s="52"/>
      <c r="U14" s="45"/>
      <c r="V14" s="46"/>
      <c r="W14" s="52"/>
      <c r="X14" s="45"/>
      <c r="Y14" s="46"/>
      <c r="Z14" s="46"/>
      <c r="AA14" s="46"/>
      <c r="AB14" s="46"/>
      <c r="AC14" s="52"/>
      <c r="AD14" s="45"/>
      <c r="AE14" s="46"/>
      <c r="AF14" s="46"/>
      <c r="AG14" s="46"/>
      <c r="AH14" s="46"/>
      <c r="AI14" s="313"/>
      <c r="AJ14" s="274"/>
      <c r="AK14" s="275"/>
      <c r="AL14" s="52" t="s">
        <v>387</v>
      </c>
      <c r="AM14" s="45"/>
      <c r="AN14" s="46"/>
      <c r="AO14" s="52"/>
      <c r="AP14" s="45"/>
      <c r="AQ14" s="46"/>
      <c r="AR14" s="52"/>
      <c r="AS14" s="45"/>
      <c r="AT14" s="46"/>
      <c r="AU14" s="52"/>
      <c r="AV14" s="45"/>
      <c r="AW14" s="46"/>
      <c r="AX14" s="313"/>
      <c r="AY14" s="978"/>
      <c r="AZ14" s="313"/>
      <c r="BA14" s="46"/>
      <c r="BB14" s="46"/>
      <c r="BC14" s="46"/>
      <c r="BD14" s="46"/>
      <c r="BE14" s="46"/>
      <c r="BF14" s="46"/>
    </row>
    <row r="15" spans="1:61" s="103" customFormat="1" ht="15" hidden="1" customHeight="1">
      <c r="A15" s="197" t="s">
        <v>674</v>
      </c>
      <c r="B15" s="49"/>
      <c r="C15" s="49">
        <v>0</v>
      </c>
      <c r="D15" s="99"/>
      <c r="E15" s="49"/>
      <c r="F15" s="49">
        <v>0</v>
      </c>
      <c r="G15" s="99"/>
      <c r="H15" s="49"/>
      <c r="I15" s="49">
        <v>0</v>
      </c>
      <c r="J15" s="99"/>
      <c r="K15" s="49"/>
      <c r="L15" s="49">
        <v>0</v>
      </c>
      <c r="M15" s="99"/>
      <c r="N15" s="99"/>
      <c r="O15" s="49"/>
      <c r="P15" s="99">
        <f>SUM(N15+O15)</f>
        <v>0</v>
      </c>
      <c r="Q15" s="49"/>
      <c r="R15" s="49">
        <v>0</v>
      </c>
      <c r="S15" s="99"/>
      <c r="T15" s="49"/>
      <c r="U15" s="49">
        <v>0</v>
      </c>
      <c r="V15" s="99"/>
      <c r="W15" s="49"/>
      <c r="X15" s="49">
        <v>0</v>
      </c>
      <c r="Y15" s="99"/>
      <c r="Z15" s="99"/>
      <c r="AA15" s="99">
        <v>0</v>
      </c>
      <c r="AB15" s="99"/>
      <c r="AC15" s="49"/>
      <c r="AD15" s="49"/>
      <c r="AE15" s="99">
        <f>SUM(AC15+AD15)</f>
        <v>0</v>
      </c>
      <c r="AF15" s="99"/>
      <c r="AG15" s="99"/>
      <c r="AH15" s="99">
        <f>SUM(AF15+AG15)</f>
        <v>0</v>
      </c>
      <c r="AI15" s="276"/>
      <c r="AJ15" s="276">
        <v>0</v>
      </c>
      <c r="AK15" s="332"/>
      <c r="AL15" s="49"/>
      <c r="AM15" s="49">
        <v>0</v>
      </c>
      <c r="AN15" s="99"/>
      <c r="AO15" s="49"/>
      <c r="AP15" s="49">
        <v>0</v>
      </c>
      <c r="AQ15" s="99"/>
      <c r="AR15" s="49"/>
      <c r="AS15" s="49"/>
      <c r="AT15" s="99">
        <f>SUM(AR15+AS15)</f>
        <v>0</v>
      </c>
      <c r="AU15" s="49">
        <v>0</v>
      </c>
      <c r="AV15" s="49"/>
      <c r="AW15" s="99">
        <f>SUM(AU15+AV15)</f>
        <v>0</v>
      </c>
      <c r="AX15" s="979"/>
      <c r="AY15" s="979">
        <v>0</v>
      </c>
      <c r="AZ15" s="336"/>
      <c r="BA15" s="99"/>
      <c r="BB15" s="99"/>
      <c r="BC15" s="99">
        <f>SUM(BA15+BB15)</f>
        <v>0</v>
      </c>
      <c r="BD15" s="99">
        <f>AI15+AX15</f>
        <v>0</v>
      </c>
      <c r="BE15" s="99">
        <f>AJ15+AY15</f>
        <v>0</v>
      </c>
      <c r="BF15" s="99">
        <f>SUM(BD15+BE15)</f>
        <v>0</v>
      </c>
      <c r="BH15" s="46"/>
      <c r="BI15" s="46"/>
    </row>
    <row r="16" spans="1:61" s="103" customFormat="1" ht="15" customHeight="1">
      <c r="A16" s="197" t="s">
        <v>259</v>
      </c>
      <c r="B16" s="49"/>
      <c r="C16" s="49">
        <v>0</v>
      </c>
      <c r="D16" s="99"/>
      <c r="E16" s="49">
        <v>0</v>
      </c>
      <c r="F16" s="49">
        <v>0</v>
      </c>
      <c r="G16" s="99"/>
      <c r="H16" s="49">
        <v>0</v>
      </c>
      <c r="I16" s="49">
        <v>0</v>
      </c>
      <c r="J16" s="99"/>
      <c r="K16" s="49">
        <v>0</v>
      </c>
      <c r="L16" s="49">
        <v>0</v>
      </c>
      <c r="M16" s="99"/>
      <c r="N16" s="99"/>
      <c r="O16" s="49"/>
      <c r="P16" s="99">
        <f>SUM(N16+O16)</f>
        <v>0</v>
      </c>
      <c r="Q16" s="49">
        <v>0</v>
      </c>
      <c r="R16" s="49">
        <v>0</v>
      </c>
      <c r="S16" s="99"/>
      <c r="T16" s="49"/>
      <c r="U16" s="49">
        <v>0</v>
      </c>
      <c r="V16" s="99"/>
      <c r="W16" s="49"/>
      <c r="X16" s="49">
        <v>0</v>
      </c>
      <c r="Y16" s="99"/>
      <c r="Z16" s="99"/>
      <c r="AA16" s="99">
        <v>0</v>
      </c>
      <c r="AB16" s="99"/>
      <c r="AC16" s="49"/>
      <c r="AD16" s="49"/>
      <c r="AE16" s="99">
        <f>SUM(AC16+AD16)</f>
        <v>0</v>
      </c>
      <c r="AF16" s="99"/>
      <c r="AG16" s="99"/>
      <c r="AH16" s="99">
        <f>SUM(AF16+AG16)</f>
        <v>0</v>
      </c>
      <c r="AI16" s="276">
        <f t="shared" ref="AI16:AI30" si="3">B16+E16+H16+K16+N16+Q16+T16+W16+Z16+AC16+AF16</f>
        <v>0</v>
      </c>
      <c r="AJ16" s="276">
        <f t="shared" ref="AJ16:AJ30" si="4">C16+F16+I16+L16+O16+R16+U16+X16+AA16+AD16+AG16</f>
        <v>0</v>
      </c>
      <c r="AK16" s="332">
        <f t="shared" ref="AK16:AK30" si="5">D16+G16+J16+M16+P16+S16+V16+Y16+AB16+AE16+AH16</f>
        <v>0</v>
      </c>
      <c r="AL16" s="49">
        <v>0</v>
      </c>
      <c r="AM16" s="49">
        <v>0</v>
      </c>
      <c r="AN16" s="99"/>
      <c r="AO16" s="49"/>
      <c r="AP16" s="49">
        <v>0</v>
      </c>
      <c r="AQ16" s="99"/>
      <c r="AR16" s="49"/>
      <c r="AS16" s="49"/>
      <c r="AT16" s="99">
        <f>SUM(AR16+AS16)</f>
        <v>0</v>
      </c>
      <c r="AU16" s="49">
        <v>0</v>
      </c>
      <c r="AV16" s="49"/>
      <c r="AW16" s="99">
        <f>SUM(AU16+AV16)</f>
        <v>0</v>
      </c>
      <c r="AX16" s="979">
        <f t="shared" ref="AX16:AX30" si="6">AL16+AO16+AR16+AU16</f>
        <v>0</v>
      </c>
      <c r="AY16" s="979">
        <f t="shared" ref="AY16:AY30" si="7">AM16+AP16+AS16+AV16</f>
        <v>0</v>
      </c>
      <c r="AZ16" s="336">
        <f t="shared" ref="AZ16:AZ30" si="8">AN16+AQ16+AT16+AW16</f>
        <v>0</v>
      </c>
      <c r="BA16" s="99"/>
      <c r="BB16" s="99"/>
      <c r="BC16" s="99">
        <f>SUM(BA16+BB16)</f>
        <v>0</v>
      </c>
      <c r="BD16" s="99">
        <f t="shared" ref="BD16:BD30" si="9">AI16+AX16</f>
        <v>0</v>
      </c>
      <c r="BE16" s="99">
        <f t="shared" ref="BE16:BE30" si="10">AJ16+AY16</f>
        <v>0</v>
      </c>
      <c r="BF16" s="99">
        <f t="shared" ref="BF16:BF30" si="11">AK16+AZ16</f>
        <v>0</v>
      </c>
      <c r="BH16" s="46"/>
      <c r="BI16" s="46"/>
    </row>
    <row r="17" spans="1:59" ht="15" customHeight="1">
      <c r="A17" s="197" t="s">
        <v>864</v>
      </c>
      <c r="B17" s="49">
        <v>93614</v>
      </c>
      <c r="C17" s="49">
        <v>100133</v>
      </c>
      <c r="D17" s="99">
        <f>80602+690</f>
        <v>81292</v>
      </c>
      <c r="E17" s="49">
        <v>0</v>
      </c>
      <c r="F17" s="49">
        <v>248</v>
      </c>
      <c r="G17" s="99">
        <v>247</v>
      </c>
      <c r="H17" s="49">
        <v>0</v>
      </c>
      <c r="I17" s="49">
        <v>0</v>
      </c>
      <c r="J17" s="99"/>
      <c r="K17" s="49">
        <v>0</v>
      </c>
      <c r="L17" s="49">
        <v>0</v>
      </c>
      <c r="M17" s="99"/>
      <c r="N17" s="49"/>
      <c r="O17" s="49"/>
      <c r="P17" s="99">
        <f t="shared" ref="P17:P55" si="12">SUM(N17+O17)</f>
        <v>0</v>
      </c>
      <c r="Q17" s="49">
        <v>678</v>
      </c>
      <c r="R17" s="49">
        <v>5255</v>
      </c>
      <c r="S17" s="99">
        <v>4736</v>
      </c>
      <c r="T17" s="49"/>
      <c r="U17" s="49">
        <v>0</v>
      </c>
      <c r="V17" s="99"/>
      <c r="W17" s="49"/>
      <c r="X17" s="49">
        <v>0</v>
      </c>
      <c r="Y17" s="99"/>
      <c r="Z17" s="99"/>
      <c r="AA17" s="99">
        <v>0</v>
      </c>
      <c r="AB17" s="99"/>
      <c r="AC17" s="49"/>
      <c r="AD17" s="49"/>
      <c r="AE17" s="99">
        <f t="shared" ref="AE17:AE26" si="13">SUM(AC17+AD17)</f>
        <v>0</v>
      </c>
      <c r="AF17" s="99"/>
      <c r="AG17" s="99"/>
      <c r="AH17" s="99">
        <f t="shared" ref="AH17:AH26" si="14">SUM(AF17+AG17)</f>
        <v>0</v>
      </c>
      <c r="AI17" s="276">
        <f t="shared" si="3"/>
        <v>94292</v>
      </c>
      <c r="AJ17" s="276">
        <f t="shared" si="4"/>
        <v>105636</v>
      </c>
      <c r="AK17" s="332">
        <f t="shared" si="5"/>
        <v>86275</v>
      </c>
      <c r="AL17" s="49">
        <v>0</v>
      </c>
      <c r="AM17" s="49">
        <v>0</v>
      </c>
      <c r="AN17" s="99"/>
      <c r="AO17" s="49"/>
      <c r="AP17" s="49">
        <v>0</v>
      </c>
      <c r="AQ17" s="99"/>
      <c r="AR17" s="49"/>
      <c r="AS17" s="49"/>
      <c r="AT17" s="99">
        <f t="shared" ref="AT17:AT55" si="15">SUM(AR17+AS17)</f>
        <v>0</v>
      </c>
      <c r="AU17" s="731"/>
      <c r="AV17" s="731"/>
      <c r="AW17" s="99">
        <f t="shared" ref="AW17:AW55" si="16">SUM(AU17+AV17)</f>
        <v>0</v>
      </c>
      <c r="AX17" s="979">
        <f t="shared" si="6"/>
        <v>0</v>
      </c>
      <c r="AY17" s="979">
        <f t="shared" si="7"/>
        <v>0</v>
      </c>
      <c r="AZ17" s="336">
        <f t="shared" si="8"/>
        <v>0</v>
      </c>
      <c r="BA17" s="99"/>
      <c r="BB17" s="99"/>
      <c r="BC17" s="99">
        <f t="shared" ref="BC17:BC30" si="17">SUM(BA17+BB17)</f>
        <v>0</v>
      </c>
      <c r="BD17" s="99">
        <f t="shared" si="9"/>
        <v>94292</v>
      </c>
      <c r="BE17" s="99">
        <f t="shared" si="10"/>
        <v>105636</v>
      </c>
      <c r="BF17" s="99">
        <f t="shared" si="11"/>
        <v>86275</v>
      </c>
    </row>
    <row r="18" spans="1:59" ht="15" customHeight="1">
      <c r="A18" s="59" t="s">
        <v>865</v>
      </c>
      <c r="B18" s="49">
        <v>31450</v>
      </c>
      <c r="C18" s="49">
        <v>34477</v>
      </c>
      <c r="D18" s="99">
        <v>21375</v>
      </c>
      <c r="E18" s="49">
        <v>0</v>
      </c>
      <c r="F18" s="49">
        <v>128</v>
      </c>
      <c r="G18" s="99">
        <v>6</v>
      </c>
      <c r="H18" s="49">
        <v>0</v>
      </c>
      <c r="I18" s="49">
        <v>0</v>
      </c>
      <c r="J18" s="99"/>
      <c r="K18" s="49">
        <v>0</v>
      </c>
      <c r="L18" s="49">
        <v>0</v>
      </c>
      <c r="M18" s="99"/>
      <c r="N18" s="49"/>
      <c r="O18" s="49"/>
      <c r="P18" s="99">
        <f t="shared" si="12"/>
        <v>0</v>
      </c>
      <c r="Q18" s="49">
        <v>323</v>
      </c>
      <c r="R18" s="49">
        <v>2353</v>
      </c>
      <c r="S18" s="99">
        <v>1406</v>
      </c>
      <c r="T18" s="49"/>
      <c r="U18" s="49">
        <v>0</v>
      </c>
      <c r="V18" s="99"/>
      <c r="W18" s="49"/>
      <c r="X18" s="49">
        <v>0</v>
      </c>
      <c r="Y18" s="99"/>
      <c r="Z18" s="99"/>
      <c r="AA18" s="99">
        <v>0</v>
      </c>
      <c r="AB18" s="99"/>
      <c r="AC18" s="49"/>
      <c r="AD18" s="49"/>
      <c r="AE18" s="99">
        <f t="shared" si="13"/>
        <v>0</v>
      </c>
      <c r="AF18" s="99"/>
      <c r="AG18" s="99"/>
      <c r="AH18" s="99">
        <f t="shared" si="14"/>
        <v>0</v>
      </c>
      <c r="AI18" s="276">
        <f t="shared" si="3"/>
        <v>31773</v>
      </c>
      <c r="AJ18" s="276">
        <f t="shared" si="4"/>
        <v>36958</v>
      </c>
      <c r="AK18" s="332">
        <f t="shared" si="5"/>
        <v>22787</v>
      </c>
      <c r="AL18" s="49">
        <v>0</v>
      </c>
      <c r="AM18" s="49">
        <v>0</v>
      </c>
      <c r="AN18" s="99"/>
      <c r="AO18" s="49"/>
      <c r="AP18" s="49">
        <v>0</v>
      </c>
      <c r="AQ18" s="99"/>
      <c r="AR18" s="49"/>
      <c r="AS18" s="49"/>
      <c r="AT18" s="99">
        <f t="shared" si="15"/>
        <v>0</v>
      </c>
      <c r="AU18" s="731"/>
      <c r="AV18" s="731"/>
      <c r="AW18" s="99">
        <f t="shared" si="16"/>
        <v>0</v>
      </c>
      <c r="AX18" s="979">
        <f t="shared" si="6"/>
        <v>0</v>
      </c>
      <c r="AY18" s="979">
        <f t="shared" si="7"/>
        <v>0</v>
      </c>
      <c r="AZ18" s="336">
        <f t="shared" si="8"/>
        <v>0</v>
      </c>
      <c r="BA18" s="99"/>
      <c r="BB18" s="99"/>
      <c r="BC18" s="99">
        <f t="shared" si="17"/>
        <v>0</v>
      </c>
      <c r="BD18" s="99">
        <f t="shared" si="9"/>
        <v>31773</v>
      </c>
      <c r="BE18" s="99">
        <f t="shared" si="10"/>
        <v>36958</v>
      </c>
      <c r="BF18" s="99">
        <f t="shared" si="11"/>
        <v>22787</v>
      </c>
    </row>
    <row r="19" spans="1:59" ht="15" hidden="1" customHeight="1">
      <c r="A19" s="220" t="s">
        <v>866</v>
      </c>
      <c r="B19" s="49">
        <v>0</v>
      </c>
      <c r="C19" s="49">
        <v>0</v>
      </c>
      <c r="D19" s="99"/>
      <c r="E19" s="49">
        <v>0</v>
      </c>
      <c r="F19" s="49">
        <v>0</v>
      </c>
      <c r="G19" s="99"/>
      <c r="H19" s="49">
        <v>0</v>
      </c>
      <c r="I19" s="49">
        <v>0</v>
      </c>
      <c r="J19" s="99"/>
      <c r="K19" s="49">
        <v>0</v>
      </c>
      <c r="L19" s="49">
        <v>0</v>
      </c>
      <c r="M19" s="99"/>
      <c r="N19" s="49"/>
      <c r="O19" s="49"/>
      <c r="P19" s="99">
        <f>SUM(N19+O19)</f>
        <v>0</v>
      </c>
      <c r="Q19" s="49">
        <v>0</v>
      </c>
      <c r="R19" s="49">
        <v>0</v>
      </c>
      <c r="S19" s="99"/>
      <c r="T19" s="99"/>
      <c r="U19" s="49">
        <v>0</v>
      </c>
      <c r="V19" s="99"/>
      <c r="W19" s="49"/>
      <c r="X19" s="49">
        <v>0</v>
      </c>
      <c r="Y19" s="99"/>
      <c r="Z19" s="99"/>
      <c r="AA19" s="99">
        <v>0</v>
      </c>
      <c r="AB19" s="99"/>
      <c r="AC19" s="49"/>
      <c r="AD19" s="49"/>
      <c r="AE19" s="99">
        <f>SUM(AC19+AD19)</f>
        <v>0</v>
      </c>
      <c r="AF19" s="99"/>
      <c r="AG19" s="99"/>
      <c r="AH19" s="99">
        <f>SUM(AF19+AG19)</f>
        <v>0</v>
      </c>
      <c r="AI19" s="276">
        <f t="shared" si="3"/>
        <v>0</v>
      </c>
      <c r="AJ19" s="276">
        <f t="shared" si="4"/>
        <v>0</v>
      </c>
      <c r="AK19" s="332">
        <f t="shared" si="5"/>
        <v>0</v>
      </c>
      <c r="AL19" s="49">
        <v>0</v>
      </c>
      <c r="AM19" s="49">
        <v>0</v>
      </c>
      <c r="AN19" s="99"/>
      <c r="AO19" s="49"/>
      <c r="AP19" s="49">
        <v>0</v>
      </c>
      <c r="AQ19" s="99"/>
      <c r="AR19" s="49"/>
      <c r="AS19" s="49"/>
      <c r="AT19" s="99">
        <f>SUM(AR19+AS19)</f>
        <v>0</v>
      </c>
      <c r="AU19" s="731"/>
      <c r="AV19" s="731"/>
      <c r="AW19" s="99">
        <f>SUM(AU19+AV19)</f>
        <v>0</v>
      </c>
      <c r="AX19" s="979">
        <f t="shared" si="6"/>
        <v>0</v>
      </c>
      <c r="AY19" s="979">
        <f t="shared" si="7"/>
        <v>0</v>
      </c>
      <c r="AZ19" s="336">
        <f t="shared" si="8"/>
        <v>0</v>
      </c>
      <c r="BA19" s="99"/>
      <c r="BB19" s="99"/>
      <c r="BC19" s="99">
        <f>SUM(BA19+BB19)</f>
        <v>0</v>
      </c>
      <c r="BD19" s="99">
        <f t="shared" si="9"/>
        <v>0</v>
      </c>
      <c r="BE19" s="99">
        <f t="shared" si="10"/>
        <v>0</v>
      </c>
      <c r="BF19" s="99">
        <f t="shared" si="11"/>
        <v>0</v>
      </c>
    </row>
    <row r="20" spans="1:59" ht="15" hidden="1" customHeight="1">
      <c r="A20" s="220" t="s">
        <v>146</v>
      </c>
      <c r="B20" s="49">
        <v>0</v>
      </c>
      <c r="C20" s="49">
        <v>0</v>
      </c>
      <c r="D20" s="99"/>
      <c r="E20" s="49">
        <v>0</v>
      </c>
      <c r="F20" s="49">
        <v>0</v>
      </c>
      <c r="G20" s="99"/>
      <c r="H20" s="49">
        <v>0</v>
      </c>
      <c r="I20" s="49">
        <v>0</v>
      </c>
      <c r="J20" s="99"/>
      <c r="K20" s="49">
        <v>0</v>
      </c>
      <c r="L20" s="49">
        <v>0</v>
      </c>
      <c r="M20" s="99"/>
      <c r="N20" s="99"/>
      <c r="O20" s="49"/>
      <c r="P20" s="99">
        <f t="shared" si="12"/>
        <v>0</v>
      </c>
      <c r="Q20" s="49">
        <v>0</v>
      </c>
      <c r="R20" s="49">
        <v>0</v>
      </c>
      <c r="S20" s="99"/>
      <c r="T20" s="49"/>
      <c r="U20" s="49">
        <v>0</v>
      </c>
      <c r="V20" s="99"/>
      <c r="W20" s="49"/>
      <c r="X20" s="49">
        <v>0</v>
      </c>
      <c r="Y20" s="99"/>
      <c r="Z20" s="99"/>
      <c r="AA20" s="99">
        <v>0</v>
      </c>
      <c r="AB20" s="99"/>
      <c r="AC20" s="49"/>
      <c r="AD20" s="49"/>
      <c r="AE20" s="99">
        <f t="shared" si="13"/>
        <v>0</v>
      </c>
      <c r="AF20" s="99"/>
      <c r="AG20" s="99"/>
      <c r="AH20" s="99">
        <f t="shared" si="14"/>
        <v>0</v>
      </c>
      <c r="AI20" s="276">
        <f t="shared" si="3"/>
        <v>0</v>
      </c>
      <c r="AJ20" s="276">
        <f t="shared" si="4"/>
        <v>0</v>
      </c>
      <c r="AK20" s="332">
        <f t="shared" si="5"/>
        <v>0</v>
      </c>
      <c r="AL20" s="49">
        <v>0</v>
      </c>
      <c r="AM20" s="49">
        <v>0</v>
      </c>
      <c r="AN20" s="99"/>
      <c r="AO20" s="49"/>
      <c r="AP20" s="49">
        <v>0</v>
      </c>
      <c r="AQ20" s="99"/>
      <c r="AR20" s="49"/>
      <c r="AS20" s="49"/>
      <c r="AT20" s="99">
        <f t="shared" si="15"/>
        <v>0</v>
      </c>
      <c r="AU20" s="49">
        <v>0</v>
      </c>
      <c r="AV20" s="49"/>
      <c r="AW20" s="99">
        <f t="shared" si="16"/>
        <v>0</v>
      </c>
      <c r="AX20" s="979">
        <f t="shared" si="6"/>
        <v>0</v>
      </c>
      <c r="AY20" s="979">
        <f t="shared" si="7"/>
        <v>0</v>
      </c>
      <c r="AZ20" s="336">
        <f t="shared" si="8"/>
        <v>0</v>
      </c>
      <c r="BA20" s="99"/>
      <c r="BB20" s="99"/>
      <c r="BC20" s="99">
        <f t="shared" si="17"/>
        <v>0</v>
      </c>
      <c r="BD20" s="99">
        <f t="shared" si="9"/>
        <v>0</v>
      </c>
      <c r="BE20" s="99">
        <f t="shared" si="10"/>
        <v>0</v>
      </c>
      <c r="BF20" s="99">
        <f t="shared" si="11"/>
        <v>0</v>
      </c>
    </row>
    <row r="21" spans="1:59" ht="15" hidden="1" customHeight="1">
      <c r="A21" s="220" t="s">
        <v>645</v>
      </c>
      <c r="B21" s="49">
        <v>0</v>
      </c>
      <c r="C21" s="49">
        <v>0</v>
      </c>
      <c r="D21" s="99"/>
      <c r="E21" s="49">
        <v>0</v>
      </c>
      <c r="F21" s="49">
        <v>0</v>
      </c>
      <c r="G21" s="99"/>
      <c r="H21" s="49">
        <v>0</v>
      </c>
      <c r="I21" s="49">
        <v>0</v>
      </c>
      <c r="J21" s="99"/>
      <c r="K21" s="49">
        <v>0</v>
      </c>
      <c r="L21" s="49">
        <v>0</v>
      </c>
      <c r="M21" s="99"/>
      <c r="N21" s="99"/>
      <c r="O21" s="49"/>
      <c r="P21" s="99">
        <f t="shared" si="12"/>
        <v>0</v>
      </c>
      <c r="Q21" s="49">
        <v>0</v>
      </c>
      <c r="R21" s="49">
        <v>0</v>
      </c>
      <c r="S21" s="99"/>
      <c r="T21" s="49"/>
      <c r="U21" s="49">
        <v>0</v>
      </c>
      <c r="V21" s="99"/>
      <c r="W21" s="49"/>
      <c r="X21" s="49">
        <v>0</v>
      </c>
      <c r="Y21" s="99"/>
      <c r="Z21" s="99"/>
      <c r="AA21" s="99">
        <v>0</v>
      </c>
      <c r="AB21" s="99"/>
      <c r="AC21" s="49"/>
      <c r="AD21" s="49"/>
      <c r="AE21" s="99">
        <f t="shared" si="13"/>
        <v>0</v>
      </c>
      <c r="AF21" s="99"/>
      <c r="AG21" s="99"/>
      <c r="AH21" s="99">
        <f t="shared" si="14"/>
        <v>0</v>
      </c>
      <c r="AI21" s="276">
        <f t="shared" si="3"/>
        <v>0</v>
      </c>
      <c r="AJ21" s="276">
        <f t="shared" si="4"/>
        <v>0</v>
      </c>
      <c r="AK21" s="332">
        <f t="shared" si="5"/>
        <v>0</v>
      </c>
      <c r="AL21" s="49">
        <v>0</v>
      </c>
      <c r="AM21" s="49">
        <v>0</v>
      </c>
      <c r="AN21" s="99"/>
      <c r="AO21" s="49"/>
      <c r="AP21" s="49">
        <v>0</v>
      </c>
      <c r="AQ21" s="99"/>
      <c r="AR21" s="49"/>
      <c r="AS21" s="49"/>
      <c r="AT21" s="99">
        <f t="shared" si="15"/>
        <v>0</v>
      </c>
      <c r="AU21" s="49">
        <v>0</v>
      </c>
      <c r="AV21" s="49"/>
      <c r="AW21" s="99">
        <f t="shared" si="16"/>
        <v>0</v>
      </c>
      <c r="AX21" s="979">
        <f t="shared" si="6"/>
        <v>0</v>
      </c>
      <c r="AY21" s="979">
        <f t="shared" si="7"/>
        <v>0</v>
      </c>
      <c r="AZ21" s="336">
        <f t="shared" si="8"/>
        <v>0</v>
      </c>
      <c r="BA21" s="99"/>
      <c r="BB21" s="99"/>
      <c r="BC21" s="99">
        <f t="shared" si="17"/>
        <v>0</v>
      </c>
      <c r="BD21" s="99">
        <f t="shared" si="9"/>
        <v>0</v>
      </c>
      <c r="BE21" s="99">
        <f t="shared" si="10"/>
        <v>0</v>
      </c>
      <c r="BF21" s="99">
        <f t="shared" si="11"/>
        <v>0</v>
      </c>
    </row>
    <row r="22" spans="1:59" ht="15" customHeight="1">
      <c r="A22" s="220" t="s">
        <v>479</v>
      </c>
      <c r="B22" s="49">
        <v>90429</v>
      </c>
      <c r="C22" s="49">
        <v>106840</v>
      </c>
      <c r="D22" s="99">
        <f>71102+549-549</f>
        <v>71102</v>
      </c>
      <c r="E22" s="49">
        <v>2000</v>
      </c>
      <c r="F22" s="49">
        <v>417</v>
      </c>
      <c r="G22" s="99">
        <v>253</v>
      </c>
      <c r="H22" s="49">
        <v>955083</v>
      </c>
      <c r="I22" s="49">
        <v>1009772</v>
      </c>
      <c r="J22" s="99">
        <v>934465</v>
      </c>
      <c r="K22" s="49">
        <v>5080</v>
      </c>
      <c r="L22" s="49">
        <v>4068</v>
      </c>
      <c r="M22" s="99">
        <v>3071</v>
      </c>
      <c r="N22" s="49"/>
      <c r="O22" s="49"/>
      <c r="P22" s="99">
        <f>SUM(N22+O22)</f>
        <v>0</v>
      </c>
      <c r="Q22" s="49">
        <v>99207</v>
      </c>
      <c r="R22" s="49">
        <v>82255</v>
      </c>
      <c r="S22" s="99">
        <f>47670+3662-3662</f>
        <v>47670</v>
      </c>
      <c r="T22" s="99"/>
      <c r="U22" s="49">
        <v>0</v>
      </c>
      <c r="V22" s="99"/>
      <c r="W22" s="49"/>
      <c r="X22" s="49">
        <v>0</v>
      </c>
      <c r="Y22" s="99"/>
      <c r="Z22" s="99"/>
      <c r="AA22" s="99">
        <v>0</v>
      </c>
      <c r="AB22" s="99"/>
      <c r="AC22" s="49"/>
      <c r="AD22" s="49"/>
      <c r="AE22" s="99">
        <f>SUM(AC22+AD22)</f>
        <v>0</v>
      </c>
      <c r="AF22" s="99"/>
      <c r="AG22" s="99"/>
      <c r="AH22" s="99">
        <f>SUM(AF22+AG22)</f>
        <v>0</v>
      </c>
      <c r="AI22" s="276">
        <f>B22+E22+H22+K22+N22+Q22+T22+W22+Z22+AC22+AF22</f>
        <v>1151799</v>
      </c>
      <c r="AJ22" s="276">
        <f t="shared" si="4"/>
        <v>1203352</v>
      </c>
      <c r="AK22" s="332">
        <f t="shared" si="5"/>
        <v>1056561</v>
      </c>
      <c r="AL22" s="49">
        <v>1100</v>
      </c>
      <c r="AM22" s="49">
        <v>1588</v>
      </c>
      <c r="AN22" s="99">
        <v>1526</v>
      </c>
      <c r="AO22" s="49"/>
      <c r="AP22" s="49">
        <v>0</v>
      </c>
      <c r="AQ22" s="99"/>
      <c r="AR22" s="49"/>
      <c r="AS22" s="49"/>
      <c r="AT22" s="99">
        <f>SUM(AR22+AS22)</f>
        <v>0</v>
      </c>
      <c r="AU22" s="731"/>
      <c r="AV22" s="731"/>
      <c r="AW22" s="99">
        <f>SUM(AU22+AV22)</f>
        <v>0</v>
      </c>
      <c r="AX22" s="979">
        <f>AL22+AO22+AR22+AU22</f>
        <v>1100</v>
      </c>
      <c r="AY22" s="979">
        <f t="shared" si="7"/>
        <v>1588</v>
      </c>
      <c r="AZ22" s="336">
        <f t="shared" si="8"/>
        <v>1526</v>
      </c>
      <c r="BA22" s="99"/>
      <c r="BB22" s="99"/>
      <c r="BC22" s="99">
        <f>SUM(BA22+BB22)</f>
        <v>0</v>
      </c>
      <c r="BD22" s="99">
        <f>AI22+AX22</f>
        <v>1152899</v>
      </c>
      <c r="BE22" s="99">
        <f t="shared" si="10"/>
        <v>1204940</v>
      </c>
      <c r="BF22" s="99">
        <f t="shared" si="11"/>
        <v>1058087</v>
      </c>
    </row>
    <row r="23" spans="1:59" ht="15" customHeight="1">
      <c r="A23" s="197" t="s">
        <v>1230</v>
      </c>
      <c r="B23" s="49">
        <v>0</v>
      </c>
      <c r="C23" s="49">
        <v>0</v>
      </c>
      <c r="D23" s="99"/>
      <c r="E23" s="49">
        <v>0</v>
      </c>
      <c r="F23" s="49">
        <v>0</v>
      </c>
      <c r="G23" s="99"/>
      <c r="H23" s="49">
        <v>0</v>
      </c>
      <c r="I23" s="49">
        <v>0</v>
      </c>
      <c r="J23" s="99"/>
      <c r="K23" s="49">
        <v>0</v>
      </c>
      <c r="L23" s="49">
        <v>0</v>
      </c>
      <c r="M23" s="99"/>
      <c r="N23" s="99"/>
      <c r="O23" s="49"/>
      <c r="P23" s="99">
        <f t="shared" si="12"/>
        <v>0</v>
      </c>
      <c r="Q23" s="49">
        <v>0</v>
      </c>
      <c r="R23" s="49">
        <v>0</v>
      </c>
      <c r="S23" s="99"/>
      <c r="T23" s="49"/>
      <c r="U23" s="49">
        <v>0</v>
      </c>
      <c r="V23" s="99"/>
      <c r="W23" s="49"/>
      <c r="X23" s="49">
        <v>0</v>
      </c>
      <c r="Y23" s="99"/>
      <c r="Z23" s="99"/>
      <c r="AA23" s="99">
        <v>0</v>
      </c>
      <c r="AB23" s="99"/>
      <c r="AC23" s="49"/>
      <c r="AD23" s="49"/>
      <c r="AE23" s="99">
        <f t="shared" si="13"/>
        <v>0</v>
      </c>
      <c r="AF23" s="99"/>
      <c r="AG23" s="99"/>
      <c r="AH23" s="99">
        <f t="shared" si="14"/>
        <v>0</v>
      </c>
      <c r="AI23" s="276">
        <f t="shared" si="3"/>
        <v>0</v>
      </c>
      <c r="AJ23" s="276">
        <f t="shared" si="4"/>
        <v>0</v>
      </c>
      <c r="AK23" s="332">
        <f t="shared" si="5"/>
        <v>0</v>
      </c>
      <c r="AL23" s="49">
        <v>0</v>
      </c>
      <c r="AM23" s="49">
        <v>0</v>
      </c>
      <c r="AN23" s="99"/>
      <c r="AO23" s="49"/>
      <c r="AP23" s="49">
        <v>0</v>
      </c>
      <c r="AQ23" s="99"/>
      <c r="AR23" s="49"/>
      <c r="AS23" s="49"/>
      <c r="AT23" s="99">
        <f>SUM(AR23+AS23)</f>
        <v>0</v>
      </c>
      <c r="AU23" s="49">
        <v>0</v>
      </c>
      <c r="AV23" s="49"/>
      <c r="AW23" s="99">
        <f t="shared" si="16"/>
        <v>0</v>
      </c>
      <c r="AX23" s="979">
        <f t="shared" si="6"/>
        <v>0</v>
      </c>
      <c r="AY23" s="979">
        <f t="shared" si="7"/>
        <v>0</v>
      </c>
      <c r="AZ23" s="336">
        <f t="shared" si="8"/>
        <v>0</v>
      </c>
      <c r="BA23" s="99"/>
      <c r="BB23" s="99"/>
      <c r="BC23" s="99">
        <f t="shared" si="17"/>
        <v>0</v>
      </c>
      <c r="BD23" s="99">
        <f t="shared" si="9"/>
        <v>0</v>
      </c>
      <c r="BE23" s="99">
        <f t="shared" si="10"/>
        <v>0</v>
      </c>
      <c r="BF23" s="99">
        <f t="shared" si="11"/>
        <v>0</v>
      </c>
    </row>
    <row r="24" spans="1:59" ht="15" hidden="1" customHeight="1">
      <c r="A24" s="197" t="s">
        <v>867</v>
      </c>
      <c r="B24" s="49">
        <v>0</v>
      </c>
      <c r="C24" s="49">
        <v>0</v>
      </c>
      <c r="D24" s="99"/>
      <c r="E24" s="49">
        <v>0</v>
      </c>
      <c r="F24" s="49">
        <v>0</v>
      </c>
      <c r="G24" s="99"/>
      <c r="H24" s="49">
        <v>0</v>
      </c>
      <c r="I24" s="49">
        <v>0</v>
      </c>
      <c r="J24" s="99"/>
      <c r="K24" s="49">
        <v>0</v>
      </c>
      <c r="L24" s="49">
        <v>0</v>
      </c>
      <c r="M24" s="99"/>
      <c r="N24" s="99"/>
      <c r="O24" s="49"/>
      <c r="P24" s="99">
        <f t="shared" si="12"/>
        <v>0</v>
      </c>
      <c r="Q24" s="49">
        <v>0</v>
      </c>
      <c r="R24" s="49">
        <v>0</v>
      </c>
      <c r="S24" s="99"/>
      <c r="T24" s="49"/>
      <c r="U24" s="49">
        <v>0</v>
      </c>
      <c r="V24" s="99"/>
      <c r="W24" s="49"/>
      <c r="X24" s="49">
        <v>0</v>
      </c>
      <c r="Y24" s="99"/>
      <c r="Z24" s="99"/>
      <c r="AA24" s="99">
        <v>0</v>
      </c>
      <c r="AB24" s="99"/>
      <c r="AC24" s="49"/>
      <c r="AD24" s="49"/>
      <c r="AE24" s="99">
        <f t="shared" si="13"/>
        <v>0</v>
      </c>
      <c r="AF24" s="99"/>
      <c r="AG24" s="99"/>
      <c r="AH24" s="99">
        <f t="shared" si="14"/>
        <v>0</v>
      </c>
      <c r="AI24" s="276">
        <f t="shared" si="3"/>
        <v>0</v>
      </c>
      <c r="AJ24" s="276">
        <f t="shared" si="4"/>
        <v>0</v>
      </c>
      <c r="AK24" s="332">
        <f t="shared" si="5"/>
        <v>0</v>
      </c>
      <c r="AL24" s="49">
        <v>0</v>
      </c>
      <c r="AM24" s="49">
        <v>0</v>
      </c>
      <c r="AN24" s="99"/>
      <c r="AO24" s="49"/>
      <c r="AP24" s="49">
        <v>0</v>
      </c>
      <c r="AQ24" s="99"/>
      <c r="AR24" s="49"/>
      <c r="AS24" s="49"/>
      <c r="AT24" s="99">
        <f t="shared" si="15"/>
        <v>0</v>
      </c>
      <c r="AU24" s="49"/>
      <c r="AV24" s="49"/>
      <c r="AW24" s="99">
        <f t="shared" si="16"/>
        <v>0</v>
      </c>
      <c r="AX24" s="979">
        <f t="shared" si="6"/>
        <v>0</v>
      </c>
      <c r="AY24" s="979">
        <f t="shared" si="7"/>
        <v>0</v>
      </c>
      <c r="AZ24" s="336">
        <f t="shared" si="8"/>
        <v>0</v>
      </c>
      <c r="BA24" s="99"/>
      <c r="BB24" s="99"/>
      <c r="BC24" s="99">
        <f t="shared" si="17"/>
        <v>0</v>
      </c>
      <c r="BD24" s="99">
        <f t="shared" si="9"/>
        <v>0</v>
      </c>
      <c r="BE24" s="99">
        <f t="shared" si="10"/>
        <v>0</v>
      </c>
      <c r="BF24" s="99">
        <f t="shared" si="11"/>
        <v>0</v>
      </c>
    </row>
    <row r="25" spans="1:59" ht="15" customHeight="1">
      <c r="A25" s="197" t="s">
        <v>1249</v>
      </c>
      <c r="B25" s="49">
        <v>0</v>
      </c>
      <c r="C25" s="49">
        <v>0</v>
      </c>
      <c r="D25" s="99"/>
      <c r="E25" s="49">
        <v>0</v>
      </c>
      <c r="F25" s="49">
        <v>0</v>
      </c>
      <c r="G25" s="99"/>
      <c r="H25" s="49">
        <v>0</v>
      </c>
      <c r="I25" s="49">
        <v>0</v>
      </c>
      <c r="J25" s="99"/>
      <c r="K25" s="49">
        <v>0</v>
      </c>
      <c r="L25" s="49">
        <v>0</v>
      </c>
      <c r="M25" s="99"/>
      <c r="N25" s="99"/>
      <c r="O25" s="49"/>
      <c r="P25" s="99">
        <f t="shared" si="12"/>
        <v>0</v>
      </c>
      <c r="Q25" s="49">
        <v>0</v>
      </c>
      <c r="R25" s="49">
        <v>0</v>
      </c>
      <c r="S25" s="99"/>
      <c r="T25" s="99"/>
      <c r="U25" s="49">
        <v>0</v>
      </c>
      <c r="V25" s="99"/>
      <c r="W25" s="49"/>
      <c r="X25" s="49">
        <v>0</v>
      </c>
      <c r="Y25" s="99"/>
      <c r="Z25" s="99"/>
      <c r="AA25" s="99">
        <v>0</v>
      </c>
      <c r="AB25" s="99"/>
      <c r="AC25" s="49"/>
      <c r="AD25" s="49"/>
      <c r="AE25" s="99">
        <f t="shared" si="13"/>
        <v>0</v>
      </c>
      <c r="AF25" s="99"/>
      <c r="AG25" s="99"/>
      <c r="AH25" s="99">
        <f t="shared" si="14"/>
        <v>0</v>
      </c>
      <c r="AI25" s="276">
        <f t="shared" si="3"/>
        <v>0</v>
      </c>
      <c r="AJ25" s="276">
        <f t="shared" si="4"/>
        <v>0</v>
      </c>
      <c r="AK25" s="332">
        <f t="shared" si="5"/>
        <v>0</v>
      </c>
      <c r="AL25" s="49">
        <v>0</v>
      </c>
      <c r="AM25" s="49">
        <v>0</v>
      </c>
      <c r="AN25" s="99"/>
      <c r="AO25" s="49">
        <v>36000</v>
      </c>
      <c r="AP25" s="49">
        <f>36000+970</f>
        <v>36970</v>
      </c>
      <c r="AQ25" s="99">
        <v>29281</v>
      </c>
      <c r="AR25" s="49"/>
      <c r="AS25" s="49"/>
      <c r="AT25" s="99">
        <f t="shared" si="15"/>
        <v>0</v>
      </c>
      <c r="AU25" s="49"/>
      <c r="AV25" s="49"/>
      <c r="AW25" s="99">
        <f t="shared" si="16"/>
        <v>0</v>
      </c>
      <c r="AX25" s="979">
        <f t="shared" si="6"/>
        <v>36000</v>
      </c>
      <c r="AY25" s="979">
        <f t="shared" si="7"/>
        <v>36970</v>
      </c>
      <c r="AZ25" s="336">
        <f t="shared" si="8"/>
        <v>29281</v>
      </c>
      <c r="BA25" s="99"/>
      <c r="BB25" s="99"/>
      <c r="BC25" s="99">
        <f t="shared" si="17"/>
        <v>0</v>
      </c>
      <c r="BD25" s="99">
        <f t="shared" si="9"/>
        <v>36000</v>
      </c>
      <c r="BE25" s="99">
        <f t="shared" si="10"/>
        <v>36970</v>
      </c>
      <c r="BF25" s="99">
        <f t="shared" si="11"/>
        <v>29281</v>
      </c>
    </row>
    <row r="26" spans="1:59" ht="15" customHeight="1">
      <c r="A26" s="197" t="s">
        <v>1250</v>
      </c>
      <c r="B26" s="49">
        <v>0</v>
      </c>
      <c r="C26" s="49">
        <v>0</v>
      </c>
      <c r="D26" s="99"/>
      <c r="E26" s="49">
        <v>0</v>
      </c>
      <c r="F26" s="49">
        <v>0</v>
      </c>
      <c r="G26" s="99"/>
      <c r="H26" s="49">
        <v>0</v>
      </c>
      <c r="I26" s="49">
        <v>0</v>
      </c>
      <c r="J26" s="99"/>
      <c r="K26" s="49">
        <v>0</v>
      </c>
      <c r="L26" s="49">
        <v>0</v>
      </c>
      <c r="M26" s="99"/>
      <c r="N26" s="99"/>
      <c r="O26" s="49"/>
      <c r="P26" s="99">
        <f t="shared" si="12"/>
        <v>0</v>
      </c>
      <c r="Q26" s="49">
        <v>0</v>
      </c>
      <c r="R26" s="49">
        <v>0</v>
      </c>
      <c r="S26" s="99"/>
      <c r="T26" s="49"/>
      <c r="U26" s="49">
        <v>0</v>
      </c>
      <c r="V26" s="99"/>
      <c r="W26" s="49"/>
      <c r="X26" s="49">
        <v>0</v>
      </c>
      <c r="Y26" s="99"/>
      <c r="Z26" s="99"/>
      <c r="AA26" s="99">
        <v>0</v>
      </c>
      <c r="AB26" s="99"/>
      <c r="AC26" s="49"/>
      <c r="AD26" s="49"/>
      <c r="AE26" s="99">
        <f t="shared" si="13"/>
        <v>0</v>
      </c>
      <c r="AF26" s="99"/>
      <c r="AG26" s="99"/>
      <c r="AH26" s="99">
        <f t="shared" si="14"/>
        <v>0</v>
      </c>
      <c r="AI26" s="276">
        <f t="shared" si="3"/>
        <v>0</v>
      </c>
      <c r="AJ26" s="276">
        <f t="shared" si="4"/>
        <v>0</v>
      </c>
      <c r="AK26" s="332">
        <f t="shared" si="5"/>
        <v>0</v>
      </c>
      <c r="AL26" s="49">
        <v>0</v>
      </c>
      <c r="AM26" s="49">
        <v>0</v>
      </c>
      <c r="AN26" s="99"/>
      <c r="AO26" s="49"/>
      <c r="AP26" s="49">
        <v>0</v>
      </c>
      <c r="AQ26" s="99"/>
      <c r="AR26" s="49"/>
      <c r="AS26" s="49"/>
      <c r="AT26" s="99">
        <f>SUM(AR26+AS26)</f>
        <v>0</v>
      </c>
      <c r="AU26" s="49"/>
      <c r="AV26" s="49"/>
      <c r="AW26" s="99">
        <f t="shared" si="16"/>
        <v>0</v>
      </c>
      <c r="AX26" s="979">
        <f t="shared" si="6"/>
        <v>0</v>
      </c>
      <c r="AY26" s="979">
        <f t="shared" si="7"/>
        <v>0</v>
      </c>
      <c r="AZ26" s="336">
        <f t="shared" si="8"/>
        <v>0</v>
      </c>
      <c r="BA26" s="99"/>
      <c r="BB26" s="99"/>
      <c r="BC26" s="99">
        <f t="shared" si="17"/>
        <v>0</v>
      </c>
      <c r="BD26" s="99">
        <f t="shared" si="9"/>
        <v>0</v>
      </c>
      <c r="BE26" s="99">
        <f t="shared" si="10"/>
        <v>0</v>
      </c>
      <c r="BF26" s="99">
        <f t="shared" si="11"/>
        <v>0</v>
      </c>
    </row>
    <row r="27" spans="1:59" ht="15" customHeight="1">
      <c r="A27" s="197" t="s">
        <v>1251</v>
      </c>
      <c r="B27" s="49">
        <v>0</v>
      </c>
      <c r="C27" s="49">
        <v>0</v>
      </c>
      <c r="D27" s="99"/>
      <c r="E27" s="49">
        <v>0</v>
      </c>
      <c r="F27" s="49">
        <v>0</v>
      </c>
      <c r="G27" s="99"/>
      <c r="H27" s="49">
        <v>0</v>
      </c>
      <c r="I27" s="49">
        <v>0</v>
      </c>
      <c r="J27" s="99"/>
      <c r="K27" s="49">
        <v>0</v>
      </c>
      <c r="L27" s="49">
        <v>0</v>
      </c>
      <c r="M27" s="99"/>
      <c r="N27" s="99"/>
      <c r="O27" s="49"/>
      <c r="P27" s="99">
        <f t="shared" si="12"/>
        <v>0</v>
      </c>
      <c r="Q27" s="49">
        <v>0</v>
      </c>
      <c r="R27" s="49">
        <v>0</v>
      </c>
      <c r="S27" s="99"/>
      <c r="T27" s="49"/>
      <c r="U27" s="49"/>
      <c r="V27" s="99"/>
      <c r="W27" s="49"/>
      <c r="X27" s="49"/>
      <c r="Y27" s="99"/>
      <c r="Z27" s="99"/>
      <c r="AA27" s="99">
        <v>0</v>
      </c>
      <c r="AB27" s="99"/>
      <c r="AC27" s="49"/>
      <c r="AD27" s="49"/>
      <c r="AE27" s="99"/>
      <c r="AF27" s="99"/>
      <c r="AG27" s="99"/>
      <c r="AH27" s="99"/>
      <c r="AI27" s="276">
        <f t="shared" si="3"/>
        <v>0</v>
      </c>
      <c r="AJ27" s="276">
        <f t="shared" si="4"/>
        <v>0</v>
      </c>
      <c r="AK27" s="332">
        <f t="shared" si="5"/>
        <v>0</v>
      </c>
      <c r="AL27" s="49">
        <v>0</v>
      </c>
      <c r="AM27" s="49">
        <v>0</v>
      </c>
      <c r="AN27" s="99"/>
      <c r="AO27" s="49"/>
      <c r="AP27" s="49">
        <v>2952</v>
      </c>
      <c r="AQ27" s="99">
        <v>2952</v>
      </c>
      <c r="AR27" s="49"/>
      <c r="AS27" s="49"/>
      <c r="AT27" s="99">
        <f t="shared" si="15"/>
        <v>0</v>
      </c>
      <c r="AU27" s="49"/>
      <c r="AV27" s="49"/>
      <c r="AW27" s="99">
        <f t="shared" si="16"/>
        <v>0</v>
      </c>
      <c r="AX27" s="979">
        <f t="shared" si="6"/>
        <v>0</v>
      </c>
      <c r="AY27" s="979">
        <f t="shared" si="7"/>
        <v>2952</v>
      </c>
      <c r="AZ27" s="336">
        <f t="shared" si="8"/>
        <v>2952</v>
      </c>
      <c r="BA27" s="99"/>
      <c r="BB27" s="99"/>
      <c r="BC27" s="99">
        <f t="shared" si="17"/>
        <v>0</v>
      </c>
      <c r="BD27" s="99">
        <f t="shared" si="9"/>
        <v>0</v>
      </c>
      <c r="BE27" s="99">
        <f t="shared" si="10"/>
        <v>2952</v>
      </c>
      <c r="BF27" s="99">
        <f t="shared" si="11"/>
        <v>2952</v>
      </c>
    </row>
    <row r="28" spans="1:59" ht="15" customHeight="1">
      <c r="A28" s="197" t="s">
        <v>1252</v>
      </c>
      <c r="B28" s="49">
        <v>0</v>
      </c>
      <c r="C28" s="49">
        <v>0</v>
      </c>
      <c r="D28" s="99"/>
      <c r="E28" s="49">
        <v>0</v>
      </c>
      <c r="F28" s="49">
        <v>0</v>
      </c>
      <c r="G28" s="99"/>
      <c r="H28" s="49">
        <v>0</v>
      </c>
      <c r="I28" s="49">
        <v>0</v>
      </c>
      <c r="J28" s="99"/>
      <c r="K28" s="49">
        <v>0</v>
      </c>
      <c r="L28" s="49">
        <v>0</v>
      </c>
      <c r="M28" s="99"/>
      <c r="N28" s="99"/>
      <c r="O28" s="49"/>
      <c r="P28" s="99">
        <f t="shared" si="12"/>
        <v>0</v>
      </c>
      <c r="Q28" s="49">
        <v>0</v>
      </c>
      <c r="R28" s="49">
        <v>0</v>
      </c>
      <c r="S28" s="99"/>
      <c r="T28" s="49"/>
      <c r="U28" s="49">
        <v>0</v>
      </c>
      <c r="V28" s="99"/>
      <c r="W28" s="49"/>
      <c r="X28" s="49">
        <v>0</v>
      </c>
      <c r="Y28" s="99"/>
      <c r="Z28" s="99"/>
      <c r="AA28" s="99">
        <v>0</v>
      </c>
      <c r="AB28" s="99"/>
      <c r="AC28" s="49"/>
      <c r="AD28" s="49"/>
      <c r="AE28" s="99">
        <f t="shared" ref="AE28:AE40" si="18">SUM(AC28+AD28)</f>
        <v>0</v>
      </c>
      <c r="AF28" s="99"/>
      <c r="AG28" s="99"/>
      <c r="AH28" s="99">
        <f t="shared" ref="AH28:AH40" si="19">SUM(AF28+AG28)</f>
        <v>0</v>
      </c>
      <c r="AI28" s="276">
        <f t="shared" si="3"/>
        <v>0</v>
      </c>
      <c r="AJ28" s="276">
        <f t="shared" si="4"/>
        <v>0</v>
      </c>
      <c r="AK28" s="332">
        <f t="shared" si="5"/>
        <v>0</v>
      </c>
      <c r="AL28" s="49">
        <v>0</v>
      </c>
      <c r="AM28" s="49">
        <v>0</v>
      </c>
      <c r="AN28" s="99"/>
      <c r="AO28" s="49"/>
      <c r="AP28" s="49">
        <v>0</v>
      </c>
      <c r="AQ28" s="99"/>
      <c r="AR28" s="49"/>
      <c r="AS28" s="49"/>
      <c r="AT28" s="99">
        <f t="shared" si="15"/>
        <v>0</v>
      </c>
      <c r="AU28" s="49"/>
      <c r="AV28" s="49"/>
      <c r="AW28" s="99">
        <f t="shared" si="16"/>
        <v>0</v>
      </c>
      <c r="AX28" s="979">
        <f t="shared" si="6"/>
        <v>0</v>
      </c>
      <c r="AY28" s="979">
        <f t="shared" si="7"/>
        <v>0</v>
      </c>
      <c r="AZ28" s="336">
        <f t="shared" si="8"/>
        <v>0</v>
      </c>
      <c r="BA28" s="99"/>
      <c r="BB28" s="99"/>
      <c r="BC28" s="99">
        <f t="shared" si="17"/>
        <v>0</v>
      </c>
      <c r="BD28" s="99">
        <f t="shared" si="9"/>
        <v>0</v>
      </c>
      <c r="BE28" s="99">
        <f t="shared" si="10"/>
        <v>0</v>
      </c>
      <c r="BF28" s="99">
        <f t="shared" si="11"/>
        <v>0</v>
      </c>
    </row>
    <row r="29" spans="1:59" ht="15" customHeight="1">
      <c r="A29" s="197" t="s">
        <v>183</v>
      </c>
      <c r="B29" s="49">
        <v>0</v>
      </c>
      <c r="C29" s="49">
        <v>0</v>
      </c>
      <c r="D29" s="99"/>
      <c r="E29" s="49">
        <v>0</v>
      </c>
      <c r="F29" s="49">
        <v>0</v>
      </c>
      <c r="G29" s="99"/>
      <c r="H29" s="49">
        <v>0</v>
      </c>
      <c r="I29" s="49">
        <v>0</v>
      </c>
      <c r="J29" s="99"/>
      <c r="K29" s="49">
        <v>0</v>
      </c>
      <c r="L29" s="49">
        <v>0</v>
      </c>
      <c r="M29" s="99"/>
      <c r="N29" s="99"/>
      <c r="O29" s="49"/>
      <c r="P29" s="99">
        <f t="shared" si="12"/>
        <v>0</v>
      </c>
      <c r="Q29" s="49">
        <v>0</v>
      </c>
      <c r="R29" s="49">
        <v>0</v>
      </c>
      <c r="S29" s="99"/>
      <c r="T29" s="49"/>
      <c r="U29" s="49">
        <v>0</v>
      </c>
      <c r="V29" s="99"/>
      <c r="W29" s="49"/>
      <c r="X29" s="49">
        <v>0</v>
      </c>
      <c r="Y29" s="99"/>
      <c r="Z29" s="99"/>
      <c r="AA29" s="99">
        <v>0</v>
      </c>
      <c r="AB29" s="99"/>
      <c r="AC29" s="49"/>
      <c r="AD29" s="49"/>
      <c r="AE29" s="99">
        <f t="shared" si="18"/>
        <v>0</v>
      </c>
      <c r="AF29" s="99"/>
      <c r="AG29" s="99"/>
      <c r="AH29" s="99">
        <f t="shared" si="19"/>
        <v>0</v>
      </c>
      <c r="AI29" s="276">
        <f t="shared" si="3"/>
        <v>0</v>
      </c>
      <c r="AJ29" s="276">
        <f t="shared" si="4"/>
        <v>0</v>
      </c>
      <c r="AK29" s="332">
        <f t="shared" si="5"/>
        <v>0</v>
      </c>
      <c r="AL29" s="49">
        <v>0</v>
      </c>
      <c r="AM29" s="49">
        <v>0</v>
      </c>
      <c r="AN29" s="99"/>
      <c r="AO29" s="49"/>
      <c r="AP29" s="49">
        <v>0</v>
      </c>
      <c r="AQ29" s="99"/>
      <c r="AR29" s="49"/>
      <c r="AS29" s="49"/>
      <c r="AT29" s="99">
        <f t="shared" si="15"/>
        <v>0</v>
      </c>
      <c r="AU29" s="49"/>
      <c r="AV29" s="49"/>
      <c r="AW29" s="99">
        <f t="shared" si="16"/>
        <v>0</v>
      </c>
      <c r="AX29" s="979">
        <f t="shared" si="6"/>
        <v>0</v>
      </c>
      <c r="AY29" s="979">
        <f t="shared" si="7"/>
        <v>0</v>
      </c>
      <c r="AZ29" s="336">
        <f t="shared" si="8"/>
        <v>0</v>
      </c>
      <c r="BA29" s="99"/>
      <c r="BB29" s="99"/>
      <c r="BC29" s="99">
        <f t="shared" si="17"/>
        <v>0</v>
      </c>
      <c r="BD29" s="99">
        <f t="shared" si="9"/>
        <v>0</v>
      </c>
      <c r="BE29" s="99">
        <f t="shared" si="10"/>
        <v>0</v>
      </c>
      <c r="BF29" s="99">
        <f t="shared" si="11"/>
        <v>0</v>
      </c>
    </row>
    <row r="30" spans="1:59" ht="15" customHeight="1">
      <c r="A30" s="197" t="s">
        <v>184</v>
      </c>
      <c r="B30" s="49">
        <v>0</v>
      </c>
      <c r="C30" s="49">
        <v>0</v>
      </c>
      <c r="D30" s="99"/>
      <c r="E30" s="49">
        <v>0</v>
      </c>
      <c r="F30" s="49">
        <v>0</v>
      </c>
      <c r="G30" s="99"/>
      <c r="H30" s="49">
        <v>0</v>
      </c>
      <c r="I30" s="49">
        <v>0</v>
      </c>
      <c r="J30" s="99"/>
      <c r="K30" s="49">
        <v>0</v>
      </c>
      <c r="L30" s="49">
        <v>0</v>
      </c>
      <c r="M30" s="99"/>
      <c r="N30" s="99"/>
      <c r="O30" s="49"/>
      <c r="P30" s="99">
        <f t="shared" si="12"/>
        <v>0</v>
      </c>
      <c r="Q30" s="49">
        <v>0</v>
      </c>
      <c r="R30" s="49">
        <v>0</v>
      </c>
      <c r="S30" s="99"/>
      <c r="T30" s="49"/>
      <c r="U30" s="49">
        <v>0</v>
      </c>
      <c r="V30" s="99"/>
      <c r="W30" s="49"/>
      <c r="X30" s="49">
        <v>0</v>
      </c>
      <c r="Y30" s="99"/>
      <c r="Z30" s="99"/>
      <c r="AA30" s="99">
        <v>0</v>
      </c>
      <c r="AB30" s="99"/>
      <c r="AC30" s="49"/>
      <c r="AD30" s="49"/>
      <c r="AE30" s="99">
        <f t="shared" si="18"/>
        <v>0</v>
      </c>
      <c r="AF30" s="99"/>
      <c r="AG30" s="99"/>
      <c r="AH30" s="99">
        <f t="shared" si="19"/>
        <v>0</v>
      </c>
      <c r="AI30" s="276">
        <f t="shared" si="3"/>
        <v>0</v>
      </c>
      <c r="AJ30" s="276">
        <f t="shared" si="4"/>
        <v>0</v>
      </c>
      <c r="AK30" s="332">
        <f t="shared" si="5"/>
        <v>0</v>
      </c>
      <c r="AL30" s="49">
        <v>0</v>
      </c>
      <c r="AM30" s="49">
        <v>0</v>
      </c>
      <c r="AN30" s="99"/>
      <c r="AO30" s="49"/>
      <c r="AP30" s="49">
        <v>0</v>
      </c>
      <c r="AQ30" s="99"/>
      <c r="AR30" s="49"/>
      <c r="AS30" s="49"/>
      <c r="AT30" s="99">
        <f t="shared" si="15"/>
        <v>0</v>
      </c>
      <c r="AU30" s="49"/>
      <c r="AV30" s="49"/>
      <c r="AW30" s="99">
        <f t="shared" si="16"/>
        <v>0</v>
      </c>
      <c r="AX30" s="979">
        <f t="shared" si="6"/>
        <v>0</v>
      </c>
      <c r="AY30" s="979">
        <f t="shared" si="7"/>
        <v>0</v>
      </c>
      <c r="AZ30" s="336">
        <f t="shared" si="8"/>
        <v>0</v>
      </c>
      <c r="BA30" s="99"/>
      <c r="BB30" s="99"/>
      <c r="BC30" s="99">
        <f t="shared" si="17"/>
        <v>0</v>
      </c>
      <c r="BD30" s="99">
        <f t="shared" si="9"/>
        <v>0</v>
      </c>
      <c r="BE30" s="99">
        <f t="shared" si="10"/>
        <v>0</v>
      </c>
      <c r="BF30" s="99">
        <f t="shared" si="11"/>
        <v>0</v>
      </c>
    </row>
    <row r="31" spans="1:59" ht="15" customHeight="1">
      <c r="A31" s="222" t="s">
        <v>678</v>
      </c>
      <c r="B31" s="47">
        <f>SUM(B15:B30)</f>
        <v>215493</v>
      </c>
      <c r="C31" s="47">
        <f t="shared" ref="C31:AZ31" si="20">SUM(C15:C30)</f>
        <v>241450</v>
      </c>
      <c r="D31" s="47">
        <f t="shared" si="20"/>
        <v>173769</v>
      </c>
      <c r="E31" s="47">
        <f t="shared" si="20"/>
        <v>2000</v>
      </c>
      <c r="F31" s="47">
        <f t="shared" si="20"/>
        <v>793</v>
      </c>
      <c r="G31" s="47">
        <f t="shared" si="20"/>
        <v>506</v>
      </c>
      <c r="H31" s="47">
        <f t="shared" si="20"/>
        <v>955083</v>
      </c>
      <c r="I31" s="47">
        <f t="shared" si="20"/>
        <v>1009772</v>
      </c>
      <c r="J31" s="47">
        <f t="shared" si="20"/>
        <v>934465</v>
      </c>
      <c r="K31" s="47">
        <f t="shared" si="20"/>
        <v>5080</v>
      </c>
      <c r="L31" s="47">
        <f t="shared" si="20"/>
        <v>4068</v>
      </c>
      <c r="M31" s="47">
        <f t="shared" si="20"/>
        <v>3071</v>
      </c>
      <c r="N31" s="47">
        <f t="shared" si="20"/>
        <v>0</v>
      </c>
      <c r="O31" s="47">
        <f t="shared" si="20"/>
        <v>0</v>
      </c>
      <c r="P31" s="47">
        <f t="shared" si="20"/>
        <v>0</v>
      </c>
      <c r="Q31" s="47">
        <f t="shared" si="20"/>
        <v>100208</v>
      </c>
      <c r="R31" s="47">
        <f t="shared" si="20"/>
        <v>89863</v>
      </c>
      <c r="S31" s="47">
        <f t="shared" si="20"/>
        <v>53812</v>
      </c>
      <c r="T31" s="47">
        <f t="shared" si="20"/>
        <v>0</v>
      </c>
      <c r="U31" s="47">
        <f t="shared" si="20"/>
        <v>0</v>
      </c>
      <c r="V31" s="47">
        <f t="shared" si="20"/>
        <v>0</v>
      </c>
      <c r="W31" s="47">
        <f t="shared" si="20"/>
        <v>0</v>
      </c>
      <c r="X31" s="47">
        <f t="shared" si="20"/>
        <v>0</v>
      </c>
      <c r="Y31" s="47">
        <f t="shared" si="20"/>
        <v>0</v>
      </c>
      <c r="Z31" s="47">
        <f t="shared" si="20"/>
        <v>0</v>
      </c>
      <c r="AA31" s="47">
        <f t="shared" si="20"/>
        <v>0</v>
      </c>
      <c r="AB31" s="47">
        <f t="shared" si="20"/>
        <v>0</v>
      </c>
      <c r="AC31" s="47">
        <f t="shared" si="20"/>
        <v>0</v>
      </c>
      <c r="AD31" s="47">
        <f t="shared" si="20"/>
        <v>0</v>
      </c>
      <c r="AE31" s="47">
        <f t="shared" si="20"/>
        <v>0</v>
      </c>
      <c r="AF31" s="47">
        <f t="shared" si="20"/>
        <v>0</v>
      </c>
      <c r="AG31" s="47">
        <f t="shared" si="20"/>
        <v>0</v>
      </c>
      <c r="AH31" s="47">
        <f t="shared" si="20"/>
        <v>0</v>
      </c>
      <c r="AI31" s="462">
        <f t="shared" si="20"/>
        <v>1277864</v>
      </c>
      <c r="AJ31" s="462">
        <f t="shared" si="20"/>
        <v>1345946</v>
      </c>
      <c r="AK31" s="462">
        <f t="shared" si="20"/>
        <v>1165623</v>
      </c>
      <c r="AL31" s="47">
        <f t="shared" si="20"/>
        <v>1100</v>
      </c>
      <c r="AM31" s="47">
        <f t="shared" si="20"/>
        <v>1588</v>
      </c>
      <c r="AN31" s="47">
        <f t="shared" si="20"/>
        <v>1526</v>
      </c>
      <c r="AO31" s="47">
        <f t="shared" si="20"/>
        <v>36000</v>
      </c>
      <c r="AP31" s="47">
        <f t="shared" si="20"/>
        <v>39922</v>
      </c>
      <c r="AQ31" s="47">
        <f t="shared" si="20"/>
        <v>32233</v>
      </c>
      <c r="AR31" s="47">
        <f t="shared" si="20"/>
        <v>0</v>
      </c>
      <c r="AS31" s="47">
        <f t="shared" si="20"/>
        <v>0</v>
      </c>
      <c r="AT31" s="47">
        <f t="shared" si="20"/>
        <v>0</v>
      </c>
      <c r="AU31" s="47">
        <f t="shared" si="20"/>
        <v>0</v>
      </c>
      <c r="AV31" s="47">
        <f t="shared" si="20"/>
        <v>0</v>
      </c>
      <c r="AW31" s="47">
        <f t="shared" si="20"/>
        <v>0</v>
      </c>
      <c r="AX31" s="462">
        <f t="shared" si="20"/>
        <v>37100</v>
      </c>
      <c r="AY31" s="462">
        <f t="shared" si="20"/>
        <v>41510</v>
      </c>
      <c r="AZ31" s="462">
        <f t="shared" si="20"/>
        <v>33759</v>
      </c>
      <c r="BA31" s="47">
        <f>SUM(BA15:BA30)</f>
        <v>0</v>
      </c>
      <c r="BB31" s="47">
        <f>SUM(BB15:BB30)</f>
        <v>0</v>
      </c>
      <c r="BC31" s="47">
        <f t="shared" ref="BC31:BC37" si="21">SUM(BA31:BB31)</f>
        <v>0</v>
      </c>
      <c r="BD31" s="47">
        <f>SUM(BD15:BD30)</f>
        <v>1314964</v>
      </c>
      <c r="BE31" s="47">
        <f>SUM(BE15:BE30)</f>
        <v>1387456</v>
      </c>
      <c r="BF31" s="47">
        <f>SUM(BF15:BF30)</f>
        <v>1199382</v>
      </c>
      <c r="BG31" s="100"/>
    </row>
    <row r="32" spans="1:59" ht="15" customHeight="1">
      <c r="A32" s="70" t="s">
        <v>135</v>
      </c>
      <c r="B32" s="49">
        <v>1500</v>
      </c>
      <c r="C32" s="49">
        <v>2950</v>
      </c>
      <c r="D32" s="50">
        <v>1726</v>
      </c>
      <c r="E32" s="49"/>
      <c r="F32" s="49">
        <v>0</v>
      </c>
      <c r="G32" s="50"/>
      <c r="H32" s="49">
        <v>281371</v>
      </c>
      <c r="I32" s="49">
        <v>320520</v>
      </c>
      <c r="J32" s="50">
        <v>299625</v>
      </c>
      <c r="K32" s="49">
        <v>0</v>
      </c>
      <c r="L32" s="49">
        <v>0</v>
      </c>
      <c r="M32" s="50"/>
      <c r="N32" s="50"/>
      <c r="O32" s="49"/>
      <c r="P32" s="50">
        <f>SUM(N32+O32)</f>
        <v>0</v>
      </c>
      <c r="Q32" s="49"/>
      <c r="R32" s="49">
        <v>224</v>
      </c>
      <c r="S32" s="50">
        <v>224</v>
      </c>
      <c r="T32" s="49"/>
      <c r="U32" s="49">
        <v>0</v>
      </c>
      <c r="V32" s="50"/>
      <c r="W32" s="49"/>
      <c r="X32" s="49">
        <v>0</v>
      </c>
      <c r="Y32" s="50"/>
      <c r="Z32" s="50"/>
      <c r="AA32" s="50">
        <v>0</v>
      </c>
      <c r="AB32" s="50"/>
      <c r="AC32" s="49"/>
      <c r="AD32" s="49"/>
      <c r="AE32" s="50">
        <f t="shared" si="18"/>
        <v>0</v>
      </c>
      <c r="AF32" s="50"/>
      <c r="AG32" s="50"/>
      <c r="AH32" s="50">
        <f t="shared" si="19"/>
        <v>0</v>
      </c>
      <c r="AI32" s="276">
        <f>B32+E32+H32+K32+N32+Q32+T32+W32+Z32+AC32+AF32</f>
        <v>282871</v>
      </c>
      <c r="AJ32" s="276">
        <f t="shared" ref="AJ32:AJ40" si="22">C32+F32+I32+L32+O32+R32+U32+X32+AA32+AD32+AG32</f>
        <v>323694</v>
      </c>
      <c r="AK32" s="277">
        <f t="shared" ref="AK32:AK40" si="23">D32+G32+J32+M32+P32+S32+V32+Y32+AB32+AE32+AH32</f>
        <v>301575</v>
      </c>
      <c r="AL32" s="49"/>
      <c r="AM32" s="49">
        <v>0</v>
      </c>
      <c r="AN32" s="50"/>
      <c r="AO32" s="49"/>
      <c r="AP32" s="49">
        <v>0</v>
      </c>
      <c r="AQ32" s="50"/>
      <c r="AR32" s="49"/>
      <c r="AS32" s="49"/>
      <c r="AT32" s="50">
        <f t="shared" si="15"/>
        <v>0</v>
      </c>
      <c r="AU32" s="49"/>
      <c r="AV32" s="49"/>
      <c r="AW32" s="50">
        <f>SUM(AU32+AV32)</f>
        <v>0</v>
      </c>
      <c r="AX32" s="979">
        <f t="shared" ref="AX32:AX38" si="24">AL32+AO32+AR32+AU32</f>
        <v>0</v>
      </c>
      <c r="AY32" s="979">
        <f t="shared" ref="AY32:AY40" si="25">AM32+AP32+AS32+AV32</f>
        <v>0</v>
      </c>
      <c r="AZ32" s="711">
        <f t="shared" ref="AZ32:AZ40" si="26">AN32+AQ32+AT32+AW32</f>
        <v>0</v>
      </c>
      <c r="BA32" s="50"/>
      <c r="BB32" s="50"/>
      <c r="BC32" s="50">
        <f>SUM(BA32:BB32)</f>
        <v>0</v>
      </c>
      <c r="BD32" s="99">
        <f t="shared" ref="BD32:BD38" si="27">AI32+AX32</f>
        <v>282871</v>
      </c>
      <c r="BE32" s="99">
        <f t="shared" ref="BE32:BE40" si="28">AJ32+AY32</f>
        <v>323694</v>
      </c>
      <c r="BF32" s="50">
        <f t="shared" ref="BF32:BF40" si="29">AK32+AZ32</f>
        <v>301575</v>
      </c>
      <c r="BG32" s="77"/>
    </row>
    <row r="33" spans="1:62" ht="15" customHeight="1">
      <c r="A33" s="70" t="s">
        <v>136</v>
      </c>
      <c r="B33" s="49"/>
      <c r="C33" s="49">
        <v>0</v>
      </c>
      <c r="D33" s="50"/>
      <c r="E33" s="49"/>
      <c r="F33" s="49">
        <v>0</v>
      </c>
      <c r="G33" s="50"/>
      <c r="H33" s="49">
        <v>212265</v>
      </c>
      <c r="I33" s="49">
        <v>292542</v>
      </c>
      <c r="J33" s="50">
        <v>157660</v>
      </c>
      <c r="K33" s="49"/>
      <c r="L33" s="49">
        <v>0</v>
      </c>
      <c r="M33" s="50"/>
      <c r="N33" s="50"/>
      <c r="O33" s="49"/>
      <c r="P33" s="50">
        <f t="shared" si="12"/>
        <v>0</v>
      </c>
      <c r="Q33" s="49"/>
      <c r="R33" s="49">
        <v>0</v>
      </c>
      <c r="S33" s="50"/>
      <c r="T33" s="49"/>
      <c r="U33" s="49">
        <v>0</v>
      </c>
      <c r="V33" s="50"/>
      <c r="W33" s="49"/>
      <c r="X33" s="49">
        <v>0</v>
      </c>
      <c r="Y33" s="50"/>
      <c r="Z33" s="50"/>
      <c r="AA33" s="50">
        <v>0</v>
      </c>
      <c r="AB33" s="50"/>
      <c r="AC33" s="49"/>
      <c r="AD33" s="49"/>
      <c r="AE33" s="50">
        <f t="shared" si="18"/>
        <v>0</v>
      </c>
      <c r="AF33" s="50"/>
      <c r="AG33" s="50"/>
      <c r="AH33" s="50">
        <f t="shared" si="19"/>
        <v>0</v>
      </c>
      <c r="AI33" s="276">
        <f t="shared" ref="AI33:AI38" si="30">B33+E33+H33+K33+N33+Q33+T33+W33+Z33+AC33+AF33</f>
        <v>212265</v>
      </c>
      <c r="AJ33" s="276">
        <f t="shared" si="22"/>
        <v>292542</v>
      </c>
      <c r="AK33" s="277">
        <f t="shared" si="23"/>
        <v>157660</v>
      </c>
      <c r="AL33" s="49"/>
      <c r="AM33" s="49">
        <v>0</v>
      </c>
      <c r="AN33" s="50"/>
      <c r="AO33" s="49"/>
      <c r="AP33" s="49">
        <v>0</v>
      </c>
      <c r="AQ33" s="50"/>
      <c r="AR33" s="49"/>
      <c r="AS33" s="49"/>
      <c r="AT33" s="50">
        <f t="shared" si="15"/>
        <v>0</v>
      </c>
      <c r="AU33" s="49"/>
      <c r="AV33" s="49"/>
      <c r="AW33" s="50">
        <f t="shared" si="16"/>
        <v>0</v>
      </c>
      <c r="AX33" s="979">
        <f t="shared" si="24"/>
        <v>0</v>
      </c>
      <c r="AY33" s="979">
        <f t="shared" si="25"/>
        <v>0</v>
      </c>
      <c r="AZ33" s="711">
        <f t="shared" si="26"/>
        <v>0</v>
      </c>
      <c r="BA33" s="50"/>
      <c r="BB33" s="50"/>
      <c r="BC33" s="50">
        <f t="shared" si="21"/>
        <v>0</v>
      </c>
      <c r="BD33" s="99">
        <f t="shared" si="27"/>
        <v>212265</v>
      </c>
      <c r="BE33" s="99">
        <f t="shared" si="28"/>
        <v>292542</v>
      </c>
      <c r="BF33" s="50">
        <f t="shared" si="29"/>
        <v>157660</v>
      </c>
      <c r="BG33" s="77"/>
      <c r="BJ33" s="52"/>
    </row>
    <row r="34" spans="1:62" ht="15" hidden="1" customHeight="1">
      <c r="A34" s="70" t="s">
        <v>137</v>
      </c>
      <c r="B34" s="49"/>
      <c r="C34" s="49">
        <v>0</v>
      </c>
      <c r="D34" s="50"/>
      <c r="E34" s="49"/>
      <c r="F34" s="49">
        <v>0</v>
      </c>
      <c r="G34" s="50"/>
      <c r="H34" s="49">
        <v>0</v>
      </c>
      <c r="I34" s="49">
        <v>0</v>
      </c>
      <c r="J34" s="50"/>
      <c r="K34" s="49"/>
      <c r="L34" s="49">
        <v>0</v>
      </c>
      <c r="M34" s="50"/>
      <c r="N34" s="50"/>
      <c r="O34" s="49"/>
      <c r="P34" s="50">
        <f t="shared" si="12"/>
        <v>0</v>
      </c>
      <c r="Q34" s="49"/>
      <c r="R34" s="49">
        <v>0</v>
      </c>
      <c r="S34" s="50"/>
      <c r="T34" s="49"/>
      <c r="U34" s="49">
        <v>0</v>
      </c>
      <c r="V34" s="50"/>
      <c r="W34" s="49"/>
      <c r="X34" s="49">
        <v>0</v>
      </c>
      <c r="Y34" s="50"/>
      <c r="Z34" s="50"/>
      <c r="AA34" s="50">
        <v>0</v>
      </c>
      <c r="AB34" s="50"/>
      <c r="AC34" s="49"/>
      <c r="AD34" s="49"/>
      <c r="AE34" s="50">
        <f t="shared" si="18"/>
        <v>0</v>
      </c>
      <c r="AF34" s="50"/>
      <c r="AG34" s="50"/>
      <c r="AH34" s="50">
        <f t="shared" si="19"/>
        <v>0</v>
      </c>
      <c r="AI34" s="276">
        <f t="shared" si="30"/>
        <v>0</v>
      </c>
      <c r="AJ34" s="276">
        <f t="shared" si="22"/>
        <v>0</v>
      </c>
      <c r="AK34" s="277">
        <f t="shared" si="23"/>
        <v>0</v>
      </c>
      <c r="AL34" s="49"/>
      <c r="AM34" s="49">
        <v>0</v>
      </c>
      <c r="AN34" s="50"/>
      <c r="AO34" s="49"/>
      <c r="AP34" s="49">
        <v>0</v>
      </c>
      <c r="AQ34" s="50"/>
      <c r="AR34" s="49"/>
      <c r="AS34" s="49"/>
      <c r="AT34" s="50">
        <f t="shared" si="15"/>
        <v>0</v>
      </c>
      <c r="AU34" s="49"/>
      <c r="AV34" s="49"/>
      <c r="AW34" s="50">
        <f t="shared" si="16"/>
        <v>0</v>
      </c>
      <c r="AX34" s="979">
        <f t="shared" si="24"/>
        <v>0</v>
      </c>
      <c r="AY34" s="979">
        <f t="shared" si="25"/>
        <v>0</v>
      </c>
      <c r="AZ34" s="711">
        <f t="shared" si="26"/>
        <v>0</v>
      </c>
      <c r="BA34" s="50"/>
      <c r="BB34" s="50"/>
      <c r="BC34" s="50">
        <f t="shared" si="21"/>
        <v>0</v>
      </c>
      <c r="BD34" s="99">
        <f t="shared" si="27"/>
        <v>0</v>
      </c>
      <c r="BE34" s="99">
        <f t="shared" si="28"/>
        <v>0</v>
      </c>
      <c r="BF34" s="50">
        <f t="shared" si="29"/>
        <v>0</v>
      </c>
      <c r="BG34" s="100"/>
    </row>
    <row r="35" spans="1:62" ht="15" customHeight="1">
      <c r="A35" s="197" t="s">
        <v>1253</v>
      </c>
      <c r="B35" s="49"/>
      <c r="C35" s="49">
        <v>0</v>
      </c>
      <c r="D35" s="50"/>
      <c r="E35" s="49"/>
      <c r="F35" s="49">
        <v>0</v>
      </c>
      <c r="G35" s="50"/>
      <c r="H35" s="49">
        <v>0</v>
      </c>
      <c r="I35" s="49">
        <v>0</v>
      </c>
      <c r="J35" s="50"/>
      <c r="K35" s="49"/>
      <c r="L35" s="49">
        <v>0</v>
      </c>
      <c r="M35" s="50"/>
      <c r="N35" s="50"/>
      <c r="O35" s="49"/>
      <c r="P35" s="50">
        <f t="shared" si="12"/>
        <v>0</v>
      </c>
      <c r="Q35" s="49"/>
      <c r="R35" s="49">
        <v>0</v>
      </c>
      <c r="S35" s="50"/>
      <c r="T35" s="49"/>
      <c r="U35" s="49">
        <v>0</v>
      </c>
      <c r="V35" s="50"/>
      <c r="W35" s="49"/>
      <c r="X35" s="49">
        <v>0</v>
      </c>
      <c r="Y35" s="50"/>
      <c r="Z35" s="50"/>
      <c r="AA35" s="50">
        <v>0</v>
      </c>
      <c r="AB35" s="50"/>
      <c r="AC35" s="49"/>
      <c r="AD35" s="49"/>
      <c r="AE35" s="50">
        <f t="shared" si="18"/>
        <v>0</v>
      </c>
      <c r="AF35" s="50"/>
      <c r="AG35" s="50"/>
      <c r="AH35" s="50">
        <f t="shared" si="19"/>
        <v>0</v>
      </c>
      <c r="AI35" s="276">
        <f t="shared" si="30"/>
        <v>0</v>
      </c>
      <c r="AJ35" s="276">
        <f t="shared" si="22"/>
        <v>0</v>
      </c>
      <c r="AK35" s="277">
        <f t="shared" si="23"/>
        <v>0</v>
      </c>
      <c r="AL35" s="49"/>
      <c r="AM35" s="49">
        <v>0</v>
      </c>
      <c r="AN35" s="50"/>
      <c r="AO35" s="49"/>
      <c r="AP35" s="49">
        <v>0</v>
      </c>
      <c r="AQ35" s="50"/>
      <c r="AR35" s="49"/>
      <c r="AS35" s="49"/>
      <c r="AT35" s="50">
        <f t="shared" si="15"/>
        <v>0</v>
      </c>
      <c r="AU35" s="49"/>
      <c r="AV35" s="49"/>
      <c r="AW35" s="50">
        <f t="shared" si="16"/>
        <v>0</v>
      </c>
      <c r="AX35" s="979">
        <f t="shared" si="24"/>
        <v>0</v>
      </c>
      <c r="AY35" s="979">
        <f t="shared" si="25"/>
        <v>0</v>
      </c>
      <c r="AZ35" s="711">
        <f t="shared" si="26"/>
        <v>0</v>
      </c>
      <c r="BA35" s="50"/>
      <c r="BB35" s="50"/>
      <c r="BC35" s="50">
        <f t="shared" si="21"/>
        <v>0</v>
      </c>
      <c r="BD35" s="99">
        <f t="shared" si="27"/>
        <v>0</v>
      </c>
      <c r="BE35" s="99">
        <f t="shared" si="28"/>
        <v>0</v>
      </c>
      <c r="BF35" s="50">
        <f t="shared" si="29"/>
        <v>0</v>
      </c>
      <c r="BG35" s="100"/>
    </row>
    <row r="36" spans="1:62" ht="15" customHeight="1">
      <c r="A36" s="197" t="s">
        <v>1254</v>
      </c>
      <c r="B36" s="49"/>
      <c r="C36" s="49">
        <v>0</v>
      </c>
      <c r="D36" s="50"/>
      <c r="E36" s="49"/>
      <c r="F36" s="49">
        <v>0</v>
      </c>
      <c r="G36" s="50"/>
      <c r="H36" s="49">
        <v>0</v>
      </c>
      <c r="I36" s="49">
        <v>0</v>
      </c>
      <c r="J36" s="50"/>
      <c r="K36" s="49"/>
      <c r="L36" s="49">
        <v>0</v>
      </c>
      <c r="M36" s="50"/>
      <c r="N36" s="50"/>
      <c r="O36" s="49"/>
      <c r="P36" s="50">
        <f t="shared" si="12"/>
        <v>0</v>
      </c>
      <c r="Q36" s="49"/>
      <c r="R36" s="49">
        <v>0</v>
      </c>
      <c r="S36" s="50"/>
      <c r="T36" s="49"/>
      <c r="U36" s="49">
        <v>0</v>
      </c>
      <c r="V36" s="50"/>
      <c r="W36" s="49"/>
      <c r="X36" s="49">
        <v>0</v>
      </c>
      <c r="Y36" s="50"/>
      <c r="Z36" s="50"/>
      <c r="AA36" s="50">
        <v>0</v>
      </c>
      <c r="AB36" s="50"/>
      <c r="AC36" s="49"/>
      <c r="AD36" s="49"/>
      <c r="AE36" s="50">
        <f t="shared" si="18"/>
        <v>0</v>
      </c>
      <c r="AF36" s="50"/>
      <c r="AG36" s="50"/>
      <c r="AH36" s="50">
        <f t="shared" si="19"/>
        <v>0</v>
      </c>
      <c r="AI36" s="276">
        <f t="shared" si="30"/>
        <v>0</v>
      </c>
      <c r="AJ36" s="276">
        <f t="shared" si="22"/>
        <v>0</v>
      </c>
      <c r="AK36" s="277">
        <f t="shared" si="23"/>
        <v>0</v>
      </c>
      <c r="AL36" s="49"/>
      <c r="AM36" s="49">
        <v>0</v>
      </c>
      <c r="AN36" s="50"/>
      <c r="AO36" s="49"/>
      <c r="AP36" s="49">
        <v>0</v>
      </c>
      <c r="AQ36" s="50"/>
      <c r="AR36" s="49"/>
      <c r="AS36" s="49"/>
      <c r="AT36" s="50">
        <f t="shared" si="15"/>
        <v>0</v>
      </c>
      <c r="AU36" s="49"/>
      <c r="AV36" s="49"/>
      <c r="AW36" s="50">
        <f t="shared" si="16"/>
        <v>0</v>
      </c>
      <c r="AX36" s="979">
        <f t="shared" si="24"/>
        <v>0</v>
      </c>
      <c r="AY36" s="979">
        <f t="shared" si="25"/>
        <v>0</v>
      </c>
      <c r="AZ36" s="711">
        <f t="shared" si="26"/>
        <v>0</v>
      </c>
      <c r="BA36" s="50"/>
      <c r="BB36" s="50"/>
      <c r="BC36" s="50">
        <f t="shared" si="21"/>
        <v>0</v>
      </c>
      <c r="BD36" s="99">
        <f t="shared" si="27"/>
        <v>0</v>
      </c>
      <c r="BE36" s="99">
        <f t="shared" si="28"/>
        <v>0</v>
      </c>
      <c r="BF36" s="50">
        <f t="shared" si="29"/>
        <v>0</v>
      </c>
      <c r="BG36" s="100"/>
    </row>
    <row r="37" spans="1:62" ht="15" customHeight="1">
      <c r="A37" s="197" t="s">
        <v>1255</v>
      </c>
      <c r="B37" s="49"/>
      <c r="C37" s="49">
        <v>0</v>
      </c>
      <c r="D37" s="50"/>
      <c r="E37" s="49"/>
      <c r="F37" s="49">
        <v>0</v>
      </c>
      <c r="G37" s="50"/>
      <c r="H37" s="49">
        <v>3000</v>
      </c>
      <c r="I37" s="49">
        <v>3000</v>
      </c>
      <c r="J37" s="50">
        <v>2363</v>
      </c>
      <c r="K37" s="49"/>
      <c r="L37" s="49">
        <v>0</v>
      </c>
      <c r="M37" s="50"/>
      <c r="N37" s="50"/>
      <c r="O37" s="49"/>
      <c r="P37" s="50">
        <f t="shared" si="12"/>
        <v>0</v>
      </c>
      <c r="Q37" s="49"/>
      <c r="R37" s="49">
        <v>0</v>
      </c>
      <c r="S37" s="50"/>
      <c r="T37" s="49"/>
      <c r="U37" s="49">
        <v>0</v>
      </c>
      <c r="V37" s="50"/>
      <c r="W37" s="49"/>
      <c r="X37" s="49">
        <v>0</v>
      </c>
      <c r="Y37" s="50"/>
      <c r="Z37" s="50"/>
      <c r="AA37" s="50">
        <v>0</v>
      </c>
      <c r="AB37" s="50"/>
      <c r="AC37" s="49"/>
      <c r="AD37" s="49"/>
      <c r="AE37" s="50">
        <f t="shared" si="18"/>
        <v>0</v>
      </c>
      <c r="AF37" s="50"/>
      <c r="AG37" s="50"/>
      <c r="AH37" s="50">
        <f t="shared" si="19"/>
        <v>0</v>
      </c>
      <c r="AI37" s="276">
        <f t="shared" si="30"/>
        <v>3000</v>
      </c>
      <c r="AJ37" s="276">
        <f t="shared" si="22"/>
        <v>3000</v>
      </c>
      <c r="AK37" s="277">
        <f t="shared" si="23"/>
        <v>2363</v>
      </c>
      <c r="AL37" s="49"/>
      <c r="AM37" s="49">
        <v>0</v>
      </c>
      <c r="AN37" s="50"/>
      <c r="AO37" s="49"/>
      <c r="AP37" s="49">
        <v>0</v>
      </c>
      <c r="AQ37" s="50"/>
      <c r="AR37" s="49"/>
      <c r="AS37" s="49"/>
      <c r="AT37" s="50">
        <f t="shared" si="15"/>
        <v>0</v>
      </c>
      <c r="AU37" s="49"/>
      <c r="AV37" s="49"/>
      <c r="AW37" s="50">
        <f t="shared" si="16"/>
        <v>0</v>
      </c>
      <c r="AX37" s="979">
        <f t="shared" si="24"/>
        <v>0</v>
      </c>
      <c r="AY37" s="979">
        <f t="shared" si="25"/>
        <v>0</v>
      </c>
      <c r="AZ37" s="711">
        <f t="shared" si="26"/>
        <v>0</v>
      </c>
      <c r="BA37" s="50"/>
      <c r="BB37" s="50"/>
      <c r="BC37" s="50">
        <f t="shared" si="21"/>
        <v>0</v>
      </c>
      <c r="BD37" s="99">
        <f t="shared" si="27"/>
        <v>3000</v>
      </c>
      <c r="BE37" s="99">
        <f t="shared" si="28"/>
        <v>3000</v>
      </c>
      <c r="BF37" s="50">
        <f t="shared" si="29"/>
        <v>2363</v>
      </c>
      <c r="BG37" s="100"/>
    </row>
    <row r="38" spans="1:62" ht="15" customHeight="1">
      <c r="A38" s="197" t="s">
        <v>1256</v>
      </c>
      <c r="B38" s="49"/>
      <c r="C38" s="49">
        <v>0</v>
      </c>
      <c r="D38" s="50"/>
      <c r="E38" s="49"/>
      <c r="F38" s="49">
        <v>0</v>
      </c>
      <c r="G38" s="50"/>
      <c r="H38" s="49">
        <v>0</v>
      </c>
      <c r="I38" s="49">
        <v>0</v>
      </c>
      <c r="J38" s="50"/>
      <c r="K38" s="49"/>
      <c r="L38" s="49">
        <v>0</v>
      </c>
      <c r="M38" s="50"/>
      <c r="N38" s="50"/>
      <c r="O38" s="49"/>
      <c r="P38" s="50">
        <f>SUM(N38+O38)</f>
        <v>0</v>
      </c>
      <c r="Q38" s="49"/>
      <c r="R38" s="49">
        <v>0</v>
      </c>
      <c r="S38" s="50"/>
      <c r="T38" s="49"/>
      <c r="U38" s="49">
        <v>0</v>
      </c>
      <c r="V38" s="50"/>
      <c r="W38" s="49"/>
      <c r="X38" s="49">
        <v>0</v>
      </c>
      <c r="Y38" s="50"/>
      <c r="Z38" s="50"/>
      <c r="AA38" s="50">
        <v>0</v>
      </c>
      <c r="AB38" s="50"/>
      <c r="AC38" s="49"/>
      <c r="AD38" s="49"/>
      <c r="AE38" s="50">
        <f t="shared" si="18"/>
        <v>0</v>
      </c>
      <c r="AF38" s="50"/>
      <c r="AG38" s="50"/>
      <c r="AH38" s="50">
        <f t="shared" si="19"/>
        <v>0</v>
      </c>
      <c r="AI38" s="276">
        <f t="shared" si="30"/>
        <v>0</v>
      </c>
      <c r="AJ38" s="276">
        <f t="shared" si="22"/>
        <v>0</v>
      </c>
      <c r="AK38" s="277">
        <f t="shared" si="23"/>
        <v>0</v>
      </c>
      <c r="AL38" s="49"/>
      <c r="AM38" s="49">
        <v>0</v>
      </c>
      <c r="AN38" s="50"/>
      <c r="AO38" s="49"/>
      <c r="AP38" s="49">
        <v>0</v>
      </c>
      <c r="AQ38" s="50"/>
      <c r="AR38" s="49"/>
      <c r="AS38" s="49"/>
      <c r="AT38" s="50">
        <f t="shared" si="15"/>
        <v>0</v>
      </c>
      <c r="AU38" s="49"/>
      <c r="AV38" s="49"/>
      <c r="AW38" s="50">
        <f>SUM(AU38+AV38)</f>
        <v>0</v>
      </c>
      <c r="AX38" s="979">
        <f t="shared" si="24"/>
        <v>0</v>
      </c>
      <c r="AY38" s="979">
        <f t="shared" si="25"/>
        <v>0</v>
      </c>
      <c r="AZ38" s="711">
        <f t="shared" si="26"/>
        <v>0</v>
      </c>
      <c r="BA38" s="50"/>
      <c r="BB38" s="50"/>
      <c r="BC38" s="50">
        <f>SUM(BA38:BB38)</f>
        <v>0</v>
      </c>
      <c r="BD38" s="99">
        <f t="shared" si="27"/>
        <v>0</v>
      </c>
      <c r="BE38" s="99">
        <f t="shared" si="28"/>
        <v>0</v>
      </c>
      <c r="BF38" s="50">
        <f t="shared" si="29"/>
        <v>0</v>
      </c>
      <c r="BG38" s="100"/>
    </row>
    <row r="39" spans="1:62" ht="15" customHeight="1">
      <c r="A39" s="100" t="s">
        <v>138</v>
      </c>
      <c r="B39" s="49"/>
      <c r="C39" s="49">
        <v>0</v>
      </c>
      <c r="D39" s="50"/>
      <c r="E39" s="49"/>
      <c r="F39" s="49">
        <v>0</v>
      </c>
      <c r="G39" s="50"/>
      <c r="H39" s="49">
        <v>0</v>
      </c>
      <c r="I39" s="49">
        <v>0</v>
      </c>
      <c r="J39" s="50"/>
      <c r="K39" s="49"/>
      <c r="L39" s="49">
        <v>0</v>
      </c>
      <c r="M39" s="50"/>
      <c r="N39" s="50"/>
      <c r="O39" s="49"/>
      <c r="P39" s="50">
        <f>SUM(N39+O39)</f>
        <v>0</v>
      </c>
      <c r="Q39" s="49"/>
      <c r="R39" s="49">
        <v>0</v>
      </c>
      <c r="S39" s="50"/>
      <c r="T39" s="49"/>
      <c r="U39" s="49">
        <v>0</v>
      </c>
      <c r="V39" s="50"/>
      <c r="W39" s="49"/>
      <c r="X39" s="49">
        <v>0</v>
      </c>
      <c r="Y39" s="50"/>
      <c r="Z39" s="50"/>
      <c r="AA39" s="50">
        <v>0</v>
      </c>
      <c r="AB39" s="50"/>
      <c r="AC39" s="49"/>
      <c r="AD39" s="49"/>
      <c r="AE39" s="50">
        <f t="shared" si="18"/>
        <v>0</v>
      </c>
      <c r="AF39" s="50"/>
      <c r="AG39" s="50"/>
      <c r="AH39" s="50">
        <f t="shared" si="19"/>
        <v>0</v>
      </c>
      <c r="AI39" s="276">
        <f>B39+E39+H39+K39+N39+Q39+T39+W39+Z39+AC39+AF39</f>
        <v>0</v>
      </c>
      <c r="AJ39" s="276">
        <f t="shared" si="22"/>
        <v>0</v>
      </c>
      <c r="AK39" s="277">
        <f t="shared" si="23"/>
        <v>0</v>
      </c>
      <c r="AL39" s="49"/>
      <c r="AM39" s="49">
        <v>0</v>
      </c>
      <c r="AN39" s="50"/>
      <c r="AO39" s="49"/>
      <c r="AP39" s="49">
        <v>0</v>
      </c>
      <c r="AQ39" s="50"/>
      <c r="AR39" s="49"/>
      <c r="AS39" s="49"/>
      <c r="AT39" s="50">
        <f>SUM(AR39+AS39)</f>
        <v>0</v>
      </c>
      <c r="AU39" s="49"/>
      <c r="AV39" s="49"/>
      <c r="AW39" s="50">
        <f>SUM(AU39+AV39)</f>
        <v>0</v>
      </c>
      <c r="AX39" s="979">
        <f>AL39+AO39+AR39+AU39</f>
        <v>0</v>
      </c>
      <c r="AY39" s="979">
        <f t="shared" si="25"/>
        <v>0</v>
      </c>
      <c r="AZ39" s="711">
        <f t="shared" si="26"/>
        <v>0</v>
      </c>
      <c r="BA39" s="50"/>
      <c r="BB39" s="50"/>
      <c r="BC39" s="50">
        <f>SUM(BA39:BB39)</f>
        <v>0</v>
      </c>
      <c r="BD39" s="99">
        <f>AI39+AX39</f>
        <v>0</v>
      </c>
      <c r="BE39" s="99">
        <f t="shared" si="28"/>
        <v>0</v>
      </c>
      <c r="BF39" s="50">
        <f t="shared" si="29"/>
        <v>0</v>
      </c>
      <c r="BG39" s="100"/>
    </row>
    <row r="40" spans="1:62" ht="15" customHeight="1">
      <c r="A40" s="100" t="s">
        <v>713</v>
      </c>
      <c r="B40" s="49"/>
      <c r="C40" s="49">
        <v>0</v>
      </c>
      <c r="D40" s="50"/>
      <c r="E40" s="49"/>
      <c r="F40" s="49">
        <v>0</v>
      </c>
      <c r="G40" s="50"/>
      <c r="H40" s="49">
        <v>0</v>
      </c>
      <c r="I40" s="49">
        <v>0</v>
      </c>
      <c r="J40" s="50"/>
      <c r="K40" s="49"/>
      <c r="L40" s="49">
        <v>0</v>
      </c>
      <c r="M40" s="50"/>
      <c r="N40" s="50"/>
      <c r="O40" s="49"/>
      <c r="P40" s="50">
        <f>SUM(N40+O40)</f>
        <v>0</v>
      </c>
      <c r="Q40" s="49"/>
      <c r="R40" s="49">
        <v>0</v>
      </c>
      <c r="S40" s="50"/>
      <c r="T40" s="49"/>
      <c r="U40" s="49">
        <v>0</v>
      </c>
      <c r="V40" s="50"/>
      <c r="W40" s="49"/>
      <c r="X40" s="49">
        <v>0</v>
      </c>
      <c r="Y40" s="50"/>
      <c r="Z40" s="50"/>
      <c r="AA40" s="50">
        <v>0</v>
      </c>
      <c r="AB40" s="50"/>
      <c r="AC40" s="49"/>
      <c r="AD40" s="49"/>
      <c r="AE40" s="50">
        <f t="shared" si="18"/>
        <v>0</v>
      </c>
      <c r="AF40" s="50"/>
      <c r="AG40" s="50"/>
      <c r="AH40" s="50">
        <f t="shared" si="19"/>
        <v>0</v>
      </c>
      <c r="AI40" s="276">
        <f>B40+E40+H40+K40+N40+Q40+T40+W40+Z40+AC40+AF40</f>
        <v>0</v>
      </c>
      <c r="AJ40" s="276">
        <f t="shared" si="22"/>
        <v>0</v>
      </c>
      <c r="AK40" s="277">
        <f t="shared" si="23"/>
        <v>0</v>
      </c>
      <c r="AL40" s="49"/>
      <c r="AM40" s="49">
        <v>0</v>
      </c>
      <c r="AN40" s="50"/>
      <c r="AO40" s="49"/>
      <c r="AP40" s="49">
        <v>0</v>
      </c>
      <c r="AQ40" s="50"/>
      <c r="AR40" s="49"/>
      <c r="AS40" s="49"/>
      <c r="AT40" s="50">
        <f>SUM(AR40+AS40)</f>
        <v>0</v>
      </c>
      <c r="AU40" s="49"/>
      <c r="AV40" s="49"/>
      <c r="AW40" s="50">
        <f>SUM(AU40+AV40)</f>
        <v>0</v>
      </c>
      <c r="AX40" s="979">
        <f>AL40+AO40+AR40+AU40</f>
        <v>0</v>
      </c>
      <c r="AY40" s="979">
        <f t="shared" si="25"/>
        <v>0</v>
      </c>
      <c r="AZ40" s="711">
        <f t="shared" si="26"/>
        <v>0</v>
      </c>
      <c r="BA40" s="50"/>
      <c r="BB40" s="50"/>
      <c r="BC40" s="50">
        <f>SUM(BA40:BB40)</f>
        <v>0</v>
      </c>
      <c r="BD40" s="99">
        <f>AI40+AX40</f>
        <v>0</v>
      </c>
      <c r="BE40" s="99">
        <f t="shared" si="28"/>
        <v>0</v>
      </c>
      <c r="BF40" s="50">
        <f t="shared" si="29"/>
        <v>0</v>
      </c>
      <c r="BG40" s="100"/>
    </row>
    <row r="41" spans="1:62" ht="15" customHeight="1">
      <c r="A41" s="223" t="s">
        <v>518</v>
      </c>
      <c r="B41" s="47">
        <f>SUM(B32:B40)</f>
        <v>1500</v>
      </c>
      <c r="C41" s="47">
        <f t="shared" ref="C41:AZ41" si="31">SUM(C32:C40)</f>
        <v>2950</v>
      </c>
      <c r="D41" s="47">
        <f t="shared" si="31"/>
        <v>1726</v>
      </c>
      <c r="E41" s="47">
        <f t="shared" si="31"/>
        <v>0</v>
      </c>
      <c r="F41" s="47">
        <f t="shared" si="31"/>
        <v>0</v>
      </c>
      <c r="G41" s="47">
        <f t="shared" si="31"/>
        <v>0</v>
      </c>
      <c r="H41" s="47">
        <f t="shared" si="31"/>
        <v>496636</v>
      </c>
      <c r="I41" s="47">
        <f t="shared" si="31"/>
        <v>616062</v>
      </c>
      <c r="J41" s="47">
        <f t="shared" si="31"/>
        <v>459648</v>
      </c>
      <c r="K41" s="47">
        <f t="shared" si="31"/>
        <v>0</v>
      </c>
      <c r="L41" s="47">
        <f t="shared" si="31"/>
        <v>0</v>
      </c>
      <c r="M41" s="47">
        <f t="shared" si="31"/>
        <v>0</v>
      </c>
      <c r="N41" s="47">
        <f t="shared" si="31"/>
        <v>0</v>
      </c>
      <c r="O41" s="47">
        <f t="shared" si="31"/>
        <v>0</v>
      </c>
      <c r="P41" s="47">
        <f t="shared" si="31"/>
        <v>0</v>
      </c>
      <c r="Q41" s="47">
        <f t="shared" si="31"/>
        <v>0</v>
      </c>
      <c r="R41" s="47">
        <f t="shared" si="31"/>
        <v>224</v>
      </c>
      <c r="S41" s="47">
        <f t="shared" si="31"/>
        <v>224</v>
      </c>
      <c r="T41" s="47">
        <f t="shared" si="31"/>
        <v>0</v>
      </c>
      <c r="U41" s="47">
        <f t="shared" si="31"/>
        <v>0</v>
      </c>
      <c r="V41" s="47">
        <f t="shared" si="31"/>
        <v>0</v>
      </c>
      <c r="W41" s="47">
        <f t="shared" si="31"/>
        <v>0</v>
      </c>
      <c r="X41" s="47">
        <f t="shared" si="31"/>
        <v>0</v>
      </c>
      <c r="Y41" s="47">
        <f t="shared" si="31"/>
        <v>0</v>
      </c>
      <c r="Z41" s="47">
        <f t="shared" si="31"/>
        <v>0</v>
      </c>
      <c r="AA41" s="47">
        <f t="shared" si="31"/>
        <v>0</v>
      </c>
      <c r="AB41" s="47">
        <f t="shared" si="31"/>
        <v>0</v>
      </c>
      <c r="AC41" s="47">
        <f t="shared" si="31"/>
        <v>0</v>
      </c>
      <c r="AD41" s="47">
        <f t="shared" si="31"/>
        <v>0</v>
      </c>
      <c r="AE41" s="47">
        <f t="shared" si="31"/>
        <v>0</v>
      </c>
      <c r="AF41" s="47">
        <f t="shared" si="31"/>
        <v>0</v>
      </c>
      <c r="AG41" s="47">
        <f t="shared" si="31"/>
        <v>0</v>
      </c>
      <c r="AH41" s="47">
        <f t="shared" si="31"/>
        <v>0</v>
      </c>
      <c r="AI41" s="462">
        <f t="shared" si="31"/>
        <v>498136</v>
      </c>
      <c r="AJ41" s="462">
        <f t="shared" si="31"/>
        <v>619236</v>
      </c>
      <c r="AK41" s="462">
        <f t="shared" si="31"/>
        <v>461598</v>
      </c>
      <c r="AL41" s="47">
        <f t="shared" si="31"/>
        <v>0</v>
      </c>
      <c r="AM41" s="47">
        <f t="shared" si="31"/>
        <v>0</v>
      </c>
      <c r="AN41" s="47">
        <f t="shared" si="31"/>
        <v>0</v>
      </c>
      <c r="AO41" s="47">
        <f t="shared" si="31"/>
        <v>0</v>
      </c>
      <c r="AP41" s="47">
        <f t="shared" si="31"/>
        <v>0</v>
      </c>
      <c r="AQ41" s="47">
        <f t="shared" si="31"/>
        <v>0</v>
      </c>
      <c r="AR41" s="47">
        <f t="shared" si="31"/>
        <v>0</v>
      </c>
      <c r="AS41" s="47">
        <f t="shared" si="31"/>
        <v>0</v>
      </c>
      <c r="AT41" s="47">
        <f t="shared" si="31"/>
        <v>0</v>
      </c>
      <c r="AU41" s="47">
        <f t="shared" si="31"/>
        <v>0</v>
      </c>
      <c r="AV41" s="47">
        <f t="shared" si="31"/>
        <v>0</v>
      </c>
      <c r="AW41" s="47">
        <f t="shared" si="31"/>
        <v>0</v>
      </c>
      <c r="AX41" s="462">
        <f t="shared" si="31"/>
        <v>0</v>
      </c>
      <c r="AY41" s="462">
        <f t="shared" si="31"/>
        <v>0</v>
      </c>
      <c r="AZ41" s="462">
        <f t="shared" si="31"/>
        <v>0</v>
      </c>
      <c r="BA41" s="47">
        <f>SUM(BA32:BA40)</f>
        <v>0</v>
      </c>
      <c r="BB41" s="47">
        <f>SUM(BB32:BB40)</f>
        <v>0</v>
      </c>
      <c r="BC41" s="47">
        <f>SUM(BA41+BB41)</f>
        <v>0</v>
      </c>
      <c r="BD41" s="47">
        <f>SUM(BD32:BD40)</f>
        <v>498136</v>
      </c>
      <c r="BE41" s="47">
        <f>SUM(BE32:BE40)</f>
        <v>619236</v>
      </c>
      <c r="BF41" s="47">
        <f>SUM(BF32:BF40)</f>
        <v>461598</v>
      </c>
      <c r="BG41" s="77"/>
    </row>
    <row r="42" spans="1:62" ht="15" customHeight="1">
      <c r="A42" s="222" t="s">
        <v>885</v>
      </c>
      <c r="B42" s="156">
        <f>B41+B31</f>
        <v>216993</v>
      </c>
      <c r="C42" s="156">
        <f t="shared" ref="C42:AZ42" si="32">C41+C31</f>
        <v>244400</v>
      </c>
      <c r="D42" s="156">
        <f t="shared" si="32"/>
        <v>175495</v>
      </c>
      <c r="E42" s="156">
        <f t="shared" si="32"/>
        <v>2000</v>
      </c>
      <c r="F42" s="156">
        <f t="shared" si="32"/>
        <v>793</v>
      </c>
      <c r="G42" s="156">
        <f t="shared" si="32"/>
        <v>506</v>
      </c>
      <c r="H42" s="156">
        <f t="shared" si="32"/>
        <v>1451719</v>
      </c>
      <c r="I42" s="156">
        <f t="shared" si="32"/>
        <v>1625834</v>
      </c>
      <c r="J42" s="156">
        <f t="shared" si="32"/>
        <v>1394113</v>
      </c>
      <c r="K42" s="156">
        <f t="shared" si="32"/>
        <v>5080</v>
      </c>
      <c r="L42" s="156">
        <f t="shared" si="32"/>
        <v>4068</v>
      </c>
      <c r="M42" s="156">
        <f t="shared" si="32"/>
        <v>3071</v>
      </c>
      <c r="N42" s="156">
        <f t="shared" si="32"/>
        <v>0</v>
      </c>
      <c r="O42" s="156">
        <f t="shared" si="32"/>
        <v>0</v>
      </c>
      <c r="P42" s="156">
        <f t="shared" si="32"/>
        <v>0</v>
      </c>
      <c r="Q42" s="156">
        <f t="shared" si="32"/>
        <v>100208</v>
      </c>
      <c r="R42" s="156">
        <f t="shared" si="32"/>
        <v>90087</v>
      </c>
      <c r="S42" s="156">
        <f t="shared" si="32"/>
        <v>54036</v>
      </c>
      <c r="T42" s="156">
        <f t="shared" si="32"/>
        <v>0</v>
      </c>
      <c r="U42" s="156">
        <f t="shared" si="32"/>
        <v>0</v>
      </c>
      <c r="V42" s="156">
        <f t="shared" si="32"/>
        <v>0</v>
      </c>
      <c r="W42" s="156">
        <f t="shared" si="32"/>
        <v>0</v>
      </c>
      <c r="X42" s="156">
        <f t="shared" si="32"/>
        <v>0</v>
      </c>
      <c r="Y42" s="156">
        <f t="shared" si="32"/>
        <v>0</v>
      </c>
      <c r="Z42" s="156">
        <f t="shared" si="32"/>
        <v>0</v>
      </c>
      <c r="AA42" s="156">
        <f t="shared" si="32"/>
        <v>0</v>
      </c>
      <c r="AB42" s="156">
        <f t="shared" si="32"/>
        <v>0</v>
      </c>
      <c r="AC42" s="156">
        <f t="shared" si="32"/>
        <v>0</v>
      </c>
      <c r="AD42" s="156">
        <f t="shared" si="32"/>
        <v>0</v>
      </c>
      <c r="AE42" s="156">
        <f t="shared" si="32"/>
        <v>0</v>
      </c>
      <c r="AF42" s="156">
        <f t="shared" si="32"/>
        <v>0</v>
      </c>
      <c r="AG42" s="156">
        <f t="shared" si="32"/>
        <v>0</v>
      </c>
      <c r="AH42" s="156">
        <f t="shared" si="32"/>
        <v>0</v>
      </c>
      <c r="AI42" s="156">
        <f t="shared" si="32"/>
        <v>1776000</v>
      </c>
      <c r="AJ42" s="156">
        <f t="shared" si="32"/>
        <v>1965182</v>
      </c>
      <c r="AK42" s="156">
        <f t="shared" si="32"/>
        <v>1627221</v>
      </c>
      <c r="AL42" s="156">
        <f t="shared" si="32"/>
        <v>1100</v>
      </c>
      <c r="AM42" s="156">
        <f t="shared" si="32"/>
        <v>1588</v>
      </c>
      <c r="AN42" s="156">
        <f t="shared" si="32"/>
        <v>1526</v>
      </c>
      <c r="AO42" s="156">
        <f t="shared" si="32"/>
        <v>36000</v>
      </c>
      <c r="AP42" s="156">
        <f t="shared" si="32"/>
        <v>39922</v>
      </c>
      <c r="AQ42" s="156">
        <f t="shared" si="32"/>
        <v>32233</v>
      </c>
      <c r="AR42" s="156">
        <f t="shared" si="32"/>
        <v>0</v>
      </c>
      <c r="AS42" s="156">
        <f t="shared" si="32"/>
        <v>0</v>
      </c>
      <c r="AT42" s="156">
        <f t="shared" si="32"/>
        <v>0</v>
      </c>
      <c r="AU42" s="156">
        <f t="shared" si="32"/>
        <v>0</v>
      </c>
      <c r="AV42" s="156">
        <f t="shared" si="32"/>
        <v>0</v>
      </c>
      <c r="AW42" s="156">
        <f t="shared" si="32"/>
        <v>0</v>
      </c>
      <c r="AX42" s="462">
        <f t="shared" si="32"/>
        <v>37100</v>
      </c>
      <c r="AY42" s="462">
        <f t="shared" si="32"/>
        <v>41510</v>
      </c>
      <c r="AZ42" s="462">
        <f t="shared" si="32"/>
        <v>33759</v>
      </c>
      <c r="BA42" s="156">
        <f t="shared" ref="BA42:BF42" si="33">BA41+BA31</f>
        <v>0</v>
      </c>
      <c r="BB42" s="156">
        <f t="shared" si="33"/>
        <v>0</v>
      </c>
      <c r="BC42" s="156">
        <f t="shared" si="33"/>
        <v>0</v>
      </c>
      <c r="BD42" s="156">
        <f t="shared" si="33"/>
        <v>1813100</v>
      </c>
      <c r="BE42" s="156">
        <f t="shared" si="33"/>
        <v>2006692</v>
      </c>
      <c r="BF42" s="156">
        <f t="shared" si="33"/>
        <v>1660980</v>
      </c>
      <c r="BG42" s="77"/>
    </row>
    <row r="43" spans="1:62" ht="15" hidden="1" customHeight="1">
      <c r="A43" s="197" t="s">
        <v>601</v>
      </c>
      <c r="B43" s="49"/>
      <c r="C43" s="49">
        <v>0</v>
      </c>
      <c r="D43" s="50"/>
      <c r="E43" s="49"/>
      <c r="F43" s="49">
        <v>0</v>
      </c>
      <c r="G43" s="50"/>
      <c r="H43" s="49"/>
      <c r="I43" s="49">
        <v>0</v>
      </c>
      <c r="J43" s="50"/>
      <c r="K43" s="49"/>
      <c r="L43" s="49">
        <v>0</v>
      </c>
      <c r="M43" s="50"/>
      <c r="N43" s="50"/>
      <c r="O43" s="49"/>
      <c r="P43" s="50">
        <f>SUM(N43+O43)</f>
        <v>0</v>
      </c>
      <c r="Q43" s="49"/>
      <c r="R43" s="49">
        <v>0</v>
      </c>
      <c r="S43" s="50"/>
      <c r="T43" s="49"/>
      <c r="U43" s="49">
        <v>0</v>
      </c>
      <c r="V43" s="50"/>
      <c r="W43" s="49"/>
      <c r="X43" s="49">
        <v>0</v>
      </c>
      <c r="Y43" s="50"/>
      <c r="Z43" s="50"/>
      <c r="AA43" s="50">
        <v>0</v>
      </c>
      <c r="AB43" s="50"/>
      <c r="AC43" s="49"/>
      <c r="AD43" s="49"/>
      <c r="AE43" s="50">
        <f>SUM(AC43+AD43)</f>
        <v>0</v>
      </c>
      <c r="AF43" s="50"/>
      <c r="AG43" s="50"/>
      <c r="AH43" s="50">
        <f>SUM(AF43+AG43)</f>
        <v>0</v>
      </c>
      <c r="AI43" s="276">
        <f t="shared" ref="AI43:AI49" si="34">B43+E43+H43+K43+N43+Q43+T43+W43+Z43+AC43+AF43</f>
        <v>0</v>
      </c>
      <c r="AJ43" s="276">
        <v>0</v>
      </c>
      <c r="AK43" s="277"/>
      <c r="AL43" s="49"/>
      <c r="AM43" s="49">
        <v>0</v>
      </c>
      <c r="AN43" s="50"/>
      <c r="AO43" s="49"/>
      <c r="AP43" s="49">
        <v>0</v>
      </c>
      <c r="AQ43" s="50"/>
      <c r="AR43" s="49"/>
      <c r="AS43" s="49"/>
      <c r="AT43" s="50">
        <f t="shared" si="15"/>
        <v>0</v>
      </c>
      <c r="AU43" s="49"/>
      <c r="AV43" s="49"/>
      <c r="AW43" s="50">
        <f>SUM(AU43+AV43)</f>
        <v>0</v>
      </c>
      <c r="AX43" s="979">
        <f t="shared" ref="AX43:AX49" si="35">AL43+AO43+AR43+AU43</f>
        <v>0</v>
      </c>
      <c r="AY43" s="979">
        <v>0</v>
      </c>
      <c r="AZ43" s="711"/>
      <c r="BA43" s="50"/>
      <c r="BB43" s="50"/>
      <c r="BC43" s="50">
        <f>SUM(BA43:BB43)</f>
        <v>0</v>
      </c>
      <c r="BD43" s="99">
        <f t="shared" ref="BD43:BD49" si="36">AI43+AX43</f>
        <v>0</v>
      </c>
      <c r="BE43" s="99">
        <f t="shared" ref="BE43:BE54" si="37">AJ43+AY43</f>
        <v>0</v>
      </c>
      <c r="BF43" s="50">
        <f>SUM(BD43:BE43)</f>
        <v>0</v>
      </c>
      <c r="BG43" s="100"/>
    </row>
    <row r="44" spans="1:62" ht="15" hidden="1" customHeight="1">
      <c r="A44" s="197" t="s">
        <v>788</v>
      </c>
      <c r="B44" s="49"/>
      <c r="C44" s="49">
        <v>0</v>
      </c>
      <c r="D44" s="50"/>
      <c r="E44" s="49"/>
      <c r="F44" s="49">
        <v>0</v>
      </c>
      <c r="G44" s="50"/>
      <c r="H44" s="49"/>
      <c r="I44" s="49">
        <v>0</v>
      </c>
      <c r="J44" s="50"/>
      <c r="K44" s="49"/>
      <c r="L44" s="49">
        <v>0</v>
      </c>
      <c r="M44" s="50"/>
      <c r="N44" s="50"/>
      <c r="O44" s="49"/>
      <c r="P44" s="50">
        <f>SUM(N44+O44)</f>
        <v>0</v>
      </c>
      <c r="Q44" s="49"/>
      <c r="R44" s="49">
        <v>0</v>
      </c>
      <c r="S44" s="50"/>
      <c r="T44" s="49"/>
      <c r="U44" s="49">
        <v>0</v>
      </c>
      <c r="V44" s="50"/>
      <c r="W44" s="49"/>
      <c r="X44" s="49">
        <v>0</v>
      </c>
      <c r="Y44" s="50"/>
      <c r="Z44" s="50"/>
      <c r="AA44" s="50">
        <v>0</v>
      </c>
      <c r="AB44" s="50"/>
      <c r="AC44" s="49"/>
      <c r="AD44" s="49"/>
      <c r="AE44" s="50">
        <f>SUM(AC44+AD44)</f>
        <v>0</v>
      </c>
      <c r="AF44" s="50"/>
      <c r="AG44" s="50"/>
      <c r="AH44" s="50">
        <f>SUM(AF44+AG44)</f>
        <v>0</v>
      </c>
      <c r="AI44" s="276">
        <f t="shared" si="34"/>
        <v>0</v>
      </c>
      <c r="AJ44" s="276">
        <v>0</v>
      </c>
      <c r="AK44" s="277"/>
      <c r="AL44" s="49"/>
      <c r="AM44" s="49">
        <v>0</v>
      </c>
      <c r="AN44" s="50"/>
      <c r="AO44" s="49"/>
      <c r="AP44" s="49">
        <v>0</v>
      </c>
      <c r="AQ44" s="50"/>
      <c r="AR44" s="49"/>
      <c r="AS44" s="49"/>
      <c r="AT44" s="50">
        <f t="shared" si="15"/>
        <v>0</v>
      </c>
      <c r="AU44" s="49"/>
      <c r="AV44" s="49"/>
      <c r="AW44" s="50">
        <f>SUM(AU44+AV44)</f>
        <v>0</v>
      </c>
      <c r="AX44" s="979">
        <f t="shared" si="35"/>
        <v>0</v>
      </c>
      <c r="AY44" s="979">
        <v>0</v>
      </c>
      <c r="AZ44" s="711"/>
      <c r="BA44" s="50"/>
      <c r="BB44" s="50"/>
      <c r="BC44" s="50">
        <f>SUM(BA44:BB44)</f>
        <v>0</v>
      </c>
      <c r="BD44" s="99">
        <f t="shared" si="36"/>
        <v>0</v>
      </c>
      <c r="BE44" s="99">
        <f t="shared" si="37"/>
        <v>0</v>
      </c>
      <c r="BF44" s="50">
        <f>SUM(BD44:BE44)</f>
        <v>0</v>
      </c>
      <c r="BG44" s="100"/>
    </row>
    <row r="45" spans="1:62" ht="15" customHeight="1">
      <c r="A45" s="197" t="s">
        <v>599</v>
      </c>
      <c r="B45" s="49"/>
      <c r="C45" s="49">
        <v>0</v>
      </c>
      <c r="D45" s="50"/>
      <c r="E45" s="49"/>
      <c r="F45" s="49">
        <v>0</v>
      </c>
      <c r="G45" s="50"/>
      <c r="H45" s="49"/>
      <c r="I45" s="49">
        <v>0</v>
      </c>
      <c r="J45" s="50"/>
      <c r="K45" s="49"/>
      <c r="L45" s="49">
        <v>0</v>
      </c>
      <c r="M45" s="50"/>
      <c r="N45" s="50"/>
      <c r="O45" s="49"/>
      <c r="P45" s="50">
        <f>SUM(N45+O45)</f>
        <v>0</v>
      </c>
      <c r="Q45" s="49"/>
      <c r="R45" s="49">
        <v>0</v>
      </c>
      <c r="S45" s="50"/>
      <c r="T45" s="49"/>
      <c r="U45" s="49">
        <v>0</v>
      </c>
      <c r="V45" s="50"/>
      <c r="W45" s="49">
        <v>0</v>
      </c>
      <c r="X45" s="49">
        <v>0</v>
      </c>
      <c r="Y45" s="50"/>
      <c r="Z45" s="50"/>
      <c r="AA45" s="50">
        <v>0</v>
      </c>
      <c r="AB45" s="50"/>
      <c r="AC45" s="49"/>
      <c r="AD45" s="49"/>
      <c r="AE45" s="50">
        <f>SUM(AC45+AD45)</f>
        <v>0</v>
      </c>
      <c r="AF45" s="50"/>
      <c r="AG45" s="50"/>
      <c r="AH45" s="50">
        <f>SUM(AF45+AG45)</f>
        <v>0</v>
      </c>
      <c r="AI45" s="276">
        <f t="shared" si="34"/>
        <v>0</v>
      </c>
      <c r="AJ45" s="276">
        <f t="shared" ref="AJ45:AJ54" si="38">C45+F45+I45+L45+O45+R45+U45+X45+AA45+AD45+AG45</f>
        <v>0</v>
      </c>
      <c r="AK45" s="277">
        <f t="shared" ref="AK45:AK54" si="39">D45+G45+J45+M45+P45+S45+V45+Y45+AB45+AE45+AH45</f>
        <v>0</v>
      </c>
      <c r="AL45" s="49"/>
      <c r="AM45" s="49">
        <v>0</v>
      </c>
      <c r="AN45" s="50"/>
      <c r="AO45" s="49"/>
      <c r="AP45" s="49">
        <v>0</v>
      </c>
      <c r="AQ45" s="50"/>
      <c r="AR45" s="49"/>
      <c r="AS45" s="49"/>
      <c r="AT45" s="50">
        <f t="shared" si="15"/>
        <v>0</v>
      </c>
      <c r="AU45" s="49"/>
      <c r="AV45" s="49"/>
      <c r="AW45" s="50">
        <f>SUM(AU45+AV45)</f>
        <v>0</v>
      </c>
      <c r="AX45" s="979">
        <f t="shared" si="35"/>
        <v>0</v>
      </c>
      <c r="AY45" s="979">
        <f t="shared" ref="AY45:AY54" si="40">AM45+AP45+AS45+AV45</f>
        <v>0</v>
      </c>
      <c r="AZ45" s="711">
        <f t="shared" ref="AZ45:AZ54" si="41">AN45+AQ45+AT45+AW45</f>
        <v>0</v>
      </c>
      <c r="BA45" s="50"/>
      <c r="BB45" s="50"/>
      <c r="BC45" s="50">
        <f>SUM(BA45:BB45)</f>
        <v>0</v>
      </c>
      <c r="BD45" s="99">
        <f t="shared" si="36"/>
        <v>0</v>
      </c>
      <c r="BE45" s="99">
        <f t="shared" si="37"/>
        <v>0</v>
      </c>
      <c r="BF45" s="50">
        <f t="shared" ref="BF45:BF54" si="42">AK45+AZ45</f>
        <v>0</v>
      </c>
      <c r="BG45" s="77"/>
    </row>
    <row r="46" spans="1:62" ht="15" customHeight="1">
      <c r="A46" s="197" t="s">
        <v>600</v>
      </c>
      <c r="B46" s="49"/>
      <c r="C46" s="49">
        <v>0</v>
      </c>
      <c r="D46" s="50"/>
      <c r="E46" s="49"/>
      <c r="F46" s="49">
        <v>0</v>
      </c>
      <c r="G46" s="50"/>
      <c r="H46" s="49"/>
      <c r="I46" s="49">
        <v>0</v>
      </c>
      <c r="J46" s="50"/>
      <c r="K46" s="49"/>
      <c r="L46" s="49">
        <v>0</v>
      </c>
      <c r="M46" s="50"/>
      <c r="N46" s="50"/>
      <c r="O46" s="49"/>
      <c r="P46" s="50">
        <f>SUM(N46+O46)</f>
        <v>0</v>
      </c>
      <c r="Q46" s="49"/>
      <c r="R46" s="49">
        <v>0</v>
      </c>
      <c r="S46" s="50"/>
      <c r="T46" s="49"/>
      <c r="U46" s="49">
        <v>0</v>
      </c>
      <c r="V46" s="50"/>
      <c r="W46" s="49">
        <v>0</v>
      </c>
      <c r="X46" s="49">
        <v>0</v>
      </c>
      <c r="Y46" s="50"/>
      <c r="Z46" s="50"/>
      <c r="AA46" s="50">
        <v>0</v>
      </c>
      <c r="AB46" s="50"/>
      <c r="AC46" s="49"/>
      <c r="AD46" s="49"/>
      <c r="AE46" s="50">
        <f>SUM(AC46+AD46)</f>
        <v>0</v>
      </c>
      <c r="AF46" s="50"/>
      <c r="AG46" s="50"/>
      <c r="AH46" s="50">
        <f>SUM(AF46+AG46)</f>
        <v>0</v>
      </c>
      <c r="AI46" s="276">
        <f t="shared" si="34"/>
        <v>0</v>
      </c>
      <c r="AJ46" s="276">
        <f t="shared" si="38"/>
        <v>0</v>
      </c>
      <c r="AK46" s="277">
        <f t="shared" si="39"/>
        <v>0</v>
      </c>
      <c r="AL46" s="49"/>
      <c r="AM46" s="49">
        <v>0</v>
      </c>
      <c r="AN46" s="50"/>
      <c r="AO46" s="49"/>
      <c r="AP46" s="49">
        <v>0</v>
      </c>
      <c r="AQ46" s="50"/>
      <c r="AR46" s="49"/>
      <c r="AS46" s="49"/>
      <c r="AT46" s="50">
        <f t="shared" si="15"/>
        <v>0</v>
      </c>
      <c r="AU46" s="49"/>
      <c r="AV46" s="49"/>
      <c r="AW46" s="50">
        <f>SUM(AU46+AV46)</f>
        <v>0</v>
      </c>
      <c r="AX46" s="979">
        <f t="shared" si="35"/>
        <v>0</v>
      </c>
      <c r="AY46" s="979">
        <f t="shared" si="40"/>
        <v>0</v>
      </c>
      <c r="AZ46" s="711">
        <f t="shared" si="41"/>
        <v>0</v>
      </c>
      <c r="BA46" s="50"/>
      <c r="BB46" s="50"/>
      <c r="BC46" s="50">
        <f>SUM(BA46:BB46)</f>
        <v>0</v>
      </c>
      <c r="BD46" s="99">
        <f t="shared" si="36"/>
        <v>0</v>
      </c>
      <c r="BE46" s="99">
        <f t="shared" si="37"/>
        <v>0</v>
      </c>
      <c r="BF46" s="50">
        <f t="shared" si="42"/>
        <v>0</v>
      </c>
      <c r="BG46" s="77"/>
    </row>
    <row r="47" spans="1:62" ht="15" hidden="1" customHeight="1">
      <c r="A47" s="197" t="s">
        <v>602</v>
      </c>
      <c r="B47" s="49"/>
      <c r="C47" s="49">
        <v>0</v>
      </c>
      <c r="D47" s="50"/>
      <c r="E47" s="49"/>
      <c r="F47" s="49">
        <v>0</v>
      </c>
      <c r="G47" s="50"/>
      <c r="H47" s="49"/>
      <c r="I47" s="49">
        <v>0</v>
      </c>
      <c r="J47" s="50"/>
      <c r="K47" s="49"/>
      <c r="L47" s="49">
        <v>0</v>
      </c>
      <c r="M47" s="50"/>
      <c r="N47" s="50"/>
      <c r="O47" s="49"/>
      <c r="P47" s="50">
        <f t="shared" ref="P47:P53" si="43">SUM(N47+O47)</f>
        <v>0</v>
      </c>
      <c r="Q47" s="49"/>
      <c r="R47" s="49">
        <v>0</v>
      </c>
      <c r="S47" s="50"/>
      <c r="T47" s="49"/>
      <c r="U47" s="49">
        <v>0</v>
      </c>
      <c r="V47" s="50"/>
      <c r="W47" s="49">
        <v>0</v>
      </c>
      <c r="X47" s="49">
        <v>0</v>
      </c>
      <c r="Y47" s="50"/>
      <c r="Z47" s="50"/>
      <c r="AA47" s="50">
        <v>0</v>
      </c>
      <c r="AB47" s="50"/>
      <c r="AC47" s="49"/>
      <c r="AD47" s="49"/>
      <c r="AE47" s="50">
        <f t="shared" ref="AE47:AE53" si="44">SUM(AC47+AD47)</f>
        <v>0</v>
      </c>
      <c r="AF47" s="50"/>
      <c r="AG47" s="50"/>
      <c r="AH47" s="50">
        <f t="shared" ref="AH47:AH53" si="45">SUM(AF47+AG47)</f>
        <v>0</v>
      </c>
      <c r="AI47" s="276">
        <f t="shared" si="34"/>
        <v>0</v>
      </c>
      <c r="AJ47" s="276">
        <f t="shared" si="38"/>
        <v>0</v>
      </c>
      <c r="AK47" s="277">
        <f t="shared" si="39"/>
        <v>0</v>
      </c>
      <c r="AL47" s="49"/>
      <c r="AM47" s="49">
        <v>0</v>
      </c>
      <c r="AN47" s="50"/>
      <c r="AO47" s="49"/>
      <c r="AP47" s="49">
        <v>0</v>
      </c>
      <c r="AQ47" s="50"/>
      <c r="AR47" s="49"/>
      <c r="AS47" s="49"/>
      <c r="AT47" s="50">
        <f t="shared" si="15"/>
        <v>0</v>
      </c>
      <c r="AU47" s="49"/>
      <c r="AV47" s="49"/>
      <c r="AW47" s="50">
        <f t="shared" ref="AW47:AW53" si="46">SUM(AU47+AV47)</f>
        <v>0</v>
      </c>
      <c r="AX47" s="979">
        <f t="shared" si="35"/>
        <v>0</v>
      </c>
      <c r="AY47" s="979">
        <f t="shared" si="40"/>
        <v>0</v>
      </c>
      <c r="AZ47" s="711">
        <f t="shared" si="41"/>
        <v>0</v>
      </c>
      <c r="BA47" s="50"/>
      <c r="BB47" s="50"/>
      <c r="BC47" s="50">
        <f t="shared" ref="BC47:BC53" si="47">SUM(BA47:BB47)</f>
        <v>0</v>
      </c>
      <c r="BD47" s="99">
        <f t="shared" si="36"/>
        <v>0</v>
      </c>
      <c r="BE47" s="99">
        <f t="shared" si="37"/>
        <v>0</v>
      </c>
      <c r="BF47" s="50">
        <f t="shared" si="42"/>
        <v>0</v>
      </c>
      <c r="BG47" s="77"/>
    </row>
    <row r="48" spans="1:62" ht="15" customHeight="1">
      <c r="A48" s="197" t="s">
        <v>603</v>
      </c>
      <c r="B48" s="49"/>
      <c r="C48" s="49">
        <v>0</v>
      </c>
      <c r="D48" s="50"/>
      <c r="E48" s="49"/>
      <c r="F48" s="49">
        <v>0</v>
      </c>
      <c r="G48" s="50"/>
      <c r="H48" s="49"/>
      <c r="I48" s="49">
        <v>0</v>
      </c>
      <c r="J48" s="50"/>
      <c r="K48" s="49"/>
      <c r="L48" s="49">
        <v>0</v>
      </c>
      <c r="M48" s="50"/>
      <c r="N48" s="50"/>
      <c r="O48" s="49"/>
      <c r="P48" s="50">
        <f t="shared" si="43"/>
        <v>0</v>
      </c>
      <c r="Q48" s="49"/>
      <c r="R48" s="49">
        <v>0</v>
      </c>
      <c r="S48" s="50"/>
      <c r="T48" s="49"/>
      <c r="U48" s="49">
        <v>0</v>
      </c>
      <c r="V48" s="50"/>
      <c r="W48" s="49">
        <v>0</v>
      </c>
      <c r="X48" s="49">
        <v>0</v>
      </c>
      <c r="Y48" s="50"/>
      <c r="Z48" s="50"/>
      <c r="AA48" s="50">
        <v>0</v>
      </c>
      <c r="AB48" s="50"/>
      <c r="AC48" s="49"/>
      <c r="AD48" s="49"/>
      <c r="AE48" s="50">
        <f t="shared" si="44"/>
        <v>0</v>
      </c>
      <c r="AF48" s="50"/>
      <c r="AG48" s="50"/>
      <c r="AH48" s="50">
        <f t="shared" si="45"/>
        <v>0</v>
      </c>
      <c r="AI48" s="276">
        <f t="shared" si="34"/>
        <v>0</v>
      </c>
      <c r="AJ48" s="276">
        <f t="shared" si="38"/>
        <v>0</v>
      </c>
      <c r="AK48" s="277">
        <f t="shared" si="39"/>
        <v>0</v>
      </c>
      <c r="AL48" s="49"/>
      <c r="AM48" s="49">
        <v>0</v>
      </c>
      <c r="AN48" s="50"/>
      <c r="AO48" s="49"/>
      <c r="AP48" s="49">
        <v>0</v>
      </c>
      <c r="AQ48" s="50"/>
      <c r="AR48" s="49"/>
      <c r="AS48" s="49"/>
      <c r="AT48" s="50">
        <f t="shared" si="15"/>
        <v>0</v>
      </c>
      <c r="AU48" s="49"/>
      <c r="AV48" s="49"/>
      <c r="AW48" s="50">
        <f t="shared" si="46"/>
        <v>0</v>
      </c>
      <c r="AX48" s="979">
        <f t="shared" si="35"/>
        <v>0</v>
      </c>
      <c r="AY48" s="979">
        <f t="shared" si="40"/>
        <v>0</v>
      </c>
      <c r="AZ48" s="711">
        <f t="shared" si="41"/>
        <v>0</v>
      </c>
      <c r="BA48" s="50"/>
      <c r="BB48" s="50"/>
      <c r="BC48" s="50">
        <f t="shared" si="47"/>
        <v>0</v>
      </c>
      <c r="BD48" s="99">
        <f t="shared" si="36"/>
        <v>0</v>
      </c>
      <c r="BE48" s="99">
        <f t="shared" si="37"/>
        <v>0</v>
      </c>
      <c r="BF48" s="50">
        <f t="shared" si="42"/>
        <v>0</v>
      </c>
      <c r="BG48" s="100"/>
    </row>
    <row r="49" spans="1:61" ht="15" customHeight="1">
      <c r="A49" s="197" t="s">
        <v>604</v>
      </c>
      <c r="B49" s="49"/>
      <c r="C49" s="49">
        <v>0</v>
      </c>
      <c r="D49" s="50"/>
      <c r="E49" s="49"/>
      <c r="F49" s="49">
        <v>0</v>
      </c>
      <c r="G49" s="50"/>
      <c r="H49" s="49"/>
      <c r="I49" s="49">
        <v>0</v>
      </c>
      <c r="J49" s="50"/>
      <c r="K49" s="49"/>
      <c r="L49" s="49">
        <v>0</v>
      </c>
      <c r="M49" s="50"/>
      <c r="N49" s="50"/>
      <c r="O49" s="49"/>
      <c r="P49" s="50">
        <f t="shared" si="43"/>
        <v>0</v>
      </c>
      <c r="Q49" s="49"/>
      <c r="R49" s="49">
        <v>0</v>
      </c>
      <c r="S49" s="50"/>
      <c r="T49" s="49"/>
      <c r="U49" s="49">
        <v>0</v>
      </c>
      <c r="V49" s="50"/>
      <c r="W49" s="49">
        <v>0</v>
      </c>
      <c r="X49" s="49">
        <v>0</v>
      </c>
      <c r="Y49" s="50"/>
      <c r="Z49" s="50"/>
      <c r="AA49" s="50">
        <v>0</v>
      </c>
      <c r="AB49" s="50"/>
      <c r="AC49" s="49"/>
      <c r="AD49" s="49"/>
      <c r="AE49" s="50">
        <f t="shared" si="44"/>
        <v>0</v>
      </c>
      <c r="AF49" s="50"/>
      <c r="AG49" s="50"/>
      <c r="AH49" s="50">
        <f t="shared" si="45"/>
        <v>0</v>
      </c>
      <c r="AI49" s="276">
        <f t="shared" si="34"/>
        <v>0</v>
      </c>
      <c r="AJ49" s="276">
        <f t="shared" si="38"/>
        <v>0</v>
      </c>
      <c r="AK49" s="277">
        <f t="shared" si="39"/>
        <v>0</v>
      </c>
      <c r="AL49" s="49"/>
      <c r="AM49" s="49">
        <v>0</v>
      </c>
      <c r="AN49" s="50"/>
      <c r="AO49" s="49"/>
      <c r="AP49" s="49">
        <v>0</v>
      </c>
      <c r="AQ49" s="50"/>
      <c r="AR49" s="49"/>
      <c r="AS49" s="49"/>
      <c r="AT49" s="50">
        <f t="shared" si="15"/>
        <v>0</v>
      </c>
      <c r="AU49" s="49"/>
      <c r="AV49" s="49"/>
      <c r="AW49" s="50">
        <f t="shared" si="46"/>
        <v>0</v>
      </c>
      <c r="AX49" s="979">
        <f t="shared" si="35"/>
        <v>0</v>
      </c>
      <c r="AY49" s="979">
        <f t="shared" si="40"/>
        <v>0</v>
      </c>
      <c r="AZ49" s="711">
        <f t="shared" si="41"/>
        <v>0</v>
      </c>
      <c r="BA49" s="50"/>
      <c r="BB49" s="50"/>
      <c r="BC49" s="50">
        <f t="shared" si="47"/>
        <v>0</v>
      </c>
      <c r="BD49" s="99">
        <f t="shared" si="36"/>
        <v>0</v>
      </c>
      <c r="BE49" s="99">
        <f t="shared" si="37"/>
        <v>0</v>
      </c>
      <c r="BF49" s="50">
        <f t="shared" si="42"/>
        <v>0</v>
      </c>
      <c r="BG49" s="100"/>
    </row>
    <row r="50" spans="1:61" ht="15" hidden="1" customHeight="1">
      <c r="A50" s="197" t="s">
        <v>605</v>
      </c>
      <c r="B50" s="49"/>
      <c r="C50" s="49">
        <v>0</v>
      </c>
      <c r="D50" s="50"/>
      <c r="E50" s="49"/>
      <c r="F50" s="49">
        <v>0</v>
      </c>
      <c r="G50" s="50"/>
      <c r="H50" s="49"/>
      <c r="I50" s="49">
        <v>0</v>
      </c>
      <c r="J50" s="50"/>
      <c r="K50" s="49"/>
      <c r="L50" s="49">
        <v>0</v>
      </c>
      <c r="M50" s="50"/>
      <c r="N50" s="50"/>
      <c r="O50" s="49"/>
      <c r="P50" s="50">
        <f t="shared" si="43"/>
        <v>0</v>
      </c>
      <c r="Q50" s="49"/>
      <c r="R50" s="49">
        <v>0</v>
      </c>
      <c r="S50" s="50"/>
      <c r="T50" s="49"/>
      <c r="U50" s="49">
        <v>0</v>
      </c>
      <c r="V50" s="50"/>
      <c r="W50" s="49">
        <v>0</v>
      </c>
      <c r="X50" s="49">
        <v>0</v>
      </c>
      <c r="Y50" s="50"/>
      <c r="Z50" s="50"/>
      <c r="AA50" s="50">
        <v>0</v>
      </c>
      <c r="AB50" s="50"/>
      <c r="AC50" s="49"/>
      <c r="AD50" s="49"/>
      <c r="AE50" s="50">
        <f t="shared" si="44"/>
        <v>0</v>
      </c>
      <c r="AF50" s="50"/>
      <c r="AG50" s="50"/>
      <c r="AH50" s="50">
        <f t="shared" si="45"/>
        <v>0</v>
      </c>
      <c r="AI50" s="276">
        <f>B50+E50+H50+K50+N50+Q50+T50+W50+Z50+AC50+AF50</f>
        <v>0</v>
      </c>
      <c r="AJ50" s="276">
        <f t="shared" si="38"/>
        <v>0</v>
      </c>
      <c r="AK50" s="277">
        <f t="shared" si="39"/>
        <v>0</v>
      </c>
      <c r="AL50" s="49"/>
      <c r="AM50" s="49">
        <v>0</v>
      </c>
      <c r="AN50" s="50"/>
      <c r="AO50" s="49"/>
      <c r="AP50" s="49">
        <v>0</v>
      </c>
      <c r="AQ50" s="50"/>
      <c r="AR50" s="49"/>
      <c r="AS50" s="49"/>
      <c r="AT50" s="50">
        <f t="shared" si="15"/>
        <v>0</v>
      </c>
      <c r="AU50" s="49"/>
      <c r="AV50" s="49"/>
      <c r="AW50" s="50">
        <f t="shared" si="46"/>
        <v>0</v>
      </c>
      <c r="AX50" s="979">
        <f>AL50+AO50+AR50+AU50</f>
        <v>0</v>
      </c>
      <c r="AY50" s="979">
        <f t="shared" si="40"/>
        <v>0</v>
      </c>
      <c r="AZ50" s="711">
        <f t="shared" si="41"/>
        <v>0</v>
      </c>
      <c r="BA50" s="50"/>
      <c r="BB50" s="50"/>
      <c r="BC50" s="50">
        <f t="shared" si="47"/>
        <v>0</v>
      </c>
      <c r="BD50" s="99">
        <f t="shared" ref="BD50:BD55" si="48">AI50+AX50</f>
        <v>0</v>
      </c>
      <c r="BE50" s="99">
        <f t="shared" si="37"/>
        <v>0</v>
      </c>
      <c r="BF50" s="50">
        <f t="shared" si="42"/>
        <v>0</v>
      </c>
      <c r="BG50" s="77"/>
    </row>
    <row r="51" spans="1:61" ht="15" customHeight="1">
      <c r="A51" s="197" t="s">
        <v>606</v>
      </c>
      <c r="B51" s="49"/>
      <c r="C51" s="49">
        <v>0</v>
      </c>
      <c r="D51" s="50"/>
      <c r="E51" s="49"/>
      <c r="F51" s="49">
        <v>0</v>
      </c>
      <c r="G51" s="50"/>
      <c r="H51" s="49"/>
      <c r="I51" s="49">
        <v>0</v>
      </c>
      <c r="J51" s="50"/>
      <c r="K51" s="49"/>
      <c r="L51" s="49">
        <v>0</v>
      </c>
      <c r="M51" s="50"/>
      <c r="N51" s="50"/>
      <c r="O51" s="49"/>
      <c r="P51" s="50">
        <f t="shared" si="43"/>
        <v>0</v>
      </c>
      <c r="Q51" s="49"/>
      <c r="R51" s="49">
        <v>0</v>
      </c>
      <c r="S51" s="50"/>
      <c r="T51" s="49"/>
      <c r="U51" s="49">
        <v>0</v>
      </c>
      <c r="V51" s="50"/>
      <c r="W51" s="49">
        <v>2028000</v>
      </c>
      <c r="X51" s="49">
        <v>1997218</v>
      </c>
      <c r="Y51" s="50">
        <v>1997218</v>
      </c>
      <c r="Z51" s="50"/>
      <c r="AA51" s="50">
        <v>0</v>
      </c>
      <c r="AB51" s="50"/>
      <c r="AC51" s="49"/>
      <c r="AD51" s="49"/>
      <c r="AE51" s="50">
        <f t="shared" si="44"/>
        <v>0</v>
      </c>
      <c r="AF51" s="50"/>
      <c r="AG51" s="50"/>
      <c r="AH51" s="50">
        <f t="shared" si="45"/>
        <v>0</v>
      </c>
      <c r="AI51" s="276">
        <f>B51+E51+H51+K51+N51+Q51+T51+W51+Z51+AC51+AF51</f>
        <v>2028000</v>
      </c>
      <c r="AJ51" s="276">
        <f t="shared" si="38"/>
        <v>1997218</v>
      </c>
      <c r="AK51" s="277">
        <f t="shared" si="39"/>
        <v>1997218</v>
      </c>
      <c r="AL51" s="49"/>
      <c r="AM51" s="49">
        <v>0</v>
      </c>
      <c r="AN51" s="50"/>
      <c r="AO51" s="49"/>
      <c r="AP51" s="49">
        <v>0</v>
      </c>
      <c r="AQ51" s="50"/>
      <c r="AR51" s="49"/>
      <c r="AS51" s="49"/>
      <c r="AT51" s="50">
        <f t="shared" si="15"/>
        <v>0</v>
      </c>
      <c r="AU51" s="49"/>
      <c r="AV51" s="49"/>
      <c r="AW51" s="50">
        <f t="shared" si="46"/>
        <v>0</v>
      </c>
      <c r="AX51" s="979">
        <f>AL51+AO51+AR51+AU51</f>
        <v>0</v>
      </c>
      <c r="AY51" s="979">
        <f t="shared" si="40"/>
        <v>0</v>
      </c>
      <c r="AZ51" s="711">
        <f t="shared" si="41"/>
        <v>0</v>
      </c>
      <c r="BA51" s="50"/>
      <c r="BB51" s="50"/>
      <c r="BC51" s="50">
        <f t="shared" si="47"/>
        <v>0</v>
      </c>
      <c r="BD51" s="99">
        <f t="shared" si="48"/>
        <v>2028000</v>
      </c>
      <c r="BE51" s="99">
        <f t="shared" si="37"/>
        <v>1997218</v>
      </c>
      <c r="BF51" s="50">
        <f t="shared" si="42"/>
        <v>1997218</v>
      </c>
      <c r="BG51" s="77"/>
    </row>
    <row r="52" spans="1:61" ht="15" customHeight="1">
      <c r="A52" s="197" t="s">
        <v>607</v>
      </c>
      <c r="B52" s="49"/>
      <c r="C52" s="49">
        <v>0</v>
      </c>
      <c r="D52" s="50"/>
      <c r="E52" s="49"/>
      <c r="F52" s="49">
        <v>0</v>
      </c>
      <c r="G52" s="50"/>
      <c r="H52" s="49"/>
      <c r="I52" s="49">
        <v>0</v>
      </c>
      <c r="J52" s="50"/>
      <c r="K52" s="49"/>
      <c r="L52" s="49">
        <v>0</v>
      </c>
      <c r="M52" s="50"/>
      <c r="N52" s="50"/>
      <c r="O52" s="49"/>
      <c r="P52" s="50">
        <f t="shared" si="43"/>
        <v>0</v>
      </c>
      <c r="Q52" s="49"/>
      <c r="R52" s="49">
        <v>0</v>
      </c>
      <c r="S52" s="50"/>
      <c r="T52" s="49"/>
      <c r="U52" s="49">
        <v>0</v>
      </c>
      <c r="V52" s="50"/>
      <c r="W52" s="49">
        <v>4862203</v>
      </c>
      <c r="X52" s="49">
        <f>4964482+1295</f>
        <v>4965777</v>
      </c>
      <c r="Y52" s="50">
        <v>4204934</v>
      </c>
      <c r="Z52" s="50"/>
      <c r="AA52" s="50">
        <v>0</v>
      </c>
      <c r="AB52" s="50"/>
      <c r="AC52" s="49"/>
      <c r="AD52" s="49"/>
      <c r="AE52" s="50">
        <f t="shared" si="44"/>
        <v>0</v>
      </c>
      <c r="AF52" s="50"/>
      <c r="AG52" s="50"/>
      <c r="AH52" s="50">
        <f t="shared" si="45"/>
        <v>0</v>
      </c>
      <c r="AI52" s="276">
        <f>B52+E52+H52+K52+N52+Q52+T52+W52+Z52+AC52+AF52</f>
        <v>4862203</v>
      </c>
      <c r="AJ52" s="276">
        <f t="shared" si="38"/>
        <v>4965777</v>
      </c>
      <c r="AK52" s="277">
        <f t="shared" si="39"/>
        <v>4204934</v>
      </c>
      <c r="AL52" s="49"/>
      <c r="AM52" s="49">
        <v>0</v>
      </c>
      <c r="AN52" s="50"/>
      <c r="AO52" s="49"/>
      <c r="AP52" s="49">
        <v>0</v>
      </c>
      <c r="AQ52" s="50"/>
      <c r="AR52" s="49"/>
      <c r="AS52" s="49"/>
      <c r="AT52" s="50">
        <f t="shared" si="15"/>
        <v>0</v>
      </c>
      <c r="AU52" s="49"/>
      <c r="AV52" s="49"/>
      <c r="AW52" s="50">
        <f t="shared" si="46"/>
        <v>0</v>
      </c>
      <c r="AX52" s="979">
        <f>AL52+AO52+AR52+AU52</f>
        <v>0</v>
      </c>
      <c r="AY52" s="979">
        <f t="shared" si="40"/>
        <v>0</v>
      </c>
      <c r="AZ52" s="711">
        <f t="shared" si="41"/>
        <v>0</v>
      </c>
      <c r="BA52" s="50"/>
      <c r="BB52" s="50"/>
      <c r="BC52" s="50">
        <f t="shared" si="47"/>
        <v>0</v>
      </c>
      <c r="BD52" s="99">
        <f t="shared" si="48"/>
        <v>4862203</v>
      </c>
      <c r="BE52" s="99">
        <f t="shared" si="37"/>
        <v>4965777</v>
      </c>
      <c r="BF52" s="50">
        <f t="shared" si="42"/>
        <v>4204934</v>
      </c>
      <c r="BG52" s="77"/>
    </row>
    <row r="53" spans="1:61" ht="15" customHeight="1">
      <c r="A53" s="197" t="s">
        <v>608</v>
      </c>
      <c r="B53" s="49"/>
      <c r="C53" s="49">
        <v>0</v>
      </c>
      <c r="D53" s="50"/>
      <c r="E53" s="49"/>
      <c r="F53" s="49">
        <v>0</v>
      </c>
      <c r="G53" s="50"/>
      <c r="H53" s="49"/>
      <c r="I53" s="49">
        <v>0</v>
      </c>
      <c r="J53" s="50"/>
      <c r="K53" s="49"/>
      <c r="L53" s="49">
        <v>0</v>
      </c>
      <c r="M53" s="50"/>
      <c r="N53" s="50"/>
      <c r="O53" s="49"/>
      <c r="P53" s="50">
        <f t="shared" si="43"/>
        <v>0</v>
      </c>
      <c r="Q53" s="49"/>
      <c r="R53" s="49">
        <v>0</v>
      </c>
      <c r="S53" s="50"/>
      <c r="T53" s="49"/>
      <c r="U53" s="49">
        <v>0</v>
      </c>
      <c r="V53" s="50"/>
      <c r="W53" s="49">
        <v>0</v>
      </c>
      <c r="X53" s="49">
        <v>1250</v>
      </c>
      <c r="Y53" s="50">
        <v>1250</v>
      </c>
      <c r="Z53" s="50"/>
      <c r="AA53" s="50">
        <v>0</v>
      </c>
      <c r="AB53" s="50"/>
      <c r="AC53" s="49"/>
      <c r="AD53" s="49"/>
      <c r="AE53" s="50">
        <f t="shared" si="44"/>
        <v>0</v>
      </c>
      <c r="AF53" s="50"/>
      <c r="AG53" s="50"/>
      <c r="AH53" s="50">
        <f t="shared" si="45"/>
        <v>0</v>
      </c>
      <c r="AI53" s="276">
        <f>B53+E53+H53+K53+N53+Q53+T53+W53+Z53+AC53+AF53</f>
        <v>0</v>
      </c>
      <c r="AJ53" s="276">
        <f t="shared" si="38"/>
        <v>1250</v>
      </c>
      <c r="AK53" s="277">
        <f t="shared" si="39"/>
        <v>1250</v>
      </c>
      <c r="AL53" s="49"/>
      <c r="AM53" s="49">
        <v>0</v>
      </c>
      <c r="AN53" s="50"/>
      <c r="AO53" s="49"/>
      <c r="AP53" s="49">
        <v>0</v>
      </c>
      <c r="AQ53" s="50"/>
      <c r="AR53" s="49"/>
      <c r="AS53" s="49"/>
      <c r="AT53" s="50">
        <f t="shared" si="15"/>
        <v>0</v>
      </c>
      <c r="AU53" s="49"/>
      <c r="AV53" s="49"/>
      <c r="AW53" s="50">
        <f t="shared" si="46"/>
        <v>0</v>
      </c>
      <c r="AX53" s="979">
        <f>AL53+AO53+AR53+AU53</f>
        <v>0</v>
      </c>
      <c r="AY53" s="979">
        <f t="shared" si="40"/>
        <v>0</v>
      </c>
      <c r="AZ53" s="711">
        <f t="shared" si="41"/>
        <v>0</v>
      </c>
      <c r="BA53" s="50"/>
      <c r="BB53" s="50"/>
      <c r="BC53" s="50">
        <f t="shared" si="47"/>
        <v>0</v>
      </c>
      <c r="BD53" s="99">
        <f t="shared" si="48"/>
        <v>0</v>
      </c>
      <c r="BE53" s="99">
        <f t="shared" si="37"/>
        <v>1250</v>
      </c>
      <c r="BF53" s="50">
        <f t="shared" si="42"/>
        <v>1250</v>
      </c>
      <c r="BG53" s="100"/>
    </row>
    <row r="54" spans="1:61" ht="15" customHeight="1">
      <c r="A54" s="197" t="s">
        <v>609</v>
      </c>
      <c r="B54" s="49"/>
      <c r="C54" s="49">
        <v>0</v>
      </c>
      <c r="D54" s="50"/>
      <c r="E54" s="49"/>
      <c r="F54" s="49">
        <v>0</v>
      </c>
      <c r="G54" s="50"/>
      <c r="H54" s="49"/>
      <c r="I54" s="49">
        <v>0</v>
      </c>
      <c r="J54" s="50"/>
      <c r="K54" s="49"/>
      <c r="L54" s="49">
        <v>0</v>
      </c>
      <c r="M54" s="50"/>
      <c r="N54" s="50"/>
      <c r="O54" s="49"/>
      <c r="P54" s="50">
        <f t="shared" si="12"/>
        <v>0</v>
      </c>
      <c r="Q54" s="49"/>
      <c r="R54" s="49">
        <v>0</v>
      </c>
      <c r="S54" s="50"/>
      <c r="T54" s="49"/>
      <c r="U54" s="49">
        <v>0</v>
      </c>
      <c r="V54" s="50"/>
      <c r="W54" s="49">
        <v>208380</v>
      </c>
      <c r="X54" s="49">
        <f>690327-1295</f>
        <v>689032</v>
      </c>
      <c r="Y54" s="50">
        <v>601206</v>
      </c>
      <c r="Z54" s="50"/>
      <c r="AA54" s="50">
        <v>0</v>
      </c>
      <c r="AB54" s="50"/>
      <c r="AC54" s="49"/>
      <c r="AD54" s="49"/>
      <c r="AE54" s="50">
        <f>SUM(AC54+AD54)</f>
        <v>0</v>
      </c>
      <c r="AF54" s="50"/>
      <c r="AG54" s="50"/>
      <c r="AH54" s="50">
        <f>SUM(AF54+AG54)</f>
        <v>0</v>
      </c>
      <c r="AI54" s="276">
        <f>B54+E54+H54+K54+N54+Q54+T54+W54+Z54+AC54+AF54</f>
        <v>208380</v>
      </c>
      <c r="AJ54" s="276">
        <f t="shared" si="38"/>
        <v>689032</v>
      </c>
      <c r="AK54" s="277">
        <f t="shared" si="39"/>
        <v>601206</v>
      </c>
      <c r="AL54" s="49"/>
      <c r="AM54" s="49">
        <v>0</v>
      </c>
      <c r="AN54" s="50"/>
      <c r="AO54" s="49"/>
      <c r="AP54" s="49">
        <v>0</v>
      </c>
      <c r="AQ54" s="50"/>
      <c r="AR54" s="49"/>
      <c r="AS54" s="49"/>
      <c r="AT54" s="50">
        <f t="shared" si="15"/>
        <v>0</v>
      </c>
      <c r="AU54" s="49"/>
      <c r="AV54" s="49"/>
      <c r="AW54" s="50">
        <f t="shared" si="16"/>
        <v>0</v>
      </c>
      <c r="AX54" s="979">
        <f>AL54+AO54+AR54+AU54</f>
        <v>0</v>
      </c>
      <c r="AY54" s="979">
        <f t="shared" si="40"/>
        <v>0</v>
      </c>
      <c r="AZ54" s="711">
        <f t="shared" si="41"/>
        <v>0</v>
      </c>
      <c r="BA54" s="50"/>
      <c r="BB54" s="50"/>
      <c r="BC54" s="50">
        <f>SUM(BA54:BB54)</f>
        <v>0</v>
      </c>
      <c r="BD54" s="99">
        <f t="shared" si="48"/>
        <v>208380</v>
      </c>
      <c r="BE54" s="99">
        <f t="shared" si="37"/>
        <v>689032</v>
      </c>
      <c r="BF54" s="50">
        <f t="shared" si="42"/>
        <v>601206</v>
      </c>
      <c r="BG54" s="100"/>
    </row>
    <row r="55" spans="1:61" ht="15" hidden="1" customHeight="1">
      <c r="A55" s="197" t="s">
        <v>610</v>
      </c>
      <c r="B55" s="49"/>
      <c r="C55" s="49">
        <v>0</v>
      </c>
      <c r="D55" s="50"/>
      <c r="E55" s="49"/>
      <c r="F55" s="49">
        <v>0</v>
      </c>
      <c r="G55" s="50"/>
      <c r="H55" s="49"/>
      <c r="I55" s="49">
        <v>0</v>
      </c>
      <c r="J55" s="50"/>
      <c r="K55" s="49"/>
      <c r="L55" s="49">
        <v>0</v>
      </c>
      <c r="M55" s="50"/>
      <c r="N55" s="50"/>
      <c r="O55" s="49"/>
      <c r="P55" s="50">
        <f t="shared" si="12"/>
        <v>0</v>
      </c>
      <c r="Q55" s="49"/>
      <c r="R55" s="49">
        <v>0</v>
      </c>
      <c r="S55" s="50"/>
      <c r="T55" s="49"/>
      <c r="U55" s="49">
        <v>0</v>
      </c>
      <c r="V55" s="50"/>
      <c r="W55" s="49"/>
      <c r="X55" s="49">
        <v>0</v>
      </c>
      <c r="Y55" s="50"/>
      <c r="Z55" s="50"/>
      <c r="AA55" s="50">
        <v>0</v>
      </c>
      <c r="AB55" s="50"/>
      <c r="AC55" s="49"/>
      <c r="AD55" s="49"/>
      <c r="AE55" s="50">
        <f>SUM(AC55+AD55)</f>
        <v>0</v>
      </c>
      <c r="AF55" s="50"/>
      <c r="AG55" s="50"/>
      <c r="AH55" s="50">
        <f>SUM(AF55+AG55)</f>
        <v>0</v>
      </c>
      <c r="AI55" s="276"/>
      <c r="AJ55" s="276">
        <v>0</v>
      </c>
      <c r="AK55" s="277"/>
      <c r="AL55" s="49"/>
      <c r="AM55" s="49">
        <v>0</v>
      </c>
      <c r="AN55" s="50"/>
      <c r="AO55" s="49"/>
      <c r="AP55" s="49">
        <v>0</v>
      </c>
      <c r="AQ55" s="50"/>
      <c r="AR55" s="49"/>
      <c r="AS55" s="49"/>
      <c r="AT55" s="50">
        <f t="shared" si="15"/>
        <v>0</v>
      </c>
      <c r="AU55" s="49"/>
      <c r="AV55" s="49"/>
      <c r="AW55" s="50">
        <f t="shared" si="16"/>
        <v>0</v>
      </c>
      <c r="AX55" s="979"/>
      <c r="AY55" s="979">
        <v>0</v>
      </c>
      <c r="AZ55" s="711"/>
      <c r="BA55" s="50"/>
      <c r="BB55" s="50"/>
      <c r="BC55" s="50">
        <f>SUM(BA55:BB55)</f>
        <v>0</v>
      </c>
      <c r="BD55" s="99">
        <f t="shared" si="48"/>
        <v>0</v>
      </c>
      <c r="BE55" s="99">
        <f>AJ55+AY55</f>
        <v>0</v>
      </c>
      <c r="BF55" s="50">
        <f>SUM(BD55:BE55)</f>
        <v>0</v>
      </c>
      <c r="BG55" s="77"/>
    </row>
    <row r="56" spans="1:61" ht="15" customHeight="1" thickBot="1">
      <c r="A56" s="223" t="s">
        <v>627</v>
      </c>
      <c r="B56" s="47">
        <f>SUM(B43:B55)</f>
        <v>0</v>
      </c>
      <c r="C56" s="47">
        <f t="shared" ref="C56:AZ56" si="49">SUM(C43:C55)</f>
        <v>0</v>
      </c>
      <c r="D56" s="47">
        <f t="shared" si="49"/>
        <v>0</v>
      </c>
      <c r="E56" s="47">
        <f t="shared" si="49"/>
        <v>0</v>
      </c>
      <c r="F56" s="47">
        <f t="shared" si="49"/>
        <v>0</v>
      </c>
      <c r="G56" s="47">
        <f t="shared" si="49"/>
        <v>0</v>
      </c>
      <c r="H56" s="47">
        <f t="shared" si="49"/>
        <v>0</v>
      </c>
      <c r="I56" s="47">
        <f t="shared" si="49"/>
        <v>0</v>
      </c>
      <c r="J56" s="47">
        <f t="shared" si="49"/>
        <v>0</v>
      </c>
      <c r="K56" s="47">
        <f t="shared" si="49"/>
        <v>0</v>
      </c>
      <c r="L56" s="47">
        <f t="shared" si="49"/>
        <v>0</v>
      </c>
      <c r="M56" s="47">
        <f t="shared" si="49"/>
        <v>0</v>
      </c>
      <c r="N56" s="47">
        <f t="shared" si="49"/>
        <v>0</v>
      </c>
      <c r="O56" s="47">
        <f t="shared" si="49"/>
        <v>0</v>
      </c>
      <c r="P56" s="47">
        <f t="shared" si="49"/>
        <v>0</v>
      </c>
      <c r="Q56" s="47">
        <f t="shared" si="49"/>
        <v>0</v>
      </c>
      <c r="R56" s="47">
        <f t="shared" si="49"/>
        <v>0</v>
      </c>
      <c r="S56" s="47">
        <f t="shared" si="49"/>
        <v>0</v>
      </c>
      <c r="T56" s="47">
        <f t="shared" si="49"/>
        <v>0</v>
      </c>
      <c r="U56" s="47">
        <f t="shared" si="49"/>
        <v>0</v>
      </c>
      <c r="V56" s="47">
        <f t="shared" si="49"/>
        <v>0</v>
      </c>
      <c r="W56" s="47">
        <f t="shared" si="49"/>
        <v>7098583</v>
      </c>
      <c r="X56" s="47">
        <f t="shared" si="49"/>
        <v>7653277</v>
      </c>
      <c r="Y56" s="47">
        <f t="shared" si="49"/>
        <v>6804608</v>
      </c>
      <c r="Z56" s="47">
        <f t="shared" si="49"/>
        <v>0</v>
      </c>
      <c r="AA56" s="47">
        <f t="shared" si="49"/>
        <v>0</v>
      </c>
      <c r="AB56" s="47">
        <f t="shared" si="49"/>
        <v>0</v>
      </c>
      <c r="AC56" s="47">
        <f t="shared" si="49"/>
        <v>0</v>
      </c>
      <c r="AD56" s="47">
        <f t="shared" si="49"/>
        <v>0</v>
      </c>
      <c r="AE56" s="47">
        <f t="shared" si="49"/>
        <v>0</v>
      </c>
      <c r="AF56" s="47">
        <f t="shared" si="49"/>
        <v>0</v>
      </c>
      <c r="AG56" s="47">
        <f t="shared" si="49"/>
        <v>0</v>
      </c>
      <c r="AH56" s="47">
        <f t="shared" si="49"/>
        <v>0</v>
      </c>
      <c r="AI56" s="462">
        <f t="shared" si="49"/>
        <v>7098583</v>
      </c>
      <c r="AJ56" s="462">
        <f t="shared" si="49"/>
        <v>7653277</v>
      </c>
      <c r="AK56" s="462">
        <f t="shared" si="49"/>
        <v>6804608</v>
      </c>
      <c r="AL56" s="47">
        <f t="shared" si="49"/>
        <v>0</v>
      </c>
      <c r="AM56" s="47">
        <f t="shared" si="49"/>
        <v>0</v>
      </c>
      <c r="AN56" s="47">
        <f t="shared" si="49"/>
        <v>0</v>
      </c>
      <c r="AO56" s="47">
        <f t="shared" si="49"/>
        <v>0</v>
      </c>
      <c r="AP56" s="47">
        <f t="shared" si="49"/>
        <v>0</v>
      </c>
      <c r="AQ56" s="47">
        <f t="shared" si="49"/>
        <v>0</v>
      </c>
      <c r="AR56" s="47">
        <f t="shared" si="49"/>
        <v>0</v>
      </c>
      <c r="AS56" s="47">
        <f t="shared" si="49"/>
        <v>0</v>
      </c>
      <c r="AT56" s="47">
        <f t="shared" si="49"/>
        <v>0</v>
      </c>
      <c r="AU56" s="47">
        <f t="shared" si="49"/>
        <v>0</v>
      </c>
      <c r="AV56" s="47">
        <f t="shared" si="49"/>
        <v>0</v>
      </c>
      <c r="AW56" s="47">
        <f t="shared" si="49"/>
        <v>0</v>
      </c>
      <c r="AX56" s="462">
        <f t="shared" si="49"/>
        <v>0</v>
      </c>
      <c r="AY56" s="462">
        <f t="shared" si="49"/>
        <v>0</v>
      </c>
      <c r="AZ56" s="462">
        <f t="shared" si="49"/>
        <v>0</v>
      </c>
      <c r="BA56" s="47">
        <f>SUM(BA43:BA55)</f>
        <v>0</v>
      </c>
      <c r="BB56" s="47">
        <f>SUM(BB43:BB55)</f>
        <v>0</v>
      </c>
      <c r="BC56" s="47">
        <f>SUM(BA56+BB56)</f>
        <v>0</v>
      </c>
      <c r="BD56" s="47">
        <f>SUM(BD43:BD55)</f>
        <v>7098583</v>
      </c>
      <c r="BE56" s="47">
        <f>SUM(BE43:BE55)</f>
        <v>7653277</v>
      </c>
      <c r="BF56" s="47">
        <f>SUM(BF43:BF55)</f>
        <v>6804608</v>
      </c>
      <c r="BG56" s="100"/>
    </row>
    <row r="57" spans="1:61" s="107" customFormat="1" ht="15" customHeight="1" thickBot="1">
      <c r="A57" s="328" t="s">
        <v>147</v>
      </c>
      <c r="B57" s="48">
        <f>SUM(B42+B56)</f>
        <v>216993</v>
      </c>
      <c r="C57" s="48">
        <f t="shared" ref="C57:AZ57" si="50">SUM(C42+C56)</f>
        <v>244400</v>
      </c>
      <c r="D57" s="48">
        <f t="shared" si="50"/>
        <v>175495</v>
      </c>
      <c r="E57" s="48">
        <f t="shared" si="50"/>
        <v>2000</v>
      </c>
      <c r="F57" s="48">
        <f t="shared" si="50"/>
        <v>793</v>
      </c>
      <c r="G57" s="48">
        <f t="shared" si="50"/>
        <v>506</v>
      </c>
      <c r="H57" s="48">
        <f t="shared" si="50"/>
        <v>1451719</v>
      </c>
      <c r="I57" s="48">
        <f t="shared" si="50"/>
        <v>1625834</v>
      </c>
      <c r="J57" s="48">
        <f t="shared" si="50"/>
        <v>1394113</v>
      </c>
      <c r="K57" s="48">
        <f t="shared" si="50"/>
        <v>5080</v>
      </c>
      <c r="L57" s="48">
        <f t="shared" si="50"/>
        <v>4068</v>
      </c>
      <c r="M57" s="48">
        <f t="shared" si="50"/>
        <v>3071</v>
      </c>
      <c r="N57" s="48">
        <f t="shared" si="50"/>
        <v>0</v>
      </c>
      <c r="O57" s="48">
        <f t="shared" si="50"/>
        <v>0</v>
      </c>
      <c r="P57" s="48">
        <f t="shared" si="50"/>
        <v>0</v>
      </c>
      <c r="Q57" s="48">
        <f t="shared" si="50"/>
        <v>100208</v>
      </c>
      <c r="R57" s="48">
        <f t="shared" si="50"/>
        <v>90087</v>
      </c>
      <c r="S57" s="48">
        <f t="shared" si="50"/>
        <v>54036</v>
      </c>
      <c r="T57" s="48">
        <f t="shared" si="50"/>
        <v>0</v>
      </c>
      <c r="U57" s="48">
        <f t="shared" si="50"/>
        <v>0</v>
      </c>
      <c r="V57" s="48">
        <f t="shared" si="50"/>
        <v>0</v>
      </c>
      <c r="W57" s="48">
        <f t="shared" si="50"/>
        <v>7098583</v>
      </c>
      <c r="X57" s="48">
        <f t="shared" si="50"/>
        <v>7653277</v>
      </c>
      <c r="Y57" s="48">
        <f t="shared" si="50"/>
        <v>6804608</v>
      </c>
      <c r="Z57" s="48">
        <f t="shared" si="50"/>
        <v>0</v>
      </c>
      <c r="AA57" s="48">
        <f t="shared" si="50"/>
        <v>0</v>
      </c>
      <c r="AB57" s="48">
        <f t="shared" si="50"/>
        <v>0</v>
      </c>
      <c r="AC57" s="48">
        <f t="shared" si="50"/>
        <v>0</v>
      </c>
      <c r="AD57" s="48">
        <f t="shared" si="50"/>
        <v>0</v>
      </c>
      <c r="AE57" s="48">
        <f t="shared" si="50"/>
        <v>0</v>
      </c>
      <c r="AF57" s="48">
        <f t="shared" si="50"/>
        <v>0</v>
      </c>
      <c r="AG57" s="48">
        <f t="shared" si="50"/>
        <v>0</v>
      </c>
      <c r="AH57" s="48">
        <f t="shared" si="50"/>
        <v>0</v>
      </c>
      <c r="AI57" s="974">
        <f t="shared" si="50"/>
        <v>8874583</v>
      </c>
      <c r="AJ57" s="974">
        <f t="shared" si="50"/>
        <v>9618459</v>
      </c>
      <c r="AK57" s="974">
        <f t="shared" si="50"/>
        <v>8431829</v>
      </c>
      <c r="AL57" s="48">
        <f t="shared" si="50"/>
        <v>1100</v>
      </c>
      <c r="AM57" s="48">
        <f t="shared" si="50"/>
        <v>1588</v>
      </c>
      <c r="AN57" s="48">
        <f t="shared" si="50"/>
        <v>1526</v>
      </c>
      <c r="AO57" s="48">
        <f t="shared" si="50"/>
        <v>36000</v>
      </c>
      <c r="AP57" s="48">
        <f t="shared" si="50"/>
        <v>39922</v>
      </c>
      <c r="AQ57" s="48">
        <f t="shared" si="50"/>
        <v>32233</v>
      </c>
      <c r="AR57" s="48">
        <f t="shared" si="50"/>
        <v>0</v>
      </c>
      <c r="AS57" s="48">
        <f t="shared" si="50"/>
        <v>0</v>
      </c>
      <c r="AT57" s="48">
        <f t="shared" si="50"/>
        <v>0</v>
      </c>
      <c r="AU57" s="48">
        <f t="shared" si="50"/>
        <v>0</v>
      </c>
      <c r="AV57" s="48">
        <f t="shared" si="50"/>
        <v>0</v>
      </c>
      <c r="AW57" s="48">
        <f t="shared" si="50"/>
        <v>0</v>
      </c>
      <c r="AX57" s="974">
        <f t="shared" si="50"/>
        <v>37100</v>
      </c>
      <c r="AY57" s="974">
        <f t="shared" si="50"/>
        <v>41510</v>
      </c>
      <c r="AZ57" s="974">
        <f t="shared" si="50"/>
        <v>33759</v>
      </c>
      <c r="BA57" s="48">
        <f t="shared" ref="BA57:BF57" si="51">SUM(BA42+BA56)</f>
        <v>0</v>
      </c>
      <c r="BB57" s="48">
        <f t="shared" si="51"/>
        <v>0</v>
      </c>
      <c r="BC57" s="48">
        <f t="shared" si="51"/>
        <v>0</v>
      </c>
      <c r="BD57" s="48">
        <f t="shared" si="51"/>
        <v>8911683</v>
      </c>
      <c r="BE57" s="48">
        <f t="shared" si="51"/>
        <v>9659969</v>
      </c>
      <c r="BF57" s="48">
        <f t="shared" si="51"/>
        <v>8465588</v>
      </c>
      <c r="BG57" s="105"/>
      <c r="BH57" s="106"/>
      <c r="BI57" s="106"/>
    </row>
    <row r="58" spans="1:61" ht="15" customHeight="1">
      <c r="A58" s="265" t="s">
        <v>587</v>
      </c>
      <c r="B58" s="50"/>
      <c r="C58" s="49"/>
      <c r="D58" s="50"/>
      <c r="E58" s="50"/>
      <c r="F58" s="49"/>
      <c r="G58" s="50"/>
      <c r="H58" s="50"/>
      <c r="I58" s="49"/>
      <c r="J58" s="50"/>
      <c r="K58" s="50"/>
      <c r="L58" s="49"/>
      <c r="M58" s="50"/>
      <c r="N58" s="50"/>
      <c r="O58" s="49"/>
      <c r="P58" s="50"/>
      <c r="Q58" s="50"/>
      <c r="R58" s="49"/>
      <c r="S58" s="50"/>
      <c r="T58" s="50"/>
      <c r="U58" s="49"/>
      <c r="V58" s="50"/>
      <c r="W58" s="50"/>
      <c r="X58" s="49"/>
      <c r="Y58" s="50"/>
      <c r="Z58" s="50"/>
      <c r="AA58" s="50"/>
      <c r="AB58" s="50"/>
      <c r="AC58" s="50"/>
      <c r="AD58" s="49"/>
      <c r="AE58" s="50"/>
      <c r="AF58" s="50"/>
      <c r="AG58" s="50"/>
      <c r="AH58" s="50"/>
      <c r="AI58" s="277"/>
      <c r="AJ58" s="276"/>
      <c r="AK58" s="277"/>
      <c r="AL58" s="50"/>
      <c r="AM58" s="49"/>
      <c r="AN58" s="50"/>
      <c r="AO58" s="50"/>
      <c r="AP58" s="49"/>
      <c r="AQ58" s="50"/>
      <c r="AR58" s="50"/>
      <c r="AS58" s="49"/>
      <c r="AT58" s="50"/>
      <c r="AU58" s="50"/>
      <c r="AV58" s="49"/>
      <c r="AW58" s="50"/>
      <c r="AX58" s="711"/>
      <c r="AY58" s="979"/>
      <c r="AZ58" s="711"/>
      <c r="BA58" s="50"/>
      <c r="BB58" s="50"/>
      <c r="BC58" s="50"/>
      <c r="BD58" s="50"/>
      <c r="BE58" s="99"/>
      <c r="BF58" s="50"/>
      <c r="BG58" s="52"/>
    </row>
    <row r="59" spans="1:61" ht="15" hidden="1" customHeight="1">
      <c r="A59" s="220" t="s">
        <v>789</v>
      </c>
      <c r="B59" s="49"/>
      <c r="C59" s="49">
        <v>0</v>
      </c>
      <c r="D59" s="50"/>
      <c r="E59" s="49"/>
      <c r="F59" s="49">
        <v>0</v>
      </c>
      <c r="G59" s="50"/>
      <c r="H59" s="49"/>
      <c r="I59" s="49">
        <v>0</v>
      </c>
      <c r="J59" s="50"/>
      <c r="K59" s="49"/>
      <c r="L59" s="49">
        <v>0</v>
      </c>
      <c r="M59" s="50"/>
      <c r="N59" s="50"/>
      <c r="O59" s="49"/>
      <c r="P59" s="50">
        <f t="shared" ref="P59:P65" si="52">SUM(N59+O59)</f>
        <v>0</v>
      </c>
      <c r="Q59" s="49"/>
      <c r="R59" s="49">
        <v>0</v>
      </c>
      <c r="S59" s="50"/>
      <c r="T59" s="49"/>
      <c r="U59" s="49">
        <v>0</v>
      </c>
      <c r="V59" s="50"/>
      <c r="W59" s="49"/>
      <c r="X59" s="49">
        <v>0</v>
      </c>
      <c r="Y59" s="50"/>
      <c r="Z59" s="50"/>
      <c r="AA59" s="50">
        <v>0</v>
      </c>
      <c r="AB59" s="50"/>
      <c r="AC59" s="49"/>
      <c r="AD59" s="49"/>
      <c r="AE59" s="50">
        <f t="shared" ref="AE59:AE65" si="53">SUM(AC59+AD59)</f>
        <v>0</v>
      </c>
      <c r="AF59" s="50"/>
      <c r="AG59" s="50"/>
      <c r="AH59" s="50">
        <f t="shared" ref="AH59:AH65" si="54">SUM(AF59+AG59)</f>
        <v>0</v>
      </c>
      <c r="AI59" s="276">
        <f t="shared" ref="AI59:AI72" si="55">B59+E59+H59+K59+N59+Q59+T59+W59+Z59+AC59+AF59</f>
        <v>0</v>
      </c>
      <c r="AJ59" s="276">
        <v>0</v>
      </c>
      <c r="AK59" s="277"/>
      <c r="AL59" s="49"/>
      <c r="AM59" s="49">
        <v>0</v>
      </c>
      <c r="AN59" s="50"/>
      <c r="AO59" s="49"/>
      <c r="AP59" s="49">
        <v>0</v>
      </c>
      <c r="AQ59" s="50"/>
      <c r="AR59" s="49"/>
      <c r="AS59" s="49"/>
      <c r="AT59" s="50">
        <f t="shared" ref="AT59:AT98" si="56">SUM(AR59+AS59)</f>
        <v>0</v>
      </c>
      <c r="AU59" s="49"/>
      <c r="AV59" s="49"/>
      <c r="AW59" s="50">
        <f t="shared" ref="AW59:AW71" si="57">SUM(AU59+AV59)</f>
        <v>0</v>
      </c>
      <c r="AX59" s="979">
        <f t="shared" ref="AX59:AX72" si="58">AL59+AO59+AR59+AU59</f>
        <v>0</v>
      </c>
      <c r="AY59" s="979">
        <v>0</v>
      </c>
      <c r="AZ59" s="711"/>
      <c r="BA59" s="50"/>
      <c r="BB59" s="50"/>
      <c r="BC59" s="50">
        <f t="shared" ref="BC59:BC71" si="59">SUM(BA59:BB59)</f>
        <v>0</v>
      </c>
      <c r="BD59" s="99">
        <f t="shared" ref="BD59:BD72" si="60">AI59+AX59</f>
        <v>0</v>
      </c>
      <c r="BE59" s="99">
        <f t="shared" ref="BE59:BE72" si="61">AJ59+AY59</f>
        <v>0</v>
      </c>
      <c r="BF59" s="50">
        <f>SUM(BD59:BE59)</f>
        <v>0</v>
      </c>
    </row>
    <row r="60" spans="1:61" ht="15" customHeight="1">
      <c r="A60" s="221" t="s">
        <v>1261</v>
      </c>
      <c r="B60" s="49"/>
      <c r="C60" s="49">
        <v>0</v>
      </c>
      <c r="D60" s="50"/>
      <c r="E60" s="49"/>
      <c r="F60" s="49">
        <v>0</v>
      </c>
      <c r="G60" s="50"/>
      <c r="H60" s="49">
        <v>0</v>
      </c>
      <c r="I60" s="49">
        <v>0</v>
      </c>
      <c r="J60" s="50"/>
      <c r="K60" s="49"/>
      <c r="L60" s="49">
        <v>0</v>
      </c>
      <c r="M60" s="50"/>
      <c r="N60" s="50"/>
      <c r="O60" s="49"/>
      <c r="P60" s="50">
        <f t="shared" si="52"/>
        <v>0</v>
      </c>
      <c r="Q60" s="49"/>
      <c r="R60" s="49">
        <v>0</v>
      </c>
      <c r="S60" s="50"/>
      <c r="T60" s="49">
        <v>2214155</v>
      </c>
      <c r="U60" s="49">
        <v>2149248</v>
      </c>
      <c r="V60" s="50">
        <v>2149247</v>
      </c>
      <c r="W60" s="49"/>
      <c r="X60" s="49">
        <v>0</v>
      </c>
      <c r="Y60" s="50"/>
      <c r="Z60" s="50"/>
      <c r="AA60" s="50">
        <v>0</v>
      </c>
      <c r="AB60" s="50"/>
      <c r="AC60" s="49"/>
      <c r="AD60" s="49"/>
      <c r="AE60" s="50">
        <f t="shared" si="53"/>
        <v>0</v>
      </c>
      <c r="AF60" s="50"/>
      <c r="AG60" s="50"/>
      <c r="AH60" s="50">
        <f t="shared" si="54"/>
        <v>0</v>
      </c>
      <c r="AI60" s="276">
        <f t="shared" si="55"/>
        <v>2214155</v>
      </c>
      <c r="AJ60" s="276">
        <f t="shared" ref="AJ60:AJ72" si="62">C60+F60+I60+L60+O60+R60+U60+X60+AA60+AD60+AG60</f>
        <v>2149248</v>
      </c>
      <c r="AK60" s="277">
        <f t="shared" ref="AK60:AK72" si="63">D60+G60+J60+M60+P60+S60+V60+Y60+AB60+AE60+AH60</f>
        <v>2149247</v>
      </c>
      <c r="AL60" s="49"/>
      <c r="AM60" s="49">
        <v>0</v>
      </c>
      <c r="AN60" s="50"/>
      <c r="AO60" s="49"/>
      <c r="AP60" s="49">
        <v>0</v>
      </c>
      <c r="AQ60" s="50"/>
      <c r="AR60" s="49"/>
      <c r="AS60" s="49"/>
      <c r="AT60" s="50">
        <f>SUM(AR60+AS60)</f>
        <v>0</v>
      </c>
      <c r="AU60" s="49"/>
      <c r="AV60" s="49"/>
      <c r="AW60" s="50">
        <f>SUM(AU60+AV60)</f>
        <v>0</v>
      </c>
      <c r="AX60" s="979">
        <f t="shared" si="58"/>
        <v>0</v>
      </c>
      <c r="AY60" s="979">
        <f t="shared" ref="AY60:AY72" si="64">AM60+AP60+AS60+AV60</f>
        <v>0</v>
      </c>
      <c r="AZ60" s="711">
        <f t="shared" ref="AZ60:AZ72" si="65">AN60+AQ60+AT60+AW60</f>
        <v>0</v>
      </c>
      <c r="BA60" s="50"/>
      <c r="BB60" s="50"/>
      <c r="BC60" s="50">
        <f>SUM(BA60:BB60)</f>
        <v>0</v>
      </c>
      <c r="BD60" s="99">
        <f t="shared" si="60"/>
        <v>2214155</v>
      </c>
      <c r="BE60" s="99">
        <f t="shared" si="61"/>
        <v>2149248</v>
      </c>
      <c r="BF60" s="50">
        <f t="shared" ref="BF60:BF72" si="66">AK60+AZ60</f>
        <v>2149247</v>
      </c>
    </row>
    <row r="61" spans="1:61" ht="15" customHeight="1">
      <c r="A61" s="221" t="s">
        <v>1259</v>
      </c>
      <c r="B61" s="49"/>
      <c r="C61" s="49">
        <v>0</v>
      </c>
      <c r="D61" s="50"/>
      <c r="E61" s="49"/>
      <c r="F61" s="49">
        <v>0</v>
      </c>
      <c r="G61" s="50"/>
      <c r="H61" s="49">
        <v>0</v>
      </c>
      <c r="I61" s="49">
        <v>0</v>
      </c>
      <c r="J61" s="50"/>
      <c r="K61" s="49"/>
      <c r="L61" s="49">
        <v>0</v>
      </c>
      <c r="M61" s="50"/>
      <c r="N61" s="50"/>
      <c r="O61" s="49"/>
      <c r="P61" s="50">
        <f t="shared" si="52"/>
        <v>0</v>
      </c>
      <c r="Q61" s="49"/>
      <c r="R61" s="49">
        <v>0</v>
      </c>
      <c r="S61" s="50"/>
      <c r="T61" s="49">
        <v>0</v>
      </c>
      <c r="U61" s="49">
        <v>0</v>
      </c>
      <c r="V61" s="50"/>
      <c r="W61" s="49"/>
      <c r="X61" s="49">
        <v>0</v>
      </c>
      <c r="Y61" s="50"/>
      <c r="Z61" s="50"/>
      <c r="AA61" s="50">
        <v>0</v>
      </c>
      <c r="AB61" s="50"/>
      <c r="AC61" s="49"/>
      <c r="AD61" s="49"/>
      <c r="AE61" s="50">
        <f t="shared" si="53"/>
        <v>0</v>
      </c>
      <c r="AF61" s="50"/>
      <c r="AG61" s="50"/>
      <c r="AH61" s="50">
        <f t="shared" si="54"/>
        <v>0</v>
      </c>
      <c r="AI61" s="276">
        <f t="shared" si="55"/>
        <v>0</v>
      </c>
      <c r="AJ61" s="276">
        <f t="shared" si="62"/>
        <v>0</v>
      </c>
      <c r="AK61" s="277">
        <f t="shared" si="63"/>
        <v>0</v>
      </c>
      <c r="AL61" s="49"/>
      <c r="AM61" s="49">
        <v>0</v>
      </c>
      <c r="AN61" s="50"/>
      <c r="AO61" s="49"/>
      <c r="AP61" s="49">
        <v>0</v>
      </c>
      <c r="AQ61" s="50"/>
      <c r="AR61" s="49"/>
      <c r="AS61" s="49"/>
      <c r="AT61" s="50">
        <f t="shared" si="56"/>
        <v>0</v>
      </c>
      <c r="AU61" s="49"/>
      <c r="AV61" s="49"/>
      <c r="AW61" s="50">
        <f t="shared" si="57"/>
        <v>0</v>
      </c>
      <c r="AX61" s="979">
        <f t="shared" si="58"/>
        <v>0</v>
      </c>
      <c r="AY61" s="979">
        <f t="shared" si="64"/>
        <v>0</v>
      </c>
      <c r="AZ61" s="711">
        <f t="shared" si="65"/>
        <v>0</v>
      </c>
      <c r="BA61" s="50"/>
      <c r="BB61" s="50"/>
      <c r="BC61" s="50">
        <f t="shared" si="59"/>
        <v>0</v>
      </c>
      <c r="BD61" s="99">
        <f t="shared" si="60"/>
        <v>0</v>
      </c>
      <c r="BE61" s="99">
        <f t="shared" si="61"/>
        <v>0</v>
      </c>
      <c r="BF61" s="50">
        <f t="shared" si="66"/>
        <v>0</v>
      </c>
    </row>
    <row r="62" spans="1:61" ht="15" customHeight="1">
      <c r="A62" s="197" t="s">
        <v>790</v>
      </c>
      <c r="B62" s="49"/>
      <c r="C62" s="49">
        <v>0</v>
      </c>
      <c r="D62" s="50"/>
      <c r="E62" s="49"/>
      <c r="F62" s="49">
        <v>0</v>
      </c>
      <c r="G62" s="50"/>
      <c r="H62" s="49">
        <v>0</v>
      </c>
      <c r="I62" s="49">
        <v>0</v>
      </c>
      <c r="J62" s="50"/>
      <c r="K62" s="49"/>
      <c r="L62" s="49">
        <v>0</v>
      </c>
      <c r="M62" s="50"/>
      <c r="N62" s="50"/>
      <c r="O62" s="49"/>
      <c r="P62" s="50">
        <f t="shared" si="52"/>
        <v>0</v>
      </c>
      <c r="Q62" s="49"/>
      <c r="R62" s="49">
        <v>0</v>
      </c>
      <c r="S62" s="50"/>
      <c r="T62" s="49">
        <v>0</v>
      </c>
      <c r="U62" s="49">
        <v>0</v>
      </c>
      <c r="V62" s="50"/>
      <c r="W62" s="49"/>
      <c r="X62" s="49">
        <v>0</v>
      </c>
      <c r="Y62" s="50"/>
      <c r="Z62" s="50"/>
      <c r="AA62" s="50">
        <v>0</v>
      </c>
      <c r="AB62" s="50"/>
      <c r="AC62" s="49"/>
      <c r="AD62" s="49"/>
      <c r="AE62" s="50">
        <f t="shared" si="53"/>
        <v>0</v>
      </c>
      <c r="AF62" s="50"/>
      <c r="AG62" s="50"/>
      <c r="AH62" s="50">
        <f t="shared" si="54"/>
        <v>0</v>
      </c>
      <c r="AI62" s="276">
        <f t="shared" si="55"/>
        <v>0</v>
      </c>
      <c r="AJ62" s="276">
        <f t="shared" si="62"/>
        <v>0</v>
      </c>
      <c r="AK62" s="277">
        <f t="shared" si="63"/>
        <v>0</v>
      </c>
      <c r="AL62" s="49"/>
      <c r="AM62" s="49">
        <v>0</v>
      </c>
      <c r="AN62" s="50"/>
      <c r="AO62" s="49"/>
      <c r="AP62" s="49">
        <v>0</v>
      </c>
      <c r="AQ62" s="50"/>
      <c r="AR62" s="49"/>
      <c r="AS62" s="49"/>
      <c r="AT62" s="50">
        <f t="shared" si="56"/>
        <v>0</v>
      </c>
      <c r="AU62" s="49"/>
      <c r="AV62" s="49"/>
      <c r="AW62" s="50">
        <f t="shared" si="57"/>
        <v>0</v>
      </c>
      <c r="AX62" s="979">
        <f t="shared" si="58"/>
        <v>0</v>
      </c>
      <c r="AY62" s="979">
        <f t="shared" si="64"/>
        <v>0</v>
      </c>
      <c r="AZ62" s="711">
        <f t="shared" si="65"/>
        <v>0</v>
      </c>
      <c r="BA62" s="50"/>
      <c r="BB62" s="50"/>
      <c r="BC62" s="50">
        <f t="shared" si="59"/>
        <v>0</v>
      </c>
      <c r="BD62" s="99">
        <f t="shared" si="60"/>
        <v>0</v>
      </c>
      <c r="BE62" s="99">
        <f t="shared" si="61"/>
        <v>0</v>
      </c>
      <c r="BF62" s="50">
        <f t="shared" si="66"/>
        <v>0</v>
      </c>
    </row>
    <row r="63" spans="1:61" ht="15" customHeight="1">
      <c r="A63" s="70" t="s">
        <v>1260</v>
      </c>
      <c r="B63" s="49"/>
      <c r="C63" s="49">
        <v>0</v>
      </c>
      <c r="D63" s="50"/>
      <c r="E63" s="49"/>
      <c r="F63" s="49">
        <v>0</v>
      </c>
      <c r="G63" s="50"/>
      <c r="H63" s="49">
        <v>0</v>
      </c>
      <c r="I63" s="49">
        <v>0</v>
      </c>
      <c r="J63" s="50"/>
      <c r="K63" s="49"/>
      <c r="L63" s="49">
        <v>0</v>
      </c>
      <c r="M63" s="50"/>
      <c r="N63" s="50"/>
      <c r="O63" s="49"/>
      <c r="P63" s="50">
        <f t="shared" si="52"/>
        <v>0</v>
      </c>
      <c r="Q63" s="49"/>
      <c r="R63" s="49">
        <v>0</v>
      </c>
      <c r="S63" s="50"/>
      <c r="T63" s="49">
        <v>0</v>
      </c>
      <c r="U63" s="49">
        <v>0</v>
      </c>
      <c r="V63" s="50"/>
      <c r="W63" s="49"/>
      <c r="X63" s="49">
        <v>0</v>
      </c>
      <c r="Y63" s="50"/>
      <c r="Z63" s="50"/>
      <c r="AA63" s="50">
        <v>0</v>
      </c>
      <c r="AB63" s="50"/>
      <c r="AC63" s="49"/>
      <c r="AD63" s="49"/>
      <c r="AE63" s="50">
        <f t="shared" si="53"/>
        <v>0</v>
      </c>
      <c r="AF63" s="50"/>
      <c r="AG63" s="50"/>
      <c r="AH63" s="50">
        <f t="shared" si="54"/>
        <v>0</v>
      </c>
      <c r="AI63" s="276">
        <f t="shared" si="55"/>
        <v>0</v>
      </c>
      <c r="AJ63" s="276">
        <f t="shared" si="62"/>
        <v>0</v>
      </c>
      <c r="AK63" s="277">
        <f t="shared" si="63"/>
        <v>0</v>
      </c>
      <c r="AL63" s="49"/>
      <c r="AM63" s="49">
        <v>0</v>
      </c>
      <c r="AN63" s="50"/>
      <c r="AO63" s="49"/>
      <c r="AP63" s="49">
        <v>0</v>
      </c>
      <c r="AQ63" s="50"/>
      <c r="AR63" s="49"/>
      <c r="AS63" s="49"/>
      <c r="AT63" s="50">
        <f t="shared" si="56"/>
        <v>0</v>
      </c>
      <c r="AU63" s="49"/>
      <c r="AV63" s="49"/>
      <c r="AW63" s="50">
        <f t="shared" si="57"/>
        <v>0</v>
      </c>
      <c r="AX63" s="979">
        <f t="shared" si="58"/>
        <v>0</v>
      </c>
      <c r="AY63" s="979">
        <f t="shared" si="64"/>
        <v>0</v>
      </c>
      <c r="AZ63" s="711">
        <f t="shared" si="65"/>
        <v>0</v>
      </c>
      <c r="BA63" s="50"/>
      <c r="BB63" s="50"/>
      <c r="BC63" s="50">
        <f t="shared" si="59"/>
        <v>0</v>
      </c>
      <c r="BD63" s="99">
        <f t="shared" si="60"/>
        <v>0</v>
      </c>
      <c r="BE63" s="99">
        <f t="shared" si="61"/>
        <v>0</v>
      </c>
      <c r="BF63" s="50">
        <f t="shared" si="66"/>
        <v>0</v>
      </c>
    </row>
    <row r="64" spans="1:61" ht="15" customHeight="1">
      <c r="A64" s="220" t="s">
        <v>1257</v>
      </c>
      <c r="B64" s="49"/>
      <c r="C64" s="49">
        <v>0</v>
      </c>
      <c r="D64" s="50"/>
      <c r="E64" s="49"/>
      <c r="F64" s="49">
        <v>0</v>
      </c>
      <c r="G64" s="50"/>
      <c r="H64" s="49">
        <v>0</v>
      </c>
      <c r="I64" s="49">
        <v>0</v>
      </c>
      <c r="J64" s="50"/>
      <c r="K64" s="49"/>
      <c r="L64" s="49">
        <v>0</v>
      </c>
      <c r="M64" s="50"/>
      <c r="N64" s="50"/>
      <c r="O64" s="49"/>
      <c r="P64" s="50">
        <f t="shared" si="52"/>
        <v>0</v>
      </c>
      <c r="Q64" s="49"/>
      <c r="R64" s="49">
        <v>0</v>
      </c>
      <c r="S64" s="50"/>
      <c r="T64" s="49">
        <v>0</v>
      </c>
      <c r="U64" s="49">
        <v>120076</v>
      </c>
      <c r="V64" s="50">
        <v>120787</v>
      </c>
      <c r="W64" s="49"/>
      <c r="X64" s="49">
        <v>0</v>
      </c>
      <c r="Y64" s="50"/>
      <c r="Z64" s="50"/>
      <c r="AA64" s="50">
        <v>0</v>
      </c>
      <c r="AB64" s="50"/>
      <c r="AC64" s="49"/>
      <c r="AD64" s="49"/>
      <c r="AE64" s="50">
        <f t="shared" si="53"/>
        <v>0</v>
      </c>
      <c r="AF64" s="50"/>
      <c r="AG64" s="50"/>
      <c r="AH64" s="50">
        <f t="shared" si="54"/>
        <v>0</v>
      </c>
      <c r="AI64" s="276">
        <f t="shared" si="55"/>
        <v>0</v>
      </c>
      <c r="AJ64" s="276">
        <f t="shared" si="62"/>
        <v>120076</v>
      </c>
      <c r="AK64" s="277">
        <f t="shared" si="63"/>
        <v>120787</v>
      </c>
      <c r="AL64" s="49"/>
      <c r="AM64" s="49">
        <v>0</v>
      </c>
      <c r="AN64" s="50"/>
      <c r="AO64" s="49"/>
      <c r="AP64" s="49">
        <v>0</v>
      </c>
      <c r="AQ64" s="50"/>
      <c r="AR64" s="49"/>
      <c r="AS64" s="49"/>
      <c r="AT64" s="50">
        <f t="shared" si="56"/>
        <v>0</v>
      </c>
      <c r="AU64" s="49"/>
      <c r="AV64" s="49"/>
      <c r="AW64" s="50">
        <f t="shared" si="57"/>
        <v>0</v>
      </c>
      <c r="AX64" s="979">
        <f t="shared" si="58"/>
        <v>0</v>
      </c>
      <c r="AY64" s="979">
        <f t="shared" si="64"/>
        <v>0</v>
      </c>
      <c r="AZ64" s="711">
        <f t="shared" si="65"/>
        <v>0</v>
      </c>
      <c r="BA64" s="50"/>
      <c r="BB64" s="50"/>
      <c r="BC64" s="50">
        <f t="shared" si="59"/>
        <v>0</v>
      </c>
      <c r="BD64" s="99">
        <f t="shared" si="60"/>
        <v>0</v>
      </c>
      <c r="BE64" s="99">
        <f t="shared" si="61"/>
        <v>120076</v>
      </c>
      <c r="BF64" s="50">
        <f t="shared" si="66"/>
        <v>120787</v>
      </c>
    </row>
    <row r="65" spans="1:64" ht="15" customHeight="1">
      <c r="A65" s="221" t="s">
        <v>139</v>
      </c>
      <c r="B65" s="49"/>
      <c r="C65" s="49">
        <v>0</v>
      </c>
      <c r="D65" s="50"/>
      <c r="E65" s="49"/>
      <c r="F65" s="49">
        <v>0</v>
      </c>
      <c r="G65" s="50"/>
      <c r="H65" s="49">
        <v>0</v>
      </c>
      <c r="I65" s="49">
        <v>0</v>
      </c>
      <c r="J65" s="50"/>
      <c r="K65" s="49"/>
      <c r="L65" s="49">
        <v>0</v>
      </c>
      <c r="M65" s="50"/>
      <c r="N65" s="50"/>
      <c r="O65" s="49"/>
      <c r="P65" s="50">
        <f t="shared" si="52"/>
        <v>0</v>
      </c>
      <c r="Q65" s="49"/>
      <c r="R65" s="49">
        <v>0</v>
      </c>
      <c r="S65" s="50"/>
      <c r="T65" s="49">
        <v>0</v>
      </c>
      <c r="U65" s="49">
        <v>0</v>
      </c>
      <c r="V65" s="50"/>
      <c r="W65" s="49"/>
      <c r="X65" s="49">
        <v>0</v>
      </c>
      <c r="Y65" s="50"/>
      <c r="Z65" s="50">
        <v>7391740</v>
      </c>
      <c r="AA65" s="50">
        <v>7424740</v>
      </c>
      <c r="AB65" s="50">
        <v>7677321</v>
      </c>
      <c r="AC65" s="49"/>
      <c r="AD65" s="49"/>
      <c r="AE65" s="50">
        <f t="shared" si="53"/>
        <v>0</v>
      </c>
      <c r="AF65" s="50"/>
      <c r="AG65" s="50"/>
      <c r="AH65" s="50">
        <f t="shared" si="54"/>
        <v>0</v>
      </c>
      <c r="AI65" s="276">
        <f t="shared" si="55"/>
        <v>7391740</v>
      </c>
      <c r="AJ65" s="276">
        <f t="shared" si="62"/>
        <v>7424740</v>
      </c>
      <c r="AK65" s="277">
        <f t="shared" si="63"/>
        <v>7677321</v>
      </c>
      <c r="AL65" s="49">
        <v>27000</v>
      </c>
      <c r="AM65" s="49">
        <v>33000</v>
      </c>
      <c r="AN65" s="50">
        <v>33400</v>
      </c>
      <c r="AO65" s="49"/>
      <c r="AP65" s="49">
        <v>0</v>
      </c>
      <c r="AQ65" s="50"/>
      <c r="AR65" s="49"/>
      <c r="AS65" s="49"/>
      <c r="AT65" s="50">
        <f t="shared" si="56"/>
        <v>0</v>
      </c>
      <c r="AU65" s="49"/>
      <c r="AV65" s="49"/>
      <c r="AW65" s="50">
        <f t="shared" si="57"/>
        <v>0</v>
      </c>
      <c r="AX65" s="979">
        <f t="shared" si="58"/>
        <v>27000</v>
      </c>
      <c r="AY65" s="979">
        <f t="shared" si="64"/>
        <v>33000</v>
      </c>
      <c r="AZ65" s="711">
        <f t="shared" si="65"/>
        <v>33400</v>
      </c>
      <c r="BA65" s="50"/>
      <c r="BB65" s="50"/>
      <c r="BC65" s="50">
        <f t="shared" si="59"/>
        <v>0</v>
      </c>
      <c r="BD65" s="99">
        <f t="shared" si="60"/>
        <v>7418740</v>
      </c>
      <c r="BE65" s="99">
        <f t="shared" si="61"/>
        <v>7457740</v>
      </c>
      <c r="BF65" s="50">
        <f t="shared" si="66"/>
        <v>7710721</v>
      </c>
    </row>
    <row r="66" spans="1:64" ht="15" customHeight="1">
      <c r="A66" s="221" t="s">
        <v>140</v>
      </c>
      <c r="B66" s="49"/>
      <c r="C66" s="49">
        <v>0</v>
      </c>
      <c r="D66" s="50"/>
      <c r="E66" s="49"/>
      <c r="F66" s="49">
        <v>0</v>
      </c>
      <c r="G66" s="50"/>
      <c r="H66" s="49">
        <v>0</v>
      </c>
      <c r="I66" s="49">
        <v>0</v>
      </c>
      <c r="J66" s="50"/>
      <c r="K66" s="49"/>
      <c r="L66" s="49">
        <v>0</v>
      </c>
      <c r="M66" s="50"/>
      <c r="N66" s="50"/>
      <c r="O66" s="49"/>
      <c r="P66" s="50">
        <f t="shared" ref="P66:P72" si="67">SUM(N66+O66)</f>
        <v>0</v>
      </c>
      <c r="Q66" s="49"/>
      <c r="R66" s="49">
        <v>0</v>
      </c>
      <c r="S66" s="50"/>
      <c r="T66" s="49">
        <v>0</v>
      </c>
      <c r="U66" s="49">
        <v>0</v>
      </c>
      <c r="V66" s="50"/>
      <c r="W66" s="49"/>
      <c r="X66" s="49">
        <v>0</v>
      </c>
      <c r="Y66" s="50"/>
      <c r="Z66" s="50"/>
      <c r="AA66" s="50">
        <v>0</v>
      </c>
      <c r="AB66" s="50"/>
      <c r="AC66" s="49"/>
      <c r="AD66" s="49"/>
      <c r="AE66" s="50">
        <f t="shared" ref="AE66:AE72" si="68">SUM(AC66+AD66)</f>
        <v>0</v>
      </c>
      <c r="AF66" s="50"/>
      <c r="AG66" s="50"/>
      <c r="AH66" s="50">
        <f t="shared" ref="AH66:AH72" si="69">SUM(AF66+AG66)</f>
        <v>0</v>
      </c>
      <c r="AI66" s="276">
        <f t="shared" si="55"/>
        <v>0</v>
      </c>
      <c r="AJ66" s="276">
        <f t="shared" si="62"/>
        <v>0</v>
      </c>
      <c r="AK66" s="277">
        <f t="shared" si="63"/>
        <v>0</v>
      </c>
      <c r="AL66" s="49"/>
      <c r="AM66" s="49">
        <v>0</v>
      </c>
      <c r="AN66" s="50"/>
      <c r="AO66" s="49"/>
      <c r="AP66" s="49">
        <v>0</v>
      </c>
      <c r="AQ66" s="50"/>
      <c r="AR66" s="49"/>
      <c r="AS66" s="49"/>
      <c r="AT66" s="50">
        <f t="shared" si="56"/>
        <v>0</v>
      </c>
      <c r="AU66" s="49"/>
      <c r="AV66" s="49"/>
      <c r="AW66" s="50">
        <f t="shared" si="57"/>
        <v>0</v>
      </c>
      <c r="AX66" s="979">
        <f t="shared" si="58"/>
        <v>0</v>
      </c>
      <c r="AY66" s="979">
        <f t="shared" si="64"/>
        <v>0</v>
      </c>
      <c r="AZ66" s="711">
        <f t="shared" si="65"/>
        <v>0</v>
      </c>
      <c r="BA66" s="50"/>
      <c r="BB66" s="50"/>
      <c r="BC66" s="50">
        <f t="shared" si="59"/>
        <v>0</v>
      </c>
      <c r="BD66" s="99">
        <f t="shared" si="60"/>
        <v>0</v>
      </c>
      <c r="BE66" s="99">
        <f t="shared" si="61"/>
        <v>0</v>
      </c>
      <c r="BF66" s="50">
        <f t="shared" si="66"/>
        <v>0</v>
      </c>
      <c r="BG66" s="100"/>
      <c r="BH66" s="77"/>
      <c r="BI66" s="77"/>
      <c r="BJ66" s="100"/>
      <c r="BK66" s="100"/>
      <c r="BL66" s="100"/>
    </row>
    <row r="67" spans="1:64" ht="15" hidden="1" customHeight="1">
      <c r="A67" s="220" t="s">
        <v>149</v>
      </c>
      <c r="B67" s="49"/>
      <c r="C67" s="49">
        <v>0</v>
      </c>
      <c r="D67" s="50"/>
      <c r="E67" s="49"/>
      <c r="F67" s="49">
        <v>0</v>
      </c>
      <c r="G67" s="50"/>
      <c r="H67" s="49">
        <v>0</v>
      </c>
      <c r="I67" s="49">
        <v>0</v>
      </c>
      <c r="J67" s="50"/>
      <c r="K67" s="49"/>
      <c r="L67" s="49">
        <v>0</v>
      </c>
      <c r="M67" s="50"/>
      <c r="N67" s="50"/>
      <c r="O67" s="49"/>
      <c r="P67" s="50">
        <f t="shared" si="67"/>
        <v>0</v>
      </c>
      <c r="Q67" s="49"/>
      <c r="R67" s="49">
        <v>0</v>
      </c>
      <c r="S67" s="50"/>
      <c r="T67" s="49">
        <v>0</v>
      </c>
      <c r="U67" s="49">
        <v>0</v>
      </c>
      <c r="V67" s="50"/>
      <c r="W67" s="49"/>
      <c r="X67" s="49">
        <v>0</v>
      </c>
      <c r="Y67" s="50"/>
      <c r="Z67" s="50"/>
      <c r="AA67" s="50">
        <v>0</v>
      </c>
      <c r="AB67" s="50"/>
      <c r="AC67" s="49"/>
      <c r="AD67" s="49"/>
      <c r="AE67" s="50">
        <f t="shared" si="68"/>
        <v>0</v>
      </c>
      <c r="AF67" s="50"/>
      <c r="AG67" s="50"/>
      <c r="AH67" s="50">
        <f t="shared" si="69"/>
        <v>0</v>
      </c>
      <c r="AI67" s="276">
        <f t="shared" si="55"/>
        <v>0</v>
      </c>
      <c r="AJ67" s="276">
        <f t="shared" si="62"/>
        <v>0</v>
      </c>
      <c r="AK67" s="277">
        <f t="shared" si="63"/>
        <v>0</v>
      </c>
      <c r="AL67" s="49"/>
      <c r="AM67" s="49">
        <v>0</v>
      </c>
      <c r="AN67" s="50"/>
      <c r="AO67" s="49"/>
      <c r="AP67" s="49">
        <v>0</v>
      </c>
      <c r="AQ67" s="50"/>
      <c r="AR67" s="49"/>
      <c r="AS67" s="49"/>
      <c r="AT67" s="50">
        <f t="shared" si="56"/>
        <v>0</v>
      </c>
      <c r="AU67" s="49"/>
      <c r="AV67" s="49"/>
      <c r="AW67" s="50">
        <f t="shared" si="57"/>
        <v>0</v>
      </c>
      <c r="AX67" s="979">
        <f t="shared" si="58"/>
        <v>0</v>
      </c>
      <c r="AY67" s="979">
        <f t="shared" si="64"/>
        <v>0</v>
      </c>
      <c r="AZ67" s="711">
        <f t="shared" si="65"/>
        <v>0</v>
      </c>
      <c r="BA67" s="50"/>
      <c r="BB67" s="50"/>
      <c r="BC67" s="50">
        <f t="shared" si="59"/>
        <v>0</v>
      </c>
      <c r="BD67" s="99">
        <f t="shared" si="60"/>
        <v>0</v>
      </c>
      <c r="BE67" s="99">
        <f t="shared" si="61"/>
        <v>0</v>
      </c>
      <c r="BF67" s="50">
        <f t="shared" si="66"/>
        <v>0</v>
      </c>
      <c r="BG67" s="77"/>
      <c r="BH67" s="77"/>
      <c r="BI67" s="77"/>
      <c r="BJ67" s="100"/>
      <c r="BK67" s="100"/>
      <c r="BL67" s="100"/>
    </row>
    <row r="68" spans="1:64" ht="15" hidden="1" customHeight="1">
      <c r="A68" s="220" t="s">
        <v>150</v>
      </c>
      <c r="B68" s="49"/>
      <c r="C68" s="49">
        <v>0</v>
      </c>
      <c r="D68" s="50"/>
      <c r="E68" s="49"/>
      <c r="F68" s="49">
        <v>0</v>
      </c>
      <c r="G68" s="50"/>
      <c r="H68" s="49">
        <v>0</v>
      </c>
      <c r="I68" s="49">
        <v>0</v>
      </c>
      <c r="J68" s="50"/>
      <c r="K68" s="49"/>
      <c r="L68" s="49">
        <v>0</v>
      </c>
      <c r="M68" s="50"/>
      <c r="N68" s="50"/>
      <c r="O68" s="49"/>
      <c r="P68" s="50">
        <f t="shared" si="67"/>
        <v>0</v>
      </c>
      <c r="Q68" s="49"/>
      <c r="R68" s="49">
        <v>0</v>
      </c>
      <c r="S68" s="50"/>
      <c r="T68" s="49">
        <v>0</v>
      </c>
      <c r="U68" s="49">
        <v>0</v>
      </c>
      <c r="V68" s="50"/>
      <c r="W68" s="49"/>
      <c r="X68" s="49">
        <v>0</v>
      </c>
      <c r="Y68" s="50"/>
      <c r="Z68" s="50"/>
      <c r="AA68" s="50">
        <v>0</v>
      </c>
      <c r="AB68" s="50"/>
      <c r="AC68" s="49"/>
      <c r="AD68" s="49"/>
      <c r="AE68" s="50">
        <f t="shared" si="68"/>
        <v>0</v>
      </c>
      <c r="AF68" s="50"/>
      <c r="AG68" s="50"/>
      <c r="AH68" s="50">
        <f t="shared" si="69"/>
        <v>0</v>
      </c>
      <c r="AI68" s="276">
        <f t="shared" si="55"/>
        <v>0</v>
      </c>
      <c r="AJ68" s="276">
        <f t="shared" si="62"/>
        <v>0</v>
      </c>
      <c r="AK68" s="277">
        <f t="shared" si="63"/>
        <v>0</v>
      </c>
      <c r="AL68" s="49"/>
      <c r="AM68" s="49">
        <v>0</v>
      </c>
      <c r="AN68" s="50"/>
      <c r="AO68" s="49"/>
      <c r="AP68" s="49">
        <v>0</v>
      </c>
      <c r="AQ68" s="50"/>
      <c r="AR68" s="49"/>
      <c r="AS68" s="49"/>
      <c r="AT68" s="50">
        <f t="shared" si="56"/>
        <v>0</v>
      </c>
      <c r="AU68" s="49"/>
      <c r="AV68" s="49"/>
      <c r="AW68" s="50">
        <f t="shared" si="57"/>
        <v>0</v>
      </c>
      <c r="AX68" s="979">
        <f t="shared" si="58"/>
        <v>0</v>
      </c>
      <c r="AY68" s="979">
        <f t="shared" si="64"/>
        <v>0</v>
      </c>
      <c r="AZ68" s="711">
        <f t="shared" si="65"/>
        <v>0</v>
      </c>
      <c r="BA68" s="50"/>
      <c r="BB68" s="50"/>
      <c r="BC68" s="50">
        <f t="shared" si="59"/>
        <v>0</v>
      </c>
      <c r="BD68" s="99">
        <f t="shared" si="60"/>
        <v>0</v>
      </c>
      <c r="BE68" s="99">
        <f t="shared" si="61"/>
        <v>0</v>
      </c>
      <c r="BF68" s="50">
        <f t="shared" si="66"/>
        <v>0</v>
      </c>
      <c r="BG68" s="77"/>
      <c r="BH68" s="77"/>
      <c r="BI68" s="77"/>
      <c r="BJ68" s="100"/>
      <c r="BK68" s="100"/>
      <c r="BL68" s="100"/>
    </row>
    <row r="69" spans="1:64" ht="15" customHeight="1">
      <c r="A69" s="221" t="s">
        <v>480</v>
      </c>
      <c r="B69" s="49"/>
      <c r="C69" s="49">
        <v>0</v>
      </c>
      <c r="D69" s="50">
        <v>870</v>
      </c>
      <c r="E69" s="49"/>
      <c r="F69" s="49">
        <v>0</v>
      </c>
      <c r="G69" s="50"/>
      <c r="H69" s="49">
        <v>667476</v>
      </c>
      <c r="I69" s="49">
        <v>689202</v>
      </c>
      <c r="J69" s="50">
        <v>700060</v>
      </c>
      <c r="K69" s="49"/>
      <c r="L69" s="49">
        <v>0</v>
      </c>
      <c r="M69" s="50"/>
      <c r="N69" s="50"/>
      <c r="O69" s="49"/>
      <c r="P69" s="50">
        <f>SUM(N69+O69)</f>
        <v>0</v>
      </c>
      <c r="Q69" s="49"/>
      <c r="R69" s="49">
        <v>0</v>
      </c>
      <c r="S69" s="50"/>
      <c r="T69" s="49">
        <v>0</v>
      </c>
      <c r="U69" s="49">
        <v>0</v>
      </c>
      <c r="V69" s="50"/>
      <c r="W69" s="49"/>
      <c r="X69" s="49">
        <v>0</v>
      </c>
      <c r="Y69" s="50"/>
      <c r="Z69" s="50"/>
      <c r="AA69" s="50">
        <v>0</v>
      </c>
      <c r="AB69" s="50">
        <v>271</v>
      </c>
      <c r="AC69" s="49"/>
      <c r="AD69" s="49"/>
      <c r="AE69" s="50">
        <f>SUM(AC69+AD69)</f>
        <v>0</v>
      </c>
      <c r="AF69" s="50"/>
      <c r="AG69" s="50"/>
      <c r="AH69" s="50">
        <f>SUM(AF69+AG69)</f>
        <v>0</v>
      </c>
      <c r="AI69" s="276">
        <f>B69+E69+H69+K69+N69+Q69+T69+W69+Z69+AC69+AF69</f>
        <v>667476</v>
      </c>
      <c r="AJ69" s="276">
        <f t="shared" si="62"/>
        <v>689202</v>
      </c>
      <c r="AK69" s="277">
        <f t="shared" si="63"/>
        <v>701201</v>
      </c>
      <c r="AL69" s="49"/>
      <c r="AM69" s="49">
        <v>0</v>
      </c>
      <c r="AN69" s="50">
        <v>42</v>
      </c>
      <c r="AO69" s="49"/>
      <c r="AP69" s="49">
        <v>0</v>
      </c>
      <c r="AQ69" s="50"/>
      <c r="AR69" s="49"/>
      <c r="AS69" s="49"/>
      <c r="AT69" s="50">
        <f>SUM(AR69+AS69)</f>
        <v>0</v>
      </c>
      <c r="AU69" s="49"/>
      <c r="AV69" s="49"/>
      <c r="AW69" s="50">
        <f>SUM(AU69+AV69)</f>
        <v>0</v>
      </c>
      <c r="AX69" s="979">
        <f>AL69+AO69+AR69+AU69</f>
        <v>0</v>
      </c>
      <c r="AY69" s="979">
        <f t="shared" si="64"/>
        <v>0</v>
      </c>
      <c r="AZ69" s="711">
        <f t="shared" si="65"/>
        <v>42</v>
      </c>
      <c r="BA69" s="50"/>
      <c r="BB69" s="50"/>
      <c r="BC69" s="50">
        <f>SUM(BA69:BB69)</f>
        <v>0</v>
      </c>
      <c r="BD69" s="99">
        <f>AI69+AX69</f>
        <v>667476</v>
      </c>
      <c r="BE69" s="99">
        <f t="shared" si="61"/>
        <v>689202</v>
      </c>
      <c r="BF69" s="50">
        <f t="shared" si="66"/>
        <v>701243</v>
      </c>
      <c r="BG69" s="100"/>
      <c r="BH69" s="77"/>
      <c r="BI69" s="77"/>
      <c r="BJ69" s="100"/>
      <c r="BK69" s="100"/>
      <c r="BL69" s="100"/>
    </row>
    <row r="70" spans="1:64" ht="15" hidden="1" customHeight="1">
      <c r="A70" s="221" t="s">
        <v>141</v>
      </c>
      <c r="B70" s="49"/>
      <c r="C70" s="49">
        <v>0</v>
      </c>
      <c r="D70" s="50"/>
      <c r="E70" s="49"/>
      <c r="F70" s="49">
        <v>0</v>
      </c>
      <c r="G70" s="50"/>
      <c r="H70" s="49">
        <v>0</v>
      </c>
      <c r="I70" s="49">
        <v>0</v>
      </c>
      <c r="J70" s="50"/>
      <c r="K70" s="49"/>
      <c r="L70" s="49">
        <v>0</v>
      </c>
      <c r="M70" s="50"/>
      <c r="N70" s="50"/>
      <c r="O70" s="49"/>
      <c r="P70" s="50">
        <f t="shared" si="67"/>
        <v>0</v>
      </c>
      <c r="Q70" s="49"/>
      <c r="R70" s="49">
        <v>0</v>
      </c>
      <c r="S70" s="50"/>
      <c r="T70" s="49">
        <v>0</v>
      </c>
      <c r="U70" s="49">
        <v>0</v>
      </c>
      <c r="V70" s="50"/>
      <c r="W70" s="49"/>
      <c r="X70" s="49">
        <v>0</v>
      </c>
      <c r="Y70" s="50"/>
      <c r="Z70" s="50"/>
      <c r="AA70" s="50">
        <v>0</v>
      </c>
      <c r="AB70" s="50"/>
      <c r="AC70" s="49"/>
      <c r="AD70" s="49"/>
      <c r="AE70" s="50">
        <f t="shared" si="68"/>
        <v>0</v>
      </c>
      <c r="AF70" s="50"/>
      <c r="AG70" s="50"/>
      <c r="AH70" s="50">
        <f t="shared" si="69"/>
        <v>0</v>
      </c>
      <c r="AI70" s="276">
        <f t="shared" si="55"/>
        <v>0</v>
      </c>
      <c r="AJ70" s="276">
        <f t="shared" si="62"/>
        <v>0</v>
      </c>
      <c r="AK70" s="277">
        <f t="shared" si="63"/>
        <v>0</v>
      </c>
      <c r="AL70" s="49"/>
      <c r="AM70" s="49">
        <v>0</v>
      </c>
      <c r="AN70" s="50"/>
      <c r="AO70" s="49"/>
      <c r="AP70" s="49">
        <v>0</v>
      </c>
      <c r="AQ70" s="50"/>
      <c r="AR70" s="49"/>
      <c r="AS70" s="49"/>
      <c r="AT70" s="50">
        <f t="shared" si="56"/>
        <v>0</v>
      </c>
      <c r="AU70" s="49"/>
      <c r="AV70" s="49"/>
      <c r="AW70" s="50">
        <f t="shared" si="57"/>
        <v>0</v>
      </c>
      <c r="AX70" s="979">
        <f t="shared" si="58"/>
        <v>0</v>
      </c>
      <c r="AY70" s="979">
        <f t="shared" si="64"/>
        <v>0</v>
      </c>
      <c r="AZ70" s="711">
        <f t="shared" si="65"/>
        <v>0</v>
      </c>
      <c r="BA70" s="50"/>
      <c r="BB70" s="50"/>
      <c r="BC70" s="50">
        <f t="shared" si="59"/>
        <v>0</v>
      </c>
      <c r="BD70" s="99">
        <f t="shared" si="60"/>
        <v>0</v>
      </c>
      <c r="BE70" s="99">
        <f t="shared" si="61"/>
        <v>0</v>
      </c>
      <c r="BF70" s="50">
        <f t="shared" si="66"/>
        <v>0</v>
      </c>
      <c r="BG70" s="77"/>
      <c r="BH70" s="77"/>
      <c r="BI70" s="77"/>
      <c r="BJ70" s="100"/>
      <c r="BK70" s="100"/>
      <c r="BL70" s="100"/>
    </row>
    <row r="71" spans="1:64" ht="15" customHeight="1">
      <c r="A71" s="70" t="s">
        <v>791</v>
      </c>
      <c r="B71" s="49"/>
      <c r="C71" s="49">
        <v>0</v>
      </c>
      <c r="D71" s="50"/>
      <c r="E71" s="49"/>
      <c r="F71" s="49">
        <v>0</v>
      </c>
      <c r="G71" s="50"/>
      <c r="H71" s="49">
        <v>0</v>
      </c>
      <c r="I71" s="49">
        <v>0</v>
      </c>
      <c r="J71" s="50"/>
      <c r="K71" s="49"/>
      <c r="L71" s="49">
        <v>0</v>
      </c>
      <c r="M71" s="50"/>
      <c r="N71" s="50"/>
      <c r="O71" s="49"/>
      <c r="P71" s="50">
        <f t="shared" si="67"/>
        <v>0</v>
      </c>
      <c r="Q71" s="49"/>
      <c r="R71" s="49">
        <v>0</v>
      </c>
      <c r="S71" s="50"/>
      <c r="T71" s="49">
        <v>0</v>
      </c>
      <c r="U71" s="49">
        <v>0</v>
      </c>
      <c r="V71" s="50"/>
      <c r="W71" s="49"/>
      <c r="X71" s="49">
        <v>0</v>
      </c>
      <c r="Y71" s="50"/>
      <c r="Z71" s="50"/>
      <c r="AA71" s="50">
        <v>0</v>
      </c>
      <c r="AB71" s="50"/>
      <c r="AC71" s="49"/>
      <c r="AD71" s="49"/>
      <c r="AE71" s="50">
        <f t="shared" si="68"/>
        <v>0</v>
      </c>
      <c r="AF71" s="50"/>
      <c r="AG71" s="50"/>
      <c r="AH71" s="50">
        <f t="shared" si="69"/>
        <v>0</v>
      </c>
      <c r="AI71" s="276">
        <f t="shared" si="55"/>
        <v>0</v>
      </c>
      <c r="AJ71" s="276">
        <f t="shared" si="62"/>
        <v>0</v>
      </c>
      <c r="AK71" s="277">
        <f t="shared" si="63"/>
        <v>0</v>
      </c>
      <c r="AL71" s="49"/>
      <c r="AM71" s="49">
        <v>0</v>
      </c>
      <c r="AN71" s="50"/>
      <c r="AO71" s="49"/>
      <c r="AP71" s="49">
        <v>0</v>
      </c>
      <c r="AQ71" s="50"/>
      <c r="AR71" s="49"/>
      <c r="AS71" s="49"/>
      <c r="AT71" s="50">
        <f t="shared" si="56"/>
        <v>0</v>
      </c>
      <c r="AU71" s="49"/>
      <c r="AV71" s="49"/>
      <c r="AW71" s="50">
        <f t="shared" si="57"/>
        <v>0</v>
      </c>
      <c r="AX71" s="979">
        <f t="shared" si="58"/>
        <v>0</v>
      </c>
      <c r="AY71" s="979">
        <f t="shared" si="64"/>
        <v>0</v>
      </c>
      <c r="AZ71" s="711">
        <f t="shared" si="65"/>
        <v>0</v>
      </c>
      <c r="BA71" s="50"/>
      <c r="BB71" s="50"/>
      <c r="BC71" s="50">
        <f t="shared" si="59"/>
        <v>0</v>
      </c>
      <c r="BD71" s="99">
        <f t="shared" si="60"/>
        <v>0</v>
      </c>
      <c r="BE71" s="99">
        <f t="shared" si="61"/>
        <v>0</v>
      </c>
      <c r="BF71" s="50">
        <f t="shared" si="66"/>
        <v>0</v>
      </c>
      <c r="BG71" s="77"/>
      <c r="BH71" s="77"/>
      <c r="BI71" s="77"/>
      <c r="BJ71" s="100"/>
      <c r="BK71" s="100"/>
      <c r="BL71" s="100"/>
    </row>
    <row r="72" spans="1:64" ht="15" customHeight="1">
      <c r="A72" s="70" t="s">
        <v>786</v>
      </c>
      <c r="B72" s="49"/>
      <c r="C72" s="49">
        <v>0</v>
      </c>
      <c r="D72" s="50"/>
      <c r="E72" s="49"/>
      <c r="F72" s="49">
        <v>0</v>
      </c>
      <c r="G72" s="50"/>
      <c r="H72" s="49">
        <v>0</v>
      </c>
      <c r="I72" s="49">
        <v>0</v>
      </c>
      <c r="J72" s="50"/>
      <c r="K72" s="49"/>
      <c r="L72" s="49">
        <v>0</v>
      </c>
      <c r="M72" s="50"/>
      <c r="N72" s="50"/>
      <c r="O72" s="49"/>
      <c r="P72" s="50">
        <f t="shared" si="67"/>
        <v>0</v>
      </c>
      <c r="Q72" s="49">
        <v>100</v>
      </c>
      <c r="R72" s="49">
        <v>110</v>
      </c>
      <c r="S72" s="50">
        <v>10</v>
      </c>
      <c r="T72" s="49">
        <v>0</v>
      </c>
      <c r="U72" s="49">
        <v>0</v>
      </c>
      <c r="V72" s="50"/>
      <c r="W72" s="49"/>
      <c r="X72" s="49">
        <v>0</v>
      </c>
      <c r="Y72" s="50"/>
      <c r="Z72" s="50"/>
      <c r="AA72" s="50">
        <v>0</v>
      </c>
      <c r="AB72" s="50"/>
      <c r="AC72" s="49"/>
      <c r="AD72" s="49"/>
      <c r="AE72" s="50">
        <f t="shared" si="68"/>
        <v>0</v>
      </c>
      <c r="AF72" s="50">
        <v>0</v>
      </c>
      <c r="AG72" s="50"/>
      <c r="AH72" s="50">
        <f t="shared" si="69"/>
        <v>0</v>
      </c>
      <c r="AI72" s="276">
        <f t="shared" si="55"/>
        <v>100</v>
      </c>
      <c r="AJ72" s="276">
        <f t="shared" si="62"/>
        <v>110</v>
      </c>
      <c r="AK72" s="277">
        <f t="shared" si="63"/>
        <v>10</v>
      </c>
      <c r="AL72" s="49"/>
      <c r="AM72" s="49">
        <v>0</v>
      </c>
      <c r="AN72" s="50"/>
      <c r="AO72" s="49"/>
      <c r="AP72" s="49">
        <v>0</v>
      </c>
      <c r="AQ72" s="50"/>
      <c r="AR72" s="49"/>
      <c r="AS72" s="49"/>
      <c r="AT72" s="50">
        <f t="shared" si="56"/>
        <v>0</v>
      </c>
      <c r="AU72" s="49"/>
      <c r="AV72" s="49"/>
      <c r="AW72" s="50">
        <f>SUM(AU72+AV72)</f>
        <v>0</v>
      </c>
      <c r="AX72" s="979">
        <f t="shared" si="58"/>
        <v>0</v>
      </c>
      <c r="AY72" s="979">
        <f t="shared" si="64"/>
        <v>0</v>
      </c>
      <c r="AZ72" s="711">
        <f t="shared" si="65"/>
        <v>0</v>
      </c>
      <c r="BA72" s="50"/>
      <c r="BB72" s="50"/>
      <c r="BC72" s="50">
        <f>SUM(BA72:BB72)</f>
        <v>0</v>
      </c>
      <c r="BD72" s="99">
        <f t="shared" si="60"/>
        <v>100</v>
      </c>
      <c r="BE72" s="99">
        <f t="shared" si="61"/>
        <v>110</v>
      </c>
      <c r="BF72" s="50">
        <f t="shared" si="66"/>
        <v>10</v>
      </c>
      <c r="BG72" s="100"/>
      <c r="BH72" s="77"/>
      <c r="BI72" s="77"/>
      <c r="BJ72" s="100"/>
      <c r="BK72" s="100"/>
      <c r="BL72" s="100"/>
    </row>
    <row r="73" spans="1:64" ht="15" customHeight="1">
      <c r="A73" s="222" t="s">
        <v>153</v>
      </c>
      <c r="B73" s="47">
        <f>SUM(B59:B72)</f>
        <v>0</v>
      </c>
      <c r="C73" s="47">
        <f t="shared" ref="C73:AZ73" si="70">SUM(C59:C72)</f>
        <v>0</v>
      </c>
      <c r="D73" s="47">
        <f t="shared" si="70"/>
        <v>870</v>
      </c>
      <c r="E73" s="47">
        <f t="shared" si="70"/>
        <v>0</v>
      </c>
      <c r="F73" s="47">
        <f t="shared" si="70"/>
        <v>0</v>
      </c>
      <c r="G73" s="47">
        <f t="shared" si="70"/>
        <v>0</v>
      </c>
      <c r="H73" s="47">
        <f t="shared" si="70"/>
        <v>667476</v>
      </c>
      <c r="I73" s="47">
        <f t="shared" si="70"/>
        <v>689202</v>
      </c>
      <c r="J73" s="47">
        <f t="shared" si="70"/>
        <v>700060</v>
      </c>
      <c r="K73" s="47">
        <f t="shared" si="70"/>
        <v>0</v>
      </c>
      <c r="L73" s="47">
        <f t="shared" si="70"/>
        <v>0</v>
      </c>
      <c r="M73" s="47">
        <f t="shared" si="70"/>
        <v>0</v>
      </c>
      <c r="N73" s="47">
        <f t="shared" si="70"/>
        <v>0</v>
      </c>
      <c r="O73" s="47">
        <f t="shared" si="70"/>
        <v>0</v>
      </c>
      <c r="P73" s="47">
        <f t="shared" si="70"/>
        <v>0</v>
      </c>
      <c r="Q73" s="47">
        <f t="shared" si="70"/>
        <v>100</v>
      </c>
      <c r="R73" s="47">
        <f t="shared" si="70"/>
        <v>110</v>
      </c>
      <c r="S73" s="47">
        <f t="shared" si="70"/>
        <v>10</v>
      </c>
      <c r="T73" s="47">
        <f t="shared" si="70"/>
        <v>2214155</v>
      </c>
      <c r="U73" s="47">
        <f t="shared" si="70"/>
        <v>2269324</v>
      </c>
      <c r="V73" s="47">
        <f t="shared" si="70"/>
        <v>2270034</v>
      </c>
      <c r="W73" s="47">
        <f t="shared" si="70"/>
        <v>0</v>
      </c>
      <c r="X73" s="47">
        <f t="shared" si="70"/>
        <v>0</v>
      </c>
      <c r="Y73" s="47">
        <f t="shared" si="70"/>
        <v>0</v>
      </c>
      <c r="Z73" s="47">
        <f t="shared" si="70"/>
        <v>7391740</v>
      </c>
      <c r="AA73" s="47">
        <f t="shared" si="70"/>
        <v>7424740</v>
      </c>
      <c r="AB73" s="47">
        <f t="shared" si="70"/>
        <v>7677592</v>
      </c>
      <c r="AC73" s="47">
        <f t="shared" si="70"/>
        <v>0</v>
      </c>
      <c r="AD73" s="47">
        <f t="shared" si="70"/>
        <v>0</v>
      </c>
      <c r="AE73" s="47">
        <f t="shared" si="70"/>
        <v>0</v>
      </c>
      <c r="AF73" s="47">
        <f t="shared" si="70"/>
        <v>0</v>
      </c>
      <c r="AG73" s="47">
        <f t="shared" si="70"/>
        <v>0</v>
      </c>
      <c r="AH73" s="47">
        <f t="shared" si="70"/>
        <v>0</v>
      </c>
      <c r="AI73" s="462">
        <f t="shared" si="70"/>
        <v>10273471</v>
      </c>
      <c r="AJ73" s="462">
        <f t="shared" si="70"/>
        <v>10383376</v>
      </c>
      <c r="AK73" s="462">
        <f t="shared" si="70"/>
        <v>10648566</v>
      </c>
      <c r="AL73" s="47">
        <f t="shared" si="70"/>
        <v>27000</v>
      </c>
      <c r="AM73" s="47">
        <f t="shared" si="70"/>
        <v>33000</v>
      </c>
      <c r="AN73" s="47">
        <f t="shared" si="70"/>
        <v>33442</v>
      </c>
      <c r="AO73" s="47">
        <f t="shared" si="70"/>
        <v>0</v>
      </c>
      <c r="AP73" s="47">
        <f t="shared" si="70"/>
        <v>0</v>
      </c>
      <c r="AQ73" s="47">
        <f t="shared" si="70"/>
        <v>0</v>
      </c>
      <c r="AR73" s="47">
        <f t="shared" si="70"/>
        <v>0</v>
      </c>
      <c r="AS73" s="47">
        <f t="shared" si="70"/>
        <v>0</v>
      </c>
      <c r="AT73" s="47">
        <f t="shared" si="70"/>
        <v>0</v>
      </c>
      <c r="AU73" s="47">
        <f t="shared" si="70"/>
        <v>0</v>
      </c>
      <c r="AV73" s="47">
        <f t="shared" si="70"/>
        <v>0</v>
      </c>
      <c r="AW73" s="47">
        <f t="shared" si="70"/>
        <v>0</v>
      </c>
      <c r="AX73" s="462">
        <f t="shared" si="70"/>
        <v>27000</v>
      </c>
      <c r="AY73" s="462">
        <f t="shared" si="70"/>
        <v>33000</v>
      </c>
      <c r="AZ73" s="462">
        <f t="shared" si="70"/>
        <v>33442</v>
      </c>
      <c r="BA73" s="47">
        <f>SUM(BA59:BA72)</f>
        <v>0</v>
      </c>
      <c r="BB73" s="47">
        <f>SUM(BB59:BB72)</f>
        <v>0</v>
      </c>
      <c r="BC73" s="47">
        <f>SUM(BA73+BB73)</f>
        <v>0</v>
      </c>
      <c r="BD73" s="47">
        <f>SUM(BD59:BD72)</f>
        <v>10300471</v>
      </c>
      <c r="BE73" s="47">
        <f>SUM(BE59:BE72)</f>
        <v>10416376</v>
      </c>
      <c r="BF73" s="47">
        <f>SUM(BF59:BF72)</f>
        <v>10682008</v>
      </c>
      <c r="BG73" s="77"/>
      <c r="BH73" s="77"/>
      <c r="BI73" s="77"/>
      <c r="BJ73" s="100"/>
      <c r="BK73" s="100"/>
      <c r="BL73" s="100"/>
    </row>
    <row r="74" spans="1:64" ht="15" customHeight="1">
      <c r="A74" s="70" t="s">
        <v>143</v>
      </c>
      <c r="B74" s="54"/>
      <c r="C74" s="54">
        <v>0</v>
      </c>
      <c r="D74" s="55"/>
      <c r="E74" s="54"/>
      <c r="F74" s="54">
        <v>0</v>
      </c>
      <c r="G74" s="55"/>
      <c r="H74" s="54">
        <v>250000</v>
      </c>
      <c r="I74" s="54">
        <v>120000</v>
      </c>
      <c r="J74" s="55">
        <v>77462</v>
      </c>
      <c r="K74" s="54"/>
      <c r="L74" s="54">
        <v>0</v>
      </c>
      <c r="M74" s="55"/>
      <c r="N74" s="55"/>
      <c r="O74" s="54"/>
      <c r="P74" s="55">
        <f t="shared" ref="P74:P94" si="71">SUM(N74+O74)</f>
        <v>0</v>
      </c>
      <c r="Q74" s="54"/>
      <c r="R74" s="54">
        <v>0</v>
      </c>
      <c r="S74" s="55"/>
      <c r="T74" s="54">
        <v>0</v>
      </c>
      <c r="U74" s="54">
        <v>0</v>
      </c>
      <c r="V74" s="55"/>
      <c r="W74" s="54"/>
      <c r="X74" s="54">
        <v>0</v>
      </c>
      <c r="Y74" s="55"/>
      <c r="Z74" s="55"/>
      <c r="AA74" s="55">
        <v>0</v>
      </c>
      <c r="AB74" s="55"/>
      <c r="AC74" s="54"/>
      <c r="AD74" s="54"/>
      <c r="AE74" s="55">
        <f t="shared" ref="AE74:AE103" si="72">SUM(AC74+AD74)</f>
        <v>0</v>
      </c>
      <c r="AF74" s="55"/>
      <c r="AG74" s="55"/>
      <c r="AH74" s="55">
        <f t="shared" ref="AH74:AH103" si="73">SUM(AF74+AG74)</f>
        <v>0</v>
      </c>
      <c r="AI74" s="276">
        <f t="shared" ref="AI74:AI81" si="74">B74+E74+H74+K74+N74+Q74+T74+W74+Z74+AC74+AF74</f>
        <v>250000</v>
      </c>
      <c r="AJ74" s="276">
        <f t="shared" ref="AJ74:AJ81" si="75">C74+F74+I74+L74+O74+R74+U74+X74+AA74+AD74+AG74</f>
        <v>120000</v>
      </c>
      <c r="AK74" s="304">
        <f t="shared" ref="AK74:AK81" si="76">D74+G74+J74+M74+P74+S74+V74+Y74+AB74+AE74+AH74</f>
        <v>77462</v>
      </c>
      <c r="AL74" s="54"/>
      <c r="AM74" s="54">
        <v>0</v>
      </c>
      <c r="AN74" s="55"/>
      <c r="AO74" s="54"/>
      <c r="AP74" s="54">
        <v>0</v>
      </c>
      <c r="AQ74" s="55"/>
      <c r="AR74" s="54"/>
      <c r="AS74" s="54"/>
      <c r="AT74" s="55">
        <f t="shared" si="56"/>
        <v>0</v>
      </c>
      <c r="AU74" s="54"/>
      <c r="AV74" s="54"/>
      <c r="AW74" s="55">
        <f t="shared" ref="AW74:AW103" si="77">SUM(AU74+AV74)</f>
        <v>0</v>
      </c>
      <c r="AX74" s="725">
        <f t="shared" ref="AX74:AX81" si="78">AL74+AO74+AR74+AU74</f>
        <v>0</v>
      </c>
      <c r="AY74" s="725">
        <f t="shared" ref="AY74:AY81" si="79">AM74+AP74+AS74+AV74</f>
        <v>0</v>
      </c>
      <c r="AZ74" s="710">
        <f t="shared" ref="AZ74:AZ81" si="80">AN74+AQ74+AT74+AW74</f>
        <v>0</v>
      </c>
      <c r="BA74" s="55"/>
      <c r="BB74" s="55"/>
      <c r="BC74" s="55">
        <f t="shared" ref="BC74:BC81" si="81">SUM(BA74:BB74)</f>
        <v>0</v>
      </c>
      <c r="BD74" s="99">
        <f t="shared" ref="BD74:BD81" si="82">AI74+AX74</f>
        <v>250000</v>
      </c>
      <c r="BE74" s="99">
        <f t="shared" ref="BE74:BE81" si="83">AJ74+AY74</f>
        <v>120000</v>
      </c>
      <c r="BF74" s="55">
        <f t="shared" ref="BF74:BF81" si="84">AK74+AZ74</f>
        <v>77462</v>
      </c>
      <c r="BG74" s="77"/>
      <c r="BH74" s="77"/>
      <c r="BI74" s="77"/>
      <c r="BJ74" s="100"/>
      <c r="BK74" s="100"/>
      <c r="BL74" s="100"/>
    </row>
    <row r="75" spans="1:64" ht="15" hidden="1" customHeight="1">
      <c r="A75" s="70" t="s">
        <v>142</v>
      </c>
      <c r="B75" s="49"/>
      <c r="C75" s="49">
        <v>0</v>
      </c>
      <c r="D75" s="50"/>
      <c r="E75" s="49"/>
      <c r="F75" s="49">
        <v>0</v>
      </c>
      <c r="G75" s="50"/>
      <c r="H75" s="49"/>
      <c r="I75" s="49">
        <v>0</v>
      </c>
      <c r="J75" s="50"/>
      <c r="K75" s="49"/>
      <c r="L75" s="49">
        <v>0</v>
      </c>
      <c r="M75" s="55"/>
      <c r="N75" s="55"/>
      <c r="O75" s="49"/>
      <c r="P75" s="55">
        <f t="shared" si="71"/>
        <v>0</v>
      </c>
      <c r="Q75" s="49"/>
      <c r="R75" s="49">
        <v>0</v>
      </c>
      <c r="S75" s="55"/>
      <c r="T75" s="49">
        <v>0</v>
      </c>
      <c r="U75" s="49">
        <v>0</v>
      </c>
      <c r="V75" s="55"/>
      <c r="W75" s="49"/>
      <c r="X75" s="49">
        <v>0</v>
      </c>
      <c r="Y75" s="50"/>
      <c r="Z75" s="50"/>
      <c r="AA75" s="50">
        <v>0</v>
      </c>
      <c r="AB75" s="55"/>
      <c r="AC75" s="49"/>
      <c r="AD75" s="49"/>
      <c r="AE75" s="55">
        <f t="shared" si="72"/>
        <v>0</v>
      </c>
      <c r="AF75" s="50"/>
      <c r="AG75" s="50"/>
      <c r="AH75" s="55">
        <f t="shared" si="73"/>
        <v>0</v>
      </c>
      <c r="AI75" s="276">
        <f t="shared" si="74"/>
        <v>0</v>
      </c>
      <c r="AJ75" s="276">
        <f t="shared" si="75"/>
        <v>0</v>
      </c>
      <c r="AK75" s="277">
        <f t="shared" si="76"/>
        <v>0</v>
      </c>
      <c r="AL75" s="49"/>
      <c r="AM75" s="49">
        <v>0</v>
      </c>
      <c r="AN75" s="50"/>
      <c r="AO75" s="49"/>
      <c r="AP75" s="49">
        <v>0</v>
      </c>
      <c r="AQ75" s="50"/>
      <c r="AR75" s="49"/>
      <c r="AS75" s="49"/>
      <c r="AT75" s="50">
        <f t="shared" si="56"/>
        <v>0</v>
      </c>
      <c r="AU75" s="49"/>
      <c r="AV75" s="49"/>
      <c r="AW75" s="50">
        <f t="shared" si="77"/>
        <v>0</v>
      </c>
      <c r="AX75" s="979">
        <f t="shared" si="78"/>
        <v>0</v>
      </c>
      <c r="AY75" s="979">
        <f t="shared" si="79"/>
        <v>0</v>
      </c>
      <c r="AZ75" s="711">
        <f t="shared" si="80"/>
        <v>0</v>
      </c>
      <c r="BA75" s="50"/>
      <c r="BB75" s="50"/>
      <c r="BC75" s="50">
        <f t="shared" si="81"/>
        <v>0</v>
      </c>
      <c r="BD75" s="99">
        <f t="shared" si="82"/>
        <v>0</v>
      </c>
      <c r="BE75" s="99">
        <f t="shared" si="83"/>
        <v>0</v>
      </c>
      <c r="BF75" s="50">
        <f t="shared" si="84"/>
        <v>0</v>
      </c>
      <c r="BG75" s="100"/>
      <c r="BH75" s="77"/>
      <c r="BI75" s="77"/>
      <c r="BJ75" s="100"/>
      <c r="BK75" s="100"/>
      <c r="BL75" s="100"/>
    </row>
    <row r="76" spans="1:64" ht="15" customHeight="1">
      <c r="A76" s="70" t="s">
        <v>862</v>
      </c>
      <c r="B76" s="49"/>
      <c r="C76" s="49">
        <v>0</v>
      </c>
      <c r="D76" s="50"/>
      <c r="E76" s="49"/>
      <c r="F76" s="49">
        <v>0</v>
      </c>
      <c r="G76" s="50"/>
      <c r="H76" s="49"/>
      <c r="I76" s="49">
        <v>0</v>
      </c>
      <c r="J76" s="50"/>
      <c r="K76" s="49"/>
      <c r="L76" s="49">
        <v>0</v>
      </c>
      <c r="M76" s="55"/>
      <c r="N76" s="55"/>
      <c r="O76" s="49"/>
      <c r="P76" s="55">
        <f>SUM(N76+O76)</f>
        <v>0</v>
      </c>
      <c r="Q76" s="49"/>
      <c r="R76" s="49">
        <v>0</v>
      </c>
      <c r="S76" s="55"/>
      <c r="T76" s="49">
        <v>0</v>
      </c>
      <c r="U76" s="49">
        <v>211689</v>
      </c>
      <c r="V76" s="55">
        <v>211689</v>
      </c>
      <c r="W76" s="49"/>
      <c r="X76" s="49">
        <v>0</v>
      </c>
      <c r="Y76" s="50"/>
      <c r="Z76" s="50"/>
      <c r="AA76" s="50">
        <v>0</v>
      </c>
      <c r="AB76" s="55"/>
      <c r="AC76" s="49"/>
      <c r="AD76" s="49"/>
      <c r="AE76" s="55">
        <f>SUM(AC76+AD76)</f>
        <v>0</v>
      </c>
      <c r="AF76" s="50"/>
      <c r="AG76" s="50"/>
      <c r="AH76" s="55">
        <f>SUM(AF76+AG76)</f>
        <v>0</v>
      </c>
      <c r="AI76" s="276">
        <f t="shared" si="74"/>
        <v>0</v>
      </c>
      <c r="AJ76" s="276">
        <f t="shared" si="75"/>
        <v>211689</v>
      </c>
      <c r="AK76" s="277">
        <f t="shared" si="76"/>
        <v>211689</v>
      </c>
      <c r="AL76" s="49"/>
      <c r="AM76" s="49">
        <v>0</v>
      </c>
      <c r="AN76" s="50"/>
      <c r="AO76" s="49"/>
      <c r="AP76" s="49">
        <v>0</v>
      </c>
      <c r="AQ76" s="50"/>
      <c r="AR76" s="49"/>
      <c r="AS76" s="49"/>
      <c r="AT76" s="50">
        <f>SUM(AR76+AS76)</f>
        <v>0</v>
      </c>
      <c r="AU76" s="49"/>
      <c r="AV76" s="49"/>
      <c r="AW76" s="50">
        <f>SUM(AU76+AV76)</f>
        <v>0</v>
      </c>
      <c r="AX76" s="979">
        <f t="shared" si="78"/>
        <v>0</v>
      </c>
      <c r="AY76" s="979">
        <f t="shared" si="79"/>
        <v>0</v>
      </c>
      <c r="AZ76" s="711">
        <f t="shared" si="80"/>
        <v>0</v>
      </c>
      <c r="BA76" s="50"/>
      <c r="BB76" s="50"/>
      <c r="BC76" s="50">
        <f>SUM(BA76:BB76)</f>
        <v>0</v>
      </c>
      <c r="BD76" s="99">
        <f t="shared" si="82"/>
        <v>0</v>
      </c>
      <c r="BE76" s="99">
        <f t="shared" si="83"/>
        <v>211689</v>
      </c>
      <c r="BF76" s="50">
        <f t="shared" si="84"/>
        <v>211689</v>
      </c>
      <c r="BG76" s="77"/>
      <c r="BH76" s="77"/>
      <c r="BI76" s="77"/>
      <c r="BJ76" s="100"/>
      <c r="BK76" s="100"/>
      <c r="BL76" s="100"/>
    </row>
    <row r="77" spans="1:64" ht="15" customHeight="1">
      <c r="A77" s="103" t="s">
        <v>792</v>
      </c>
      <c r="B77" s="49"/>
      <c r="C77" s="49">
        <v>0</v>
      </c>
      <c r="D77" s="50"/>
      <c r="E77" s="49"/>
      <c r="F77" s="49">
        <v>0</v>
      </c>
      <c r="G77" s="50"/>
      <c r="H77" s="49"/>
      <c r="I77" s="49">
        <v>0</v>
      </c>
      <c r="J77" s="50"/>
      <c r="K77" s="49"/>
      <c r="L77" s="49">
        <v>0</v>
      </c>
      <c r="M77" s="55"/>
      <c r="N77" s="55"/>
      <c r="O77" s="49"/>
      <c r="P77" s="55">
        <f t="shared" si="71"/>
        <v>0</v>
      </c>
      <c r="Q77" s="49"/>
      <c r="R77" s="49">
        <v>0</v>
      </c>
      <c r="S77" s="55"/>
      <c r="T77" s="49">
        <v>0</v>
      </c>
      <c r="U77" s="49">
        <v>0</v>
      </c>
      <c r="V77" s="55"/>
      <c r="W77" s="49"/>
      <c r="X77" s="49">
        <v>0</v>
      </c>
      <c r="Y77" s="50"/>
      <c r="Z77" s="50"/>
      <c r="AA77" s="50">
        <v>0</v>
      </c>
      <c r="AB77" s="55"/>
      <c r="AC77" s="49"/>
      <c r="AD77" s="49"/>
      <c r="AE77" s="55">
        <f t="shared" si="72"/>
        <v>0</v>
      </c>
      <c r="AF77" s="50"/>
      <c r="AG77" s="50"/>
      <c r="AH77" s="55">
        <f t="shared" si="73"/>
        <v>0</v>
      </c>
      <c r="AI77" s="276">
        <f t="shared" si="74"/>
        <v>0</v>
      </c>
      <c r="AJ77" s="276">
        <f t="shared" si="75"/>
        <v>0</v>
      </c>
      <c r="AK77" s="277">
        <f t="shared" si="76"/>
        <v>0</v>
      </c>
      <c r="AL77" s="49"/>
      <c r="AM77" s="49">
        <v>0</v>
      </c>
      <c r="AN77" s="50"/>
      <c r="AO77" s="49"/>
      <c r="AP77" s="49">
        <v>0</v>
      </c>
      <c r="AQ77" s="50"/>
      <c r="AR77" s="49"/>
      <c r="AS77" s="49"/>
      <c r="AT77" s="50">
        <f t="shared" si="56"/>
        <v>0</v>
      </c>
      <c r="AU77" s="49"/>
      <c r="AV77" s="49"/>
      <c r="AW77" s="50">
        <f t="shared" si="77"/>
        <v>0</v>
      </c>
      <c r="AX77" s="979">
        <f t="shared" si="78"/>
        <v>0</v>
      </c>
      <c r="AY77" s="979">
        <f t="shared" si="79"/>
        <v>0</v>
      </c>
      <c r="AZ77" s="711">
        <f t="shared" si="80"/>
        <v>0</v>
      </c>
      <c r="BA77" s="50"/>
      <c r="BB77" s="50"/>
      <c r="BC77" s="50">
        <f t="shared" si="81"/>
        <v>0</v>
      </c>
      <c r="BD77" s="99">
        <f t="shared" si="82"/>
        <v>0</v>
      </c>
      <c r="BE77" s="99">
        <f t="shared" si="83"/>
        <v>0</v>
      </c>
      <c r="BF77" s="50">
        <f t="shared" si="84"/>
        <v>0</v>
      </c>
      <c r="BG77" s="77"/>
      <c r="BH77" s="77"/>
      <c r="BI77" s="77"/>
      <c r="BJ77" s="100"/>
      <c r="BK77" s="100"/>
      <c r="BL77" s="100"/>
    </row>
    <row r="78" spans="1:64" s="103" customFormat="1" ht="15" customHeight="1">
      <c r="A78" s="103" t="s">
        <v>787</v>
      </c>
      <c r="B78" s="49"/>
      <c r="C78" s="49">
        <v>0</v>
      </c>
      <c r="D78" s="50"/>
      <c r="E78" s="49"/>
      <c r="F78" s="49">
        <v>0</v>
      </c>
      <c r="G78" s="50"/>
      <c r="H78" s="49"/>
      <c r="I78" s="49">
        <v>0</v>
      </c>
      <c r="J78" s="50"/>
      <c r="K78" s="49"/>
      <c r="L78" s="49">
        <v>0</v>
      </c>
      <c r="M78" s="55"/>
      <c r="N78" s="55"/>
      <c r="O78" s="49"/>
      <c r="P78" s="55">
        <f t="shared" si="71"/>
        <v>0</v>
      </c>
      <c r="Q78" s="49"/>
      <c r="R78" s="49">
        <v>0</v>
      </c>
      <c r="S78" s="55"/>
      <c r="T78" s="49">
        <v>27940</v>
      </c>
      <c r="U78" s="49">
        <v>0</v>
      </c>
      <c r="V78" s="55"/>
      <c r="W78" s="49"/>
      <c r="X78" s="49">
        <v>0</v>
      </c>
      <c r="Y78" s="50"/>
      <c r="Z78" s="50"/>
      <c r="AA78" s="50">
        <v>0</v>
      </c>
      <c r="AB78" s="50"/>
      <c r="AC78" s="49"/>
      <c r="AD78" s="49"/>
      <c r="AE78" s="55">
        <f t="shared" si="72"/>
        <v>0</v>
      </c>
      <c r="AF78" s="50"/>
      <c r="AG78" s="50"/>
      <c r="AH78" s="55">
        <f t="shared" si="73"/>
        <v>0</v>
      </c>
      <c r="AI78" s="276">
        <f t="shared" si="74"/>
        <v>27940</v>
      </c>
      <c r="AJ78" s="276">
        <f t="shared" si="75"/>
        <v>0</v>
      </c>
      <c r="AK78" s="277">
        <f t="shared" si="76"/>
        <v>0</v>
      </c>
      <c r="AL78" s="49"/>
      <c r="AM78" s="49">
        <v>0</v>
      </c>
      <c r="AN78" s="50"/>
      <c r="AO78" s="49"/>
      <c r="AP78" s="49">
        <v>0</v>
      </c>
      <c r="AQ78" s="50"/>
      <c r="AR78" s="49"/>
      <c r="AS78" s="49"/>
      <c r="AT78" s="50">
        <f t="shared" si="56"/>
        <v>0</v>
      </c>
      <c r="AU78" s="49"/>
      <c r="AV78" s="49"/>
      <c r="AW78" s="50">
        <f t="shared" si="77"/>
        <v>0</v>
      </c>
      <c r="AX78" s="979">
        <f t="shared" si="78"/>
        <v>0</v>
      </c>
      <c r="AY78" s="979">
        <f t="shared" si="79"/>
        <v>0</v>
      </c>
      <c r="AZ78" s="711">
        <f t="shared" si="80"/>
        <v>0</v>
      </c>
      <c r="BA78" s="50"/>
      <c r="BB78" s="50"/>
      <c r="BC78" s="50">
        <f t="shared" si="81"/>
        <v>0</v>
      </c>
      <c r="BD78" s="99">
        <f t="shared" si="82"/>
        <v>27940</v>
      </c>
      <c r="BE78" s="99">
        <f t="shared" si="83"/>
        <v>0</v>
      </c>
      <c r="BF78" s="50">
        <f t="shared" si="84"/>
        <v>0</v>
      </c>
      <c r="BG78" s="66"/>
      <c r="BH78" s="66"/>
      <c r="BI78" s="66"/>
      <c r="BJ78" s="59"/>
      <c r="BK78" s="59"/>
      <c r="BL78" s="59"/>
    </row>
    <row r="79" spans="1:64" s="103" customFormat="1" ht="15" hidden="1" customHeight="1">
      <c r="A79" s="103" t="s">
        <v>144</v>
      </c>
      <c r="B79" s="49"/>
      <c r="C79" s="49">
        <v>0</v>
      </c>
      <c r="D79" s="50"/>
      <c r="E79" s="49"/>
      <c r="F79" s="49">
        <v>0</v>
      </c>
      <c r="G79" s="50"/>
      <c r="H79" s="49"/>
      <c r="I79" s="49">
        <v>0</v>
      </c>
      <c r="J79" s="50"/>
      <c r="K79" s="49"/>
      <c r="L79" s="49">
        <v>0</v>
      </c>
      <c r="M79" s="55"/>
      <c r="N79" s="55"/>
      <c r="O79" s="49"/>
      <c r="P79" s="55">
        <f>SUM(N79+O79)</f>
        <v>0</v>
      </c>
      <c r="Q79" s="49"/>
      <c r="R79" s="49">
        <v>0</v>
      </c>
      <c r="S79" s="55"/>
      <c r="T79" s="49">
        <v>0</v>
      </c>
      <c r="U79" s="49">
        <v>0</v>
      </c>
      <c r="V79" s="55"/>
      <c r="W79" s="49"/>
      <c r="X79" s="49">
        <v>0</v>
      </c>
      <c r="Y79" s="50"/>
      <c r="Z79" s="50"/>
      <c r="AA79" s="50">
        <v>0</v>
      </c>
      <c r="AB79" s="50"/>
      <c r="AC79" s="49"/>
      <c r="AD79" s="49"/>
      <c r="AE79" s="55">
        <f>SUM(AC79+AD79)</f>
        <v>0</v>
      </c>
      <c r="AF79" s="50"/>
      <c r="AG79" s="50"/>
      <c r="AH79" s="55">
        <f>SUM(AF79+AG79)</f>
        <v>0</v>
      </c>
      <c r="AI79" s="276">
        <f t="shared" si="74"/>
        <v>0</v>
      </c>
      <c r="AJ79" s="276">
        <f t="shared" si="75"/>
        <v>0</v>
      </c>
      <c r="AK79" s="277">
        <f t="shared" si="76"/>
        <v>0</v>
      </c>
      <c r="AL79" s="49"/>
      <c r="AM79" s="49">
        <v>0</v>
      </c>
      <c r="AN79" s="50"/>
      <c r="AO79" s="49"/>
      <c r="AP79" s="49">
        <v>0</v>
      </c>
      <c r="AQ79" s="50"/>
      <c r="AR79" s="49"/>
      <c r="AS79" s="49"/>
      <c r="AT79" s="50">
        <f t="shared" si="56"/>
        <v>0</v>
      </c>
      <c r="AU79" s="49"/>
      <c r="AV79" s="49"/>
      <c r="AW79" s="50">
        <f>SUM(AU79+AV79)</f>
        <v>0</v>
      </c>
      <c r="AX79" s="979">
        <f t="shared" si="78"/>
        <v>0</v>
      </c>
      <c r="AY79" s="979">
        <f t="shared" si="79"/>
        <v>0</v>
      </c>
      <c r="AZ79" s="711">
        <f t="shared" si="80"/>
        <v>0</v>
      </c>
      <c r="BA79" s="50"/>
      <c r="BB79" s="50"/>
      <c r="BC79" s="50">
        <f>SUM(BA79:BB79)</f>
        <v>0</v>
      </c>
      <c r="BD79" s="99">
        <f t="shared" si="82"/>
        <v>0</v>
      </c>
      <c r="BE79" s="99">
        <f t="shared" si="83"/>
        <v>0</v>
      </c>
      <c r="BF79" s="50">
        <f t="shared" si="84"/>
        <v>0</v>
      </c>
      <c r="BG79" s="66"/>
      <c r="BH79" s="66"/>
      <c r="BI79" s="66"/>
      <c r="BJ79" s="59"/>
      <c r="BK79" s="59"/>
      <c r="BL79" s="59"/>
    </row>
    <row r="80" spans="1:64" s="103" customFormat="1" ht="15" customHeight="1">
      <c r="A80" s="103" t="s">
        <v>793</v>
      </c>
      <c r="B80" s="49"/>
      <c r="C80" s="49">
        <v>0</v>
      </c>
      <c r="D80" s="50"/>
      <c r="E80" s="49"/>
      <c r="F80" s="49">
        <v>0</v>
      </c>
      <c r="G80" s="50"/>
      <c r="H80" s="49"/>
      <c r="I80" s="49">
        <v>0</v>
      </c>
      <c r="J80" s="50"/>
      <c r="K80" s="49"/>
      <c r="L80" s="49">
        <v>0</v>
      </c>
      <c r="M80" s="55"/>
      <c r="N80" s="55"/>
      <c r="O80" s="49"/>
      <c r="P80" s="55">
        <f t="shared" si="71"/>
        <v>0</v>
      </c>
      <c r="Q80" s="49"/>
      <c r="R80" s="49">
        <v>0</v>
      </c>
      <c r="S80" s="55"/>
      <c r="T80" s="49">
        <v>0</v>
      </c>
      <c r="U80" s="49">
        <v>0</v>
      </c>
      <c r="V80" s="55"/>
      <c r="W80" s="49"/>
      <c r="X80" s="49">
        <v>0</v>
      </c>
      <c r="Y80" s="50"/>
      <c r="Z80" s="50"/>
      <c r="AA80" s="50">
        <v>0</v>
      </c>
      <c r="AB80" s="50"/>
      <c r="AC80" s="49"/>
      <c r="AD80" s="49"/>
      <c r="AE80" s="55">
        <f t="shared" si="72"/>
        <v>0</v>
      </c>
      <c r="AF80" s="50"/>
      <c r="AG80" s="50"/>
      <c r="AH80" s="55">
        <f t="shared" si="73"/>
        <v>0</v>
      </c>
      <c r="AI80" s="276">
        <f t="shared" si="74"/>
        <v>0</v>
      </c>
      <c r="AJ80" s="276">
        <f t="shared" si="75"/>
        <v>0</v>
      </c>
      <c r="AK80" s="277">
        <f t="shared" si="76"/>
        <v>0</v>
      </c>
      <c r="AL80" s="49"/>
      <c r="AM80" s="49">
        <v>0</v>
      </c>
      <c r="AN80" s="50"/>
      <c r="AO80" s="49"/>
      <c r="AP80" s="49">
        <v>0</v>
      </c>
      <c r="AQ80" s="50"/>
      <c r="AR80" s="49"/>
      <c r="AS80" s="49"/>
      <c r="AT80" s="50">
        <f t="shared" si="56"/>
        <v>0</v>
      </c>
      <c r="AU80" s="49"/>
      <c r="AV80" s="49"/>
      <c r="AW80" s="50">
        <f t="shared" si="77"/>
        <v>0</v>
      </c>
      <c r="AX80" s="979">
        <f t="shared" si="78"/>
        <v>0</v>
      </c>
      <c r="AY80" s="979">
        <f t="shared" si="79"/>
        <v>0</v>
      </c>
      <c r="AZ80" s="711">
        <f t="shared" si="80"/>
        <v>0</v>
      </c>
      <c r="BA80" s="50"/>
      <c r="BB80" s="50"/>
      <c r="BC80" s="50">
        <f t="shared" si="81"/>
        <v>0</v>
      </c>
      <c r="BD80" s="99">
        <f t="shared" si="82"/>
        <v>0</v>
      </c>
      <c r="BE80" s="99">
        <f t="shared" si="83"/>
        <v>0</v>
      </c>
      <c r="BF80" s="50">
        <f t="shared" si="84"/>
        <v>0</v>
      </c>
      <c r="BG80" s="66"/>
      <c r="BH80" s="96"/>
      <c r="BI80" s="96"/>
      <c r="BJ80" s="112"/>
      <c r="BK80" s="59"/>
      <c r="BL80" s="59"/>
    </row>
    <row r="81" spans="1:64" s="103" customFormat="1" ht="15" customHeight="1">
      <c r="A81" s="103" t="s">
        <v>145</v>
      </c>
      <c r="B81" s="49"/>
      <c r="C81" s="49">
        <v>0</v>
      </c>
      <c r="D81" s="50"/>
      <c r="E81" s="49"/>
      <c r="F81" s="49">
        <v>0</v>
      </c>
      <c r="G81" s="50"/>
      <c r="H81" s="49"/>
      <c r="I81" s="49">
        <v>0</v>
      </c>
      <c r="J81" s="50"/>
      <c r="K81" s="49"/>
      <c r="L81" s="49">
        <v>0</v>
      </c>
      <c r="M81" s="55"/>
      <c r="N81" s="55"/>
      <c r="O81" s="49"/>
      <c r="P81" s="55">
        <f t="shared" si="71"/>
        <v>0</v>
      </c>
      <c r="Q81" s="49"/>
      <c r="R81" s="49">
        <v>0</v>
      </c>
      <c r="S81" s="55"/>
      <c r="T81" s="49">
        <v>0</v>
      </c>
      <c r="U81" s="49">
        <v>0</v>
      </c>
      <c r="V81" s="55"/>
      <c r="W81" s="49"/>
      <c r="X81" s="49">
        <v>0</v>
      </c>
      <c r="Y81" s="50"/>
      <c r="Z81" s="50"/>
      <c r="AA81" s="50">
        <v>0</v>
      </c>
      <c r="AB81" s="50"/>
      <c r="AC81" s="49"/>
      <c r="AD81" s="49"/>
      <c r="AE81" s="55">
        <f t="shared" si="72"/>
        <v>0</v>
      </c>
      <c r="AF81" s="50"/>
      <c r="AG81" s="50"/>
      <c r="AH81" s="50">
        <f t="shared" si="73"/>
        <v>0</v>
      </c>
      <c r="AI81" s="276">
        <f t="shared" si="74"/>
        <v>0</v>
      </c>
      <c r="AJ81" s="276">
        <f t="shared" si="75"/>
        <v>0</v>
      </c>
      <c r="AK81" s="277">
        <f t="shared" si="76"/>
        <v>0</v>
      </c>
      <c r="AL81" s="49"/>
      <c r="AM81" s="49">
        <v>0</v>
      </c>
      <c r="AN81" s="50"/>
      <c r="AO81" s="49"/>
      <c r="AP81" s="49">
        <v>0</v>
      </c>
      <c r="AQ81" s="50"/>
      <c r="AR81" s="49"/>
      <c r="AS81" s="49"/>
      <c r="AT81" s="50">
        <f t="shared" si="56"/>
        <v>0</v>
      </c>
      <c r="AU81" s="49"/>
      <c r="AV81" s="49"/>
      <c r="AW81" s="50">
        <f t="shared" si="77"/>
        <v>0</v>
      </c>
      <c r="AX81" s="979">
        <f t="shared" si="78"/>
        <v>0</v>
      </c>
      <c r="AY81" s="979">
        <f t="shared" si="79"/>
        <v>0</v>
      </c>
      <c r="AZ81" s="711">
        <f t="shared" si="80"/>
        <v>0</v>
      </c>
      <c r="BA81" s="50"/>
      <c r="BB81" s="50"/>
      <c r="BC81" s="50">
        <f t="shared" si="81"/>
        <v>0</v>
      </c>
      <c r="BD81" s="99">
        <f t="shared" si="82"/>
        <v>0</v>
      </c>
      <c r="BE81" s="99">
        <f t="shared" si="83"/>
        <v>0</v>
      </c>
      <c r="BF81" s="50">
        <f t="shared" si="84"/>
        <v>0</v>
      </c>
      <c r="BG81" s="59"/>
      <c r="BH81" s="66"/>
      <c r="BI81" s="66"/>
      <c r="BJ81" s="59"/>
      <c r="BK81" s="59"/>
      <c r="BL81" s="59"/>
    </row>
    <row r="82" spans="1:64" ht="15" customHeight="1">
      <c r="A82" s="223" t="s">
        <v>154</v>
      </c>
      <c r="B82" s="47">
        <f>SUM(B74:B81)</f>
        <v>0</v>
      </c>
      <c r="C82" s="47">
        <f t="shared" ref="C82:AZ82" si="85">SUM(C74:C81)</f>
        <v>0</v>
      </c>
      <c r="D82" s="47">
        <f t="shared" si="85"/>
        <v>0</v>
      </c>
      <c r="E82" s="47">
        <f t="shared" si="85"/>
        <v>0</v>
      </c>
      <c r="F82" s="47">
        <f t="shared" si="85"/>
        <v>0</v>
      </c>
      <c r="G82" s="47">
        <f t="shared" si="85"/>
        <v>0</v>
      </c>
      <c r="H82" s="47">
        <f t="shared" si="85"/>
        <v>250000</v>
      </c>
      <c r="I82" s="47">
        <f t="shared" si="85"/>
        <v>120000</v>
      </c>
      <c r="J82" s="47">
        <f t="shared" si="85"/>
        <v>77462</v>
      </c>
      <c r="K82" s="47">
        <f t="shared" si="85"/>
        <v>0</v>
      </c>
      <c r="L82" s="47">
        <f t="shared" si="85"/>
        <v>0</v>
      </c>
      <c r="M82" s="47">
        <f t="shared" si="85"/>
        <v>0</v>
      </c>
      <c r="N82" s="47">
        <f t="shared" si="85"/>
        <v>0</v>
      </c>
      <c r="O82" s="47">
        <f t="shared" si="85"/>
        <v>0</v>
      </c>
      <c r="P82" s="47">
        <f t="shared" si="85"/>
        <v>0</v>
      </c>
      <c r="Q82" s="47">
        <f t="shared" si="85"/>
        <v>0</v>
      </c>
      <c r="R82" s="47">
        <f t="shared" si="85"/>
        <v>0</v>
      </c>
      <c r="S82" s="47">
        <f t="shared" si="85"/>
        <v>0</v>
      </c>
      <c r="T82" s="47">
        <f t="shared" si="85"/>
        <v>27940</v>
      </c>
      <c r="U82" s="47">
        <f t="shared" si="85"/>
        <v>211689</v>
      </c>
      <c r="V82" s="47">
        <f t="shared" si="85"/>
        <v>211689</v>
      </c>
      <c r="W82" s="47">
        <f t="shared" si="85"/>
        <v>0</v>
      </c>
      <c r="X82" s="47">
        <f t="shared" si="85"/>
        <v>0</v>
      </c>
      <c r="Y82" s="47">
        <f t="shared" si="85"/>
        <v>0</v>
      </c>
      <c r="Z82" s="47">
        <f t="shared" si="85"/>
        <v>0</v>
      </c>
      <c r="AA82" s="47">
        <f t="shared" si="85"/>
        <v>0</v>
      </c>
      <c r="AB82" s="47">
        <f t="shared" si="85"/>
        <v>0</v>
      </c>
      <c r="AC82" s="47">
        <f t="shared" si="85"/>
        <v>0</v>
      </c>
      <c r="AD82" s="47">
        <f t="shared" si="85"/>
        <v>0</v>
      </c>
      <c r="AE82" s="47">
        <f t="shared" si="85"/>
        <v>0</v>
      </c>
      <c r="AF82" s="47">
        <f t="shared" si="85"/>
        <v>0</v>
      </c>
      <c r="AG82" s="47">
        <f t="shared" si="85"/>
        <v>0</v>
      </c>
      <c r="AH82" s="47">
        <f t="shared" si="85"/>
        <v>0</v>
      </c>
      <c r="AI82" s="462">
        <f t="shared" si="85"/>
        <v>277940</v>
      </c>
      <c r="AJ82" s="462">
        <f t="shared" si="85"/>
        <v>331689</v>
      </c>
      <c r="AK82" s="462">
        <f t="shared" si="85"/>
        <v>289151</v>
      </c>
      <c r="AL82" s="47">
        <f t="shared" si="85"/>
        <v>0</v>
      </c>
      <c r="AM82" s="47">
        <f t="shared" si="85"/>
        <v>0</v>
      </c>
      <c r="AN82" s="47">
        <f t="shared" si="85"/>
        <v>0</v>
      </c>
      <c r="AO82" s="47">
        <f t="shared" si="85"/>
        <v>0</v>
      </c>
      <c r="AP82" s="47">
        <f t="shared" si="85"/>
        <v>0</v>
      </c>
      <c r="AQ82" s="47">
        <f t="shared" si="85"/>
        <v>0</v>
      </c>
      <c r="AR82" s="47">
        <f t="shared" si="85"/>
        <v>0</v>
      </c>
      <c r="AS82" s="47">
        <f t="shared" si="85"/>
        <v>0</v>
      </c>
      <c r="AT82" s="47">
        <f t="shared" si="85"/>
        <v>0</v>
      </c>
      <c r="AU82" s="47">
        <f t="shared" si="85"/>
        <v>0</v>
      </c>
      <c r="AV82" s="47">
        <f t="shared" si="85"/>
        <v>0</v>
      </c>
      <c r="AW82" s="47">
        <f t="shared" si="85"/>
        <v>0</v>
      </c>
      <c r="AX82" s="462">
        <f t="shared" si="85"/>
        <v>0</v>
      </c>
      <c r="AY82" s="462">
        <f t="shared" si="85"/>
        <v>0</v>
      </c>
      <c r="AZ82" s="462">
        <f t="shared" si="85"/>
        <v>0</v>
      </c>
      <c r="BA82" s="47">
        <f>SUM(BA74:BA81)</f>
        <v>0</v>
      </c>
      <c r="BB82" s="47">
        <f>SUM(BB74:BB81)</f>
        <v>0</v>
      </c>
      <c r="BC82" s="47">
        <f>SUM(BA82+BB82)</f>
        <v>0</v>
      </c>
      <c r="BD82" s="47">
        <f>SUM(BD74:BD81)</f>
        <v>277940</v>
      </c>
      <c r="BE82" s="47">
        <f>SUM(BE74:BE81)</f>
        <v>331689</v>
      </c>
      <c r="BF82" s="47">
        <f>SUM(BF74:BF81)</f>
        <v>289151</v>
      </c>
      <c r="BG82" s="52"/>
    </row>
    <row r="83" spans="1:64" ht="15" customHeight="1">
      <c r="A83" s="222" t="s">
        <v>886</v>
      </c>
      <c r="B83" s="156">
        <f>B82+B73</f>
        <v>0</v>
      </c>
      <c r="C83" s="156">
        <f t="shared" ref="C83:AZ83" si="86">C82+C73</f>
        <v>0</v>
      </c>
      <c r="D83" s="156">
        <f t="shared" si="86"/>
        <v>870</v>
      </c>
      <c r="E83" s="156">
        <f t="shared" si="86"/>
        <v>0</v>
      </c>
      <c r="F83" s="156">
        <f t="shared" si="86"/>
        <v>0</v>
      </c>
      <c r="G83" s="156">
        <f t="shared" si="86"/>
        <v>0</v>
      </c>
      <c r="H83" s="156">
        <f t="shared" si="86"/>
        <v>917476</v>
      </c>
      <c r="I83" s="156">
        <f t="shared" si="86"/>
        <v>809202</v>
      </c>
      <c r="J83" s="156">
        <f t="shared" si="86"/>
        <v>777522</v>
      </c>
      <c r="K83" s="156">
        <f t="shared" si="86"/>
        <v>0</v>
      </c>
      <c r="L83" s="156">
        <f t="shared" si="86"/>
        <v>0</v>
      </c>
      <c r="M83" s="156">
        <f t="shared" si="86"/>
        <v>0</v>
      </c>
      <c r="N83" s="156">
        <f t="shared" si="86"/>
        <v>0</v>
      </c>
      <c r="O83" s="156">
        <f t="shared" si="86"/>
        <v>0</v>
      </c>
      <c r="P83" s="156">
        <f t="shared" si="86"/>
        <v>0</v>
      </c>
      <c r="Q83" s="156">
        <f t="shared" si="86"/>
        <v>100</v>
      </c>
      <c r="R83" s="156">
        <f t="shared" si="86"/>
        <v>110</v>
      </c>
      <c r="S83" s="156">
        <f t="shared" si="86"/>
        <v>10</v>
      </c>
      <c r="T83" s="156">
        <f t="shared" si="86"/>
        <v>2242095</v>
      </c>
      <c r="U83" s="156">
        <f t="shared" si="86"/>
        <v>2481013</v>
      </c>
      <c r="V83" s="156">
        <f t="shared" si="86"/>
        <v>2481723</v>
      </c>
      <c r="W83" s="156">
        <f t="shared" si="86"/>
        <v>0</v>
      </c>
      <c r="X83" s="156">
        <f t="shared" si="86"/>
        <v>0</v>
      </c>
      <c r="Y83" s="156">
        <f t="shared" si="86"/>
        <v>0</v>
      </c>
      <c r="Z83" s="156">
        <f t="shared" si="86"/>
        <v>7391740</v>
      </c>
      <c r="AA83" s="156">
        <f t="shared" si="86"/>
        <v>7424740</v>
      </c>
      <c r="AB83" s="156">
        <f t="shared" si="86"/>
        <v>7677592</v>
      </c>
      <c r="AC83" s="156">
        <f t="shared" si="86"/>
        <v>0</v>
      </c>
      <c r="AD83" s="156">
        <f t="shared" si="86"/>
        <v>0</v>
      </c>
      <c r="AE83" s="156">
        <f t="shared" si="86"/>
        <v>0</v>
      </c>
      <c r="AF83" s="156">
        <f t="shared" si="86"/>
        <v>0</v>
      </c>
      <c r="AG83" s="156">
        <f t="shared" si="86"/>
        <v>0</v>
      </c>
      <c r="AH83" s="156">
        <f t="shared" si="86"/>
        <v>0</v>
      </c>
      <c r="AI83" s="156">
        <f t="shared" si="86"/>
        <v>10551411</v>
      </c>
      <c r="AJ83" s="156">
        <f t="shared" si="86"/>
        <v>10715065</v>
      </c>
      <c r="AK83" s="156">
        <f t="shared" si="86"/>
        <v>10937717</v>
      </c>
      <c r="AL83" s="156">
        <f t="shared" si="86"/>
        <v>27000</v>
      </c>
      <c r="AM83" s="156">
        <f t="shared" si="86"/>
        <v>33000</v>
      </c>
      <c r="AN83" s="156">
        <f t="shared" si="86"/>
        <v>33442</v>
      </c>
      <c r="AO83" s="156">
        <f t="shared" si="86"/>
        <v>0</v>
      </c>
      <c r="AP83" s="156">
        <f t="shared" si="86"/>
        <v>0</v>
      </c>
      <c r="AQ83" s="156">
        <f t="shared" si="86"/>
        <v>0</v>
      </c>
      <c r="AR83" s="156">
        <f t="shared" si="86"/>
        <v>0</v>
      </c>
      <c r="AS83" s="156">
        <f t="shared" si="86"/>
        <v>0</v>
      </c>
      <c r="AT83" s="156">
        <f t="shared" si="86"/>
        <v>0</v>
      </c>
      <c r="AU83" s="156">
        <f t="shared" si="86"/>
        <v>0</v>
      </c>
      <c r="AV83" s="156">
        <f t="shared" si="86"/>
        <v>0</v>
      </c>
      <c r="AW83" s="156">
        <f t="shared" si="86"/>
        <v>0</v>
      </c>
      <c r="AX83" s="462">
        <f t="shared" si="86"/>
        <v>27000</v>
      </c>
      <c r="AY83" s="462">
        <f t="shared" si="86"/>
        <v>33000</v>
      </c>
      <c r="AZ83" s="462">
        <f t="shared" si="86"/>
        <v>33442</v>
      </c>
      <c r="BA83" s="156">
        <f t="shared" ref="BA83:BF83" si="87">BA82+BA73</f>
        <v>0</v>
      </c>
      <c r="BB83" s="156">
        <f t="shared" si="87"/>
        <v>0</v>
      </c>
      <c r="BC83" s="156">
        <f t="shared" si="87"/>
        <v>0</v>
      </c>
      <c r="BD83" s="156">
        <f t="shared" si="87"/>
        <v>10578411</v>
      </c>
      <c r="BE83" s="156">
        <f t="shared" si="87"/>
        <v>10748065</v>
      </c>
      <c r="BF83" s="156">
        <f t="shared" si="87"/>
        <v>10971159</v>
      </c>
      <c r="BG83" s="52"/>
    </row>
    <row r="84" spans="1:64" s="103" customFormat="1" ht="15" customHeight="1">
      <c r="A84" s="70" t="s">
        <v>611</v>
      </c>
      <c r="B84" s="49"/>
      <c r="C84" s="49">
        <v>0</v>
      </c>
      <c r="D84" s="50"/>
      <c r="E84" s="49"/>
      <c r="F84" s="49">
        <v>0</v>
      </c>
      <c r="G84" s="50"/>
      <c r="H84" s="49"/>
      <c r="I84" s="49">
        <v>0</v>
      </c>
      <c r="J84" s="50"/>
      <c r="K84" s="49"/>
      <c r="L84" s="49">
        <v>0</v>
      </c>
      <c r="M84" s="55"/>
      <c r="N84" s="55"/>
      <c r="O84" s="49"/>
      <c r="P84" s="55">
        <f t="shared" si="71"/>
        <v>0</v>
      </c>
      <c r="Q84" s="49"/>
      <c r="R84" s="49">
        <v>0</v>
      </c>
      <c r="S84" s="55"/>
      <c r="T84" s="49"/>
      <c r="U84" s="49">
        <v>0</v>
      </c>
      <c r="V84" s="55"/>
      <c r="W84" s="49"/>
      <c r="X84" s="49">
        <v>0</v>
      </c>
      <c r="Y84" s="50"/>
      <c r="Z84" s="50"/>
      <c r="AA84" s="50">
        <v>0</v>
      </c>
      <c r="AB84" s="50"/>
      <c r="AC84" s="49"/>
      <c r="AD84" s="49"/>
      <c r="AE84" s="55">
        <f t="shared" si="72"/>
        <v>0</v>
      </c>
      <c r="AF84" s="50"/>
      <c r="AG84" s="50"/>
      <c r="AH84" s="55">
        <f t="shared" si="73"/>
        <v>0</v>
      </c>
      <c r="AI84" s="276"/>
      <c r="AJ84" s="276">
        <v>0</v>
      </c>
      <c r="AK84" s="277">
        <f t="shared" ref="AJ84:AK93" si="88">D84+G84+J84+M84+P84+S84+V84+Y84+AB84+AE84+AH84</f>
        <v>0</v>
      </c>
      <c r="AL84" s="49"/>
      <c r="AM84" s="49">
        <v>0</v>
      </c>
      <c r="AN84" s="50"/>
      <c r="AO84" s="49"/>
      <c r="AP84" s="49">
        <v>0</v>
      </c>
      <c r="AQ84" s="50"/>
      <c r="AR84" s="49"/>
      <c r="AS84" s="49"/>
      <c r="AT84" s="50">
        <f t="shared" si="56"/>
        <v>0</v>
      </c>
      <c r="AU84" s="49"/>
      <c r="AV84" s="49"/>
      <c r="AW84" s="50">
        <f t="shared" si="77"/>
        <v>0</v>
      </c>
      <c r="AX84" s="979"/>
      <c r="AY84" s="979">
        <v>0</v>
      </c>
      <c r="AZ84" s="711">
        <f t="shared" ref="AY84:AZ93" si="89">AN84+AQ84+AT84+AW84</f>
        <v>0</v>
      </c>
      <c r="BA84" s="50"/>
      <c r="BB84" s="50"/>
      <c r="BC84" s="50">
        <f t="shared" ref="BC84:BC94" si="90">SUM(BA84:BB84)</f>
        <v>0</v>
      </c>
      <c r="BD84" s="99">
        <f t="shared" ref="BD84:BD90" si="91">AI84+AX84</f>
        <v>0</v>
      </c>
      <c r="BE84" s="99">
        <f t="shared" ref="BE84:BF93" si="92">AJ84+AY84</f>
        <v>0</v>
      </c>
      <c r="BF84" s="50">
        <f>SUM(BD84:BE84)</f>
        <v>0</v>
      </c>
      <c r="BG84" s="66"/>
      <c r="BH84" s="66"/>
      <c r="BI84" s="66"/>
      <c r="BJ84" s="59"/>
      <c r="BK84" s="59"/>
      <c r="BL84" s="59"/>
    </row>
    <row r="85" spans="1:64" s="103" customFormat="1" ht="15" customHeight="1">
      <c r="A85" s="197" t="s">
        <v>1459</v>
      </c>
      <c r="B85" s="49"/>
      <c r="C85" s="49">
        <v>0</v>
      </c>
      <c r="D85" s="50"/>
      <c r="E85" s="49"/>
      <c r="F85" s="49">
        <v>0</v>
      </c>
      <c r="G85" s="50"/>
      <c r="H85" s="49"/>
      <c r="I85" s="49">
        <v>0</v>
      </c>
      <c r="J85" s="50"/>
      <c r="K85" s="49"/>
      <c r="L85" s="49">
        <v>0</v>
      </c>
      <c r="M85" s="55"/>
      <c r="N85" s="55"/>
      <c r="O85" s="49"/>
      <c r="P85" s="55">
        <f t="shared" si="71"/>
        <v>0</v>
      </c>
      <c r="Q85" s="49"/>
      <c r="R85" s="49">
        <v>0</v>
      </c>
      <c r="S85" s="55"/>
      <c r="T85" s="49"/>
      <c r="U85" s="49">
        <v>0</v>
      </c>
      <c r="V85" s="55">
        <v>36300</v>
      </c>
      <c r="W85" s="49"/>
      <c r="X85" s="49">
        <v>0</v>
      </c>
      <c r="Y85" s="50"/>
      <c r="Z85" s="50"/>
      <c r="AA85" s="50">
        <v>0</v>
      </c>
      <c r="AB85" s="50"/>
      <c r="AC85" s="49"/>
      <c r="AD85" s="49"/>
      <c r="AE85" s="55">
        <f t="shared" si="72"/>
        <v>0</v>
      </c>
      <c r="AF85" s="50"/>
      <c r="AG85" s="50"/>
      <c r="AH85" s="55">
        <f t="shared" si="73"/>
        <v>0</v>
      </c>
      <c r="AI85" s="276">
        <f t="shared" ref="AI85:AI90" si="93">B85+E85+H85+K85+N85+Q85+T85+W85+Z85+AC85+AF85</f>
        <v>0</v>
      </c>
      <c r="AJ85" s="276">
        <v>0</v>
      </c>
      <c r="AK85" s="276">
        <f>D85+G85+J85+M85+P85+S85+V85+Y85+AB85+AE85+AH85</f>
        <v>36300</v>
      </c>
      <c r="AL85" s="49"/>
      <c r="AM85" s="49">
        <v>0</v>
      </c>
      <c r="AN85" s="50"/>
      <c r="AO85" s="49"/>
      <c r="AP85" s="49">
        <v>0</v>
      </c>
      <c r="AQ85" s="50"/>
      <c r="AR85" s="49"/>
      <c r="AS85" s="49"/>
      <c r="AT85" s="50">
        <f t="shared" si="56"/>
        <v>0</v>
      </c>
      <c r="AU85" s="49"/>
      <c r="AV85" s="49"/>
      <c r="AW85" s="50">
        <f t="shared" si="77"/>
        <v>0</v>
      </c>
      <c r="AX85" s="979">
        <f t="shared" ref="AX85:AX90" si="94">AL85+AO85+AR85+AU85</f>
        <v>0</v>
      </c>
      <c r="AY85" s="979">
        <v>0</v>
      </c>
      <c r="AZ85" s="711">
        <f t="shared" si="89"/>
        <v>0</v>
      </c>
      <c r="BA85" s="50"/>
      <c r="BB85" s="50"/>
      <c r="BC85" s="50">
        <f t="shared" si="90"/>
        <v>0</v>
      </c>
      <c r="BD85" s="99">
        <f t="shared" si="91"/>
        <v>0</v>
      </c>
      <c r="BE85" s="99">
        <f t="shared" si="92"/>
        <v>0</v>
      </c>
      <c r="BF85" s="99">
        <f t="shared" si="92"/>
        <v>36300</v>
      </c>
      <c r="BG85" s="66"/>
      <c r="BH85" s="66"/>
      <c r="BI85" s="66"/>
      <c r="BJ85" s="59"/>
      <c r="BK85" s="59"/>
      <c r="BL85" s="59"/>
    </row>
    <row r="86" spans="1:64" s="103" customFormat="1" ht="15" hidden="1" customHeight="1">
      <c r="A86" s="197" t="s">
        <v>612</v>
      </c>
      <c r="B86" s="49"/>
      <c r="C86" s="49">
        <v>0</v>
      </c>
      <c r="D86" s="50"/>
      <c r="E86" s="49"/>
      <c r="F86" s="49">
        <v>0</v>
      </c>
      <c r="G86" s="50"/>
      <c r="H86" s="49"/>
      <c r="I86" s="49">
        <v>0</v>
      </c>
      <c r="J86" s="50"/>
      <c r="K86" s="49"/>
      <c r="L86" s="49">
        <v>0</v>
      </c>
      <c r="M86" s="55"/>
      <c r="N86" s="55"/>
      <c r="O86" s="49"/>
      <c r="P86" s="55">
        <f t="shared" si="71"/>
        <v>0</v>
      </c>
      <c r="Q86" s="49"/>
      <c r="R86" s="49">
        <v>0</v>
      </c>
      <c r="S86" s="55"/>
      <c r="T86" s="49"/>
      <c r="U86" s="49">
        <v>0</v>
      </c>
      <c r="V86" s="55"/>
      <c r="W86" s="49"/>
      <c r="X86" s="49">
        <v>0</v>
      </c>
      <c r="Y86" s="50"/>
      <c r="Z86" s="50"/>
      <c r="AA86" s="50">
        <v>0</v>
      </c>
      <c r="AB86" s="50"/>
      <c r="AC86" s="49"/>
      <c r="AD86" s="49"/>
      <c r="AE86" s="55">
        <f t="shared" si="72"/>
        <v>0</v>
      </c>
      <c r="AF86" s="50"/>
      <c r="AG86" s="50"/>
      <c r="AH86" s="55">
        <f t="shared" si="73"/>
        <v>0</v>
      </c>
      <c r="AI86" s="276">
        <f t="shared" si="93"/>
        <v>0</v>
      </c>
      <c r="AJ86" s="276">
        <f t="shared" si="88"/>
        <v>0</v>
      </c>
      <c r="AK86" s="277">
        <f t="shared" si="88"/>
        <v>0</v>
      </c>
      <c r="AL86" s="49"/>
      <c r="AM86" s="49">
        <v>0</v>
      </c>
      <c r="AN86" s="50"/>
      <c r="AO86" s="49"/>
      <c r="AP86" s="49">
        <v>0</v>
      </c>
      <c r="AQ86" s="50"/>
      <c r="AR86" s="49"/>
      <c r="AS86" s="49"/>
      <c r="AT86" s="50">
        <f t="shared" si="56"/>
        <v>0</v>
      </c>
      <c r="AU86" s="49"/>
      <c r="AV86" s="49"/>
      <c r="AW86" s="50">
        <f t="shared" si="77"/>
        <v>0</v>
      </c>
      <c r="AX86" s="979">
        <f t="shared" si="94"/>
        <v>0</v>
      </c>
      <c r="AY86" s="979">
        <f t="shared" si="89"/>
        <v>0</v>
      </c>
      <c r="AZ86" s="711">
        <f t="shared" si="89"/>
        <v>0</v>
      </c>
      <c r="BA86" s="50"/>
      <c r="BB86" s="50"/>
      <c r="BC86" s="50">
        <f t="shared" si="90"/>
        <v>0</v>
      </c>
      <c r="BD86" s="99">
        <f t="shared" si="91"/>
        <v>0</v>
      </c>
      <c r="BE86" s="99">
        <f t="shared" si="92"/>
        <v>0</v>
      </c>
      <c r="BF86" s="50">
        <f t="shared" ref="BF86:BF93" si="95">AK86+AZ86</f>
        <v>0</v>
      </c>
      <c r="BG86" s="66"/>
      <c r="BH86" s="66"/>
      <c r="BI86" s="66"/>
      <c r="BJ86" s="59"/>
      <c r="BK86" s="59"/>
      <c r="BL86" s="59"/>
    </row>
    <row r="87" spans="1:64" s="103" customFormat="1" ht="15" hidden="1" customHeight="1">
      <c r="A87" s="197" t="s">
        <v>613</v>
      </c>
      <c r="B87" s="49"/>
      <c r="C87" s="49">
        <v>0</v>
      </c>
      <c r="D87" s="50"/>
      <c r="E87" s="49"/>
      <c r="F87" s="49">
        <v>0</v>
      </c>
      <c r="G87" s="50"/>
      <c r="H87" s="49"/>
      <c r="I87" s="49">
        <v>0</v>
      </c>
      <c r="J87" s="50"/>
      <c r="K87" s="49"/>
      <c r="L87" s="49">
        <v>0</v>
      </c>
      <c r="M87" s="55"/>
      <c r="N87" s="55"/>
      <c r="O87" s="49"/>
      <c r="P87" s="55">
        <f t="shared" si="71"/>
        <v>0</v>
      </c>
      <c r="Q87" s="49"/>
      <c r="R87" s="49">
        <v>0</v>
      </c>
      <c r="S87" s="55"/>
      <c r="T87" s="49"/>
      <c r="U87" s="49">
        <v>0</v>
      </c>
      <c r="V87" s="55"/>
      <c r="W87" s="49"/>
      <c r="X87" s="49">
        <v>0</v>
      </c>
      <c r="Y87" s="50"/>
      <c r="Z87" s="50"/>
      <c r="AA87" s="50">
        <v>0</v>
      </c>
      <c r="AB87" s="50"/>
      <c r="AC87" s="49"/>
      <c r="AD87" s="49"/>
      <c r="AE87" s="55">
        <f t="shared" si="72"/>
        <v>0</v>
      </c>
      <c r="AF87" s="50"/>
      <c r="AG87" s="50"/>
      <c r="AH87" s="55">
        <f t="shared" si="73"/>
        <v>0</v>
      </c>
      <c r="AI87" s="276">
        <f t="shared" si="93"/>
        <v>0</v>
      </c>
      <c r="AJ87" s="276">
        <f t="shared" si="88"/>
        <v>0</v>
      </c>
      <c r="AK87" s="277">
        <f t="shared" si="88"/>
        <v>0</v>
      </c>
      <c r="AL87" s="49"/>
      <c r="AM87" s="49">
        <v>0</v>
      </c>
      <c r="AN87" s="50"/>
      <c r="AO87" s="49"/>
      <c r="AP87" s="49">
        <v>0</v>
      </c>
      <c r="AQ87" s="50"/>
      <c r="AR87" s="49"/>
      <c r="AS87" s="49"/>
      <c r="AT87" s="50">
        <f t="shared" si="56"/>
        <v>0</v>
      </c>
      <c r="AU87" s="49"/>
      <c r="AV87" s="49"/>
      <c r="AW87" s="50">
        <f t="shared" si="77"/>
        <v>0</v>
      </c>
      <c r="AX87" s="979">
        <f t="shared" si="94"/>
        <v>0</v>
      </c>
      <c r="AY87" s="979">
        <f t="shared" si="89"/>
        <v>0</v>
      </c>
      <c r="AZ87" s="711">
        <f t="shared" si="89"/>
        <v>0</v>
      </c>
      <c r="BA87" s="50"/>
      <c r="BB87" s="50"/>
      <c r="BC87" s="50">
        <f t="shared" si="90"/>
        <v>0</v>
      </c>
      <c r="BD87" s="99">
        <f t="shared" si="91"/>
        <v>0</v>
      </c>
      <c r="BE87" s="99">
        <f t="shared" si="92"/>
        <v>0</v>
      </c>
      <c r="BF87" s="50">
        <f t="shared" si="95"/>
        <v>0</v>
      </c>
      <c r="BG87" s="66"/>
      <c r="BH87" s="66"/>
      <c r="BI87" s="66"/>
      <c r="BJ87" s="59"/>
      <c r="BK87" s="59"/>
      <c r="BL87" s="59"/>
    </row>
    <row r="88" spans="1:64" s="103" customFormat="1" ht="15" customHeight="1">
      <c r="A88" s="197" t="s">
        <v>614</v>
      </c>
      <c r="B88" s="49"/>
      <c r="C88" s="49">
        <v>0</v>
      </c>
      <c r="D88" s="50"/>
      <c r="E88" s="49"/>
      <c r="F88" s="49">
        <v>0</v>
      </c>
      <c r="G88" s="50"/>
      <c r="H88" s="49"/>
      <c r="I88" s="49">
        <v>0</v>
      </c>
      <c r="J88" s="50"/>
      <c r="K88" s="49"/>
      <c r="L88" s="49">
        <v>0</v>
      </c>
      <c r="M88" s="55"/>
      <c r="N88" s="55"/>
      <c r="O88" s="49"/>
      <c r="P88" s="55">
        <f t="shared" si="71"/>
        <v>0</v>
      </c>
      <c r="Q88" s="49"/>
      <c r="R88" s="49">
        <v>0</v>
      </c>
      <c r="S88" s="55"/>
      <c r="T88" s="49"/>
      <c r="U88" s="49">
        <v>0</v>
      </c>
      <c r="V88" s="55"/>
      <c r="W88" s="49"/>
      <c r="X88" s="49">
        <v>0</v>
      </c>
      <c r="Y88" s="50"/>
      <c r="Z88" s="50"/>
      <c r="AA88" s="50">
        <v>0</v>
      </c>
      <c r="AB88" s="50"/>
      <c r="AC88" s="49"/>
      <c r="AD88" s="49"/>
      <c r="AE88" s="55">
        <f t="shared" si="72"/>
        <v>0</v>
      </c>
      <c r="AF88" s="50"/>
      <c r="AG88" s="50"/>
      <c r="AH88" s="55">
        <f t="shared" si="73"/>
        <v>0</v>
      </c>
      <c r="AI88" s="276">
        <f t="shared" si="93"/>
        <v>0</v>
      </c>
      <c r="AJ88" s="276">
        <f t="shared" si="88"/>
        <v>0</v>
      </c>
      <c r="AK88" s="277">
        <f t="shared" si="88"/>
        <v>0</v>
      </c>
      <c r="AL88" s="49"/>
      <c r="AM88" s="49">
        <v>0</v>
      </c>
      <c r="AN88" s="50"/>
      <c r="AO88" s="49"/>
      <c r="AP88" s="49">
        <v>0</v>
      </c>
      <c r="AQ88" s="50"/>
      <c r="AR88" s="49"/>
      <c r="AS88" s="49"/>
      <c r="AT88" s="50">
        <f t="shared" si="56"/>
        <v>0</v>
      </c>
      <c r="AU88" s="49"/>
      <c r="AV88" s="49"/>
      <c r="AW88" s="50">
        <f t="shared" si="77"/>
        <v>0</v>
      </c>
      <c r="AX88" s="979">
        <f t="shared" si="94"/>
        <v>0</v>
      </c>
      <c r="AY88" s="979">
        <f t="shared" si="89"/>
        <v>0</v>
      </c>
      <c r="AZ88" s="711">
        <f t="shared" si="89"/>
        <v>0</v>
      </c>
      <c r="BA88" s="50"/>
      <c r="BB88" s="50"/>
      <c r="BC88" s="50">
        <f t="shared" si="90"/>
        <v>0</v>
      </c>
      <c r="BD88" s="99">
        <f t="shared" si="91"/>
        <v>0</v>
      </c>
      <c r="BE88" s="99">
        <f t="shared" si="92"/>
        <v>0</v>
      </c>
      <c r="BF88" s="50">
        <f t="shared" si="95"/>
        <v>0</v>
      </c>
      <c r="BG88" s="66"/>
      <c r="BH88" s="66"/>
      <c r="BI88" s="66"/>
      <c r="BJ88" s="59"/>
      <c r="BK88" s="59"/>
      <c r="BL88" s="59"/>
    </row>
    <row r="89" spans="1:64" s="103" customFormat="1" ht="15" customHeight="1">
      <c r="A89" s="197" t="s">
        <v>615</v>
      </c>
      <c r="B89" s="49"/>
      <c r="C89" s="49">
        <v>0</v>
      </c>
      <c r="D89" s="50"/>
      <c r="E89" s="49"/>
      <c r="F89" s="49">
        <v>0</v>
      </c>
      <c r="G89" s="50"/>
      <c r="H89" s="49"/>
      <c r="I89" s="49">
        <v>0</v>
      </c>
      <c r="J89" s="50"/>
      <c r="K89" s="49"/>
      <c r="L89" s="49">
        <v>0</v>
      </c>
      <c r="M89" s="55"/>
      <c r="N89" s="55"/>
      <c r="O89" s="49"/>
      <c r="P89" s="55">
        <f t="shared" si="71"/>
        <v>0</v>
      </c>
      <c r="Q89" s="49"/>
      <c r="R89" s="49">
        <v>0</v>
      </c>
      <c r="S89" s="55"/>
      <c r="T89" s="49"/>
      <c r="U89" s="49">
        <v>0</v>
      </c>
      <c r="V89" s="55"/>
      <c r="W89" s="49"/>
      <c r="X89" s="49">
        <v>0</v>
      </c>
      <c r="Y89" s="50"/>
      <c r="Z89" s="50"/>
      <c r="AA89" s="50">
        <v>0</v>
      </c>
      <c r="AB89" s="50"/>
      <c r="AC89" s="49"/>
      <c r="AD89" s="49"/>
      <c r="AE89" s="55">
        <f t="shared" si="72"/>
        <v>0</v>
      </c>
      <c r="AF89" s="50"/>
      <c r="AG89" s="50"/>
      <c r="AH89" s="55">
        <f t="shared" si="73"/>
        <v>0</v>
      </c>
      <c r="AI89" s="276">
        <f t="shared" si="93"/>
        <v>0</v>
      </c>
      <c r="AJ89" s="276">
        <f>C89+F89+I89+L89+O89+R89+U89+X89+AA89+AD89+AG89</f>
        <v>0</v>
      </c>
      <c r="AK89" s="277">
        <f t="shared" si="88"/>
        <v>0</v>
      </c>
      <c r="AL89" s="49"/>
      <c r="AM89" s="49">
        <v>0</v>
      </c>
      <c r="AN89" s="50"/>
      <c r="AO89" s="49"/>
      <c r="AP89" s="49">
        <v>0</v>
      </c>
      <c r="AQ89" s="50"/>
      <c r="AR89" s="49"/>
      <c r="AS89" s="49"/>
      <c r="AT89" s="50">
        <f t="shared" si="56"/>
        <v>0</v>
      </c>
      <c r="AU89" s="49"/>
      <c r="AV89" s="49"/>
      <c r="AW89" s="50">
        <f t="shared" si="77"/>
        <v>0</v>
      </c>
      <c r="AX89" s="979">
        <f t="shared" si="94"/>
        <v>0</v>
      </c>
      <c r="AY89" s="979">
        <f t="shared" si="89"/>
        <v>0</v>
      </c>
      <c r="AZ89" s="711">
        <f t="shared" si="89"/>
        <v>0</v>
      </c>
      <c r="BA89" s="50"/>
      <c r="BB89" s="50"/>
      <c r="BC89" s="50">
        <f t="shared" si="90"/>
        <v>0</v>
      </c>
      <c r="BD89" s="99">
        <f t="shared" si="91"/>
        <v>0</v>
      </c>
      <c r="BE89" s="99">
        <f t="shared" si="92"/>
        <v>0</v>
      </c>
      <c r="BF89" s="50">
        <f t="shared" si="95"/>
        <v>0</v>
      </c>
      <c r="BG89" s="66"/>
      <c r="BH89" s="66"/>
      <c r="BI89" s="66"/>
      <c r="BJ89" s="59"/>
      <c r="BK89" s="59"/>
      <c r="BL89" s="59"/>
    </row>
    <row r="90" spans="1:64" s="103" customFormat="1" ht="15" customHeight="1">
      <c r="A90" s="197" t="s">
        <v>616</v>
      </c>
      <c r="B90" s="49"/>
      <c r="C90" s="49">
        <v>0</v>
      </c>
      <c r="D90" s="50"/>
      <c r="E90" s="49"/>
      <c r="F90" s="49">
        <v>0</v>
      </c>
      <c r="G90" s="50"/>
      <c r="H90" s="49"/>
      <c r="I90" s="49">
        <v>0</v>
      </c>
      <c r="J90" s="50"/>
      <c r="K90" s="49"/>
      <c r="L90" s="49">
        <v>0</v>
      </c>
      <c r="M90" s="55"/>
      <c r="N90" s="55"/>
      <c r="O90" s="49"/>
      <c r="P90" s="55">
        <f t="shared" si="71"/>
        <v>0</v>
      </c>
      <c r="Q90" s="49"/>
      <c r="R90" s="49">
        <v>0</v>
      </c>
      <c r="S90" s="55"/>
      <c r="T90" s="49"/>
      <c r="U90" s="49">
        <v>0</v>
      </c>
      <c r="V90" s="55"/>
      <c r="W90" s="49"/>
      <c r="X90" s="49">
        <v>0</v>
      </c>
      <c r="Y90" s="50"/>
      <c r="Z90" s="50"/>
      <c r="AA90" s="50">
        <v>0</v>
      </c>
      <c r="AB90" s="50"/>
      <c r="AC90" s="49"/>
      <c r="AD90" s="49"/>
      <c r="AE90" s="55">
        <f t="shared" si="72"/>
        <v>0</v>
      </c>
      <c r="AF90" s="50"/>
      <c r="AG90" s="50"/>
      <c r="AH90" s="55">
        <f t="shared" si="73"/>
        <v>0</v>
      </c>
      <c r="AI90" s="276">
        <f t="shared" si="93"/>
        <v>0</v>
      </c>
      <c r="AJ90" s="276">
        <f t="shared" si="88"/>
        <v>0</v>
      </c>
      <c r="AK90" s="277">
        <f t="shared" si="88"/>
        <v>0</v>
      </c>
      <c r="AL90" s="49"/>
      <c r="AM90" s="49">
        <v>0</v>
      </c>
      <c r="AN90" s="50"/>
      <c r="AO90" s="49"/>
      <c r="AP90" s="49">
        <v>0</v>
      </c>
      <c r="AQ90" s="50"/>
      <c r="AR90" s="49"/>
      <c r="AS90" s="49"/>
      <c r="AT90" s="50">
        <f t="shared" si="56"/>
        <v>0</v>
      </c>
      <c r="AU90" s="49"/>
      <c r="AV90" s="49"/>
      <c r="AW90" s="50">
        <f t="shared" si="77"/>
        <v>0</v>
      </c>
      <c r="AX90" s="979">
        <f t="shared" si="94"/>
        <v>0</v>
      </c>
      <c r="AY90" s="979">
        <f>AM90+AP90+AS90+AV90</f>
        <v>0</v>
      </c>
      <c r="AZ90" s="711">
        <f t="shared" si="89"/>
        <v>0</v>
      </c>
      <c r="BA90" s="50"/>
      <c r="BB90" s="50"/>
      <c r="BC90" s="50">
        <f t="shared" si="90"/>
        <v>0</v>
      </c>
      <c r="BD90" s="99">
        <f t="shared" si="91"/>
        <v>0</v>
      </c>
      <c r="BE90" s="99">
        <f t="shared" si="92"/>
        <v>0</v>
      </c>
      <c r="BF90" s="50">
        <f t="shared" si="95"/>
        <v>0</v>
      </c>
      <c r="BG90" s="66"/>
      <c r="BH90" s="66"/>
      <c r="BI90" s="66"/>
      <c r="BJ90" s="59"/>
      <c r="BK90" s="59"/>
      <c r="BL90" s="59"/>
    </row>
    <row r="91" spans="1:64" s="103" customFormat="1" ht="15" hidden="1" customHeight="1">
      <c r="A91" s="70" t="s">
        <v>617</v>
      </c>
      <c r="B91" s="49"/>
      <c r="C91" s="49">
        <v>0</v>
      </c>
      <c r="D91" s="50"/>
      <c r="E91" s="49"/>
      <c r="F91" s="49">
        <v>0</v>
      </c>
      <c r="G91" s="50"/>
      <c r="H91" s="49"/>
      <c r="I91" s="49">
        <v>0</v>
      </c>
      <c r="J91" s="50"/>
      <c r="K91" s="49"/>
      <c r="L91" s="49">
        <v>0</v>
      </c>
      <c r="M91" s="55"/>
      <c r="N91" s="55"/>
      <c r="O91" s="49"/>
      <c r="P91" s="55">
        <f t="shared" si="71"/>
        <v>0</v>
      </c>
      <c r="Q91" s="49"/>
      <c r="R91" s="49">
        <v>0</v>
      </c>
      <c r="S91" s="55"/>
      <c r="T91" s="49"/>
      <c r="U91" s="49">
        <v>0</v>
      </c>
      <c r="V91" s="55"/>
      <c r="W91" s="49"/>
      <c r="X91" s="49">
        <v>0</v>
      </c>
      <c r="Y91" s="50"/>
      <c r="Z91" s="50"/>
      <c r="AA91" s="50">
        <v>0</v>
      </c>
      <c r="AB91" s="50"/>
      <c r="AC91" s="49"/>
      <c r="AD91" s="49"/>
      <c r="AE91" s="55">
        <f t="shared" si="72"/>
        <v>0</v>
      </c>
      <c r="AF91" s="50"/>
      <c r="AG91" s="50"/>
      <c r="AH91" s="55">
        <f t="shared" si="73"/>
        <v>0</v>
      </c>
      <c r="AI91" s="276">
        <f t="shared" ref="AI91:AI99" si="96">B91+E91+H91+K91+N91+Q91+T91+W91+Z91+AC91+AF91</f>
        <v>0</v>
      </c>
      <c r="AJ91" s="276">
        <f t="shared" si="88"/>
        <v>0</v>
      </c>
      <c r="AK91" s="277">
        <f t="shared" ref="AK91:AK93" si="97">D91+G91+J91+M91+P91+S91+V91+Y91+AB91+AE91+AH91</f>
        <v>0</v>
      </c>
      <c r="AL91" s="49"/>
      <c r="AM91" s="49">
        <v>0</v>
      </c>
      <c r="AN91" s="50"/>
      <c r="AO91" s="49"/>
      <c r="AP91" s="49">
        <v>0</v>
      </c>
      <c r="AQ91" s="50"/>
      <c r="AR91" s="49"/>
      <c r="AS91" s="49"/>
      <c r="AT91" s="50">
        <f t="shared" si="56"/>
        <v>0</v>
      </c>
      <c r="AU91" s="49"/>
      <c r="AV91" s="49"/>
      <c r="AW91" s="50">
        <f t="shared" si="77"/>
        <v>0</v>
      </c>
      <c r="AX91" s="979">
        <f t="shared" ref="AX91:AX99" si="98">AL91+AO91+AR91+AU91</f>
        <v>0</v>
      </c>
      <c r="AY91" s="979">
        <f t="shared" si="89"/>
        <v>0</v>
      </c>
      <c r="AZ91" s="711">
        <f t="shared" si="89"/>
        <v>0</v>
      </c>
      <c r="BA91" s="50"/>
      <c r="BB91" s="50"/>
      <c r="BC91" s="50">
        <f t="shared" si="90"/>
        <v>0</v>
      </c>
      <c r="BD91" s="99">
        <f t="shared" ref="BD91:BD99" si="99">AI91+AX91</f>
        <v>0</v>
      </c>
      <c r="BE91" s="99">
        <f t="shared" si="92"/>
        <v>0</v>
      </c>
      <c r="BF91" s="50">
        <f t="shared" si="95"/>
        <v>0</v>
      </c>
      <c r="BG91" s="66"/>
      <c r="BH91" s="66"/>
      <c r="BI91" s="66"/>
      <c r="BJ91" s="59"/>
      <c r="BK91" s="59"/>
      <c r="BL91" s="59"/>
    </row>
    <row r="92" spans="1:64" s="103" customFormat="1" ht="15" customHeight="1">
      <c r="A92" s="70" t="s">
        <v>618</v>
      </c>
      <c r="B92" s="49"/>
      <c r="C92" s="49">
        <v>0</v>
      </c>
      <c r="D92" s="50"/>
      <c r="E92" s="49"/>
      <c r="F92" s="49">
        <v>0</v>
      </c>
      <c r="G92" s="50"/>
      <c r="H92" s="49"/>
      <c r="I92" s="49">
        <v>0</v>
      </c>
      <c r="J92" s="50"/>
      <c r="K92" s="49"/>
      <c r="L92" s="49">
        <v>0</v>
      </c>
      <c r="M92" s="55"/>
      <c r="N92" s="55"/>
      <c r="O92" s="49"/>
      <c r="P92" s="55">
        <f t="shared" si="71"/>
        <v>0</v>
      </c>
      <c r="Q92" s="49"/>
      <c r="R92" s="49">
        <v>0</v>
      </c>
      <c r="S92" s="55"/>
      <c r="T92" s="49"/>
      <c r="U92" s="49">
        <v>0</v>
      </c>
      <c r="V92" s="55"/>
      <c r="W92" s="49">
        <v>204684</v>
      </c>
      <c r="X92" s="49">
        <v>553232</v>
      </c>
      <c r="Y92" s="50">
        <v>225713</v>
      </c>
      <c r="Z92" s="50"/>
      <c r="AA92" s="50">
        <v>0</v>
      </c>
      <c r="AB92" s="50"/>
      <c r="AC92" s="49"/>
      <c r="AD92" s="49"/>
      <c r="AE92" s="55">
        <f t="shared" si="72"/>
        <v>0</v>
      </c>
      <c r="AF92" s="50"/>
      <c r="AG92" s="50"/>
      <c r="AH92" s="55">
        <f t="shared" si="73"/>
        <v>0</v>
      </c>
      <c r="AI92" s="276">
        <f t="shared" si="96"/>
        <v>204684</v>
      </c>
      <c r="AJ92" s="276">
        <f t="shared" si="88"/>
        <v>553232</v>
      </c>
      <c r="AK92" s="277">
        <f t="shared" si="97"/>
        <v>225713</v>
      </c>
      <c r="AL92" s="49"/>
      <c r="AM92" s="49">
        <v>0</v>
      </c>
      <c r="AN92" s="50"/>
      <c r="AO92" s="49"/>
      <c r="AP92" s="49">
        <v>0</v>
      </c>
      <c r="AQ92" s="50"/>
      <c r="AR92" s="49"/>
      <c r="AS92" s="49"/>
      <c r="AT92" s="50">
        <f t="shared" si="56"/>
        <v>0</v>
      </c>
      <c r="AU92" s="49"/>
      <c r="AV92" s="49"/>
      <c r="AW92" s="50">
        <f t="shared" si="77"/>
        <v>0</v>
      </c>
      <c r="AX92" s="979">
        <f t="shared" si="98"/>
        <v>0</v>
      </c>
      <c r="AY92" s="979">
        <f t="shared" si="89"/>
        <v>0</v>
      </c>
      <c r="AZ92" s="711">
        <f t="shared" si="89"/>
        <v>0</v>
      </c>
      <c r="BA92" s="50"/>
      <c r="BB92" s="50"/>
      <c r="BC92" s="50">
        <f t="shared" si="90"/>
        <v>0</v>
      </c>
      <c r="BD92" s="99">
        <f t="shared" si="99"/>
        <v>204684</v>
      </c>
      <c r="BE92" s="99">
        <f t="shared" si="92"/>
        <v>553232</v>
      </c>
      <c r="BF92" s="50">
        <f t="shared" si="95"/>
        <v>225713</v>
      </c>
      <c r="BG92" s="66"/>
      <c r="BH92" s="66"/>
      <c r="BI92" s="66"/>
      <c r="BJ92" s="59"/>
      <c r="BK92" s="59"/>
      <c r="BL92" s="59"/>
    </row>
    <row r="93" spans="1:64" s="103" customFormat="1" ht="15" customHeight="1">
      <c r="A93" s="70" t="s">
        <v>619</v>
      </c>
      <c r="B93" s="49"/>
      <c r="C93" s="49">
        <v>0</v>
      </c>
      <c r="D93" s="50"/>
      <c r="E93" s="49"/>
      <c r="F93" s="49">
        <v>0</v>
      </c>
      <c r="G93" s="50"/>
      <c r="H93" s="49"/>
      <c r="I93" s="49">
        <v>0</v>
      </c>
      <c r="J93" s="50"/>
      <c r="K93" s="49"/>
      <c r="L93" s="49">
        <v>0</v>
      </c>
      <c r="M93" s="55"/>
      <c r="N93" s="55"/>
      <c r="O93" s="49"/>
      <c r="P93" s="55">
        <f t="shared" si="71"/>
        <v>0</v>
      </c>
      <c r="Q93" s="49"/>
      <c r="R93" s="49">
        <v>0</v>
      </c>
      <c r="S93" s="55"/>
      <c r="T93" s="49"/>
      <c r="U93" s="49">
        <v>0</v>
      </c>
      <c r="V93" s="55"/>
      <c r="W93" s="49">
        <v>1962031</v>
      </c>
      <c r="X93" s="49">
        <v>3677730</v>
      </c>
      <c r="Y93" s="50">
        <f>647086+2614706</f>
        <v>3261792</v>
      </c>
      <c r="Z93" s="50"/>
      <c r="AA93" s="50">
        <v>0</v>
      </c>
      <c r="AB93" s="50"/>
      <c r="AC93" s="49"/>
      <c r="AD93" s="49"/>
      <c r="AE93" s="55">
        <f t="shared" si="72"/>
        <v>0</v>
      </c>
      <c r="AF93" s="50"/>
      <c r="AG93" s="50"/>
      <c r="AH93" s="55">
        <f t="shared" si="73"/>
        <v>0</v>
      </c>
      <c r="AI93" s="276">
        <f t="shared" si="96"/>
        <v>1962031</v>
      </c>
      <c r="AJ93" s="276">
        <f t="shared" si="88"/>
        <v>3677730</v>
      </c>
      <c r="AK93" s="277">
        <f t="shared" si="97"/>
        <v>3261792</v>
      </c>
      <c r="AL93" s="49"/>
      <c r="AM93" s="49">
        <v>0</v>
      </c>
      <c r="AN93" s="50"/>
      <c r="AO93" s="49"/>
      <c r="AP93" s="49">
        <v>0</v>
      </c>
      <c r="AQ93" s="50"/>
      <c r="AR93" s="49"/>
      <c r="AS93" s="49"/>
      <c r="AT93" s="50">
        <f t="shared" si="56"/>
        <v>0</v>
      </c>
      <c r="AU93" s="49"/>
      <c r="AV93" s="49"/>
      <c r="AW93" s="50">
        <f t="shared" si="77"/>
        <v>0</v>
      </c>
      <c r="AX93" s="979">
        <f t="shared" si="98"/>
        <v>0</v>
      </c>
      <c r="AY93" s="979">
        <f t="shared" si="89"/>
        <v>0</v>
      </c>
      <c r="AZ93" s="711">
        <f t="shared" si="89"/>
        <v>0</v>
      </c>
      <c r="BA93" s="50"/>
      <c r="BB93" s="50"/>
      <c r="BC93" s="50">
        <f t="shared" si="90"/>
        <v>0</v>
      </c>
      <c r="BD93" s="99">
        <f t="shared" si="99"/>
        <v>1962031</v>
      </c>
      <c r="BE93" s="99">
        <f t="shared" si="92"/>
        <v>3677730</v>
      </c>
      <c r="BF93" s="50">
        <f t="shared" si="95"/>
        <v>3261792</v>
      </c>
      <c r="BG93" s="66"/>
      <c r="BH93" s="66"/>
      <c r="BI93" s="66"/>
      <c r="BJ93" s="59"/>
      <c r="BK93" s="59"/>
      <c r="BL93" s="59"/>
    </row>
    <row r="94" spans="1:64" s="103" customFormat="1" ht="15" hidden="1" customHeight="1">
      <c r="A94" s="197" t="s">
        <v>620</v>
      </c>
      <c r="B94" s="49"/>
      <c r="C94" s="49">
        <v>0</v>
      </c>
      <c r="D94" s="50"/>
      <c r="E94" s="49"/>
      <c r="F94" s="49">
        <v>0</v>
      </c>
      <c r="G94" s="50"/>
      <c r="H94" s="49"/>
      <c r="I94" s="49">
        <v>0</v>
      </c>
      <c r="J94" s="50"/>
      <c r="K94" s="49"/>
      <c r="L94" s="49">
        <v>0</v>
      </c>
      <c r="M94" s="55"/>
      <c r="N94" s="55"/>
      <c r="O94" s="49"/>
      <c r="P94" s="55">
        <f t="shared" si="71"/>
        <v>0</v>
      </c>
      <c r="Q94" s="49"/>
      <c r="R94" s="49">
        <v>0</v>
      </c>
      <c r="S94" s="55"/>
      <c r="T94" s="49"/>
      <c r="U94" s="49">
        <v>0</v>
      </c>
      <c r="V94" s="55"/>
      <c r="W94" s="49"/>
      <c r="X94" s="49">
        <v>0</v>
      </c>
      <c r="Y94" s="50"/>
      <c r="Z94" s="50"/>
      <c r="AA94" s="50">
        <v>0</v>
      </c>
      <c r="AB94" s="50"/>
      <c r="AC94" s="49"/>
      <c r="AD94" s="49"/>
      <c r="AE94" s="55">
        <f t="shared" si="72"/>
        <v>0</v>
      </c>
      <c r="AF94" s="50"/>
      <c r="AG94" s="50"/>
      <c r="AH94" s="55">
        <f t="shared" si="73"/>
        <v>0</v>
      </c>
      <c r="AI94" s="276">
        <f t="shared" si="96"/>
        <v>0</v>
      </c>
      <c r="AJ94" s="276">
        <v>0</v>
      </c>
      <c r="AK94" s="277"/>
      <c r="AL94" s="49"/>
      <c r="AM94" s="49">
        <v>0</v>
      </c>
      <c r="AN94" s="50"/>
      <c r="AO94" s="49"/>
      <c r="AP94" s="49">
        <v>0</v>
      </c>
      <c r="AQ94" s="50"/>
      <c r="AR94" s="49"/>
      <c r="AS94" s="49"/>
      <c r="AT94" s="50">
        <f t="shared" si="56"/>
        <v>0</v>
      </c>
      <c r="AU94" s="49"/>
      <c r="AV94" s="49"/>
      <c r="AW94" s="50">
        <f t="shared" si="77"/>
        <v>0</v>
      </c>
      <c r="AX94" s="979">
        <f t="shared" si="98"/>
        <v>0</v>
      </c>
      <c r="AY94" s="979">
        <v>0</v>
      </c>
      <c r="AZ94" s="711"/>
      <c r="BA94" s="50"/>
      <c r="BB94" s="50"/>
      <c r="BC94" s="50">
        <f t="shared" si="90"/>
        <v>0</v>
      </c>
      <c r="BD94" s="99">
        <f t="shared" si="99"/>
        <v>0</v>
      </c>
      <c r="BE94" s="99">
        <f t="shared" ref="BE94:BE99" si="100">AJ94+AY94</f>
        <v>0</v>
      </c>
      <c r="BF94" s="50">
        <f t="shared" ref="BF94:BF99" si="101">SUM(BD94:BE94)</f>
        <v>0</v>
      </c>
      <c r="BG94" s="66"/>
      <c r="BH94" s="66"/>
      <c r="BI94" s="66"/>
      <c r="BJ94" s="59"/>
      <c r="BK94" s="59"/>
      <c r="BL94" s="59"/>
    </row>
    <row r="95" spans="1:64" s="103" customFormat="1" ht="15" hidden="1" customHeight="1">
      <c r="A95" s="197" t="s">
        <v>621</v>
      </c>
      <c r="B95" s="49"/>
      <c r="C95" s="49">
        <v>0</v>
      </c>
      <c r="D95" s="50"/>
      <c r="E95" s="49"/>
      <c r="F95" s="49">
        <v>0</v>
      </c>
      <c r="G95" s="50"/>
      <c r="H95" s="49"/>
      <c r="I95" s="49">
        <v>0</v>
      </c>
      <c r="J95" s="50"/>
      <c r="K95" s="49"/>
      <c r="L95" s="49">
        <v>0</v>
      </c>
      <c r="M95" s="55"/>
      <c r="N95" s="55"/>
      <c r="O95" s="49"/>
      <c r="P95" s="55">
        <f>SUM(N95+O95)</f>
        <v>0</v>
      </c>
      <c r="Q95" s="49"/>
      <c r="R95" s="49">
        <v>0</v>
      </c>
      <c r="S95" s="55"/>
      <c r="T95" s="49"/>
      <c r="U95" s="49">
        <v>0</v>
      </c>
      <c r="V95" s="55"/>
      <c r="W95" s="49"/>
      <c r="X95" s="49">
        <v>0</v>
      </c>
      <c r="Y95" s="50"/>
      <c r="Z95" s="50"/>
      <c r="AA95" s="50">
        <v>0</v>
      </c>
      <c r="AB95" s="50"/>
      <c r="AC95" s="49"/>
      <c r="AD95" s="49"/>
      <c r="AE95" s="55">
        <f>SUM(AC95+AD95)</f>
        <v>0</v>
      </c>
      <c r="AF95" s="50"/>
      <c r="AG95" s="50"/>
      <c r="AH95" s="55">
        <f>SUM(AF95+AG95)</f>
        <v>0</v>
      </c>
      <c r="AI95" s="276">
        <f t="shared" si="96"/>
        <v>0</v>
      </c>
      <c r="AJ95" s="276">
        <v>0</v>
      </c>
      <c r="AK95" s="277"/>
      <c r="AL95" s="49"/>
      <c r="AM95" s="49">
        <v>0</v>
      </c>
      <c r="AN95" s="50"/>
      <c r="AO95" s="49"/>
      <c r="AP95" s="49">
        <v>0</v>
      </c>
      <c r="AQ95" s="50"/>
      <c r="AR95" s="49"/>
      <c r="AS95" s="49"/>
      <c r="AT95" s="50">
        <f t="shared" si="56"/>
        <v>0</v>
      </c>
      <c r="AU95" s="49"/>
      <c r="AV95" s="49"/>
      <c r="AW95" s="50">
        <f>SUM(AU95+AV95)</f>
        <v>0</v>
      </c>
      <c r="AX95" s="979">
        <f t="shared" si="98"/>
        <v>0</v>
      </c>
      <c r="AY95" s="979">
        <v>0</v>
      </c>
      <c r="AZ95" s="711"/>
      <c r="BA95" s="50"/>
      <c r="BB95" s="50"/>
      <c r="BC95" s="50">
        <f>SUM(BA95:BB95)</f>
        <v>0</v>
      </c>
      <c r="BD95" s="99">
        <f t="shared" si="99"/>
        <v>0</v>
      </c>
      <c r="BE95" s="99">
        <f t="shared" si="100"/>
        <v>0</v>
      </c>
      <c r="BF95" s="50">
        <f t="shared" si="101"/>
        <v>0</v>
      </c>
      <c r="BG95" s="66"/>
      <c r="BH95" s="66"/>
      <c r="BI95" s="66"/>
      <c r="BJ95" s="59"/>
      <c r="BK95" s="59"/>
      <c r="BL95" s="59"/>
    </row>
    <row r="96" spans="1:64" s="103" customFormat="1" ht="15" hidden="1" customHeight="1">
      <c r="A96" s="298" t="s">
        <v>622</v>
      </c>
      <c r="B96" s="49"/>
      <c r="C96" s="49">
        <v>0</v>
      </c>
      <c r="D96" s="50"/>
      <c r="E96" s="49"/>
      <c r="F96" s="49">
        <v>0</v>
      </c>
      <c r="G96" s="50"/>
      <c r="H96" s="49"/>
      <c r="I96" s="49">
        <v>0</v>
      </c>
      <c r="J96" s="50"/>
      <c r="K96" s="49"/>
      <c r="L96" s="49">
        <v>0</v>
      </c>
      <c r="M96" s="55"/>
      <c r="N96" s="55"/>
      <c r="O96" s="49"/>
      <c r="P96" s="55">
        <f>SUM(N96+O96)</f>
        <v>0</v>
      </c>
      <c r="Q96" s="49"/>
      <c r="R96" s="49">
        <v>0</v>
      </c>
      <c r="S96" s="55"/>
      <c r="T96" s="49"/>
      <c r="U96" s="49">
        <v>0</v>
      </c>
      <c r="V96" s="55"/>
      <c r="W96" s="49"/>
      <c r="X96" s="49">
        <v>0</v>
      </c>
      <c r="Y96" s="50"/>
      <c r="Z96" s="50"/>
      <c r="AA96" s="50">
        <v>0</v>
      </c>
      <c r="AB96" s="50"/>
      <c r="AC96" s="49"/>
      <c r="AD96" s="49"/>
      <c r="AE96" s="55">
        <f>SUM(AC96+AD96)</f>
        <v>0</v>
      </c>
      <c r="AF96" s="50"/>
      <c r="AG96" s="50"/>
      <c r="AH96" s="55">
        <f>SUM(AF96+AG96)</f>
        <v>0</v>
      </c>
      <c r="AI96" s="276">
        <f t="shared" si="96"/>
        <v>0</v>
      </c>
      <c r="AJ96" s="276">
        <v>0</v>
      </c>
      <c r="AK96" s="277"/>
      <c r="AL96" s="49"/>
      <c r="AM96" s="49">
        <v>0</v>
      </c>
      <c r="AN96" s="50"/>
      <c r="AO96" s="49"/>
      <c r="AP96" s="49">
        <v>0</v>
      </c>
      <c r="AQ96" s="50"/>
      <c r="AR96" s="49"/>
      <c r="AS96" s="49"/>
      <c r="AT96" s="50">
        <f t="shared" si="56"/>
        <v>0</v>
      </c>
      <c r="AU96" s="49"/>
      <c r="AV96" s="49"/>
      <c r="AW96" s="50">
        <f>SUM(AU96+AV96)</f>
        <v>0</v>
      </c>
      <c r="AX96" s="979">
        <f t="shared" si="98"/>
        <v>0</v>
      </c>
      <c r="AY96" s="979">
        <v>0</v>
      </c>
      <c r="AZ96" s="711"/>
      <c r="BA96" s="50"/>
      <c r="BB96" s="50"/>
      <c r="BC96" s="50">
        <f>SUM(BA96:BB96)</f>
        <v>0</v>
      </c>
      <c r="BD96" s="99">
        <f t="shared" si="99"/>
        <v>0</v>
      </c>
      <c r="BE96" s="99">
        <f t="shared" si="100"/>
        <v>0</v>
      </c>
      <c r="BF96" s="50">
        <f t="shared" si="101"/>
        <v>0</v>
      </c>
      <c r="BG96" s="66"/>
      <c r="BH96" s="66"/>
      <c r="BI96" s="66"/>
      <c r="BJ96" s="59"/>
      <c r="BK96" s="59"/>
      <c r="BL96" s="59"/>
    </row>
    <row r="97" spans="1:64" s="103" customFormat="1" ht="15" hidden="1" customHeight="1">
      <c r="A97" s="197" t="s">
        <v>623</v>
      </c>
      <c r="B97" s="49"/>
      <c r="C97" s="49">
        <v>0</v>
      </c>
      <c r="D97" s="50"/>
      <c r="E97" s="49"/>
      <c r="F97" s="49">
        <v>0</v>
      </c>
      <c r="G97" s="50"/>
      <c r="H97" s="49"/>
      <c r="I97" s="49">
        <v>0</v>
      </c>
      <c r="J97" s="50"/>
      <c r="K97" s="49"/>
      <c r="L97" s="49">
        <v>0</v>
      </c>
      <c r="M97" s="55"/>
      <c r="N97" s="55"/>
      <c r="O97" s="49"/>
      <c r="P97" s="55">
        <f>SUM(N97+O97)</f>
        <v>0</v>
      </c>
      <c r="Q97" s="49"/>
      <c r="R97" s="49">
        <v>0</v>
      </c>
      <c r="S97" s="55"/>
      <c r="T97" s="49"/>
      <c r="U97" s="49">
        <v>0</v>
      </c>
      <c r="V97" s="55"/>
      <c r="W97" s="49"/>
      <c r="X97" s="49">
        <v>0</v>
      </c>
      <c r="Y97" s="50"/>
      <c r="Z97" s="50"/>
      <c r="AA97" s="50">
        <v>0</v>
      </c>
      <c r="AB97" s="50"/>
      <c r="AC97" s="49"/>
      <c r="AD97" s="49"/>
      <c r="AE97" s="55">
        <f>SUM(AC97+AD97)</f>
        <v>0</v>
      </c>
      <c r="AF97" s="50"/>
      <c r="AG97" s="50"/>
      <c r="AH97" s="55">
        <f>SUM(AF97+AG97)</f>
        <v>0</v>
      </c>
      <c r="AI97" s="276">
        <f t="shared" si="96"/>
        <v>0</v>
      </c>
      <c r="AJ97" s="276">
        <v>0</v>
      </c>
      <c r="AK97" s="277"/>
      <c r="AL97" s="49"/>
      <c r="AM97" s="49">
        <v>0</v>
      </c>
      <c r="AN97" s="50"/>
      <c r="AO97" s="49"/>
      <c r="AP97" s="49">
        <v>0</v>
      </c>
      <c r="AQ97" s="50"/>
      <c r="AR97" s="49"/>
      <c r="AS97" s="49"/>
      <c r="AT97" s="50">
        <f t="shared" si="56"/>
        <v>0</v>
      </c>
      <c r="AU97" s="49"/>
      <c r="AV97" s="49"/>
      <c r="AW97" s="50">
        <f>SUM(AU97+AV97)</f>
        <v>0</v>
      </c>
      <c r="AX97" s="979">
        <f t="shared" si="98"/>
        <v>0</v>
      </c>
      <c r="AY97" s="979">
        <v>0</v>
      </c>
      <c r="AZ97" s="711"/>
      <c r="BA97" s="50"/>
      <c r="BB97" s="50"/>
      <c r="BC97" s="50">
        <f>SUM(BA97:BB97)</f>
        <v>0</v>
      </c>
      <c r="BD97" s="99">
        <f t="shared" si="99"/>
        <v>0</v>
      </c>
      <c r="BE97" s="99">
        <f t="shared" si="100"/>
        <v>0</v>
      </c>
      <c r="BF97" s="50">
        <f t="shared" si="101"/>
        <v>0</v>
      </c>
      <c r="BG97" s="66"/>
      <c r="BH97" s="66"/>
      <c r="BI97" s="66"/>
      <c r="BJ97" s="59"/>
      <c r="BK97" s="59"/>
      <c r="BL97" s="59"/>
    </row>
    <row r="98" spans="1:64" s="103" customFormat="1" ht="15" hidden="1" customHeight="1">
      <c r="A98" s="197" t="s">
        <v>624</v>
      </c>
      <c r="B98" s="49"/>
      <c r="C98" s="49">
        <v>0</v>
      </c>
      <c r="D98" s="50"/>
      <c r="E98" s="49"/>
      <c r="F98" s="49">
        <v>0</v>
      </c>
      <c r="G98" s="50"/>
      <c r="H98" s="49"/>
      <c r="I98" s="49">
        <v>0</v>
      </c>
      <c r="J98" s="50"/>
      <c r="K98" s="49"/>
      <c r="L98" s="49">
        <v>0</v>
      </c>
      <c r="M98" s="55"/>
      <c r="N98" s="55"/>
      <c r="O98" s="49"/>
      <c r="P98" s="55">
        <f>SUM(N98+O98)</f>
        <v>0</v>
      </c>
      <c r="Q98" s="49"/>
      <c r="R98" s="49">
        <v>0</v>
      </c>
      <c r="S98" s="55"/>
      <c r="T98" s="49"/>
      <c r="U98" s="49">
        <v>0</v>
      </c>
      <c r="V98" s="55"/>
      <c r="W98" s="49"/>
      <c r="X98" s="49">
        <v>0</v>
      </c>
      <c r="Y98" s="50"/>
      <c r="Z98" s="50"/>
      <c r="AA98" s="50">
        <v>0</v>
      </c>
      <c r="AB98" s="50"/>
      <c r="AC98" s="49"/>
      <c r="AD98" s="49"/>
      <c r="AE98" s="55">
        <f>SUM(AC98+AD98)</f>
        <v>0</v>
      </c>
      <c r="AF98" s="50"/>
      <c r="AG98" s="50"/>
      <c r="AH98" s="55">
        <f>SUM(AF98+AG98)</f>
        <v>0</v>
      </c>
      <c r="AI98" s="276">
        <f t="shared" si="96"/>
        <v>0</v>
      </c>
      <c r="AJ98" s="276">
        <v>0</v>
      </c>
      <c r="AK98" s="277"/>
      <c r="AL98" s="49"/>
      <c r="AM98" s="49">
        <v>0</v>
      </c>
      <c r="AN98" s="50"/>
      <c r="AO98" s="49"/>
      <c r="AP98" s="49">
        <v>0</v>
      </c>
      <c r="AQ98" s="50"/>
      <c r="AR98" s="49"/>
      <c r="AS98" s="49"/>
      <c r="AT98" s="50">
        <f t="shared" si="56"/>
        <v>0</v>
      </c>
      <c r="AU98" s="49"/>
      <c r="AV98" s="49"/>
      <c r="AW98" s="50">
        <f>SUM(AU98+AV98)</f>
        <v>0</v>
      </c>
      <c r="AX98" s="979">
        <f t="shared" si="98"/>
        <v>0</v>
      </c>
      <c r="AY98" s="979">
        <v>0</v>
      </c>
      <c r="AZ98" s="711"/>
      <c r="BA98" s="50"/>
      <c r="BB98" s="50"/>
      <c r="BC98" s="50">
        <f>SUM(BA98:BB98)</f>
        <v>0</v>
      </c>
      <c r="BD98" s="99">
        <f t="shared" si="99"/>
        <v>0</v>
      </c>
      <c r="BE98" s="99">
        <f t="shared" si="100"/>
        <v>0</v>
      </c>
      <c r="BF98" s="50">
        <f t="shared" si="101"/>
        <v>0</v>
      </c>
      <c r="BG98" s="66"/>
      <c r="BH98" s="66"/>
      <c r="BI98" s="66"/>
      <c r="BJ98" s="59"/>
      <c r="BK98" s="59"/>
      <c r="BL98" s="59"/>
    </row>
    <row r="99" spans="1:64" s="103" customFormat="1" ht="15" hidden="1" customHeight="1">
      <c r="A99" s="197" t="s">
        <v>625</v>
      </c>
      <c r="B99" s="49"/>
      <c r="C99" s="49">
        <v>0</v>
      </c>
      <c r="D99" s="50"/>
      <c r="E99" s="49"/>
      <c r="F99" s="49">
        <v>0</v>
      </c>
      <c r="G99" s="50"/>
      <c r="H99" s="49"/>
      <c r="I99" s="49">
        <v>0</v>
      </c>
      <c r="J99" s="50"/>
      <c r="K99" s="49"/>
      <c r="L99" s="49">
        <v>0</v>
      </c>
      <c r="M99" s="55"/>
      <c r="N99" s="55"/>
      <c r="O99" s="49"/>
      <c r="P99" s="55">
        <f>SUM(N99+O99)</f>
        <v>0</v>
      </c>
      <c r="Q99" s="49"/>
      <c r="R99" s="49">
        <v>0</v>
      </c>
      <c r="S99" s="55"/>
      <c r="T99" s="49"/>
      <c r="U99" s="49">
        <v>0</v>
      </c>
      <c r="V99" s="55"/>
      <c r="W99" s="49"/>
      <c r="X99" s="49">
        <v>0</v>
      </c>
      <c r="Y99" s="50"/>
      <c r="Z99" s="50"/>
      <c r="AA99" s="50">
        <v>0</v>
      </c>
      <c r="AB99" s="50"/>
      <c r="AC99" s="49"/>
      <c r="AD99" s="49"/>
      <c r="AE99" s="55">
        <f>SUM(AC99+AD99)</f>
        <v>0</v>
      </c>
      <c r="AF99" s="50"/>
      <c r="AG99" s="50"/>
      <c r="AH99" s="55">
        <f>SUM(AF99+AG99)</f>
        <v>0</v>
      </c>
      <c r="AI99" s="276">
        <f t="shared" si="96"/>
        <v>0</v>
      </c>
      <c r="AJ99" s="276">
        <v>0</v>
      </c>
      <c r="AK99" s="277"/>
      <c r="AL99" s="49"/>
      <c r="AM99" s="49">
        <v>0</v>
      </c>
      <c r="AN99" s="50"/>
      <c r="AO99" s="49"/>
      <c r="AP99" s="49">
        <v>0</v>
      </c>
      <c r="AQ99" s="50"/>
      <c r="AR99" s="49"/>
      <c r="AS99" s="49"/>
      <c r="AT99" s="50">
        <f>SUM(AR99+AS99)</f>
        <v>0</v>
      </c>
      <c r="AU99" s="49"/>
      <c r="AV99" s="49"/>
      <c r="AW99" s="50">
        <f>SUM(AU99+AV99)</f>
        <v>0</v>
      </c>
      <c r="AX99" s="979">
        <f t="shared" si="98"/>
        <v>0</v>
      </c>
      <c r="AY99" s="979">
        <v>0</v>
      </c>
      <c r="AZ99" s="711"/>
      <c r="BA99" s="50"/>
      <c r="BB99" s="50"/>
      <c r="BC99" s="50">
        <f>SUM(BA99:BB99)</f>
        <v>0</v>
      </c>
      <c r="BD99" s="99">
        <f t="shared" si="99"/>
        <v>0</v>
      </c>
      <c r="BE99" s="99">
        <f t="shared" si="100"/>
        <v>0</v>
      </c>
      <c r="BF99" s="50">
        <f t="shared" si="101"/>
        <v>0</v>
      </c>
      <c r="BG99" s="66"/>
      <c r="BH99" s="66"/>
      <c r="BI99" s="66"/>
      <c r="BJ99" s="59"/>
      <c r="BK99" s="59"/>
      <c r="BL99" s="59"/>
    </row>
    <row r="100" spans="1:64" ht="15" customHeight="1" thickBot="1">
      <c r="A100" s="223" t="s">
        <v>626</v>
      </c>
      <c r="B100" s="47">
        <f>SUM(B84:B99)</f>
        <v>0</v>
      </c>
      <c r="C100" s="47">
        <f t="shared" ref="C100:BD100" si="102">SUM(C84:C99)</f>
        <v>0</v>
      </c>
      <c r="D100" s="47">
        <f t="shared" si="102"/>
        <v>0</v>
      </c>
      <c r="E100" s="47">
        <f t="shared" si="102"/>
        <v>0</v>
      </c>
      <c r="F100" s="47">
        <f t="shared" si="102"/>
        <v>0</v>
      </c>
      <c r="G100" s="47">
        <f t="shared" si="102"/>
        <v>0</v>
      </c>
      <c r="H100" s="47">
        <f t="shared" si="102"/>
        <v>0</v>
      </c>
      <c r="I100" s="47">
        <f t="shared" si="102"/>
        <v>0</v>
      </c>
      <c r="J100" s="47">
        <f t="shared" si="102"/>
        <v>0</v>
      </c>
      <c r="K100" s="47">
        <f t="shared" si="102"/>
        <v>0</v>
      </c>
      <c r="L100" s="47">
        <f t="shared" si="102"/>
        <v>0</v>
      </c>
      <c r="M100" s="47">
        <f t="shared" si="102"/>
        <v>0</v>
      </c>
      <c r="N100" s="47">
        <f t="shared" si="102"/>
        <v>0</v>
      </c>
      <c r="O100" s="47">
        <f t="shared" si="102"/>
        <v>0</v>
      </c>
      <c r="P100" s="47">
        <f t="shared" si="102"/>
        <v>0</v>
      </c>
      <c r="Q100" s="47">
        <f t="shared" si="102"/>
        <v>0</v>
      </c>
      <c r="R100" s="47">
        <f t="shared" si="102"/>
        <v>0</v>
      </c>
      <c r="S100" s="47">
        <f t="shared" si="102"/>
        <v>0</v>
      </c>
      <c r="T100" s="47">
        <f t="shared" si="102"/>
        <v>0</v>
      </c>
      <c r="U100" s="47">
        <f t="shared" si="102"/>
        <v>0</v>
      </c>
      <c r="V100" s="47">
        <f t="shared" si="102"/>
        <v>36300</v>
      </c>
      <c r="W100" s="47">
        <f t="shared" si="102"/>
        <v>2166715</v>
      </c>
      <c r="X100" s="47">
        <f t="shared" si="102"/>
        <v>4230962</v>
      </c>
      <c r="Y100" s="47">
        <f t="shared" si="102"/>
        <v>3487505</v>
      </c>
      <c r="Z100" s="47">
        <f t="shared" si="102"/>
        <v>0</v>
      </c>
      <c r="AA100" s="47">
        <f t="shared" si="102"/>
        <v>0</v>
      </c>
      <c r="AB100" s="47">
        <f t="shared" si="102"/>
        <v>0</v>
      </c>
      <c r="AC100" s="47">
        <f t="shared" si="102"/>
        <v>0</v>
      </c>
      <c r="AD100" s="47">
        <f t="shared" si="102"/>
        <v>0</v>
      </c>
      <c r="AE100" s="47">
        <f t="shared" si="102"/>
        <v>0</v>
      </c>
      <c r="AF100" s="47">
        <f t="shared" si="102"/>
        <v>0</v>
      </c>
      <c r="AG100" s="47">
        <f t="shared" si="102"/>
        <v>0</v>
      </c>
      <c r="AH100" s="47">
        <f t="shared" si="102"/>
        <v>0</v>
      </c>
      <c r="AI100" s="462">
        <f t="shared" si="102"/>
        <v>2166715</v>
      </c>
      <c r="AJ100" s="462">
        <f t="shared" si="102"/>
        <v>4230962</v>
      </c>
      <c r="AK100" s="462">
        <f t="shared" si="102"/>
        <v>3523805</v>
      </c>
      <c r="AL100" s="47">
        <f t="shared" si="102"/>
        <v>0</v>
      </c>
      <c r="AM100" s="47">
        <f t="shared" si="102"/>
        <v>0</v>
      </c>
      <c r="AN100" s="47">
        <f t="shared" si="102"/>
        <v>0</v>
      </c>
      <c r="AO100" s="47">
        <f t="shared" si="102"/>
        <v>0</v>
      </c>
      <c r="AP100" s="47">
        <f t="shared" si="102"/>
        <v>0</v>
      </c>
      <c r="AQ100" s="47">
        <f t="shared" si="102"/>
        <v>0</v>
      </c>
      <c r="AR100" s="47">
        <f t="shared" si="102"/>
        <v>0</v>
      </c>
      <c r="AS100" s="47">
        <f t="shared" si="102"/>
        <v>0</v>
      </c>
      <c r="AT100" s="47">
        <f t="shared" si="102"/>
        <v>0</v>
      </c>
      <c r="AU100" s="47">
        <f t="shared" si="102"/>
        <v>0</v>
      </c>
      <c r="AV100" s="47">
        <f t="shared" si="102"/>
        <v>0</v>
      </c>
      <c r="AW100" s="47">
        <f t="shared" si="102"/>
        <v>0</v>
      </c>
      <c r="AX100" s="462">
        <f t="shared" si="102"/>
        <v>0</v>
      </c>
      <c r="AY100" s="462">
        <f t="shared" si="102"/>
        <v>0</v>
      </c>
      <c r="AZ100" s="462">
        <f t="shared" si="102"/>
        <v>0</v>
      </c>
      <c r="BA100" s="47">
        <f t="shared" si="102"/>
        <v>0</v>
      </c>
      <c r="BB100" s="47">
        <f t="shared" si="102"/>
        <v>0</v>
      </c>
      <c r="BC100" s="47">
        <f t="shared" si="102"/>
        <v>0</v>
      </c>
      <c r="BD100" s="47">
        <f t="shared" si="102"/>
        <v>2166715</v>
      </c>
      <c r="BE100" s="47">
        <f>SUM(BE84:BE99)</f>
        <v>4230962</v>
      </c>
      <c r="BF100" s="47">
        <f>SUM(BF84:BF99)</f>
        <v>3523805</v>
      </c>
      <c r="BG100" s="52"/>
    </row>
    <row r="101" spans="1:64" ht="15" customHeight="1" thickBot="1">
      <c r="A101" s="328" t="s">
        <v>155</v>
      </c>
      <c r="B101" s="318">
        <f>SUM(B83+B100)</f>
        <v>0</v>
      </c>
      <c r="C101" s="318">
        <f t="shared" ref="C101:BD101" si="103">SUM(C83+C100)</f>
        <v>0</v>
      </c>
      <c r="D101" s="318">
        <f t="shared" si="103"/>
        <v>870</v>
      </c>
      <c r="E101" s="318">
        <f t="shared" si="103"/>
        <v>0</v>
      </c>
      <c r="F101" s="318">
        <f t="shared" si="103"/>
        <v>0</v>
      </c>
      <c r="G101" s="318">
        <f t="shared" si="103"/>
        <v>0</v>
      </c>
      <c r="H101" s="318">
        <f t="shared" si="103"/>
        <v>917476</v>
      </c>
      <c r="I101" s="318">
        <f t="shared" si="103"/>
        <v>809202</v>
      </c>
      <c r="J101" s="318">
        <f t="shared" si="103"/>
        <v>777522</v>
      </c>
      <c r="K101" s="318">
        <f t="shared" si="103"/>
        <v>0</v>
      </c>
      <c r="L101" s="318">
        <f t="shared" si="103"/>
        <v>0</v>
      </c>
      <c r="M101" s="318">
        <f t="shared" si="103"/>
        <v>0</v>
      </c>
      <c r="N101" s="318">
        <f t="shared" si="103"/>
        <v>0</v>
      </c>
      <c r="O101" s="318">
        <f t="shared" si="103"/>
        <v>0</v>
      </c>
      <c r="P101" s="318">
        <f t="shared" si="103"/>
        <v>0</v>
      </c>
      <c r="Q101" s="318">
        <f t="shared" si="103"/>
        <v>100</v>
      </c>
      <c r="R101" s="318">
        <f t="shared" si="103"/>
        <v>110</v>
      </c>
      <c r="S101" s="318">
        <f t="shared" si="103"/>
        <v>10</v>
      </c>
      <c r="T101" s="318">
        <f t="shared" si="103"/>
        <v>2242095</v>
      </c>
      <c r="U101" s="318">
        <f t="shared" si="103"/>
        <v>2481013</v>
      </c>
      <c r="V101" s="318">
        <f t="shared" si="103"/>
        <v>2518023</v>
      </c>
      <c r="W101" s="318">
        <f t="shared" si="103"/>
        <v>2166715</v>
      </c>
      <c r="X101" s="318">
        <f t="shared" si="103"/>
        <v>4230962</v>
      </c>
      <c r="Y101" s="318">
        <f t="shared" si="103"/>
        <v>3487505</v>
      </c>
      <c r="Z101" s="318">
        <f t="shared" si="103"/>
        <v>7391740</v>
      </c>
      <c r="AA101" s="318">
        <f t="shared" si="103"/>
        <v>7424740</v>
      </c>
      <c r="AB101" s="318">
        <f t="shared" si="103"/>
        <v>7677592</v>
      </c>
      <c r="AC101" s="318">
        <f t="shared" si="103"/>
        <v>0</v>
      </c>
      <c r="AD101" s="318">
        <f t="shared" si="103"/>
        <v>0</v>
      </c>
      <c r="AE101" s="318">
        <f t="shared" si="103"/>
        <v>0</v>
      </c>
      <c r="AF101" s="318">
        <f t="shared" si="103"/>
        <v>0</v>
      </c>
      <c r="AG101" s="318">
        <f t="shared" si="103"/>
        <v>0</v>
      </c>
      <c r="AH101" s="318">
        <f t="shared" si="103"/>
        <v>0</v>
      </c>
      <c r="AI101" s="975">
        <f t="shared" si="103"/>
        <v>12718126</v>
      </c>
      <c r="AJ101" s="975">
        <f t="shared" si="103"/>
        <v>14946027</v>
      </c>
      <c r="AK101" s="975">
        <f t="shared" si="103"/>
        <v>14461522</v>
      </c>
      <c r="AL101" s="318">
        <f t="shared" si="103"/>
        <v>27000</v>
      </c>
      <c r="AM101" s="318">
        <f t="shared" si="103"/>
        <v>33000</v>
      </c>
      <c r="AN101" s="318">
        <f t="shared" si="103"/>
        <v>33442</v>
      </c>
      <c r="AO101" s="318">
        <f t="shared" si="103"/>
        <v>0</v>
      </c>
      <c r="AP101" s="318">
        <f t="shared" si="103"/>
        <v>0</v>
      </c>
      <c r="AQ101" s="318">
        <f t="shared" si="103"/>
        <v>0</v>
      </c>
      <c r="AR101" s="318">
        <f t="shared" si="103"/>
        <v>0</v>
      </c>
      <c r="AS101" s="318">
        <f t="shared" si="103"/>
        <v>0</v>
      </c>
      <c r="AT101" s="318">
        <f t="shared" si="103"/>
        <v>0</v>
      </c>
      <c r="AU101" s="318">
        <f t="shared" si="103"/>
        <v>0</v>
      </c>
      <c r="AV101" s="318">
        <f t="shared" si="103"/>
        <v>0</v>
      </c>
      <c r="AW101" s="318">
        <f t="shared" si="103"/>
        <v>0</v>
      </c>
      <c r="AX101" s="975">
        <f t="shared" si="103"/>
        <v>27000</v>
      </c>
      <c r="AY101" s="975">
        <f t="shared" si="103"/>
        <v>33000</v>
      </c>
      <c r="AZ101" s="975">
        <f t="shared" si="103"/>
        <v>33442</v>
      </c>
      <c r="BA101" s="318">
        <f t="shared" si="103"/>
        <v>0</v>
      </c>
      <c r="BB101" s="318">
        <f t="shared" si="103"/>
        <v>0</v>
      </c>
      <c r="BC101" s="318">
        <f t="shared" si="103"/>
        <v>0</v>
      </c>
      <c r="BD101" s="318">
        <f t="shared" si="103"/>
        <v>12745126</v>
      </c>
      <c r="BE101" s="318">
        <f>SUM(BE83+BE100)</f>
        <v>14979027</v>
      </c>
      <c r="BF101" s="318">
        <f>SUM(BF83+BF100)</f>
        <v>14494964</v>
      </c>
    </row>
    <row r="102" spans="1:64" s="136" customFormat="1" ht="11.25" customHeight="1">
      <c r="A102" s="137" t="s">
        <v>151</v>
      </c>
      <c r="B102" s="129"/>
      <c r="C102" s="129">
        <v>0</v>
      </c>
      <c r="D102" s="129"/>
      <c r="E102" s="129"/>
      <c r="F102" s="129">
        <v>0</v>
      </c>
      <c r="G102" s="129"/>
      <c r="H102" s="129"/>
      <c r="I102" s="129">
        <v>0</v>
      </c>
      <c r="J102" s="129"/>
      <c r="K102" s="129"/>
      <c r="L102" s="129">
        <v>0</v>
      </c>
      <c r="M102" s="129"/>
      <c r="N102" s="129"/>
      <c r="O102" s="129"/>
      <c r="P102" s="129">
        <f>SUM(N102+O102)</f>
        <v>0</v>
      </c>
      <c r="Q102" s="129"/>
      <c r="R102" s="129">
        <v>0</v>
      </c>
      <c r="S102" s="129"/>
      <c r="T102" s="129">
        <v>168660</v>
      </c>
      <c r="U102" s="129">
        <v>168660</v>
      </c>
      <c r="V102" s="129"/>
      <c r="W102" s="129"/>
      <c r="X102" s="129">
        <v>0</v>
      </c>
      <c r="Y102" s="129"/>
      <c r="Z102" s="129"/>
      <c r="AA102" s="129">
        <v>0</v>
      </c>
      <c r="AB102" s="129"/>
      <c r="AC102" s="129"/>
      <c r="AD102" s="129"/>
      <c r="AE102" s="129">
        <f t="shared" si="72"/>
        <v>0</v>
      </c>
      <c r="AF102" s="129"/>
      <c r="AG102" s="129"/>
      <c r="AH102" s="129">
        <f t="shared" si="73"/>
        <v>0</v>
      </c>
      <c r="AI102" s="334">
        <f>B102+E102+H102+K102+N102+Q102+T102+W102+Z102+AC102+AF102</f>
        <v>168660</v>
      </c>
      <c r="AJ102" s="334">
        <v>337320</v>
      </c>
      <c r="AK102" s="334"/>
      <c r="AL102" s="129"/>
      <c r="AM102" s="129">
        <v>0</v>
      </c>
      <c r="AN102" s="129"/>
      <c r="AO102" s="129"/>
      <c r="AP102" s="129"/>
      <c r="AQ102" s="129"/>
      <c r="AR102" s="129"/>
      <c r="AS102" s="129"/>
      <c r="AT102" s="129">
        <f>AR102+AS102</f>
        <v>0</v>
      </c>
      <c r="AU102" s="129"/>
      <c r="AV102" s="129"/>
      <c r="AW102" s="129">
        <f t="shared" si="77"/>
        <v>0</v>
      </c>
      <c r="AX102" s="979">
        <f>AL102+AO102+AR102+AU102</f>
        <v>0</v>
      </c>
      <c r="AY102" s="979">
        <v>0</v>
      </c>
      <c r="AZ102" s="334"/>
      <c r="BA102" s="129"/>
      <c r="BB102" s="129"/>
      <c r="BC102" s="129">
        <f>SUM(BA102+BB102)</f>
        <v>0</v>
      </c>
      <c r="BD102" s="99">
        <f>AI102+AX102</f>
        <v>168660</v>
      </c>
      <c r="BE102" s="99">
        <f>AJ102+AY102</f>
        <v>337320</v>
      </c>
      <c r="BF102" s="133">
        <f>SUM(BD102:BE102)</f>
        <v>505980</v>
      </c>
      <c r="BH102" s="140"/>
      <c r="BI102" s="140"/>
    </row>
    <row r="103" spans="1:64" s="139" customFormat="1" ht="10.5" customHeight="1">
      <c r="A103" s="137" t="s">
        <v>152</v>
      </c>
      <c r="B103" s="138">
        <f>B57-B101-B102</f>
        <v>216993</v>
      </c>
      <c r="C103" s="138">
        <v>222193</v>
      </c>
      <c r="D103" s="133"/>
      <c r="E103" s="138">
        <f>E57-E101-E102</f>
        <v>2000</v>
      </c>
      <c r="F103" s="138">
        <v>1546</v>
      </c>
      <c r="G103" s="133"/>
      <c r="H103" s="138">
        <f>H57-H101-H102</f>
        <v>534243</v>
      </c>
      <c r="I103" s="138">
        <v>625805</v>
      </c>
      <c r="J103" s="133"/>
      <c r="K103" s="138">
        <f>K57-K101-K102</f>
        <v>5080</v>
      </c>
      <c r="L103" s="138">
        <v>4068</v>
      </c>
      <c r="M103" s="133"/>
      <c r="N103" s="133">
        <f>N57-N101-N102</f>
        <v>0</v>
      </c>
      <c r="O103" s="138">
        <f>O57-O101-O102</f>
        <v>0</v>
      </c>
      <c r="P103" s="133">
        <f>SUM(N103+O103)</f>
        <v>0</v>
      </c>
      <c r="Q103" s="138">
        <f>Q57-Q101-Q102</f>
        <v>100108</v>
      </c>
      <c r="R103" s="138">
        <v>97568</v>
      </c>
      <c r="S103" s="133"/>
      <c r="T103" s="138">
        <f>T57-T101-T102</f>
        <v>-2410755</v>
      </c>
      <c r="U103" s="138">
        <v>-2539835</v>
      </c>
      <c r="V103" s="133">
        <f>SUM(T103+U103)</f>
        <v>-4950590</v>
      </c>
      <c r="W103" s="138">
        <f>W57-W101-W102</f>
        <v>4931868</v>
      </c>
      <c r="X103" s="138">
        <v>3414634</v>
      </c>
      <c r="Y103" s="133"/>
      <c r="Z103" s="138">
        <f>Z57-Z101-Z102</f>
        <v>-7391740</v>
      </c>
      <c r="AA103" s="138">
        <v>-7391740</v>
      </c>
      <c r="AB103" s="133"/>
      <c r="AC103" s="138">
        <f>AC57-AC101-AC102</f>
        <v>0</v>
      </c>
      <c r="AD103" s="138">
        <f>AD57-AD101-AD102</f>
        <v>0</v>
      </c>
      <c r="AE103" s="133">
        <f t="shared" si="72"/>
        <v>0</v>
      </c>
      <c r="AF103" s="138">
        <f>AF57-AF101-AF102</f>
        <v>0</v>
      </c>
      <c r="AG103" s="138">
        <f>AG57-AG101-AG102</f>
        <v>0</v>
      </c>
      <c r="AH103" s="133">
        <f t="shared" si="73"/>
        <v>0</v>
      </c>
      <c r="AI103" s="335">
        <f>B103+E103+H103+K103+N103+Q103+T103+W103+Z103+AC103+AF103</f>
        <v>-4012203</v>
      </c>
      <c r="AJ103" s="335">
        <v>-11129078</v>
      </c>
      <c r="AK103" s="465"/>
      <c r="AL103" s="138">
        <f>AL57-AL101-AL102</f>
        <v>-25900</v>
      </c>
      <c r="AM103" s="138">
        <v>-25900</v>
      </c>
      <c r="AN103" s="138"/>
      <c r="AO103" s="138">
        <f>AO57-AO101-AO102</f>
        <v>36000</v>
      </c>
      <c r="AP103" s="138">
        <v>38952</v>
      </c>
      <c r="AQ103" s="138"/>
      <c r="AR103" s="138">
        <f>AR57-AR101-AR102</f>
        <v>0</v>
      </c>
      <c r="AS103" s="138">
        <f>AS57-AS101-AS102</f>
        <v>0</v>
      </c>
      <c r="AT103" s="138">
        <f>AR103+AS103</f>
        <v>0</v>
      </c>
      <c r="AU103" s="138">
        <f>AU57-AU101-AU102</f>
        <v>0</v>
      </c>
      <c r="AV103" s="138">
        <f>AV57-AV101-AV102</f>
        <v>0</v>
      </c>
      <c r="AW103" s="133">
        <f t="shared" si="77"/>
        <v>0</v>
      </c>
      <c r="AX103" s="979">
        <f>AL103+AO103+AR103+AU103</f>
        <v>10100</v>
      </c>
      <c r="AY103" s="979">
        <v>23152</v>
      </c>
      <c r="AZ103" s="465"/>
      <c r="BA103" s="138">
        <f>BA57-BA101-BA102</f>
        <v>0</v>
      </c>
      <c r="BB103" s="138">
        <f>BB57-BB101-BB102</f>
        <v>0</v>
      </c>
      <c r="BC103" s="133">
        <f>SUM(BA103+BB103)</f>
        <v>0</v>
      </c>
      <c r="BD103" s="99">
        <f>AI103+AX103</f>
        <v>-4002103</v>
      </c>
      <c r="BE103" s="99">
        <f>AJ103+AY103</f>
        <v>-11105926</v>
      </c>
      <c r="BF103" s="133">
        <f>SUM(BD103:BE103)</f>
        <v>-15108029</v>
      </c>
      <c r="BH103" s="141"/>
      <c r="BI103" s="141"/>
    </row>
    <row r="104" spans="1:64" ht="15" customHeight="1">
      <c r="AK104" s="732"/>
      <c r="AV104" s="52"/>
      <c r="AY104" s="313"/>
    </row>
    <row r="105" spans="1:64" ht="15" customHeight="1">
      <c r="AK105" s="732"/>
    </row>
    <row r="106" spans="1:64" ht="15" customHeight="1">
      <c r="AK106" s="732"/>
      <c r="AV106" s="52"/>
      <c r="AY106" s="313"/>
    </row>
    <row r="107" spans="1:64" ht="15" customHeight="1">
      <c r="AK107" s="732"/>
    </row>
    <row r="108" spans="1:64" ht="15" customHeight="1">
      <c r="AI108" s="312"/>
      <c r="AJ108" s="312"/>
      <c r="AK108" s="89"/>
    </row>
    <row r="109" spans="1:64" ht="15" customHeight="1">
      <c r="AI109" s="312"/>
      <c r="AJ109" s="312"/>
      <c r="AK109" s="89"/>
    </row>
    <row r="110" spans="1:64" ht="15" customHeight="1"/>
    <row r="111" spans="1:64" ht="15" customHeight="1"/>
    <row r="112" spans="1:64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</sheetData>
  <mergeCells count="57">
    <mergeCell ref="H4:J4"/>
    <mergeCell ref="Q4:S4"/>
    <mergeCell ref="T2:V2"/>
    <mergeCell ref="H2:J2"/>
    <mergeCell ref="H3:J3"/>
    <mergeCell ref="T3:V3"/>
    <mergeCell ref="N2:P2"/>
    <mergeCell ref="N3:P3"/>
    <mergeCell ref="K2:M2"/>
    <mergeCell ref="K3:M3"/>
    <mergeCell ref="B4:D4"/>
    <mergeCell ref="B2:D2"/>
    <mergeCell ref="E2:G2"/>
    <mergeCell ref="E3:G3"/>
    <mergeCell ref="E4:G4"/>
    <mergeCell ref="B3:D3"/>
    <mergeCell ref="AO4:AQ4"/>
    <mergeCell ref="AR2:AT2"/>
    <mergeCell ref="AU4:AW4"/>
    <mergeCell ref="K4:M4"/>
    <mergeCell ref="N4:P4"/>
    <mergeCell ref="AF4:AH4"/>
    <mergeCell ref="AR4:AT4"/>
    <mergeCell ref="T4:V4"/>
    <mergeCell ref="AL4:AN4"/>
    <mergeCell ref="AI4:AK4"/>
    <mergeCell ref="W4:Y4"/>
    <mergeCell ref="Z4:AB4"/>
    <mergeCell ref="AC4:AE4"/>
    <mergeCell ref="Q2:S2"/>
    <mergeCell ref="Q3:S3"/>
    <mergeCell ref="AU3:AW3"/>
    <mergeCell ref="AU2:AW2"/>
    <mergeCell ref="BD4:BF4"/>
    <mergeCell ref="BD2:BF2"/>
    <mergeCell ref="BD3:BF3"/>
    <mergeCell ref="BA4:BC4"/>
    <mergeCell ref="BA2:BC2"/>
    <mergeCell ref="BA3:BC3"/>
    <mergeCell ref="AX2:AZ2"/>
    <mergeCell ref="AX3:AZ3"/>
    <mergeCell ref="AX4:AZ4"/>
    <mergeCell ref="AL2:AN2"/>
    <mergeCell ref="AL3:AN3"/>
    <mergeCell ref="AC3:AE3"/>
    <mergeCell ref="Z3:AB3"/>
    <mergeCell ref="AR3:AT3"/>
    <mergeCell ref="AO2:AQ2"/>
    <mergeCell ref="AO3:AQ3"/>
    <mergeCell ref="W2:Y2"/>
    <mergeCell ref="AF2:AH2"/>
    <mergeCell ref="AI2:AK2"/>
    <mergeCell ref="AF3:AH3"/>
    <mergeCell ref="AI3:AK3"/>
    <mergeCell ref="AC2:AE2"/>
    <mergeCell ref="Z2:AB2"/>
    <mergeCell ref="W3:Y3"/>
  </mergeCells>
  <phoneticPr fontId="17" type="noConversion"/>
  <printOptions horizontalCentered="1"/>
  <pageMargins left="0.43307086614173229" right="0.39370078740157483" top="0.70866141732283472" bottom="0.39370078740157483" header="0.19685039370078741" footer="0.19685039370078741"/>
  <pageSetup paperSize="9" scale="65" firstPageNumber="18" orientation="portrait" verticalDpi="300" r:id="rId1"/>
  <headerFooter alignWithMargins="0">
    <oddHeader>&amp;C
&amp;"Arial CE,Félkövér"Budapest Főváros XV.ker.Önkormányzata 2014.évi költségvetés teljesítése (eFt)&amp;R&amp;8 4.3. m. a 21/2015 (V.4.) önkormányzati rendelethez</oddHeader>
    <oddFooter>&amp;C&amp;8                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0"/>
  <dimension ref="A1:AT163"/>
  <sheetViews>
    <sheetView view="pageBreakPreview" zoomScale="75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/>
  <cols>
    <col min="1" max="1" width="49.42578125" style="70" customWidth="1"/>
    <col min="2" max="19" width="14.28515625" style="70" customWidth="1"/>
    <col min="20" max="37" width="14.28515625" style="70" hidden="1" customWidth="1"/>
    <col min="38" max="40" width="14.28515625" style="70" customWidth="1"/>
    <col min="41" max="41" width="10.42578125" style="70" bestFit="1" customWidth="1"/>
    <col min="42" max="42" width="11.140625" style="52" customWidth="1"/>
    <col min="43" max="43" width="10.42578125" style="52" customWidth="1"/>
    <col min="44" max="16384" width="9.140625" style="70"/>
  </cols>
  <sheetData>
    <row r="1" spans="1:43" s="108" customFormat="1" ht="10.5" customHeight="1">
      <c r="A1" s="219" t="s">
        <v>167</v>
      </c>
      <c r="B1" s="730"/>
      <c r="C1" s="227">
        <v>1</v>
      </c>
      <c r="D1" s="730"/>
      <c r="E1" s="730"/>
      <c r="F1" s="227">
        <v>2</v>
      </c>
      <c r="G1" s="730"/>
      <c r="H1" s="730"/>
      <c r="I1" s="227">
        <v>2</v>
      </c>
      <c r="J1" s="730"/>
      <c r="K1" s="730"/>
      <c r="L1" s="227">
        <v>3</v>
      </c>
      <c r="M1" s="730"/>
      <c r="N1" s="730"/>
      <c r="O1" s="227">
        <v>3</v>
      </c>
      <c r="P1" s="730"/>
      <c r="Q1" s="730"/>
      <c r="R1" s="227">
        <v>4</v>
      </c>
      <c r="S1" s="730"/>
      <c r="T1" s="730"/>
      <c r="U1" s="227">
        <v>5</v>
      </c>
      <c r="V1" s="730"/>
      <c r="W1" s="730"/>
      <c r="X1" s="227">
        <v>6</v>
      </c>
      <c r="Y1" s="730"/>
      <c r="Z1" s="730"/>
      <c r="AA1" s="227">
        <v>7</v>
      </c>
      <c r="AB1" s="730"/>
      <c r="AC1" s="730"/>
      <c r="AD1" s="227">
        <v>8</v>
      </c>
      <c r="AE1" s="730"/>
      <c r="AF1" s="718"/>
      <c r="AG1" s="227">
        <v>11</v>
      </c>
      <c r="AH1" s="719"/>
      <c r="AI1" s="718"/>
      <c r="AJ1" s="227">
        <v>11</v>
      </c>
      <c r="AK1" s="719"/>
      <c r="AL1" s="718"/>
      <c r="AM1" s="227">
        <v>5</v>
      </c>
      <c r="AN1" s="719"/>
      <c r="AP1" s="311"/>
      <c r="AQ1" s="311"/>
    </row>
    <row r="2" spans="1:43" ht="24.75" customHeight="1">
      <c r="A2" s="219" t="s">
        <v>492</v>
      </c>
      <c r="B2" s="1352" t="s">
        <v>241</v>
      </c>
      <c r="C2" s="1371"/>
      <c r="D2" s="1372"/>
      <c r="E2" s="1352" t="s">
        <v>389</v>
      </c>
      <c r="F2" s="1371"/>
      <c r="G2" s="1372"/>
      <c r="H2" s="1352" t="s">
        <v>391</v>
      </c>
      <c r="I2" s="1371"/>
      <c r="J2" s="1372"/>
      <c r="K2" s="1352" t="s">
        <v>393</v>
      </c>
      <c r="L2" s="1371"/>
      <c r="M2" s="1372"/>
      <c r="N2" s="1352" t="s">
        <v>501</v>
      </c>
      <c r="O2" s="1371"/>
      <c r="P2" s="1372"/>
      <c r="Q2" s="1352" t="s">
        <v>396</v>
      </c>
      <c r="R2" s="1371"/>
      <c r="S2" s="1372"/>
      <c r="T2" s="1352"/>
      <c r="U2" s="1371"/>
      <c r="V2" s="1372"/>
      <c r="W2" s="1352"/>
      <c r="X2" s="1371"/>
      <c r="Y2" s="1372"/>
      <c r="Z2" s="1352"/>
      <c r="AA2" s="1371"/>
      <c r="AB2" s="1372"/>
      <c r="AC2" s="1352"/>
      <c r="AD2" s="1371"/>
      <c r="AE2" s="1372"/>
      <c r="AF2" s="1397"/>
      <c r="AG2" s="1407"/>
      <c r="AH2" s="1408"/>
      <c r="AI2" s="1397"/>
      <c r="AJ2" s="1407"/>
      <c r="AK2" s="1408"/>
      <c r="AL2" s="1428" t="s">
        <v>397</v>
      </c>
      <c r="AM2" s="1429"/>
      <c r="AN2" s="1430"/>
    </row>
    <row r="3" spans="1:43" s="109" customFormat="1" ht="18.75" customHeight="1">
      <c r="A3" s="219" t="s">
        <v>758</v>
      </c>
      <c r="B3" s="1373" t="s">
        <v>240</v>
      </c>
      <c r="C3" s="1374"/>
      <c r="D3" s="1375"/>
      <c r="E3" s="1373" t="s">
        <v>388</v>
      </c>
      <c r="F3" s="1374"/>
      <c r="G3" s="1375"/>
      <c r="H3" s="1373" t="s">
        <v>390</v>
      </c>
      <c r="I3" s="1374"/>
      <c r="J3" s="1375"/>
      <c r="K3" s="1373" t="s">
        <v>392</v>
      </c>
      <c r="L3" s="1374"/>
      <c r="M3" s="1375"/>
      <c r="N3" s="1373" t="s">
        <v>394</v>
      </c>
      <c r="O3" s="1374"/>
      <c r="P3" s="1375"/>
      <c r="Q3" s="1373" t="s">
        <v>395</v>
      </c>
      <c r="R3" s="1374"/>
      <c r="S3" s="1375"/>
      <c r="T3" s="1373"/>
      <c r="U3" s="1374"/>
      <c r="V3" s="1375"/>
      <c r="W3" s="1373"/>
      <c r="X3" s="1374"/>
      <c r="Y3" s="1375"/>
      <c r="Z3" s="1373"/>
      <c r="AA3" s="1374"/>
      <c r="AB3" s="1375"/>
      <c r="AC3" s="1373"/>
      <c r="AD3" s="1374"/>
      <c r="AE3" s="1375"/>
      <c r="AF3" s="1403"/>
      <c r="AG3" s="1404"/>
      <c r="AH3" s="1405"/>
      <c r="AI3" s="1403"/>
      <c r="AJ3" s="1404"/>
      <c r="AK3" s="1405"/>
      <c r="AL3" s="1425" t="s">
        <v>494</v>
      </c>
      <c r="AM3" s="1426"/>
      <c r="AN3" s="1427"/>
      <c r="AP3" s="182"/>
      <c r="AQ3" s="182"/>
    </row>
    <row r="4" spans="1:43" ht="16.5" hidden="1" customHeight="1">
      <c r="A4" s="181"/>
      <c r="B4" s="1421"/>
      <c r="C4" s="1422"/>
      <c r="D4" s="1423"/>
      <c r="E4" s="1421"/>
      <c r="F4" s="1422"/>
      <c r="G4" s="1423"/>
      <c r="H4" s="1421"/>
      <c r="I4" s="1422"/>
      <c r="J4" s="1423"/>
      <c r="K4" s="1421"/>
      <c r="L4" s="1422"/>
      <c r="M4" s="1423"/>
      <c r="N4" s="1421"/>
      <c r="O4" s="1422"/>
      <c r="P4" s="1423"/>
      <c r="Q4" s="524"/>
      <c r="R4" s="524"/>
      <c r="S4" s="524"/>
      <c r="T4" s="524"/>
      <c r="U4" s="524"/>
      <c r="V4" s="524"/>
      <c r="W4" s="1421"/>
      <c r="X4" s="1422"/>
      <c r="Y4" s="1423"/>
      <c r="Z4" s="1421"/>
      <c r="AA4" s="1422"/>
      <c r="AB4" s="1423"/>
      <c r="AC4" s="1421"/>
      <c r="AD4" s="1422"/>
      <c r="AE4" s="1423"/>
      <c r="AF4" s="1421"/>
      <c r="AG4" s="1422"/>
      <c r="AH4" s="1423"/>
      <c r="AI4" s="1421"/>
      <c r="AJ4" s="1422"/>
      <c r="AK4" s="1423"/>
      <c r="AL4" s="1424" t="s">
        <v>277</v>
      </c>
      <c r="AM4" s="1350"/>
      <c r="AN4" s="1351"/>
    </row>
    <row r="5" spans="1:43" s="108" customFormat="1" ht="35.25" customHeight="1">
      <c r="A5" s="310" t="s">
        <v>28</v>
      </c>
      <c r="B5" s="503" t="s">
        <v>754</v>
      </c>
      <c r="C5" s="504" t="s">
        <v>902</v>
      </c>
      <c r="D5" s="503" t="s">
        <v>903</v>
      </c>
      <c r="E5" s="503" t="s">
        <v>754</v>
      </c>
      <c r="F5" s="504" t="s">
        <v>902</v>
      </c>
      <c r="G5" s="503" t="s">
        <v>903</v>
      </c>
      <c r="H5" s="503" t="s">
        <v>754</v>
      </c>
      <c r="I5" s="504" t="s">
        <v>902</v>
      </c>
      <c r="J5" s="503" t="s">
        <v>903</v>
      </c>
      <c r="K5" s="503" t="s">
        <v>754</v>
      </c>
      <c r="L5" s="504" t="s">
        <v>902</v>
      </c>
      <c r="M5" s="503" t="s">
        <v>903</v>
      </c>
      <c r="N5" s="503" t="s">
        <v>754</v>
      </c>
      <c r="O5" s="504" t="s">
        <v>902</v>
      </c>
      <c r="P5" s="503" t="s">
        <v>903</v>
      </c>
      <c r="Q5" s="503" t="s">
        <v>754</v>
      </c>
      <c r="R5" s="504" t="s">
        <v>902</v>
      </c>
      <c r="S5" s="503" t="s">
        <v>903</v>
      </c>
      <c r="T5" s="503" t="s">
        <v>754</v>
      </c>
      <c r="U5" s="504" t="s">
        <v>902</v>
      </c>
      <c r="V5" s="503" t="s">
        <v>903</v>
      </c>
      <c r="W5" s="503" t="s">
        <v>754</v>
      </c>
      <c r="X5" s="504" t="s">
        <v>902</v>
      </c>
      <c r="Y5" s="503" t="s">
        <v>903</v>
      </c>
      <c r="Z5" s="503" t="s">
        <v>754</v>
      </c>
      <c r="AA5" s="504" t="s">
        <v>902</v>
      </c>
      <c r="AB5" s="503" t="s">
        <v>903</v>
      </c>
      <c r="AC5" s="503" t="s">
        <v>754</v>
      </c>
      <c r="AD5" s="504" t="s">
        <v>902</v>
      </c>
      <c r="AE5" s="503" t="s">
        <v>903</v>
      </c>
      <c r="AF5" s="503" t="s">
        <v>754</v>
      </c>
      <c r="AG5" s="504" t="s">
        <v>902</v>
      </c>
      <c r="AH5" s="503" t="s">
        <v>903</v>
      </c>
      <c r="AI5" s="503" t="s">
        <v>754</v>
      </c>
      <c r="AJ5" s="504" t="s">
        <v>902</v>
      </c>
      <c r="AK5" s="503" t="s">
        <v>903</v>
      </c>
      <c r="AL5" s="503" t="s">
        <v>754</v>
      </c>
      <c r="AM5" s="504" t="s">
        <v>902</v>
      </c>
      <c r="AN5" s="503" t="s">
        <v>903</v>
      </c>
      <c r="AP5" s="311"/>
      <c r="AQ5" s="311"/>
    </row>
    <row r="6" spans="1:43" s="110" customFormat="1" ht="11.25" customHeight="1">
      <c r="A6" s="263"/>
      <c r="B6" s="263" t="s">
        <v>332</v>
      </c>
      <c r="C6" s="263" t="s">
        <v>165</v>
      </c>
      <c r="D6" s="263" t="s">
        <v>159</v>
      </c>
      <c r="E6" s="263" t="s">
        <v>160</v>
      </c>
      <c r="F6" s="263" t="s">
        <v>1209</v>
      </c>
      <c r="G6" s="263" t="s">
        <v>1210</v>
      </c>
      <c r="H6" s="263" t="s">
        <v>1211</v>
      </c>
      <c r="I6" s="263" t="s">
        <v>1226</v>
      </c>
      <c r="J6" s="263" t="s">
        <v>1227</v>
      </c>
      <c r="K6" s="263" t="s">
        <v>224</v>
      </c>
      <c r="L6" s="263" t="s">
        <v>1228</v>
      </c>
      <c r="M6" s="263" t="s">
        <v>986</v>
      </c>
      <c r="N6" s="263" t="s">
        <v>987</v>
      </c>
      <c r="O6" s="263" t="s">
        <v>988</v>
      </c>
      <c r="P6" s="263" t="s">
        <v>989</v>
      </c>
      <c r="Q6" s="263" t="s">
        <v>990</v>
      </c>
      <c r="R6" s="263" t="s">
        <v>506</v>
      </c>
      <c r="S6" s="263" t="s">
        <v>991</v>
      </c>
      <c r="T6" s="263" t="s">
        <v>992</v>
      </c>
      <c r="U6" s="263" t="s">
        <v>511</v>
      </c>
      <c r="V6" s="263" t="s">
        <v>1224</v>
      </c>
      <c r="W6" s="263" t="s">
        <v>1225</v>
      </c>
      <c r="X6" s="263" t="s">
        <v>348</v>
      </c>
      <c r="Y6" s="263" t="s">
        <v>349</v>
      </c>
      <c r="Z6" s="263" t="s">
        <v>350</v>
      </c>
      <c r="AA6" s="263" t="s">
        <v>351</v>
      </c>
      <c r="AB6" s="263" t="s">
        <v>352</v>
      </c>
      <c r="AC6" s="263" t="s">
        <v>520</v>
      </c>
      <c r="AD6" s="263" t="s">
        <v>521</v>
      </c>
      <c r="AE6" s="263" t="s">
        <v>1197</v>
      </c>
      <c r="AF6" s="263" t="s">
        <v>1198</v>
      </c>
      <c r="AG6" s="263" t="s">
        <v>1199</v>
      </c>
      <c r="AH6" s="263" t="s">
        <v>1200</v>
      </c>
      <c r="AI6" s="263" t="s">
        <v>1201</v>
      </c>
      <c r="AJ6" s="263" t="s">
        <v>1202</v>
      </c>
      <c r="AK6" s="263" t="s">
        <v>1203</v>
      </c>
      <c r="AL6" s="733" t="s">
        <v>992</v>
      </c>
      <c r="AM6" s="733" t="s">
        <v>511</v>
      </c>
      <c r="AN6" s="733" t="s">
        <v>1224</v>
      </c>
      <c r="AP6" s="724"/>
      <c r="AQ6" s="724"/>
    </row>
    <row r="7" spans="1:43" s="111" customFormat="1" ht="15" hidden="1" customHeight="1">
      <c r="A7" s="255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147"/>
      <c r="AG7" s="147"/>
      <c r="AH7" s="252"/>
      <c r="AI7" s="147"/>
      <c r="AJ7" s="147"/>
      <c r="AK7" s="252"/>
      <c r="AL7" s="104"/>
      <c r="AM7" s="104"/>
      <c r="AN7" s="104"/>
      <c r="AP7" s="52"/>
      <c r="AQ7" s="52"/>
    </row>
    <row r="8" spans="1:43" s="111" customFormat="1" ht="15" customHeight="1">
      <c r="A8" s="255" t="s">
        <v>759</v>
      </c>
      <c r="B8" s="252">
        <v>0</v>
      </c>
      <c r="C8" s="252">
        <v>0</v>
      </c>
      <c r="D8" s="252"/>
      <c r="E8" s="252">
        <v>0</v>
      </c>
      <c r="F8" s="252">
        <v>0</v>
      </c>
      <c r="G8" s="252"/>
      <c r="H8" s="252"/>
      <c r="I8" s="252">
        <v>0</v>
      </c>
      <c r="J8" s="252"/>
      <c r="K8" s="252"/>
      <c r="L8" s="252">
        <v>0</v>
      </c>
      <c r="M8" s="252"/>
      <c r="N8" s="252"/>
      <c r="O8" s="252">
        <v>0</v>
      </c>
      <c r="P8" s="252"/>
      <c r="Q8" s="252"/>
      <c r="R8" s="252">
        <v>0</v>
      </c>
      <c r="S8" s="252"/>
      <c r="T8" s="252"/>
      <c r="U8" s="252"/>
      <c r="V8" s="252">
        <f>SUM(T8+U8)</f>
        <v>0</v>
      </c>
      <c r="W8" s="252"/>
      <c r="X8" s="252"/>
      <c r="Y8" s="252">
        <f>SUM(W8+X8)</f>
        <v>0</v>
      </c>
      <c r="Z8" s="252"/>
      <c r="AA8" s="252"/>
      <c r="AB8" s="252">
        <f>SUM(Z8+AA8)</f>
        <v>0</v>
      </c>
      <c r="AC8" s="252"/>
      <c r="AD8" s="252"/>
      <c r="AE8" s="252">
        <f>SUM(AC8+AD8)</f>
        <v>0</v>
      </c>
      <c r="AF8" s="147"/>
      <c r="AG8" s="147"/>
      <c r="AH8" s="252">
        <f>SUM(AF8+AG8)</f>
        <v>0</v>
      </c>
      <c r="AI8" s="147"/>
      <c r="AJ8" s="147"/>
      <c r="AK8" s="252">
        <f>SUM(AI8+AJ8)</f>
        <v>0</v>
      </c>
      <c r="AL8" s="980">
        <f t="shared" ref="AL8:AN12" si="0">SUM(B8+E8+H8+K8+N8+Q8+T8+W8+Z8+AC8+AF8+AI8)</f>
        <v>0</v>
      </c>
      <c r="AM8" s="980">
        <f t="shared" si="0"/>
        <v>0</v>
      </c>
      <c r="AN8" s="980">
        <f t="shared" si="0"/>
        <v>0</v>
      </c>
      <c r="AP8" s="52"/>
      <c r="AQ8" s="52"/>
    </row>
    <row r="9" spans="1:43" s="111" customFormat="1" ht="15" customHeight="1">
      <c r="A9" s="973" t="s">
        <v>781</v>
      </c>
      <c r="B9" s="252"/>
      <c r="C9" s="252">
        <v>0</v>
      </c>
      <c r="D9" s="252"/>
      <c r="E9" s="252"/>
      <c r="F9" s="252">
        <v>0</v>
      </c>
      <c r="G9" s="252"/>
      <c r="H9" s="252"/>
      <c r="I9" s="252">
        <v>0</v>
      </c>
      <c r="J9" s="252"/>
      <c r="K9" s="252"/>
      <c r="L9" s="252">
        <v>0</v>
      </c>
      <c r="M9" s="252"/>
      <c r="N9" s="252"/>
      <c r="O9" s="252">
        <v>0</v>
      </c>
      <c r="P9" s="252"/>
      <c r="Q9" s="252"/>
      <c r="R9" s="252"/>
      <c r="S9" s="252"/>
      <c r="T9" s="252"/>
      <c r="U9" s="252"/>
      <c r="V9" s="252">
        <f>SUM(T9+U9)</f>
        <v>0</v>
      </c>
      <c r="W9" s="252"/>
      <c r="X9" s="252"/>
      <c r="Y9" s="252">
        <f>SUM(W9+X9)</f>
        <v>0</v>
      </c>
      <c r="Z9" s="252"/>
      <c r="AA9" s="252"/>
      <c r="AB9" s="252">
        <f>SUM(Z9+AA9)</f>
        <v>0</v>
      </c>
      <c r="AC9" s="252"/>
      <c r="AD9" s="252"/>
      <c r="AE9" s="252"/>
      <c r="AF9" s="147"/>
      <c r="AG9" s="147"/>
      <c r="AH9" s="252"/>
      <c r="AI9" s="147"/>
      <c r="AJ9" s="147"/>
      <c r="AK9" s="252">
        <f>SUM(AI9+AJ9)</f>
        <v>0</v>
      </c>
      <c r="AL9" s="980">
        <f t="shared" si="0"/>
        <v>0</v>
      </c>
      <c r="AM9" s="980">
        <f t="shared" si="0"/>
        <v>0</v>
      </c>
      <c r="AN9" s="980">
        <f t="shared" si="0"/>
        <v>0</v>
      </c>
      <c r="AP9" s="52"/>
      <c r="AQ9" s="52"/>
    </row>
    <row r="10" spans="1:43" s="111" customFormat="1" ht="15" customHeight="1">
      <c r="A10" s="973" t="s">
        <v>1367</v>
      </c>
      <c r="B10" s="252"/>
      <c r="C10" s="252">
        <v>0</v>
      </c>
      <c r="D10" s="252"/>
      <c r="E10" s="252"/>
      <c r="F10" s="252">
        <v>0</v>
      </c>
      <c r="G10" s="252"/>
      <c r="H10" s="252"/>
      <c r="I10" s="252">
        <v>0</v>
      </c>
      <c r="J10" s="252"/>
      <c r="K10" s="252"/>
      <c r="L10" s="252">
        <v>0</v>
      </c>
      <c r="M10" s="252"/>
      <c r="N10" s="252"/>
      <c r="O10" s="252">
        <v>0</v>
      </c>
      <c r="P10" s="252"/>
      <c r="Q10" s="252"/>
      <c r="R10" s="252"/>
      <c r="S10" s="252"/>
      <c r="T10" s="252"/>
      <c r="U10" s="252"/>
      <c r="V10" s="252">
        <f>SUM(T10+U10)</f>
        <v>0</v>
      </c>
      <c r="W10" s="252"/>
      <c r="X10" s="252"/>
      <c r="Y10" s="252">
        <f>SUM(W10+X10)</f>
        <v>0</v>
      </c>
      <c r="Z10" s="252"/>
      <c r="AA10" s="252"/>
      <c r="AB10" s="252">
        <f>SUM(Z10+AA10)</f>
        <v>0</v>
      </c>
      <c r="AC10" s="252"/>
      <c r="AD10" s="252"/>
      <c r="AE10" s="252"/>
      <c r="AF10" s="147"/>
      <c r="AG10" s="147"/>
      <c r="AH10" s="252"/>
      <c r="AI10" s="147"/>
      <c r="AJ10" s="147"/>
      <c r="AK10" s="252">
        <f>SUM(AI10+AJ10)</f>
        <v>0</v>
      </c>
      <c r="AL10" s="980">
        <f t="shared" si="0"/>
        <v>0</v>
      </c>
      <c r="AM10" s="980">
        <f t="shared" si="0"/>
        <v>0</v>
      </c>
      <c r="AN10" s="980">
        <f t="shared" si="0"/>
        <v>0</v>
      </c>
      <c r="AP10" s="52"/>
      <c r="AQ10" s="52"/>
    </row>
    <row r="11" spans="1:43" s="111" customFormat="1" ht="15" hidden="1" customHeight="1">
      <c r="A11" s="255"/>
      <c r="B11" s="252"/>
      <c r="C11" s="252">
        <v>0</v>
      </c>
      <c r="D11" s="252"/>
      <c r="E11" s="252"/>
      <c r="F11" s="252">
        <v>0</v>
      </c>
      <c r="G11" s="252"/>
      <c r="H11" s="252"/>
      <c r="I11" s="252">
        <v>0</v>
      </c>
      <c r="J11" s="252"/>
      <c r="K11" s="252"/>
      <c r="L11" s="252">
        <v>0</v>
      </c>
      <c r="M11" s="252"/>
      <c r="N11" s="252"/>
      <c r="O11" s="252">
        <v>0</v>
      </c>
      <c r="P11" s="252"/>
      <c r="Q11" s="252"/>
      <c r="R11" s="252"/>
      <c r="S11" s="252"/>
      <c r="T11" s="252"/>
      <c r="U11" s="252"/>
      <c r="V11" s="252">
        <f>SUM(T11+U11)</f>
        <v>0</v>
      </c>
      <c r="W11" s="252"/>
      <c r="X11" s="252"/>
      <c r="Y11" s="252">
        <f>SUM(W11+X11)</f>
        <v>0</v>
      </c>
      <c r="Z11" s="252"/>
      <c r="AA11" s="252"/>
      <c r="AB11" s="252">
        <f>SUM(Z11+AA11)</f>
        <v>0</v>
      </c>
      <c r="AC11" s="252"/>
      <c r="AD11" s="252"/>
      <c r="AE11" s="252"/>
      <c r="AF11" s="147"/>
      <c r="AG11" s="147"/>
      <c r="AH11" s="252"/>
      <c r="AI11" s="147"/>
      <c r="AJ11" s="147"/>
      <c r="AK11" s="252">
        <f>SUM(AI11+AJ11)</f>
        <v>0</v>
      </c>
      <c r="AL11" s="980">
        <f t="shared" si="0"/>
        <v>0</v>
      </c>
      <c r="AM11" s="980">
        <f t="shared" si="0"/>
        <v>0</v>
      </c>
      <c r="AN11" s="980">
        <f t="shared" si="0"/>
        <v>0</v>
      </c>
      <c r="AP11" s="52"/>
      <c r="AQ11" s="52"/>
    </row>
    <row r="12" spans="1:43" s="111" customFormat="1" ht="15" customHeight="1">
      <c r="A12" s="255" t="s">
        <v>1009</v>
      </c>
      <c r="B12" s="252">
        <v>400</v>
      </c>
      <c r="C12" s="252">
        <v>400</v>
      </c>
      <c r="D12" s="252">
        <v>252</v>
      </c>
      <c r="E12" s="252">
        <v>150</v>
      </c>
      <c r="F12" s="252">
        <v>150</v>
      </c>
      <c r="G12" s="252">
        <v>154</v>
      </c>
      <c r="H12" s="252"/>
      <c r="I12" s="252">
        <v>0</v>
      </c>
      <c r="J12" s="252"/>
      <c r="K12" s="252"/>
      <c r="L12" s="252">
        <v>0</v>
      </c>
      <c r="M12" s="252"/>
      <c r="N12" s="252"/>
      <c r="O12" s="252">
        <v>0</v>
      </c>
      <c r="P12" s="252"/>
      <c r="Q12" s="252"/>
      <c r="R12" s="252">
        <v>0</v>
      </c>
      <c r="S12" s="252"/>
      <c r="T12" s="252"/>
      <c r="U12" s="252"/>
      <c r="V12" s="252">
        <f>SUM(T12+U12)</f>
        <v>0</v>
      </c>
      <c r="W12" s="252"/>
      <c r="X12" s="252"/>
      <c r="Y12" s="252">
        <f>SUM(W12+X12)</f>
        <v>0</v>
      </c>
      <c r="Z12" s="252"/>
      <c r="AA12" s="252"/>
      <c r="AB12" s="252">
        <f>SUM(Z12+AA12)</f>
        <v>0</v>
      </c>
      <c r="AC12" s="252"/>
      <c r="AD12" s="252"/>
      <c r="AE12" s="252">
        <f>SUM(AC12+AD12)</f>
        <v>0</v>
      </c>
      <c r="AF12" s="147"/>
      <c r="AG12" s="147"/>
      <c r="AH12" s="252">
        <f>SUM(AF12+AG12)</f>
        <v>0</v>
      </c>
      <c r="AI12" s="147"/>
      <c r="AJ12" s="147"/>
      <c r="AK12" s="252">
        <f>SUM(AI12+AJ12)</f>
        <v>0</v>
      </c>
      <c r="AL12" s="980">
        <f t="shared" si="0"/>
        <v>550</v>
      </c>
      <c r="AM12" s="980">
        <f t="shared" si="0"/>
        <v>550</v>
      </c>
      <c r="AN12" s="980">
        <f t="shared" si="0"/>
        <v>406</v>
      </c>
      <c r="AP12" s="52"/>
      <c r="AQ12" s="52"/>
    </row>
    <row r="13" spans="1:43" s="111" customFormat="1" ht="15" hidden="1" customHeight="1">
      <c r="A13" s="255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147"/>
      <c r="AG13" s="147"/>
      <c r="AH13" s="252"/>
      <c r="AI13" s="147"/>
      <c r="AJ13" s="147"/>
      <c r="AK13" s="252"/>
      <c r="AL13" s="980"/>
      <c r="AM13" s="980"/>
      <c r="AN13" s="980"/>
      <c r="AP13" s="52"/>
      <c r="AQ13" s="52"/>
    </row>
    <row r="14" spans="1:43" ht="15" customHeight="1">
      <c r="A14" s="264" t="s">
        <v>456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52"/>
      <c r="AG14" s="45"/>
      <c r="AH14" s="46"/>
      <c r="AI14" s="52"/>
      <c r="AJ14" s="45"/>
      <c r="AK14" s="46"/>
      <c r="AL14" s="981"/>
      <c r="AM14" s="981"/>
      <c r="AN14" s="981"/>
    </row>
    <row r="15" spans="1:43" ht="15" hidden="1" customHeight="1">
      <c r="A15" s="197" t="s">
        <v>674</v>
      </c>
      <c r="B15" s="99"/>
      <c r="C15" s="99">
        <v>0</v>
      </c>
      <c r="D15" s="99"/>
      <c r="E15" s="99"/>
      <c r="F15" s="99">
        <v>0</v>
      </c>
      <c r="G15" s="99"/>
      <c r="H15" s="99"/>
      <c r="I15" s="99">
        <v>0</v>
      </c>
      <c r="J15" s="99"/>
      <c r="K15" s="99"/>
      <c r="L15" s="99">
        <v>0</v>
      </c>
      <c r="M15" s="99"/>
      <c r="N15" s="99"/>
      <c r="O15" s="99">
        <v>0</v>
      </c>
      <c r="P15" s="99"/>
      <c r="Q15" s="99"/>
      <c r="R15" s="99">
        <v>0</v>
      </c>
      <c r="S15" s="99"/>
      <c r="T15" s="99"/>
      <c r="U15" s="99"/>
      <c r="V15" s="99">
        <f t="shared" ref="V15:V26" si="1">SUM(T15+U15)</f>
        <v>0</v>
      </c>
      <c r="W15" s="99"/>
      <c r="X15" s="99"/>
      <c r="Y15" s="99">
        <f t="shared" ref="Y15:Y26" si="2">SUM(W15+X15)</f>
        <v>0</v>
      </c>
      <c r="Z15" s="99"/>
      <c r="AA15" s="99"/>
      <c r="AB15" s="99">
        <f t="shared" ref="AB15:AB26" si="3">SUM(Z15+AA15)</f>
        <v>0</v>
      </c>
      <c r="AC15" s="99"/>
      <c r="AD15" s="99"/>
      <c r="AE15" s="99">
        <f t="shared" ref="AE15:AE26" si="4">SUM(AC15+AD15)</f>
        <v>0</v>
      </c>
      <c r="AF15" s="49"/>
      <c r="AG15" s="49"/>
      <c r="AH15" s="99">
        <f t="shared" ref="AH15:AH30" si="5">SUM(AF15+AG15)</f>
        <v>0</v>
      </c>
      <c r="AI15" s="49"/>
      <c r="AJ15" s="49"/>
      <c r="AK15" s="99">
        <f t="shared" ref="AK15:AK30" si="6">SUM(AI15+AJ15)</f>
        <v>0</v>
      </c>
      <c r="AL15" s="981">
        <f t="shared" ref="AL15:AL30" si="7">SUM(B15+E15+H15+K15+N15+Q15+T15+W15+Z15+AC15+AF15+AI15)</f>
        <v>0</v>
      </c>
      <c r="AM15" s="981">
        <f t="shared" ref="AM15:AM30" si="8">SUM(C15+F15+I15+L15+O15+R15+U15+X15+AA15+AD15+AG15+AJ15)</f>
        <v>0</v>
      </c>
      <c r="AN15" s="711">
        <f t="shared" ref="AN15:AN30" si="9">SUM(D15+G15+J15+M15+P15+S15+V15+Y15+AB15+AE15+AH15+AK15)</f>
        <v>0</v>
      </c>
    </row>
    <row r="16" spans="1:43" s="103" customFormat="1" ht="15" customHeight="1">
      <c r="A16" s="197" t="s">
        <v>259</v>
      </c>
      <c r="B16" s="99">
        <v>0</v>
      </c>
      <c r="C16" s="99">
        <v>0</v>
      </c>
      <c r="D16" s="99"/>
      <c r="E16" s="99">
        <v>19454</v>
      </c>
      <c r="F16" s="99">
        <v>3985</v>
      </c>
      <c r="G16" s="99"/>
      <c r="H16" s="99"/>
      <c r="I16" s="99">
        <v>0</v>
      </c>
      <c r="J16" s="99"/>
      <c r="K16" s="99">
        <v>0</v>
      </c>
      <c r="L16" s="99">
        <v>0</v>
      </c>
      <c r="M16" s="99"/>
      <c r="N16" s="99">
        <v>0</v>
      </c>
      <c r="O16" s="99">
        <v>0</v>
      </c>
      <c r="P16" s="99"/>
      <c r="Q16" s="99">
        <v>0</v>
      </c>
      <c r="R16" s="99">
        <v>0</v>
      </c>
      <c r="S16" s="99"/>
      <c r="T16" s="99"/>
      <c r="U16" s="99"/>
      <c r="V16" s="99">
        <f>SUM(T16+U16)</f>
        <v>0</v>
      </c>
      <c r="W16" s="99"/>
      <c r="X16" s="99"/>
      <c r="Y16" s="99">
        <f>SUM(W16+X16)</f>
        <v>0</v>
      </c>
      <c r="Z16" s="99"/>
      <c r="AA16" s="99"/>
      <c r="AB16" s="99">
        <f>SUM(Z16+AA16)</f>
        <v>0</v>
      </c>
      <c r="AC16" s="99"/>
      <c r="AD16" s="99"/>
      <c r="AE16" s="99">
        <f>SUM(AC16+AD16)</f>
        <v>0</v>
      </c>
      <c r="AF16" s="49"/>
      <c r="AG16" s="49"/>
      <c r="AH16" s="99">
        <f t="shared" si="5"/>
        <v>0</v>
      </c>
      <c r="AI16" s="49"/>
      <c r="AJ16" s="49"/>
      <c r="AK16" s="99">
        <f t="shared" si="6"/>
        <v>0</v>
      </c>
      <c r="AL16" s="981">
        <f t="shared" si="7"/>
        <v>19454</v>
      </c>
      <c r="AM16" s="981">
        <f t="shared" si="8"/>
        <v>3985</v>
      </c>
      <c r="AN16" s="711">
        <f t="shared" si="9"/>
        <v>0</v>
      </c>
      <c r="AP16" s="46"/>
      <c r="AQ16" s="46"/>
    </row>
    <row r="17" spans="1:41" ht="15" customHeight="1">
      <c r="A17" s="197" t="s">
        <v>864</v>
      </c>
      <c r="B17" s="99">
        <v>0</v>
      </c>
      <c r="C17" s="99">
        <v>0</v>
      </c>
      <c r="D17" s="99"/>
      <c r="E17" s="99">
        <v>0</v>
      </c>
      <c r="F17" s="99">
        <v>0</v>
      </c>
      <c r="G17" s="99"/>
      <c r="H17" s="99"/>
      <c r="I17" s="99">
        <v>0</v>
      </c>
      <c r="J17" s="99"/>
      <c r="K17" s="99">
        <v>0</v>
      </c>
      <c r="L17" s="99">
        <v>0</v>
      </c>
      <c r="M17" s="99"/>
      <c r="N17" s="99">
        <v>0</v>
      </c>
      <c r="O17" s="99">
        <v>0</v>
      </c>
      <c r="P17" s="99"/>
      <c r="Q17" s="99">
        <v>0</v>
      </c>
      <c r="R17" s="99">
        <v>0</v>
      </c>
      <c r="S17" s="99"/>
      <c r="T17" s="99"/>
      <c r="U17" s="99"/>
      <c r="V17" s="99">
        <f t="shared" si="1"/>
        <v>0</v>
      </c>
      <c r="W17" s="99"/>
      <c r="X17" s="99"/>
      <c r="Y17" s="99">
        <f t="shared" si="2"/>
        <v>0</v>
      </c>
      <c r="Z17" s="99"/>
      <c r="AA17" s="99"/>
      <c r="AB17" s="99">
        <f t="shared" si="3"/>
        <v>0</v>
      </c>
      <c r="AC17" s="99"/>
      <c r="AD17" s="99"/>
      <c r="AE17" s="99">
        <f t="shared" si="4"/>
        <v>0</v>
      </c>
      <c r="AF17" s="49"/>
      <c r="AG17" s="49"/>
      <c r="AH17" s="99">
        <f t="shared" si="5"/>
        <v>0</v>
      </c>
      <c r="AI17" s="49"/>
      <c r="AJ17" s="49"/>
      <c r="AK17" s="99">
        <f t="shared" si="6"/>
        <v>0</v>
      </c>
      <c r="AL17" s="981">
        <f t="shared" si="7"/>
        <v>0</v>
      </c>
      <c r="AM17" s="981">
        <f t="shared" si="8"/>
        <v>0</v>
      </c>
      <c r="AN17" s="711">
        <f t="shared" si="9"/>
        <v>0</v>
      </c>
    </row>
    <row r="18" spans="1:41" ht="15" customHeight="1">
      <c r="A18" s="59" t="s">
        <v>865</v>
      </c>
      <c r="B18" s="99">
        <v>0</v>
      </c>
      <c r="C18" s="99">
        <v>0</v>
      </c>
      <c r="D18" s="99"/>
      <c r="E18" s="99">
        <v>2926</v>
      </c>
      <c r="F18" s="99">
        <v>294</v>
      </c>
      <c r="G18" s="99"/>
      <c r="H18" s="99"/>
      <c r="I18" s="99">
        <v>0</v>
      </c>
      <c r="J18" s="99"/>
      <c r="K18" s="99">
        <v>0</v>
      </c>
      <c r="L18" s="99">
        <v>0</v>
      </c>
      <c r="M18" s="99"/>
      <c r="N18" s="99">
        <v>0</v>
      </c>
      <c r="O18" s="99">
        <v>0</v>
      </c>
      <c r="P18" s="99"/>
      <c r="Q18" s="99">
        <v>0</v>
      </c>
      <c r="R18" s="99">
        <v>0</v>
      </c>
      <c r="S18" s="99"/>
      <c r="T18" s="99"/>
      <c r="U18" s="99"/>
      <c r="V18" s="99">
        <f t="shared" si="1"/>
        <v>0</v>
      </c>
      <c r="W18" s="99"/>
      <c r="X18" s="99"/>
      <c r="Y18" s="99">
        <f t="shared" si="2"/>
        <v>0</v>
      </c>
      <c r="Z18" s="99"/>
      <c r="AA18" s="99"/>
      <c r="AB18" s="99">
        <f t="shared" si="3"/>
        <v>0</v>
      </c>
      <c r="AC18" s="99"/>
      <c r="AD18" s="99"/>
      <c r="AE18" s="99">
        <f t="shared" si="4"/>
        <v>0</v>
      </c>
      <c r="AF18" s="49"/>
      <c r="AG18" s="49"/>
      <c r="AH18" s="99">
        <f t="shared" si="5"/>
        <v>0</v>
      </c>
      <c r="AI18" s="49"/>
      <c r="AJ18" s="49"/>
      <c r="AK18" s="99">
        <f t="shared" si="6"/>
        <v>0</v>
      </c>
      <c r="AL18" s="981">
        <f t="shared" si="7"/>
        <v>2926</v>
      </c>
      <c r="AM18" s="981">
        <f t="shared" si="8"/>
        <v>294</v>
      </c>
      <c r="AN18" s="711">
        <f t="shared" si="9"/>
        <v>0</v>
      </c>
    </row>
    <row r="19" spans="1:41" ht="15" hidden="1" customHeight="1">
      <c r="A19" s="220" t="s">
        <v>866</v>
      </c>
      <c r="B19" s="99">
        <v>0</v>
      </c>
      <c r="C19" s="99">
        <v>0</v>
      </c>
      <c r="D19" s="99"/>
      <c r="E19" s="99">
        <v>0</v>
      </c>
      <c r="F19" s="99">
        <v>0</v>
      </c>
      <c r="G19" s="99"/>
      <c r="H19" s="99"/>
      <c r="I19" s="99">
        <v>0</v>
      </c>
      <c r="J19" s="99"/>
      <c r="K19" s="99">
        <v>0</v>
      </c>
      <c r="L19" s="99">
        <v>0</v>
      </c>
      <c r="M19" s="99"/>
      <c r="N19" s="99">
        <v>0</v>
      </c>
      <c r="O19" s="99">
        <v>0</v>
      </c>
      <c r="P19" s="99"/>
      <c r="Q19" s="99">
        <v>0</v>
      </c>
      <c r="R19" s="99">
        <v>0</v>
      </c>
      <c r="S19" s="99"/>
      <c r="T19" s="99"/>
      <c r="U19" s="99"/>
      <c r="V19" s="99">
        <f>SUM(T19+U19)</f>
        <v>0</v>
      </c>
      <c r="W19" s="99"/>
      <c r="X19" s="99"/>
      <c r="Y19" s="99">
        <f>SUM(W19+X19)</f>
        <v>0</v>
      </c>
      <c r="Z19" s="99"/>
      <c r="AA19" s="99"/>
      <c r="AB19" s="99">
        <f>SUM(Z19+AA19)</f>
        <v>0</v>
      </c>
      <c r="AC19" s="99"/>
      <c r="AD19" s="99"/>
      <c r="AE19" s="99">
        <f>SUM(AC19+AD19)</f>
        <v>0</v>
      </c>
      <c r="AF19" s="49"/>
      <c r="AG19" s="49"/>
      <c r="AH19" s="99">
        <f t="shared" si="5"/>
        <v>0</v>
      </c>
      <c r="AI19" s="99"/>
      <c r="AJ19" s="49"/>
      <c r="AK19" s="99">
        <f t="shared" si="6"/>
        <v>0</v>
      </c>
      <c r="AL19" s="981">
        <f t="shared" si="7"/>
        <v>0</v>
      </c>
      <c r="AM19" s="981">
        <f t="shared" si="8"/>
        <v>0</v>
      </c>
      <c r="AN19" s="711">
        <f t="shared" si="9"/>
        <v>0</v>
      </c>
    </row>
    <row r="20" spans="1:41" ht="15" hidden="1" customHeight="1">
      <c r="A20" s="220" t="s">
        <v>146</v>
      </c>
      <c r="B20" s="99">
        <v>0</v>
      </c>
      <c r="C20" s="99">
        <v>0</v>
      </c>
      <c r="D20" s="99"/>
      <c r="E20" s="99">
        <v>0</v>
      </c>
      <c r="F20" s="99">
        <v>0</v>
      </c>
      <c r="G20" s="99"/>
      <c r="H20" s="99"/>
      <c r="I20" s="99">
        <v>0</v>
      </c>
      <c r="J20" s="99"/>
      <c r="K20" s="99">
        <v>0</v>
      </c>
      <c r="L20" s="99">
        <v>0</v>
      </c>
      <c r="M20" s="99"/>
      <c r="N20" s="99">
        <v>0</v>
      </c>
      <c r="O20" s="99">
        <v>0</v>
      </c>
      <c r="P20" s="99"/>
      <c r="Q20" s="99">
        <v>0</v>
      </c>
      <c r="R20" s="99">
        <v>0</v>
      </c>
      <c r="S20" s="99"/>
      <c r="T20" s="99"/>
      <c r="U20" s="99"/>
      <c r="V20" s="99">
        <f t="shared" si="1"/>
        <v>0</v>
      </c>
      <c r="W20" s="99"/>
      <c r="X20" s="99"/>
      <c r="Y20" s="99">
        <f t="shared" si="2"/>
        <v>0</v>
      </c>
      <c r="Z20" s="99"/>
      <c r="AA20" s="99"/>
      <c r="AB20" s="99">
        <f t="shared" si="3"/>
        <v>0</v>
      </c>
      <c r="AC20" s="99"/>
      <c r="AD20" s="99"/>
      <c r="AE20" s="99">
        <f t="shared" si="4"/>
        <v>0</v>
      </c>
      <c r="AF20" s="49"/>
      <c r="AG20" s="49"/>
      <c r="AH20" s="99">
        <f t="shared" si="5"/>
        <v>0</v>
      </c>
      <c r="AI20" s="49"/>
      <c r="AJ20" s="49"/>
      <c r="AK20" s="99">
        <f t="shared" si="6"/>
        <v>0</v>
      </c>
      <c r="AL20" s="981">
        <f t="shared" si="7"/>
        <v>0</v>
      </c>
      <c r="AM20" s="981">
        <f t="shared" si="8"/>
        <v>0</v>
      </c>
      <c r="AN20" s="711">
        <f t="shared" si="9"/>
        <v>0</v>
      </c>
    </row>
    <row r="21" spans="1:41" ht="15" hidden="1" customHeight="1">
      <c r="A21" s="220" t="s">
        <v>645</v>
      </c>
      <c r="B21" s="99">
        <v>0</v>
      </c>
      <c r="C21" s="99">
        <v>0</v>
      </c>
      <c r="D21" s="99"/>
      <c r="E21" s="99">
        <v>0</v>
      </c>
      <c r="F21" s="99">
        <v>0</v>
      </c>
      <c r="G21" s="99"/>
      <c r="H21" s="99"/>
      <c r="I21" s="99">
        <v>0</v>
      </c>
      <c r="J21" s="99"/>
      <c r="K21" s="99">
        <v>0</v>
      </c>
      <c r="L21" s="99">
        <v>0</v>
      </c>
      <c r="M21" s="99"/>
      <c r="N21" s="99">
        <v>0</v>
      </c>
      <c r="O21" s="99">
        <v>0</v>
      </c>
      <c r="P21" s="99"/>
      <c r="Q21" s="99">
        <v>0</v>
      </c>
      <c r="R21" s="99">
        <v>0</v>
      </c>
      <c r="S21" s="99"/>
      <c r="T21" s="99"/>
      <c r="U21" s="99"/>
      <c r="V21" s="99">
        <f t="shared" si="1"/>
        <v>0</v>
      </c>
      <c r="W21" s="99"/>
      <c r="X21" s="99"/>
      <c r="Y21" s="99">
        <f t="shared" si="2"/>
        <v>0</v>
      </c>
      <c r="Z21" s="99"/>
      <c r="AA21" s="99"/>
      <c r="AB21" s="99">
        <f t="shared" si="3"/>
        <v>0</v>
      </c>
      <c r="AC21" s="99"/>
      <c r="AD21" s="99"/>
      <c r="AE21" s="99">
        <f t="shared" si="4"/>
        <v>0</v>
      </c>
      <c r="AF21" s="49"/>
      <c r="AG21" s="49"/>
      <c r="AH21" s="99">
        <f t="shared" si="5"/>
        <v>0</v>
      </c>
      <c r="AI21" s="49"/>
      <c r="AJ21" s="49"/>
      <c r="AK21" s="99">
        <f t="shared" si="6"/>
        <v>0</v>
      </c>
      <c r="AL21" s="981">
        <f t="shared" si="7"/>
        <v>0</v>
      </c>
      <c r="AM21" s="981">
        <f t="shared" si="8"/>
        <v>0</v>
      </c>
      <c r="AN21" s="711">
        <f t="shared" si="9"/>
        <v>0</v>
      </c>
    </row>
    <row r="22" spans="1:41" ht="15" customHeight="1">
      <c r="A22" s="220" t="s">
        <v>479</v>
      </c>
      <c r="B22" s="99">
        <v>14000</v>
      </c>
      <c r="C22" s="99">
        <v>8692</v>
      </c>
      <c r="D22" s="99">
        <v>8692</v>
      </c>
      <c r="E22" s="99">
        <v>36913</v>
      </c>
      <c r="F22" s="99">
        <v>51439</v>
      </c>
      <c r="G22" s="99">
        <f>43734-1+1</f>
        <v>43734</v>
      </c>
      <c r="H22" s="99"/>
      <c r="I22" s="99">
        <v>0</v>
      </c>
      <c r="J22" s="99"/>
      <c r="K22" s="99">
        <v>40047</v>
      </c>
      <c r="L22" s="99">
        <v>40047</v>
      </c>
      <c r="M22" s="99">
        <v>39278</v>
      </c>
      <c r="N22" s="99">
        <v>96825</v>
      </c>
      <c r="O22" s="99">
        <v>77775</v>
      </c>
      <c r="P22" s="99">
        <v>76100</v>
      </c>
      <c r="Q22" s="99">
        <v>128269</v>
      </c>
      <c r="R22" s="99">
        <v>128269</v>
      </c>
      <c r="S22" s="99">
        <v>128270</v>
      </c>
      <c r="T22" s="99"/>
      <c r="U22" s="99"/>
      <c r="V22" s="99">
        <f>SUM(T22+U22)</f>
        <v>0</v>
      </c>
      <c r="W22" s="99"/>
      <c r="X22" s="99"/>
      <c r="Y22" s="99">
        <f>SUM(W22+X22)</f>
        <v>0</v>
      </c>
      <c r="Z22" s="99"/>
      <c r="AA22" s="99"/>
      <c r="AB22" s="99">
        <f>SUM(Z22+AA22)</f>
        <v>0</v>
      </c>
      <c r="AC22" s="99"/>
      <c r="AD22" s="99"/>
      <c r="AE22" s="99">
        <f>SUM(AC22+AD22)</f>
        <v>0</v>
      </c>
      <c r="AF22" s="49"/>
      <c r="AG22" s="49"/>
      <c r="AH22" s="99">
        <f t="shared" si="5"/>
        <v>0</v>
      </c>
      <c r="AI22" s="99"/>
      <c r="AJ22" s="49"/>
      <c r="AK22" s="99">
        <f t="shared" si="6"/>
        <v>0</v>
      </c>
      <c r="AL22" s="981">
        <f>SUM(B22+E22+H22+K22+N22+Q22+T22+W22+Z22+AC22+AF22+AI22)</f>
        <v>316054</v>
      </c>
      <c r="AM22" s="981">
        <f t="shared" si="8"/>
        <v>306222</v>
      </c>
      <c r="AN22" s="711">
        <f t="shared" si="9"/>
        <v>296074</v>
      </c>
    </row>
    <row r="23" spans="1:41" ht="15" customHeight="1">
      <c r="A23" s="197" t="s">
        <v>1230</v>
      </c>
      <c r="B23" s="99">
        <v>0</v>
      </c>
      <c r="C23" s="99">
        <v>0</v>
      </c>
      <c r="D23" s="99"/>
      <c r="E23" s="99">
        <v>0</v>
      </c>
      <c r="F23" s="99">
        <v>0</v>
      </c>
      <c r="G23" s="99"/>
      <c r="H23" s="99"/>
      <c r="I23" s="99">
        <v>0</v>
      </c>
      <c r="J23" s="99"/>
      <c r="K23" s="99">
        <v>0</v>
      </c>
      <c r="L23" s="99">
        <v>0</v>
      </c>
      <c r="M23" s="99"/>
      <c r="N23" s="99">
        <v>0</v>
      </c>
      <c r="O23" s="99">
        <v>0</v>
      </c>
      <c r="P23" s="99"/>
      <c r="Q23" s="99">
        <v>0</v>
      </c>
      <c r="R23" s="99">
        <v>0</v>
      </c>
      <c r="S23" s="99"/>
      <c r="T23" s="99"/>
      <c r="U23" s="99"/>
      <c r="V23" s="99">
        <f>SUM(T23+U23)</f>
        <v>0</v>
      </c>
      <c r="W23" s="99"/>
      <c r="X23" s="99"/>
      <c r="Y23" s="99">
        <f>SUM(W23+X23)</f>
        <v>0</v>
      </c>
      <c r="Z23" s="99"/>
      <c r="AA23" s="99"/>
      <c r="AB23" s="99">
        <f>SUM(Z23+AA23)</f>
        <v>0</v>
      </c>
      <c r="AC23" s="99"/>
      <c r="AD23" s="99"/>
      <c r="AE23" s="99">
        <f>SUM(AC23+AD23)</f>
        <v>0</v>
      </c>
      <c r="AF23" s="49"/>
      <c r="AG23" s="49"/>
      <c r="AH23" s="99">
        <f t="shared" si="5"/>
        <v>0</v>
      </c>
      <c r="AI23" s="49"/>
      <c r="AJ23" s="49"/>
      <c r="AK23" s="99">
        <f t="shared" si="6"/>
        <v>0</v>
      </c>
      <c r="AL23" s="981">
        <f t="shared" si="7"/>
        <v>0</v>
      </c>
      <c r="AM23" s="981">
        <f t="shared" si="8"/>
        <v>0</v>
      </c>
      <c r="AN23" s="711">
        <f t="shared" si="9"/>
        <v>0</v>
      </c>
    </row>
    <row r="24" spans="1:41" ht="15" hidden="1" customHeight="1">
      <c r="A24" s="197" t="s">
        <v>867</v>
      </c>
      <c r="B24" s="99">
        <v>0</v>
      </c>
      <c r="C24" s="99">
        <v>0</v>
      </c>
      <c r="D24" s="99"/>
      <c r="E24" s="99">
        <v>0</v>
      </c>
      <c r="F24" s="99">
        <v>0</v>
      </c>
      <c r="G24" s="99"/>
      <c r="H24" s="99"/>
      <c r="I24" s="99">
        <v>0</v>
      </c>
      <c r="J24" s="99"/>
      <c r="K24" s="99">
        <v>0</v>
      </c>
      <c r="L24" s="99">
        <v>0</v>
      </c>
      <c r="M24" s="99"/>
      <c r="N24" s="99">
        <v>0</v>
      </c>
      <c r="O24" s="99">
        <v>0</v>
      </c>
      <c r="P24" s="99"/>
      <c r="Q24" s="99">
        <v>0</v>
      </c>
      <c r="R24" s="99">
        <v>0</v>
      </c>
      <c r="S24" s="99"/>
      <c r="T24" s="99"/>
      <c r="U24" s="99"/>
      <c r="V24" s="99">
        <f t="shared" si="1"/>
        <v>0</v>
      </c>
      <c r="W24" s="99"/>
      <c r="X24" s="99"/>
      <c r="Y24" s="99">
        <f t="shared" si="2"/>
        <v>0</v>
      </c>
      <c r="Z24" s="99"/>
      <c r="AA24" s="99"/>
      <c r="AB24" s="99">
        <f t="shared" si="3"/>
        <v>0</v>
      </c>
      <c r="AC24" s="99"/>
      <c r="AD24" s="99"/>
      <c r="AE24" s="99">
        <f t="shared" si="4"/>
        <v>0</v>
      </c>
      <c r="AF24" s="49"/>
      <c r="AG24" s="49"/>
      <c r="AH24" s="99">
        <f t="shared" si="5"/>
        <v>0</v>
      </c>
      <c r="AI24" s="49"/>
      <c r="AJ24" s="49"/>
      <c r="AK24" s="99">
        <f t="shared" si="6"/>
        <v>0</v>
      </c>
      <c r="AL24" s="981">
        <f t="shared" si="7"/>
        <v>0</v>
      </c>
      <c r="AM24" s="981">
        <f t="shared" si="8"/>
        <v>0</v>
      </c>
      <c r="AN24" s="711">
        <f t="shared" si="9"/>
        <v>0</v>
      </c>
    </row>
    <row r="25" spans="1:41" ht="15" customHeight="1">
      <c r="A25" s="197" t="s">
        <v>1249</v>
      </c>
      <c r="B25" s="99">
        <v>0</v>
      </c>
      <c r="C25" s="99">
        <v>0</v>
      </c>
      <c r="D25" s="99"/>
      <c r="E25" s="99">
        <v>0</v>
      </c>
      <c r="F25" s="99">
        <v>0</v>
      </c>
      <c r="G25" s="99"/>
      <c r="H25" s="99"/>
      <c r="I25" s="99">
        <v>0</v>
      </c>
      <c r="J25" s="99"/>
      <c r="K25" s="99">
        <v>0</v>
      </c>
      <c r="L25" s="99">
        <v>0</v>
      </c>
      <c r="M25" s="99"/>
      <c r="N25" s="99">
        <v>0</v>
      </c>
      <c r="O25" s="99">
        <v>0</v>
      </c>
      <c r="P25" s="99"/>
      <c r="Q25" s="99">
        <v>0</v>
      </c>
      <c r="R25" s="99">
        <v>0</v>
      </c>
      <c r="S25" s="99"/>
      <c r="T25" s="99"/>
      <c r="U25" s="99"/>
      <c r="V25" s="99">
        <f t="shared" si="1"/>
        <v>0</v>
      </c>
      <c r="W25" s="253"/>
      <c r="X25" s="99"/>
      <c r="Y25" s="99">
        <f t="shared" si="2"/>
        <v>0</v>
      </c>
      <c r="Z25" s="253"/>
      <c r="AA25" s="99"/>
      <c r="AB25" s="99">
        <f t="shared" si="3"/>
        <v>0</v>
      </c>
      <c r="AC25" s="253"/>
      <c r="AD25" s="99"/>
      <c r="AE25" s="99">
        <f t="shared" si="4"/>
        <v>0</v>
      </c>
      <c r="AF25" s="49"/>
      <c r="AG25" s="49"/>
      <c r="AH25" s="99">
        <f t="shared" si="5"/>
        <v>0</v>
      </c>
      <c r="AI25" s="49"/>
      <c r="AJ25" s="49"/>
      <c r="AK25" s="99">
        <f t="shared" si="6"/>
        <v>0</v>
      </c>
      <c r="AL25" s="981">
        <f t="shared" si="7"/>
        <v>0</v>
      </c>
      <c r="AM25" s="981">
        <f t="shared" si="8"/>
        <v>0</v>
      </c>
      <c r="AN25" s="711">
        <f t="shared" si="9"/>
        <v>0</v>
      </c>
    </row>
    <row r="26" spans="1:41" ht="15" customHeight="1">
      <c r="A26" s="197" t="s">
        <v>1250</v>
      </c>
      <c r="B26" s="99">
        <v>0</v>
      </c>
      <c r="C26" s="99">
        <v>0</v>
      </c>
      <c r="D26" s="99"/>
      <c r="E26" s="99">
        <v>0</v>
      </c>
      <c r="F26" s="99">
        <v>0</v>
      </c>
      <c r="G26" s="99"/>
      <c r="H26" s="99"/>
      <c r="I26" s="99">
        <v>0</v>
      </c>
      <c r="J26" s="99"/>
      <c r="K26" s="99">
        <v>0</v>
      </c>
      <c r="L26" s="99">
        <v>0</v>
      </c>
      <c r="M26" s="99"/>
      <c r="N26" s="99">
        <v>0</v>
      </c>
      <c r="O26" s="99">
        <v>0</v>
      </c>
      <c r="P26" s="99"/>
      <c r="Q26" s="99">
        <v>0</v>
      </c>
      <c r="R26" s="99">
        <v>0</v>
      </c>
      <c r="S26" s="99"/>
      <c r="T26" s="99"/>
      <c r="U26" s="99"/>
      <c r="V26" s="99">
        <f t="shared" si="1"/>
        <v>0</v>
      </c>
      <c r="W26" s="99"/>
      <c r="X26" s="99"/>
      <c r="Y26" s="99">
        <f t="shared" si="2"/>
        <v>0</v>
      </c>
      <c r="Z26" s="99"/>
      <c r="AA26" s="99"/>
      <c r="AB26" s="99">
        <f t="shared" si="3"/>
        <v>0</v>
      </c>
      <c r="AC26" s="99"/>
      <c r="AD26" s="99"/>
      <c r="AE26" s="99">
        <f t="shared" si="4"/>
        <v>0</v>
      </c>
      <c r="AF26" s="49"/>
      <c r="AG26" s="49"/>
      <c r="AH26" s="99">
        <f t="shared" si="5"/>
        <v>0</v>
      </c>
      <c r="AI26" s="49"/>
      <c r="AJ26" s="49"/>
      <c r="AK26" s="99">
        <f t="shared" si="6"/>
        <v>0</v>
      </c>
      <c r="AL26" s="981">
        <f t="shared" si="7"/>
        <v>0</v>
      </c>
      <c r="AM26" s="981">
        <f t="shared" si="8"/>
        <v>0</v>
      </c>
      <c r="AN26" s="711">
        <f t="shared" si="9"/>
        <v>0</v>
      </c>
    </row>
    <row r="27" spans="1:41" ht="15" customHeight="1">
      <c r="A27" s="197" t="s">
        <v>1251</v>
      </c>
      <c r="B27" s="99">
        <v>0</v>
      </c>
      <c r="C27" s="99">
        <v>0</v>
      </c>
      <c r="D27" s="99"/>
      <c r="E27" s="99"/>
      <c r="F27" s="99">
        <v>11205</v>
      </c>
      <c r="G27" s="99">
        <v>11205</v>
      </c>
      <c r="H27" s="99"/>
      <c r="I27" s="99">
        <v>0</v>
      </c>
      <c r="J27" s="99"/>
      <c r="K27" s="99">
        <v>0</v>
      </c>
      <c r="L27" s="99">
        <v>0</v>
      </c>
      <c r="M27" s="99"/>
      <c r="N27" s="99">
        <v>0</v>
      </c>
      <c r="O27" s="99">
        <v>0</v>
      </c>
      <c r="P27" s="99"/>
      <c r="Q27" s="99">
        <v>0</v>
      </c>
      <c r="R27" s="99">
        <v>0</v>
      </c>
      <c r="S27" s="99"/>
      <c r="T27" s="99"/>
      <c r="U27" s="99"/>
      <c r="V27" s="99">
        <f>SUM(T27+U27)</f>
        <v>0</v>
      </c>
      <c r="W27" s="99"/>
      <c r="X27" s="99"/>
      <c r="Y27" s="99">
        <f>SUM(W27+X27)</f>
        <v>0</v>
      </c>
      <c r="Z27" s="99"/>
      <c r="AA27" s="99"/>
      <c r="AB27" s="99">
        <f>SUM(Z27+AA27)</f>
        <v>0</v>
      </c>
      <c r="AC27" s="99"/>
      <c r="AD27" s="99"/>
      <c r="AE27" s="99">
        <f>SUM(AC27+AD27)</f>
        <v>0</v>
      </c>
      <c r="AF27" s="49"/>
      <c r="AG27" s="49"/>
      <c r="AH27" s="99">
        <f t="shared" si="5"/>
        <v>0</v>
      </c>
      <c r="AI27" s="49"/>
      <c r="AJ27" s="49"/>
      <c r="AK27" s="99">
        <f t="shared" si="6"/>
        <v>0</v>
      </c>
      <c r="AL27" s="981">
        <f t="shared" si="7"/>
        <v>0</v>
      </c>
      <c r="AM27" s="981">
        <f t="shared" si="8"/>
        <v>11205</v>
      </c>
      <c r="AN27" s="711">
        <f t="shared" si="9"/>
        <v>11205</v>
      </c>
    </row>
    <row r="28" spans="1:41" ht="15" customHeight="1">
      <c r="A28" s="197" t="s">
        <v>1252</v>
      </c>
      <c r="B28" s="99">
        <v>0</v>
      </c>
      <c r="C28" s="99">
        <v>0</v>
      </c>
      <c r="D28" s="99"/>
      <c r="E28" s="99">
        <v>0</v>
      </c>
      <c r="F28" s="99">
        <v>0</v>
      </c>
      <c r="G28" s="99"/>
      <c r="H28" s="99"/>
      <c r="I28" s="99">
        <v>0</v>
      </c>
      <c r="J28" s="99"/>
      <c r="K28" s="99">
        <v>0</v>
      </c>
      <c r="L28" s="99">
        <v>0</v>
      </c>
      <c r="M28" s="99"/>
      <c r="N28" s="99">
        <v>0</v>
      </c>
      <c r="O28" s="99">
        <v>0</v>
      </c>
      <c r="P28" s="99"/>
      <c r="Q28" s="99">
        <v>0</v>
      </c>
      <c r="R28" s="99">
        <v>0</v>
      </c>
      <c r="S28" s="99"/>
      <c r="T28" s="99"/>
      <c r="U28" s="99"/>
      <c r="V28" s="99">
        <f>SUM(T28+U28)</f>
        <v>0</v>
      </c>
      <c r="W28" s="99"/>
      <c r="X28" s="99"/>
      <c r="Y28" s="99">
        <f>SUM(W28+X28)</f>
        <v>0</v>
      </c>
      <c r="Z28" s="99"/>
      <c r="AA28" s="99"/>
      <c r="AB28" s="99">
        <f>SUM(Z28+AA28)</f>
        <v>0</v>
      </c>
      <c r="AC28" s="99"/>
      <c r="AD28" s="99"/>
      <c r="AE28" s="99">
        <f>SUM(AC28+AD28)</f>
        <v>0</v>
      </c>
      <c r="AF28" s="49"/>
      <c r="AG28" s="49"/>
      <c r="AH28" s="99">
        <f t="shared" si="5"/>
        <v>0</v>
      </c>
      <c r="AI28" s="49"/>
      <c r="AJ28" s="49"/>
      <c r="AK28" s="99">
        <f t="shared" si="6"/>
        <v>0</v>
      </c>
      <c r="AL28" s="981">
        <f t="shared" si="7"/>
        <v>0</v>
      </c>
      <c r="AM28" s="981">
        <f t="shared" si="8"/>
        <v>0</v>
      </c>
      <c r="AN28" s="711">
        <f t="shared" si="9"/>
        <v>0</v>
      </c>
    </row>
    <row r="29" spans="1:41" ht="15" customHeight="1">
      <c r="A29" s="197" t="s">
        <v>183</v>
      </c>
      <c r="B29" s="99">
        <v>0</v>
      </c>
      <c r="C29" s="99">
        <v>0</v>
      </c>
      <c r="D29" s="99"/>
      <c r="E29" s="99">
        <v>0</v>
      </c>
      <c r="F29" s="99">
        <v>0</v>
      </c>
      <c r="G29" s="99"/>
      <c r="H29" s="99"/>
      <c r="I29" s="99">
        <v>0</v>
      </c>
      <c r="J29" s="99"/>
      <c r="K29" s="99">
        <v>0</v>
      </c>
      <c r="L29" s="99">
        <v>0</v>
      </c>
      <c r="M29" s="99"/>
      <c r="N29" s="99">
        <v>0</v>
      </c>
      <c r="O29" s="99">
        <v>0</v>
      </c>
      <c r="P29" s="99"/>
      <c r="Q29" s="99">
        <v>0</v>
      </c>
      <c r="R29" s="99">
        <v>0</v>
      </c>
      <c r="S29" s="99"/>
      <c r="T29" s="99"/>
      <c r="U29" s="99"/>
      <c r="V29" s="99">
        <f>SUM(T29+U29)</f>
        <v>0</v>
      </c>
      <c r="W29" s="99"/>
      <c r="X29" s="99"/>
      <c r="Y29" s="99">
        <f>SUM(W29+X29)</f>
        <v>0</v>
      </c>
      <c r="Z29" s="99"/>
      <c r="AA29" s="99"/>
      <c r="AB29" s="99">
        <f>SUM(Z29+AA29)</f>
        <v>0</v>
      </c>
      <c r="AC29" s="99"/>
      <c r="AD29" s="99"/>
      <c r="AE29" s="99">
        <f>SUM(AC29+AD29)</f>
        <v>0</v>
      </c>
      <c r="AF29" s="49"/>
      <c r="AG29" s="49"/>
      <c r="AH29" s="99">
        <f t="shared" si="5"/>
        <v>0</v>
      </c>
      <c r="AI29" s="49"/>
      <c r="AJ29" s="49"/>
      <c r="AK29" s="99">
        <f t="shared" si="6"/>
        <v>0</v>
      </c>
      <c r="AL29" s="981">
        <f t="shared" si="7"/>
        <v>0</v>
      </c>
      <c r="AM29" s="981">
        <f t="shared" si="8"/>
        <v>0</v>
      </c>
      <c r="AN29" s="711">
        <f t="shared" si="9"/>
        <v>0</v>
      </c>
    </row>
    <row r="30" spans="1:41" ht="15" customHeight="1">
      <c r="A30" s="197" t="s">
        <v>184</v>
      </c>
      <c r="B30" s="99">
        <v>0</v>
      </c>
      <c r="C30" s="99">
        <v>0</v>
      </c>
      <c r="D30" s="99"/>
      <c r="E30" s="99">
        <v>0</v>
      </c>
      <c r="F30" s="99">
        <v>0</v>
      </c>
      <c r="G30" s="99"/>
      <c r="H30" s="99"/>
      <c r="I30" s="99">
        <v>0</v>
      </c>
      <c r="J30" s="99"/>
      <c r="K30" s="99">
        <v>0</v>
      </c>
      <c r="L30" s="99">
        <v>0</v>
      </c>
      <c r="M30" s="99"/>
      <c r="N30" s="99">
        <v>0</v>
      </c>
      <c r="O30" s="99">
        <v>0</v>
      </c>
      <c r="P30" s="99"/>
      <c r="Q30" s="99">
        <v>0</v>
      </c>
      <c r="R30" s="99">
        <v>0</v>
      </c>
      <c r="S30" s="99"/>
      <c r="T30" s="99"/>
      <c r="U30" s="99"/>
      <c r="V30" s="99">
        <f>SUM(T30+U30)</f>
        <v>0</v>
      </c>
      <c r="W30" s="99"/>
      <c r="X30" s="99"/>
      <c r="Y30" s="99">
        <f>SUM(W30+X30)</f>
        <v>0</v>
      </c>
      <c r="Z30" s="99"/>
      <c r="AA30" s="99"/>
      <c r="AB30" s="99">
        <f>SUM(Z30+AA30)</f>
        <v>0</v>
      </c>
      <c r="AC30" s="99"/>
      <c r="AD30" s="99"/>
      <c r="AE30" s="99">
        <f>SUM(AC30+AD30)</f>
        <v>0</v>
      </c>
      <c r="AF30" s="49"/>
      <c r="AG30" s="49"/>
      <c r="AH30" s="99">
        <f t="shared" si="5"/>
        <v>0</v>
      </c>
      <c r="AI30" s="49"/>
      <c r="AJ30" s="49"/>
      <c r="AK30" s="99">
        <f t="shared" si="6"/>
        <v>0</v>
      </c>
      <c r="AL30" s="981">
        <f t="shared" si="7"/>
        <v>0</v>
      </c>
      <c r="AM30" s="981">
        <f t="shared" si="8"/>
        <v>0</v>
      </c>
      <c r="AN30" s="711">
        <f t="shared" si="9"/>
        <v>0</v>
      </c>
    </row>
    <row r="31" spans="1:41" ht="15" customHeight="1">
      <c r="A31" s="222" t="s">
        <v>678</v>
      </c>
      <c r="B31" s="47">
        <f>SUM(B15:B30)</f>
        <v>14000</v>
      </c>
      <c r="C31" s="47">
        <f t="shared" ref="C31:S31" si="10">SUM(C15:C30)</f>
        <v>8692</v>
      </c>
      <c r="D31" s="47">
        <f t="shared" si="10"/>
        <v>8692</v>
      </c>
      <c r="E31" s="47">
        <f t="shared" si="10"/>
        <v>59293</v>
      </c>
      <c r="F31" s="47">
        <f t="shared" si="10"/>
        <v>66923</v>
      </c>
      <c r="G31" s="47">
        <f t="shared" si="10"/>
        <v>54939</v>
      </c>
      <c r="H31" s="47">
        <f t="shared" si="10"/>
        <v>0</v>
      </c>
      <c r="I31" s="47">
        <f t="shared" si="10"/>
        <v>0</v>
      </c>
      <c r="J31" s="47">
        <f t="shared" si="10"/>
        <v>0</v>
      </c>
      <c r="K31" s="47">
        <f t="shared" si="10"/>
        <v>40047</v>
      </c>
      <c r="L31" s="47">
        <f t="shared" si="10"/>
        <v>40047</v>
      </c>
      <c r="M31" s="47">
        <f t="shared" si="10"/>
        <v>39278</v>
      </c>
      <c r="N31" s="47">
        <f t="shared" si="10"/>
        <v>96825</v>
      </c>
      <c r="O31" s="47">
        <f t="shared" si="10"/>
        <v>77775</v>
      </c>
      <c r="P31" s="47">
        <f t="shared" si="10"/>
        <v>76100</v>
      </c>
      <c r="Q31" s="47">
        <f t="shared" si="10"/>
        <v>128269</v>
      </c>
      <c r="R31" s="47">
        <f t="shared" si="10"/>
        <v>128269</v>
      </c>
      <c r="S31" s="47">
        <f t="shared" si="10"/>
        <v>128270</v>
      </c>
      <c r="T31" s="47">
        <f t="shared" ref="T31:AN31" si="11">SUM(T15:T30)</f>
        <v>0</v>
      </c>
      <c r="U31" s="47">
        <f t="shared" si="11"/>
        <v>0</v>
      </c>
      <c r="V31" s="47">
        <f t="shared" si="11"/>
        <v>0</v>
      </c>
      <c r="W31" s="47">
        <f t="shared" si="11"/>
        <v>0</v>
      </c>
      <c r="X31" s="47">
        <f t="shared" si="11"/>
        <v>0</v>
      </c>
      <c r="Y31" s="47">
        <f t="shared" si="11"/>
        <v>0</v>
      </c>
      <c r="Z31" s="47">
        <f t="shared" si="11"/>
        <v>0</v>
      </c>
      <c r="AA31" s="47">
        <f t="shared" si="11"/>
        <v>0</v>
      </c>
      <c r="AB31" s="47">
        <f t="shared" si="11"/>
        <v>0</v>
      </c>
      <c r="AC31" s="47">
        <f t="shared" si="11"/>
        <v>0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7">
        <f t="shared" si="11"/>
        <v>0</v>
      </c>
      <c r="AH31" s="47">
        <f t="shared" si="11"/>
        <v>0</v>
      </c>
      <c r="AI31" s="47">
        <f t="shared" si="11"/>
        <v>0</v>
      </c>
      <c r="AJ31" s="47">
        <f t="shared" si="11"/>
        <v>0</v>
      </c>
      <c r="AK31" s="47">
        <f t="shared" si="11"/>
        <v>0</v>
      </c>
      <c r="AL31" s="462">
        <f t="shared" si="11"/>
        <v>338434</v>
      </c>
      <c r="AM31" s="462">
        <f t="shared" si="11"/>
        <v>321706</v>
      </c>
      <c r="AN31" s="462">
        <f t="shared" si="11"/>
        <v>307279</v>
      </c>
      <c r="AO31" s="100"/>
    </row>
    <row r="32" spans="1:41" ht="14.25" customHeight="1">
      <c r="A32" s="70" t="s">
        <v>135</v>
      </c>
      <c r="B32" s="50"/>
      <c r="C32" s="50">
        <v>0</v>
      </c>
      <c r="D32" s="50"/>
      <c r="E32" s="50"/>
      <c r="F32" s="50">
        <v>0</v>
      </c>
      <c r="G32" s="50"/>
      <c r="H32" s="50">
        <v>135532</v>
      </c>
      <c r="I32" s="50">
        <v>248052</v>
      </c>
      <c r="J32" s="50">
        <v>218148</v>
      </c>
      <c r="K32" s="50"/>
      <c r="L32" s="50">
        <v>0</v>
      </c>
      <c r="M32" s="50"/>
      <c r="N32" s="50"/>
      <c r="O32" s="50">
        <v>0</v>
      </c>
      <c r="P32" s="50"/>
      <c r="Q32" s="50"/>
      <c r="R32" s="50">
        <v>1800</v>
      </c>
      <c r="S32" s="50"/>
      <c r="T32" s="50"/>
      <c r="U32" s="50"/>
      <c r="V32" s="50">
        <f t="shared" ref="V32:V37" si="12">SUM(T32:U32)</f>
        <v>0</v>
      </c>
      <c r="W32" s="50"/>
      <c r="X32" s="50"/>
      <c r="Y32" s="50">
        <f t="shared" ref="Y32:Y37" si="13">SUM(W32:X32)</f>
        <v>0</v>
      </c>
      <c r="Z32" s="50"/>
      <c r="AA32" s="50"/>
      <c r="AB32" s="50">
        <f t="shared" ref="AB32:AB37" si="14">SUM(Z32:AA32)</f>
        <v>0</v>
      </c>
      <c r="AC32" s="50"/>
      <c r="AD32" s="50"/>
      <c r="AE32" s="50">
        <f t="shared" ref="AE32:AE37" si="15">SUM(AC32:AD32)</f>
        <v>0</v>
      </c>
      <c r="AF32" s="49"/>
      <c r="AG32" s="49"/>
      <c r="AH32" s="50">
        <f t="shared" ref="AH32:AH38" si="16">SUM(AF32+AG32)</f>
        <v>0</v>
      </c>
      <c r="AI32" s="49"/>
      <c r="AJ32" s="49"/>
      <c r="AK32" s="50">
        <f t="shared" ref="AK32:AK38" si="17">SUM(AI32+AJ32)</f>
        <v>0</v>
      </c>
      <c r="AL32" s="981">
        <f t="shared" ref="AL32:AL38" si="18">SUM(B32+E32+H32+K32+N32+Q32+T32+W32+Z32+AC32+AF32+AI32)</f>
        <v>135532</v>
      </c>
      <c r="AM32" s="981">
        <f t="shared" ref="AM32:AM40" si="19">SUM(C32+F32+I32+L32+O32+R32+U32+X32+AA32+AD32+AG32+AJ32)</f>
        <v>249852</v>
      </c>
      <c r="AN32" s="711">
        <f t="shared" ref="AN32:AN40" si="20">SUM(D32+G32+J32+M32+P32+S32+V32+Y32+AB32+AE32+AH32+AK32)</f>
        <v>218148</v>
      </c>
      <c r="AO32" s="100"/>
    </row>
    <row r="33" spans="1:41" ht="14.25" customHeight="1">
      <c r="A33" s="70" t="s">
        <v>136</v>
      </c>
      <c r="B33" s="50"/>
      <c r="C33" s="50">
        <v>0</v>
      </c>
      <c r="D33" s="50"/>
      <c r="E33" s="50"/>
      <c r="F33" s="50">
        <v>0</v>
      </c>
      <c r="G33" s="50"/>
      <c r="H33" s="50">
        <v>267017</v>
      </c>
      <c r="I33" s="50">
        <v>420983</v>
      </c>
      <c r="J33" s="50">
        <v>352883</v>
      </c>
      <c r="K33" s="50"/>
      <c r="L33" s="50">
        <v>0</v>
      </c>
      <c r="M33" s="50"/>
      <c r="N33" s="50"/>
      <c r="O33" s="50">
        <v>0</v>
      </c>
      <c r="P33" s="50"/>
      <c r="Q33" s="50"/>
      <c r="R33" s="50">
        <v>0</v>
      </c>
      <c r="S33" s="50"/>
      <c r="T33" s="50"/>
      <c r="U33" s="50"/>
      <c r="V33" s="50">
        <f t="shared" si="12"/>
        <v>0</v>
      </c>
      <c r="W33" s="50"/>
      <c r="X33" s="50"/>
      <c r="Y33" s="50">
        <f t="shared" si="13"/>
        <v>0</v>
      </c>
      <c r="Z33" s="50"/>
      <c r="AA33" s="50"/>
      <c r="AB33" s="50">
        <f t="shared" si="14"/>
        <v>0</v>
      </c>
      <c r="AC33" s="50"/>
      <c r="AD33" s="50"/>
      <c r="AE33" s="50">
        <f t="shared" si="15"/>
        <v>0</v>
      </c>
      <c r="AF33" s="49"/>
      <c r="AG33" s="49"/>
      <c r="AH33" s="50">
        <f t="shared" si="16"/>
        <v>0</v>
      </c>
      <c r="AI33" s="49"/>
      <c r="AJ33" s="49"/>
      <c r="AK33" s="50">
        <f t="shared" si="17"/>
        <v>0</v>
      </c>
      <c r="AL33" s="981">
        <f t="shared" si="18"/>
        <v>267017</v>
      </c>
      <c r="AM33" s="981">
        <f t="shared" si="19"/>
        <v>420983</v>
      </c>
      <c r="AN33" s="711">
        <f t="shared" si="20"/>
        <v>352883</v>
      </c>
      <c r="AO33" s="100"/>
    </row>
    <row r="34" spans="1:41" ht="14.25" hidden="1" customHeight="1">
      <c r="A34" s="70" t="s">
        <v>137</v>
      </c>
      <c r="B34" s="50"/>
      <c r="C34" s="50">
        <v>0</v>
      </c>
      <c r="D34" s="50"/>
      <c r="E34" s="50"/>
      <c r="F34" s="50">
        <v>0</v>
      </c>
      <c r="G34" s="50"/>
      <c r="H34" s="50">
        <v>0</v>
      </c>
      <c r="I34" s="50">
        <v>0</v>
      </c>
      <c r="J34" s="50"/>
      <c r="K34" s="50"/>
      <c r="L34" s="50">
        <v>0</v>
      </c>
      <c r="M34" s="50"/>
      <c r="N34" s="50"/>
      <c r="O34" s="50">
        <v>0</v>
      </c>
      <c r="P34" s="50"/>
      <c r="Q34" s="50"/>
      <c r="R34" s="50">
        <v>0</v>
      </c>
      <c r="S34" s="50"/>
      <c r="T34" s="50"/>
      <c r="U34" s="50"/>
      <c r="V34" s="50">
        <f t="shared" si="12"/>
        <v>0</v>
      </c>
      <c r="W34" s="50"/>
      <c r="X34" s="50"/>
      <c r="Y34" s="50">
        <f t="shared" si="13"/>
        <v>0</v>
      </c>
      <c r="Z34" s="50"/>
      <c r="AA34" s="50"/>
      <c r="AB34" s="50">
        <f t="shared" si="14"/>
        <v>0</v>
      </c>
      <c r="AC34" s="50"/>
      <c r="AD34" s="50"/>
      <c r="AE34" s="50">
        <f t="shared" si="15"/>
        <v>0</v>
      </c>
      <c r="AF34" s="49"/>
      <c r="AG34" s="49"/>
      <c r="AH34" s="50">
        <f t="shared" si="16"/>
        <v>0</v>
      </c>
      <c r="AI34" s="49"/>
      <c r="AJ34" s="49"/>
      <c r="AK34" s="50">
        <f t="shared" si="17"/>
        <v>0</v>
      </c>
      <c r="AL34" s="981">
        <f t="shared" si="18"/>
        <v>0</v>
      </c>
      <c r="AM34" s="981">
        <f t="shared" si="19"/>
        <v>0</v>
      </c>
      <c r="AN34" s="711">
        <f t="shared" si="20"/>
        <v>0</v>
      </c>
      <c r="AO34" s="100"/>
    </row>
    <row r="35" spans="1:41" ht="15" customHeight="1">
      <c r="A35" s="197" t="s">
        <v>1253</v>
      </c>
      <c r="B35" s="50"/>
      <c r="C35" s="50">
        <v>0</v>
      </c>
      <c r="D35" s="50"/>
      <c r="E35" s="50"/>
      <c r="F35" s="50">
        <v>0</v>
      </c>
      <c r="G35" s="50"/>
      <c r="H35" s="50">
        <v>0</v>
      </c>
      <c r="I35" s="50">
        <v>0</v>
      </c>
      <c r="J35" s="50"/>
      <c r="K35" s="50"/>
      <c r="L35" s="50">
        <v>0</v>
      </c>
      <c r="M35" s="50"/>
      <c r="N35" s="50"/>
      <c r="O35" s="50">
        <v>0</v>
      </c>
      <c r="P35" s="50"/>
      <c r="Q35" s="50"/>
      <c r="R35" s="50">
        <v>0</v>
      </c>
      <c r="S35" s="50"/>
      <c r="T35" s="50"/>
      <c r="U35" s="50"/>
      <c r="V35" s="50">
        <f t="shared" si="12"/>
        <v>0</v>
      </c>
      <c r="W35" s="50"/>
      <c r="X35" s="50"/>
      <c r="Y35" s="50">
        <f t="shared" si="13"/>
        <v>0</v>
      </c>
      <c r="Z35" s="50"/>
      <c r="AA35" s="50"/>
      <c r="AB35" s="50">
        <f t="shared" si="14"/>
        <v>0</v>
      </c>
      <c r="AC35" s="50"/>
      <c r="AD35" s="50"/>
      <c r="AE35" s="50">
        <f t="shared" si="15"/>
        <v>0</v>
      </c>
      <c r="AF35" s="49"/>
      <c r="AG35" s="49"/>
      <c r="AH35" s="50">
        <f t="shared" si="16"/>
        <v>0</v>
      </c>
      <c r="AI35" s="49"/>
      <c r="AJ35" s="49"/>
      <c r="AK35" s="50">
        <f t="shared" si="17"/>
        <v>0</v>
      </c>
      <c r="AL35" s="981">
        <f t="shared" si="18"/>
        <v>0</v>
      </c>
      <c r="AM35" s="981">
        <f t="shared" si="19"/>
        <v>0</v>
      </c>
      <c r="AN35" s="711">
        <f t="shared" si="20"/>
        <v>0</v>
      </c>
      <c r="AO35" s="100"/>
    </row>
    <row r="36" spans="1:41" ht="14.25" customHeight="1">
      <c r="A36" s="197" t="s">
        <v>1254</v>
      </c>
      <c r="B36" s="50"/>
      <c r="C36" s="50">
        <v>0</v>
      </c>
      <c r="D36" s="50"/>
      <c r="E36" s="50"/>
      <c r="F36" s="50">
        <v>0</v>
      </c>
      <c r="G36" s="50"/>
      <c r="H36" s="50">
        <v>0</v>
      </c>
      <c r="I36" s="50">
        <v>0</v>
      </c>
      <c r="J36" s="50"/>
      <c r="K36" s="50"/>
      <c r="L36" s="50">
        <v>0</v>
      </c>
      <c r="M36" s="50"/>
      <c r="N36" s="50"/>
      <c r="O36" s="50">
        <v>0</v>
      </c>
      <c r="P36" s="50"/>
      <c r="Q36" s="50"/>
      <c r="R36" s="50">
        <v>0</v>
      </c>
      <c r="S36" s="50"/>
      <c r="T36" s="50"/>
      <c r="U36" s="50"/>
      <c r="V36" s="50">
        <f t="shared" si="12"/>
        <v>0</v>
      </c>
      <c r="W36" s="50"/>
      <c r="X36" s="50"/>
      <c r="Y36" s="50">
        <f t="shared" si="13"/>
        <v>0</v>
      </c>
      <c r="Z36" s="50"/>
      <c r="AA36" s="50"/>
      <c r="AB36" s="50">
        <f t="shared" si="14"/>
        <v>0</v>
      </c>
      <c r="AC36" s="50"/>
      <c r="AD36" s="50"/>
      <c r="AE36" s="50">
        <f t="shared" si="15"/>
        <v>0</v>
      </c>
      <c r="AF36" s="49"/>
      <c r="AG36" s="49"/>
      <c r="AH36" s="50">
        <f t="shared" si="16"/>
        <v>0</v>
      </c>
      <c r="AI36" s="49"/>
      <c r="AJ36" s="49"/>
      <c r="AK36" s="50">
        <f t="shared" si="17"/>
        <v>0</v>
      </c>
      <c r="AL36" s="981">
        <f t="shared" si="18"/>
        <v>0</v>
      </c>
      <c r="AM36" s="981">
        <f t="shared" si="19"/>
        <v>0</v>
      </c>
      <c r="AN36" s="711">
        <f t="shared" si="20"/>
        <v>0</v>
      </c>
      <c r="AO36" s="100"/>
    </row>
    <row r="37" spans="1:41" ht="14.25" customHeight="1">
      <c r="A37" s="197" t="s">
        <v>1255</v>
      </c>
      <c r="B37" s="50"/>
      <c r="C37" s="50">
        <v>0</v>
      </c>
      <c r="D37" s="50"/>
      <c r="E37" s="50"/>
      <c r="F37" s="50">
        <v>0</v>
      </c>
      <c r="G37" s="50"/>
      <c r="H37" s="50">
        <v>0</v>
      </c>
      <c r="I37" s="50">
        <v>0</v>
      </c>
      <c r="J37" s="50"/>
      <c r="K37" s="50"/>
      <c r="L37" s="50">
        <v>0</v>
      </c>
      <c r="M37" s="50"/>
      <c r="N37" s="50"/>
      <c r="O37" s="50">
        <v>0</v>
      </c>
      <c r="P37" s="50"/>
      <c r="Q37" s="50"/>
      <c r="R37" s="50">
        <v>0</v>
      </c>
      <c r="S37" s="50"/>
      <c r="T37" s="50"/>
      <c r="U37" s="50"/>
      <c r="V37" s="50">
        <f t="shared" si="12"/>
        <v>0</v>
      </c>
      <c r="W37" s="50"/>
      <c r="X37" s="50"/>
      <c r="Y37" s="50">
        <f t="shared" si="13"/>
        <v>0</v>
      </c>
      <c r="Z37" s="50"/>
      <c r="AA37" s="50"/>
      <c r="AB37" s="50">
        <f t="shared" si="14"/>
        <v>0</v>
      </c>
      <c r="AC37" s="50"/>
      <c r="AD37" s="50"/>
      <c r="AE37" s="50">
        <f t="shared" si="15"/>
        <v>0</v>
      </c>
      <c r="AF37" s="49"/>
      <c r="AG37" s="49"/>
      <c r="AH37" s="50">
        <f t="shared" si="16"/>
        <v>0</v>
      </c>
      <c r="AI37" s="49"/>
      <c r="AJ37" s="49"/>
      <c r="AK37" s="50">
        <f t="shared" si="17"/>
        <v>0</v>
      </c>
      <c r="AL37" s="981">
        <f t="shared" si="18"/>
        <v>0</v>
      </c>
      <c r="AM37" s="981">
        <f t="shared" si="19"/>
        <v>0</v>
      </c>
      <c r="AN37" s="711">
        <f t="shared" si="20"/>
        <v>0</v>
      </c>
      <c r="AO37" s="100"/>
    </row>
    <row r="38" spans="1:41" ht="15" customHeight="1">
      <c r="A38" s="197" t="s">
        <v>1256</v>
      </c>
      <c r="B38" s="50"/>
      <c r="C38" s="50">
        <v>0</v>
      </c>
      <c r="D38" s="50"/>
      <c r="E38" s="50"/>
      <c r="F38" s="50">
        <v>0</v>
      </c>
      <c r="G38" s="50"/>
      <c r="H38" s="50">
        <v>0</v>
      </c>
      <c r="I38" s="50">
        <v>0</v>
      </c>
      <c r="J38" s="50"/>
      <c r="K38" s="50"/>
      <c r="L38" s="50">
        <v>0</v>
      </c>
      <c r="M38" s="50"/>
      <c r="N38" s="50"/>
      <c r="O38" s="50">
        <v>0</v>
      </c>
      <c r="P38" s="50"/>
      <c r="Q38" s="50"/>
      <c r="R38" s="50">
        <v>0</v>
      </c>
      <c r="S38" s="50"/>
      <c r="T38" s="50"/>
      <c r="U38" s="50"/>
      <c r="V38" s="50">
        <f>SUM(T38:U38)</f>
        <v>0</v>
      </c>
      <c r="W38" s="50"/>
      <c r="X38" s="50"/>
      <c r="Y38" s="50">
        <f>SUM(W38:X38)</f>
        <v>0</v>
      </c>
      <c r="Z38" s="50"/>
      <c r="AA38" s="50"/>
      <c r="AB38" s="50">
        <f>SUM(Z38:AA38)</f>
        <v>0</v>
      </c>
      <c r="AC38" s="50"/>
      <c r="AD38" s="50"/>
      <c r="AE38" s="50">
        <f>SUM(AC38:AD38)</f>
        <v>0</v>
      </c>
      <c r="AF38" s="49"/>
      <c r="AG38" s="49"/>
      <c r="AH38" s="50">
        <f t="shared" si="16"/>
        <v>0</v>
      </c>
      <c r="AI38" s="49"/>
      <c r="AJ38" s="49"/>
      <c r="AK38" s="50">
        <f t="shared" si="17"/>
        <v>0</v>
      </c>
      <c r="AL38" s="981">
        <f t="shared" si="18"/>
        <v>0</v>
      </c>
      <c r="AM38" s="981">
        <f t="shared" si="19"/>
        <v>0</v>
      </c>
      <c r="AN38" s="711">
        <f t="shared" si="20"/>
        <v>0</v>
      </c>
      <c r="AO38" s="100"/>
    </row>
    <row r="39" spans="1:41" ht="14.25" customHeight="1">
      <c r="A39" s="100" t="s">
        <v>138</v>
      </c>
      <c r="B39" s="50"/>
      <c r="C39" s="50">
        <v>0</v>
      </c>
      <c r="D39" s="50"/>
      <c r="E39" s="50"/>
      <c r="F39" s="50">
        <v>0</v>
      </c>
      <c r="G39" s="50"/>
      <c r="H39" s="50">
        <v>0</v>
      </c>
      <c r="I39" s="50">
        <v>0</v>
      </c>
      <c r="J39" s="50"/>
      <c r="K39" s="50"/>
      <c r="L39" s="50">
        <v>0</v>
      </c>
      <c r="M39" s="50"/>
      <c r="N39" s="50"/>
      <c r="O39" s="50">
        <v>0</v>
      </c>
      <c r="P39" s="50"/>
      <c r="Q39" s="50"/>
      <c r="R39" s="50">
        <v>0</v>
      </c>
      <c r="S39" s="50"/>
      <c r="T39" s="50"/>
      <c r="U39" s="50"/>
      <c r="V39" s="50">
        <f>SUM(T39:U39)</f>
        <v>0</v>
      </c>
      <c r="W39" s="50"/>
      <c r="X39" s="50"/>
      <c r="Y39" s="50">
        <f>SUM(W39:X39)</f>
        <v>0</v>
      </c>
      <c r="Z39" s="50"/>
      <c r="AA39" s="50"/>
      <c r="AB39" s="50">
        <f>SUM(Z39:AA39)</f>
        <v>0</v>
      </c>
      <c r="AC39" s="50"/>
      <c r="AD39" s="50"/>
      <c r="AE39" s="50">
        <f>SUM(AC39:AD39)</f>
        <v>0</v>
      </c>
      <c r="AF39" s="49"/>
      <c r="AG39" s="49"/>
      <c r="AH39" s="50">
        <f>SUM(AF39+AG39)</f>
        <v>0</v>
      </c>
      <c r="AI39" s="49"/>
      <c r="AJ39" s="49"/>
      <c r="AK39" s="50">
        <f>SUM(AI39+AJ39)</f>
        <v>0</v>
      </c>
      <c r="AL39" s="981">
        <f>SUM(B39+E39+H39+K39+N39+Q39+T39+W39+Z39+AC39+AF39+AI39)</f>
        <v>0</v>
      </c>
      <c r="AM39" s="981">
        <f t="shared" si="19"/>
        <v>0</v>
      </c>
      <c r="AN39" s="711">
        <f t="shared" si="20"/>
        <v>0</v>
      </c>
      <c r="AO39" s="100"/>
    </row>
    <row r="40" spans="1:41" ht="14.25" customHeight="1">
      <c r="A40" s="100" t="s">
        <v>713</v>
      </c>
      <c r="B40" s="50"/>
      <c r="C40" s="50">
        <v>0</v>
      </c>
      <c r="D40" s="50"/>
      <c r="E40" s="50"/>
      <c r="F40" s="50">
        <v>0</v>
      </c>
      <c r="G40" s="50"/>
      <c r="H40" s="50">
        <v>0</v>
      </c>
      <c r="I40" s="50">
        <v>0</v>
      </c>
      <c r="J40" s="50"/>
      <c r="K40" s="50"/>
      <c r="L40" s="50">
        <v>0</v>
      </c>
      <c r="M40" s="50"/>
      <c r="N40" s="50"/>
      <c r="O40" s="50">
        <v>0</v>
      </c>
      <c r="P40" s="50"/>
      <c r="Q40" s="50"/>
      <c r="R40" s="50">
        <v>0</v>
      </c>
      <c r="S40" s="50"/>
      <c r="T40" s="50"/>
      <c r="U40" s="50"/>
      <c r="V40" s="50">
        <f>SUM(T40:U40)</f>
        <v>0</v>
      </c>
      <c r="W40" s="50"/>
      <c r="X40" s="50"/>
      <c r="Y40" s="50">
        <f>SUM(W40:X40)</f>
        <v>0</v>
      </c>
      <c r="Z40" s="50"/>
      <c r="AA40" s="50"/>
      <c r="AB40" s="50">
        <f>SUM(Z40:AA40)</f>
        <v>0</v>
      </c>
      <c r="AC40" s="50"/>
      <c r="AD40" s="50"/>
      <c r="AE40" s="50">
        <f>SUM(AC40:AD40)</f>
        <v>0</v>
      </c>
      <c r="AF40" s="49"/>
      <c r="AG40" s="49"/>
      <c r="AH40" s="50">
        <f>SUM(AF40+AG40)</f>
        <v>0</v>
      </c>
      <c r="AI40" s="49"/>
      <c r="AJ40" s="49"/>
      <c r="AK40" s="50">
        <f>SUM(AI40+AJ40)</f>
        <v>0</v>
      </c>
      <c r="AL40" s="981">
        <f>SUM(B40+E40+H40+K40+N40+Q40+T40+W40+Z40+AC40+AF40+AI40)</f>
        <v>0</v>
      </c>
      <c r="AM40" s="981">
        <f t="shared" si="19"/>
        <v>0</v>
      </c>
      <c r="AN40" s="711">
        <f t="shared" si="20"/>
        <v>0</v>
      </c>
      <c r="AO40" s="100"/>
    </row>
    <row r="41" spans="1:41" ht="15" customHeight="1">
      <c r="A41" s="223" t="s">
        <v>518</v>
      </c>
      <c r="B41" s="47">
        <f>SUM(B32:B40)</f>
        <v>0</v>
      </c>
      <c r="C41" s="47">
        <f t="shared" ref="C41:S41" si="21">SUM(C32:C40)</f>
        <v>0</v>
      </c>
      <c r="D41" s="47">
        <f t="shared" si="21"/>
        <v>0</v>
      </c>
      <c r="E41" s="47">
        <f t="shared" si="21"/>
        <v>0</v>
      </c>
      <c r="F41" s="47">
        <f t="shared" si="21"/>
        <v>0</v>
      </c>
      <c r="G41" s="47">
        <f t="shared" si="21"/>
        <v>0</v>
      </c>
      <c r="H41" s="47">
        <f t="shared" si="21"/>
        <v>402549</v>
      </c>
      <c r="I41" s="47">
        <f t="shared" si="21"/>
        <v>669035</v>
      </c>
      <c r="J41" s="47">
        <f t="shared" si="21"/>
        <v>571031</v>
      </c>
      <c r="K41" s="47">
        <f t="shared" si="21"/>
        <v>0</v>
      </c>
      <c r="L41" s="47">
        <f t="shared" si="21"/>
        <v>0</v>
      </c>
      <c r="M41" s="47">
        <f t="shared" si="21"/>
        <v>0</v>
      </c>
      <c r="N41" s="47">
        <f t="shared" si="21"/>
        <v>0</v>
      </c>
      <c r="O41" s="47">
        <f t="shared" si="21"/>
        <v>0</v>
      </c>
      <c r="P41" s="47">
        <f t="shared" si="21"/>
        <v>0</v>
      </c>
      <c r="Q41" s="47">
        <f t="shared" si="21"/>
        <v>0</v>
      </c>
      <c r="R41" s="47">
        <f t="shared" si="21"/>
        <v>1800</v>
      </c>
      <c r="S41" s="47">
        <f t="shared" si="21"/>
        <v>0</v>
      </c>
      <c r="T41" s="47">
        <f>SUM(T32:T40)</f>
        <v>0</v>
      </c>
      <c r="U41" s="47">
        <f>SUM(U32:U40)</f>
        <v>0</v>
      </c>
      <c r="V41" s="47">
        <f>SUM(T41+U41)</f>
        <v>0</v>
      </c>
      <c r="W41" s="47">
        <f>SUM(W32:W40)</f>
        <v>0</v>
      </c>
      <c r="X41" s="47">
        <f>SUM(X32:X40)</f>
        <v>0</v>
      </c>
      <c r="Y41" s="47">
        <f>SUM(W41+X41)</f>
        <v>0</v>
      </c>
      <c r="Z41" s="47">
        <f>SUM(Z32:Z40)</f>
        <v>0</v>
      </c>
      <c r="AA41" s="47">
        <f>SUM(AA32:AA40)</f>
        <v>0</v>
      </c>
      <c r="AB41" s="47">
        <f>SUM(Z41+AA41)</f>
        <v>0</v>
      </c>
      <c r="AC41" s="47">
        <f>SUM(AC32:AC40)</f>
        <v>0</v>
      </c>
      <c r="AD41" s="47">
        <f>SUM(AD32:AD40)</f>
        <v>0</v>
      </c>
      <c r="AE41" s="47">
        <f>SUM(AC41+AD41)</f>
        <v>0</v>
      </c>
      <c r="AF41" s="47">
        <f>SUM(AF32:AF40)</f>
        <v>0</v>
      </c>
      <c r="AG41" s="47">
        <f>SUM(AG32:AG40)</f>
        <v>0</v>
      </c>
      <c r="AH41" s="47">
        <f>SUM(AF41+AG41)</f>
        <v>0</v>
      </c>
      <c r="AI41" s="47">
        <f>SUM(AI32:AI40)</f>
        <v>0</v>
      </c>
      <c r="AJ41" s="47">
        <f>SUM(AJ32:AJ40)</f>
        <v>0</v>
      </c>
      <c r="AK41" s="47">
        <f>SUM(AI41+AJ41)</f>
        <v>0</v>
      </c>
      <c r="AL41" s="462">
        <f>SUM(AL32:AL40)</f>
        <v>402549</v>
      </c>
      <c r="AM41" s="462">
        <f>SUM(AM32:AM40)</f>
        <v>670835</v>
      </c>
      <c r="AN41" s="462">
        <f>SUM(AN32:AN40)</f>
        <v>571031</v>
      </c>
      <c r="AO41" s="77"/>
    </row>
    <row r="42" spans="1:41" ht="15" customHeight="1">
      <c r="A42" s="222" t="s">
        <v>885</v>
      </c>
      <c r="B42" s="156">
        <f t="shared" ref="B42:AL42" si="22">B41+B31</f>
        <v>14000</v>
      </c>
      <c r="C42" s="156">
        <f t="shared" ref="C42:S42" si="23">C41+C31</f>
        <v>8692</v>
      </c>
      <c r="D42" s="156">
        <f t="shared" si="23"/>
        <v>8692</v>
      </c>
      <c r="E42" s="156">
        <f t="shared" si="23"/>
        <v>59293</v>
      </c>
      <c r="F42" s="156">
        <f t="shared" si="23"/>
        <v>66923</v>
      </c>
      <c r="G42" s="156">
        <f t="shared" si="23"/>
        <v>54939</v>
      </c>
      <c r="H42" s="156">
        <f t="shared" si="23"/>
        <v>402549</v>
      </c>
      <c r="I42" s="156">
        <f t="shared" si="23"/>
        <v>669035</v>
      </c>
      <c r="J42" s="156">
        <f t="shared" si="23"/>
        <v>571031</v>
      </c>
      <c r="K42" s="156">
        <f t="shared" si="23"/>
        <v>40047</v>
      </c>
      <c r="L42" s="156">
        <f t="shared" si="23"/>
        <v>40047</v>
      </c>
      <c r="M42" s="156">
        <f t="shared" si="23"/>
        <v>39278</v>
      </c>
      <c r="N42" s="156">
        <f t="shared" si="23"/>
        <v>96825</v>
      </c>
      <c r="O42" s="156">
        <f t="shared" si="23"/>
        <v>77775</v>
      </c>
      <c r="P42" s="156">
        <f t="shared" si="23"/>
        <v>76100</v>
      </c>
      <c r="Q42" s="156">
        <f t="shared" si="23"/>
        <v>128269</v>
      </c>
      <c r="R42" s="156">
        <f t="shared" si="23"/>
        <v>130069</v>
      </c>
      <c r="S42" s="156">
        <f t="shared" si="23"/>
        <v>128270</v>
      </c>
      <c r="T42" s="156">
        <f t="shared" si="22"/>
        <v>0</v>
      </c>
      <c r="U42" s="156">
        <f t="shared" si="22"/>
        <v>0</v>
      </c>
      <c r="V42" s="156">
        <f t="shared" si="22"/>
        <v>0</v>
      </c>
      <c r="W42" s="156">
        <f t="shared" si="22"/>
        <v>0</v>
      </c>
      <c r="X42" s="156">
        <f t="shared" si="22"/>
        <v>0</v>
      </c>
      <c r="Y42" s="156">
        <f t="shared" si="22"/>
        <v>0</v>
      </c>
      <c r="Z42" s="156">
        <f t="shared" si="22"/>
        <v>0</v>
      </c>
      <c r="AA42" s="156">
        <f t="shared" si="22"/>
        <v>0</v>
      </c>
      <c r="AB42" s="156">
        <f t="shared" si="22"/>
        <v>0</v>
      </c>
      <c r="AC42" s="156">
        <f t="shared" si="22"/>
        <v>0</v>
      </c>
      <c r="AD42" s="156">
        <f t="shared" si="22"/>
        <v>0</v>
      </c>
      <c r="AE42" s="156">
        <f t="shared" si="22"/>
        <v>0</v>
      </c>
      <c r="AF42" s="156">
        <f t="shared" si="22"/>
        <v>0</v>
      </c>
      <c r="AG42" s="156">
        <f t="shared" si="22"/>
        <v>0</v>
      </c>
      <c r="AH42" s="156">
        <f t="shared" si="22"/>
        <v>0</v>
      </c>
      <c r="AI42" s="156">
        <f t="shared" si="22"/>
        <v>0</v>
      </c>
      <c r="AJ42" s="156">
        <f t="shared" si="22"/>
        <v>0</v>
      </c>
      <c r="AK42" s="156">
        <f t="shared" si="22"/>
        <v>0</v>
      </c>
      <c r="AL42" s="462">
        <f t="shared" si="22"/>
        <v>740983</v>
      </c>
      <c r="AM42" s="462">
        <f>AM41+AM31</f>
        <v>992541</v>
      </c>
      <c r="AN42" s="462">
        <f>AN41+AN31</f>
        <v>878310</v>
      </c>
      <c r="AO42" s="77"/>
    </row>
    <row r="43" spans="1:41" ht="15" hidden="1" customHeight="1">
      <c r="A43" s="197" t="s">
        <v>601</v>
      </c>
      <c r="B43" s="50"/>
      <c r="C43" s="50">
        <v>0</v>
      </c>
      <c r="D43" s="50"/>
      <c r="E43" s="50"/>
      <c r="F43" s="50">
        <v>0</v>
      </c>
      <c r="G43" s="50"/>
      <c r="H43" s="50"/>
      <c r="I43" s="50">
        <v>0</v>
      </c>
      <c r="J43" s="50"/>
      <c r="K43" s="50"/>
      <c r="L43" s="50">
        <v>0</v>
      </c>
      <c r="M43" s="50"/>
      <c r="N43" s="50"/>
      <c r="O43" s="50">
        <v>0</v>
      </c>
      <c r="P43" s="50"/>
      <c r="Q43" s="50"/>
      <c r="R43" s="50">
        <v>0</v>
      </c>
      <c r="S43" s="50"/>
      <c r="T43" s="50"/>
      <c r="U43" s="50"/>
      <c r="V43" s="50">
        <f t="shared" ref="V43:V55" si="24">SUM(T43:U43)</f>
        <v>0</v>
      </c>
      <c r="W43" s="50"/>
      <c r="X43" s="50"/>
      <c r="Y43" s="50">
        <f t="shared" ref="Y43:Y55" si="25">SUM(W43:X43)</f>
        <v>0</v>
      </c>
      <c r="Z43" s="50"/>
      <c r="AA43" s="50"/>
      <c r="AB43" s="50">
        <f t="shared" ref="AB43:AB55" si="26">SUM(Z43:AA43)</f>
        <v>0</v>
      </c>
      <c r="AC43" s="50"/>
      <c r="AD43" s="50"/>
      <c r="AE43" s="50">
        <f t="shared" ref="AE43:AE55" si="27">SUM(AC43:AD43)</f>
        <v>0</v>
      </c>
      <c r="AF43" s="49"/>
      <c r="AG43" s="49"/>
      <c r="AH43" s="50">
        <f t="shared" ref="AH43:AH55" si="28">SUM(AF43+AG43)</f>
        <v>0</v>
      </c>
      <c r="AI43" s="49"/>
      <c r="AJ43" s="49"/>
      <c r="AK43" s="50">
        <f t="shared" ref="AK43:AK55" si="29">SUM(AI43+AJ43)</f>
        <v>0</v>
      </c>
      <c r="AL43" s="981">
        <v>0</v>
      </c>
      <c r="AM43" s="981">
        <v>0</v>
      </c>
      <c r="AN43" s="711">
        <v>0</v>
      </c>
      <c r="AO43" s="100"/>
    </row>
    <row r="44" spans="1:41" ht="15" hidden="1" customHeight="1">
      <c r="A44" s="197" t="s">
        <v>788</v>
      </c>
      <c r="B44" s="50"/>
      <c r="C44" s="50">
        <v>0</v>
      </c>
      <c r="D44" s="50"/>
      <c r="E44" s="50"/>
      <c r="F44" s="50">
        <v>0</v>
      </c>
      <c r="G44" s="50"/>
      <c r="H44" s="50"/>
      <c r="I44" s="50">
        <v>0</v>
      </c>
      <c r="J44" s="50"/>
      <c r="K44" s="50"/>
      <c r="L44" s="50">
        <v>0</v>
      </c>
      <c r="M44" s="50"/>
      <c r="N44" s="50"/>
      <c r="O44" s="50">
        <v>0</v>
      </c>
      <c r="P44" s="50"/>
      <c r="Q44" s="50"/>
      <c r="R44" s="50">
        <v>0</v>
      </c>
      <c r="S44" s="50"/>
      <c r="T44" s="50"/>
      <c r="U44" s="50"/>
      <c r="V44" s="50">
        <f t="shared" si="24"/>
        <v>0</v>
      </c>
      <c r="W44" s="50"/>
      <c r="X44" s="50"/>
      <c r="Y44" s="50">
        <f t="shared" si="25"/>
        <v>0</v>
      </c>
      <c r="Z44" s="50"/>
      <c r="AA44" s="50"/>
      <c r="AB44" s="50">
        <f t="shared" si="26"/>
        <v>0</v>
      </c>
      <c r="AC44" s="50"/>
      <c r="AD44" s="50"/>
      <c r="AE44" s="50">
        <f t="shared" si="27"/>
        <v>0</v>
      </c>
      <c r="AF44" s="49"/>
      <c r="AG44" s="49"/>
      <c r="AH44" s="50">
        <f t="shared" si="28"/>
        <v>0</v>
      </c>
      <c r="AI44" s="49"/>
      <c r="AJ44" s="49"/>
      <c r="AK44" s="50">
        <f t="shared" si="29"/>
        <v>0</v>
      </c>
      <c r="AL44" s="981">
        <f t="shared" ref="AL44:AL49" si="30">SUM(B44+E44+H44+K44+N44+Q44+T44+W44+Z44+AC44+AF44+AI44)</f>
        <v>0</v>
      </c>
      <c r="AM44" s="981">
        <f t="shared" ref="AM44:AM49" si="31">SUM(C44+F44+I44+L44+O44+R44+U44+X44+AA44+AD44+AG44+AJ44)</f>
        <v>0</v>
      </c>
      <c r="AN44" s="711">
        <f t="shared" ref="AN44:AN49" si="32">SUM(D44+G44+J44+M44+P44+S44+V44+Y44+AB44+AE44+AH44+AK44)</f>
        <v>0</v>
      </c>
      <c r="AO44" s="100"/>
    </row>
    <row r="45" spans="1:41" ht="15" customHeight="1">
      <c r="A45" s="197" t="s">
        <v>599</v>
      </c>
      <c r="B45" s="50"/>
      <c r="C45" s="50">
        <v>0</v>
      </c>
      <c r="D45" s="50"/>
      <c r="E45" s="50"/>
      <c r="F45" s="50">
        <v>0</v>
      </c>
      <c r="G45" s="50"/>
      <c r="H45" s="50"/>
      <c r="I45" s="50">
        <v>0</v>
      </c>
      <c r="J45" s="50"/>
      <c r="K45" s="50"/>
      <c r="L45" s="50">
        <v>0</v>
      </c>
      <c r="M45" s="50"/>
      <c r="N45" s="50"/>
      <c r="O45" s="50">
        <v>0</v>
      </c>
      <c r="P45" s="50"/>
      <c r="Q45" s="50"/>
      <c r="R45" s="50">
        <v>0</v>
      </c>
      <c r="S45" s="50"/>
      <c r="T45" s="50"/>
      <c r="U45" s="50"/>
      <c r="V45" s="50">
        <f t="shared" si="24"/>
        <v>0</v>
      </c>
      <c r="W45" s="50"/>
      <c r="X45" s="50"/>
      <c r="Y45" s="50">
        <f t="shared" si="25"/>
        <v>0</v>
      </c>
      <c r="Z45" s="50"/>
      <c r="AA45" s="50"/>
      <c r="AB45" s="50">
        <f t="shared" si="26"/>
        <v>0</v>
      </c>
      <c r="AC45" s="50"/>
      <c r="AD45" s="50"/>
      <c r="AE45" s="50">
        <f t="shared" si="27"/>
        <v>0</v>
      </c>
      <c r="AF45" s="49"/>
      <c r="AG45" s="49"/>
      <c r="AH45" s="50">
        <f t="shared" si="28"/>
        <v>0</v>
      </c>
      <c r="AI45" s="49"/>
      <c r="AJ45" s="49"/>
      <c r="AK45" s="50">
        <f t="shared" si="29"/>
        <v>0</v>
      </c>
      <c r="AL45" s="981">
        <f t="shared" si="30"/>
        <v>0</v>
      </c>
      <c r="AM45" s="981">
        <f t="shared" si="31"/>
        <v>0</v>
      </c>
      <c r="AN45" s="711">
        <f t="shared" si="32"/>
        <v>0</v>
      </c>
      <c r="AO45" s="100"/>
    </row>
    <row r="46" spans="1:41" ht="15" customHeight="1">
      <c r="A46" s="197" t="s">
        <v>600</v>
      </c>
      <c r="B46" s="50"/>
      <c r="C46" s="50">
        <v>0</v>
      </c>
      <c r="D46" s="50"/>
      <c r="E46" s="50"/>
      <c r="F46" s="50">
        <v>0</v>
      </c>
      <c r="G46" s="50"/>
      <c r="H46" s="50"/>
      <c r="I46" s="50">
        <v>0</v>
      </c>
      <c r="J46" s="50"/>
      <c r="K46" s="50"/>
      <c r="L46" s="50">
        <v>0</v>
      </c>
      <c r="M46" s="50"/>
      <c r="N46" s="50"/>
      <c r="O46" s="50">
        <v>0</v>
      </c>
      <c r="P46" s="50"/>
      <c r="Q46" s="50"/>
      <c r="R46" s="50">
        <v>0</v>
      </c>
      <c r="S46" s="50"/>
      <c r="T46" s="50"/>
      <c r="U46" s="50"/>
      <c r="V46" s="50">
        <f t="shared" si="24"/>
        <v>0</v>
      </c>
      <c r="W46" s="50"/>
      <c r="X46" s="50"/>
      <c r="Y46" s="50">
        <f t="shared" si="25"/>
        <v>0</v>
      </c>
      <c r="Z46" s="50"/>
      <c r="AA46" s="50"/>
      <c r="AB46" s="50">
        <f t="shared" si="26"/>
        <v>0</v>
      </c>
      <c r="AC46" s="50"/>
      <c r="AD46" s="50"/>
      <c r="AE46" s="50">
        <f t="shared" si="27"/>
        <v>0</v>
      </c>
      <c r="AF46" s="49"/>
      <c r="AG46" s="49"/>
      <c r="AH46" s="50">
        <f t="shared" si="28"/>
        <v>0</v>
      </c>
      <c r="AI46" s="49"/>
      <c r="AJ46" s="49"/>
      <c r="AK46" s="50">
        <f t="shared" si="29"/>
        <v>0</v>
      </c>
      <c r="AL46" s="981">
        <f t="shared" si="30"/>
        <v>0</v>
      </c>
      <c r="AM46" s="981">
        <f t="shared" si="31"/>
        <v>0</v>
      </c>
      <c r="AN46" s="711">
        <f t="shared" si="32"/>
        <v>0</v>
      </c>
      <c r="AO46" s="100"/>
    </row>
    <row r="47" spans="1:41" ht="15" hidden="1" customHeight="1">
      <c r="A47" s="197" t="s">
        <v>602</v>
      </c>
      <c r="B47" s="50"/>
      <c r="C47" s="50">
        <v>0</v>
      </c>
      <c r="D47" s="50"/>
      <c r="E47" s="50"/>
      <c r="F47" s="50">
        <v>0</v>
      </c>
      <c r="G47" s="50"/>
      <c r="H47" s="50"/>
      <c r="I47" s="50">
        <v>0</v>
      </c>
      <c r="J47" s="50"/>
      <c r="K47" s="50"/>
      <c r="L47" s="50">
        <v>0</v>
      </c>
      <c r="M47" s="50"/>
      <c r="N47" s="50"/>
      <c r="O47" s="50">
        <v>0</v>
      </c>
      <c r="P47" s="50"/>
      <c r="Q47" s="50"/>
      <c r="R47" s="50">
        <v>0</v>
      </c>
      <c r="S47" s="50"/>
      <c r="T47" s="50"/>
      <c r="U47" s="50"/>
      <c r="V47" s="50">
        <f t="shared" si="24"/>
        <v>0</v>
      </c>
      <c r="W47" s="50"/>
      <c r="X47" s="50"/>
      <c r="Y47" s="50">
        <f t="shared" si="25"/>
        <v>0</v>
      </c>
      <c r="Z47" s="50"/>
      <c r="AA47" s="50"/>
      <c r="AB47" s="50">
        <f t="shared" si="26"/>
        <v>0</v>
      </c>
      <c r="AC47" s="50"/>
      <c r="AD47" s="50"/>
      <c r="AE47" s="50">
        <f t="shared" si="27"/>
        <v>0</v>
      </c>
      <c r="AF47" s="49"/>
      <c r="AG47" s="49"/>
      <c r="AH47" s="50">
        <f t="shared" si="28"/>
        <v>0</v>
      </c>
      <c r="AI47" s="49"/>
      <c r="AJ47" s="49"/>
      <c r="AK47" s="50">
        <f t="shared" si="29"/>
        <v>0</v>
      </c>
      <c r="AL47" s="981">
        <f t="shared" si="30"/>
        <v>0</v>
      </c>
      <c r="AM47" s="981">
        <f t="shared" si="31"/>
        <v>0</v>
      </c>
      <c r="AN47" s="711">
        <f t="shared" si="32"/>
        <v>0</v>
      </c>
      <c r="AO47" s="100"/>
    </row>
    <row r="48" spans="1:41" ht="15" customHeight="1">
      <c r="A48" s="197" t="s">
        <v>603</v>
      </c>
      <c r="B48" s="50"/>
      <c r="C48" s="50">
        <v>0</v>
      </c>
      <c r="D48" s="50"/>
      <c r="E48" s="50"/>
      <c r="F48" s="50">
        <v>0</v>
      </c>
      <c r="G48" s="50"/>
      <c r="H48" s="50"/>
      <c r="I48" s="50">
        <v>0</v>
      </c>
      <c r="J48" s="50"/>
      <c r="K48" s="50"/>
      <c r="L48" s="50">
        <v>0</v>
      </c>
      <c r="M48" s="50"/>
      <c r="N48" s="50"/>
      <c r="O48" s="50">
        <v>0</v>
      </c>
      <c r="P48" s="50"/>
      <c r="Q48" s="50"/>
      <c r="R48" s="50">
        <v>0</v>
      </c>
      <c r="S48" s="50"/>
      <c r="T48" s="50"/>
      <c r="U48" s="50"/>
      <c r="V48" s="50">
        <f t="shared" si="24"/>
        <v>0</v>
      </c>
      <c r="W48" s="50"/>
      <c r="X48" s="50"/>
      <c r="Y48" s="50">
        <f t="shared" si="25"/>
        <v>0</v>
      </c>
      <c r="Z48" s="50"/>
      <c r="AA48" s="50"/>
      <c r="AB48" s="50">
        <f t="shared" si="26"/>
        <v>0</v>
      </c>
      <c r="AC48" s="50"/>
      <c r="AD48" s="50"/>
      <c r="AE48" s="50">
        <f t="shared" si="27"/>
        <v>0</v>
      </c>
      <c r="AF48" s="49"/>
      <c r="AG48" s="49"/>
      <c r="AH48" s="50">
        <f t="shared" si="28"/>
        <v>0</v>
      </c>
      <c r="AI48" s="49"/>
      <c r="AJ48" s="49"/>
      <c r="AK48" s="50">
        <f t="shared" si="29"/>
        <v>0</v>
      </c>
      <c r="AL48" s="981">
        <f t="shared" si="30"/>
        <v>0</v>
      </c>
      <c r="AM48" s="981">
        <f t="shared" si="31"/>
        <v>0</v>
      </c>
      <c r="AN48" s="711">
        <f t="shared" si="32"/>
        <v>0</v>
      </c>
      <c r="AO48" s="100"/>
    </row>
    <row r="49" spans="1:46" ht="15" customHeight="1">
      <c r="A49" s="197" t="s">
        <v>604</v>
      </c>
      <c r="B49" s="50"/>
      <c r="C49" s="50">
        <v>0</v>
      </c>
      <c r="D49" s="50"/>
      <c r="E49" s="50"/>
      <c r="F49" s="50">
        <v>0</v>
      </c>
      <c r="G49" s="50"/>
      <c r="H49" s="50"/>
      <c r="I49" s="50">
        <v>0</v>
      </c>
      <c r="J49" s="50"/>
      <c r="K49" s="50"/>
      <c r="L49" s="50">
        <v>0</v>
      </c>
      <c r="M49" s="50"/>
      <c r="N49" s="50"/>
      <c r="O49" s="50">
        <v>0</v>
      </c>
      <c r="P49" s="50"/>
      <c r="Q49" s="50"/>
      <c r="R49" s="50">
        <v>0</v>
      </c>
      <c r="S49" s="50"/>
      <c r="T49" s="50"/>
      <c r="U49" s="50"/>
      <c r="V49" s="50">
        <f t="shared" si="24"/>
        <v>0</v>
      </c>
      <c r="W49" s="50"/>
      <c r="X49" s="50"/>
      <c r="Y49" s="50">
        <f t="shared" si="25"/>
        <v>0</v>
      </c>
      <c r="Z49" s="50"/>
      <c r="AA49" s="50"/>
      <c r="AB49" s="50">
        <f t="shared" si="26"/>
        <v>0</v>
      </c>
      <c r="AC49" s="50"/>
      <c r="AD49" s="50"/>
      <c r="AE49" s="50">
        <f t="shared" si="27"/>
        <v>0</v>
      </c>
      <c r="AF49" s="49"/>
      <c r="AG49" s="49"/>
      <c r="AH49" s="50">
        <f t="shared" si="28"/>
        <v>0</v>
      </c>
      <c r="AI49" s="49"/>
      <c r="AJ49" s="49"/>
      <c r="AK49" s="50">
        <f t="shared" si="29"/>
        <v>0</v>
      </c>
      <c r="AL49" s="981">
        <f t="shared" si="30"/>
        <v>0</v>
      </c>
      <c r="AM49" s="981">
        <f t="shared" si="31"/>
        <v>0</v>
      </c>
      <c r="AN49" s="711">
        <f t="shared" si="32"/>
        <v>0</v>
      </c>
      <c r="AO49" s="100"/>
    </row>
    <row r="50" spans="1:46" ht="15" hidden="1" customHeight="1">
      <c r="A50" s="197" t="s">
        <v>605</v>
      </c>
      <c r="B50" s="50"/>
      <c r="C50" s="50">
        <v>0</v>
      </c>
      <c r="D50" s="50"/>
      <c r="E50" s="50"/>
      <c r="F50" s="50">
        <v>0</v>
      </c>
      <c r="G50" s="50"/>
      <c r="H50" s="50"/>
      <c r="I50" s="50">
        <v>0</v>
      </c>
      <c r="J50" s="50"/>
      <c r="K50" s="50"/>
      <c r="L50" s="50">
        <v>0</v>
      </c>
      <c r="M50" s="50"/>
      <c r="N50" s="50"/>
      <c r="O50" s="50">
        <v>0</v>
      </c>
      <c r="P50" s="50"/>
      <c r="Q50" s="50"/>
      <c r="R50" s="50">
        <v>0</v>
      </c>
      <c r="S50" s="50"/>
      <c r="T50" s="50"/>
      <c r="U50" s="50"/>
      <c r="V50" s="50">
        <f t="shared" si="24"/>
        <v>0</v>
      </c>
      <c r="W50" s="50"/>
      <c r="X50" s="50"/>
      <c r="Y50" s="50">
        <f t="shared" si="25"/>
        <v>0</v>
      </c>
      <c r="Z50" s="50"/>
      <c r="AA50" s="50"/>
      <c r="AB50" s="50">
        <f t="shared" si="26"/>
        <v>0</v>
      </c>
      <c r="AC50" s="50"/>
      <c r="AD50" s="50"/>
      <c r="AE50" s="50">
        <f t="shared" si="27"/>
        <v>0</v>
      </c>
      <c r="AF50" s="49"/>
      <c r="AG50" s="49"/>
      <c r="AH50" s="50">
        <f t="shared" si="28"/>
        <v>0</v>
      </c>
      <c r="AI50" s="49"/>
      <c r="AJ50" s="49"/>
      <c r="AK50" s="50">
        <f t="shared" si="29"/>
        <v>0</v>
      </c>
      <c r="AL50" s="981">
        <v>0</v>
      </c>
      <c r="AM50" s="981">
        <v>0</v>
      </c>
      <c r="AN50" s="711">
        <v>0</v>
      </c>
      <c r="AO50" s="100"/>
    </row>
    <row r="51" spans="1:46" ht="15" customHeight="1">
      <c r="A51" s="197" t="s">
        <v>606</v>
      </c>
      <c r="B51" s="50"/>
      <c r="C51" s="50">
        <v>0</v>
      </c>
      <c r="D51" s="50"/>
      <c r="E51" s="50"/>
      <c r="F51" s="50">
        <v>0</v>
      </c>
      <c r="G51" s="50"/>
      <c r="H51" s="50"/>
      <c r="I51" s="50">
        <v>0</v>
      </c>
      <c r="J51" s="50"/>
      <c r="K51" s="50"/>
      <c r="L51" s="50">
        <v>0</v>
      </c>
      <c r="M51" s="50"/>
      <c r="N51" s="50"/>
      <c r="O51" s="50">
        <v>0</v>
      </c>
      <c r="P51" s="50"/>
      <c r="Q51" s="50"/>
      <c r="R51" s="50">
        <v>0</v>
      </c>
      <c r="S51" s="50"/>
      <c r="T51" s="50"/>
      <c r="U51" s="50"/>
      <c r="V51" s="50">
        <f t="shared" si="24"/>
        <v>0</v>
      </c>
      <c r="W51" s="50"/>
      <c r="X51" s="50"/>
      <c r="Y51" s="50">
        <f t="shared" si="25"/>
        <v>0</v>
      </c>
      <c r="Z51" s="50"/>
      <c r="AA51" s="50"/>
      <c r="AB51" s="50">
        <f t="shared" si="26"/>
        <v>0</v>
      </c>
      <c r="AC51" s="50"/>
      <c r="AD51" s="50"/>
      <c r="AE51" s="50">
        <f t="shared" si="27"/>
        <v>0</v>
      </c>
      <c r="AF51" s="49"/>
      <c r="AG51" s="49"/>
      <c r="AH51" s="50">
        <f t="shared" si="28"/>
        <v>0</v>
      </c>
      <c r="AI51" s="49"/>
      <c r="AJ51" s="49"/>
      <c r="AK51" s="50">
        <f t="shared" si="29"/>
        <v>0</v>
      </c>
      <c r="AL51" s="981">
        <v>0</v>
      </c>
      <c r="AM51" s="981">
        <v>0</v>
      </c>
      <c r="AN51" s="711">
        <v>0</v>
      </c>
      <c r="AO51" s="100"/>
    </row>
    <row r="52" spans="1:46" ht="15" customHeight="1">
      <c r="A52" s="197" t="s">
        <v>607</v>
      </c>
      <c r="B52" s="50"/>
      <c r="C52" s="50">
        <v>0</v>
      </c>
      <c r="D52" s="50"/>
      <c r="E52" s="50"/>
      <c r="F52" s="50">
        <v>0</v>
      </c>
      <c r="G52" s="50"/>
      <c r="H52" s="50"/>
      <c r="I52" s="50">
        <v>0</v>
      </c>
      <c r="J52" s="50"/>
      <c r="K52" s="50"/>
      <c r="L52" s="50">
        <v>0</v>
      </c>
      <c r="M52" s="50"/>
      <c r="N52" s="50"/>
      <c r="O52" s="50">
        <v>0</v>
      </c>
      <c r="P52" s="50"/>
      <c r="Q52" s="50"/>
      <c r="R52" s="50">
        <v>0</v>
      </c>
      <c r="S52" s="50"/>
      <c r="T52" s="50"/>
      <c r="U52" s="50"/>
      <c r="V52" s="50">
        <f t="shared" si="24"/>
        <v>0</v>
      </c>
      <c r="W52" s="50"/>
      <c r="X52" s="50"/>
      <c r="Y52" s="50">
        <f t="shared" si="25"/>
        <v>0</v>
      </c>
      <c r="Z52" s="50"/>
      <c r="AA52" s="50"/>
      <c r="AB52" s="50">
        <f t="shared" si="26"/>
        <v>0</v>
      </c>
      <c r="AC52" s="50"/>
      <c r="AD52" s="50"/>
      <c r="AE52" s="50">
        <f t="shared" si="27"/>
        <v>0</v>
      </c>
      <c r="AF52" s="49"/>
      <c r="AG52" s="49"/>
      <c r="AH52" s="50">
        <f t="shared" si="28"/>
        <v>0</v>
      </c>
      <c r="AI52" s="49"/>
      <c r="AJ52" s="49"/>
      <c r="AK52" s="50">
        <f t="shared" si="29"/>
        <v>0</v>
      </c>
      <c r="AL52" s="981">
        <v>0</v>
      </c>
      <c r="AM52" s="981">
        <v>0</v>
      </c>
      <c r="AN52" s="711">
        <v>0</v>
      </c>
      <c r="AO52" s="100"/>
    </row>
    <row r="53" spans="1:46" ht="15" customHeight="1">
      <c r="A53" s="197" t="s">
        <v>608</v>
      </c>
      <c r="B53" s="50"/>
      <c r="C53" s="50">
        <v>0</v>
      </c>
      <c r="D53" s="50"/>
      <c r="E53" s="50"/>
      <c r="F53" s="50">
        <v>0</v>
      </c>
      <c r="G53" s="50"/>
      <c r="H53" s="50"/>
      <c r="I53" s="50">
        <v>0</v>
      </c>
      <c r="J53" s="50"/>
      <c r="K53" s="50"/>
      <c r="L53" s="50">
        <v>0</v>
      </c>
      <c r="M53" s="50"/>
      <c r="N53" s="50"/>
      <c r="O53" s="50">
        <v>0</v>
      </c>
      <c r="P53" s="50"/>
      <c r="Q53" s="50"/>
      <c r="R53" s="50">
        <v>0</v>
      </c>
      <c r="S53" s="50"/>
      <c r="T53" s="50"/>
      <c r="U53" s="50"/>
      <c r="V53" s="50">
        <f t="shared" si="24"/>
        <v>0</v>
      </c>
      <c r="W53" s="50"/>
      <c r="X53" s="50"/>
      <c r="Y53" s="50">
        <f t="shared" si="25"/>
        <v>0</v>
      </c>
      <c r="Z53" s="50"/>
      <c r="AA53" s="50"/>
      <c r="AB53" s="50">
        <f t="shared" si="26"/>
        <v>0</v>
      </c>
      <c r="AC53" s="50"/>
      <c r="AD53" s="50"/>
      <c r="AE53" s="50">
        <f t="shared" si="27"/>
        <v>0</v>
      </c>
      <c r="AF53" s="49"/>
      <c r="AG53" s="49"/>
      <c r="AH53" s="50">
        <f t="shared" si="28"/>
        <v>0</v>
      </c>
      <c r="AI53" s="49"/>
      <c r="AJ53" s="49"/>
      <c r="AK53" s="50">
        <f t="shared" si="29"/>
        <v>0</v>
      </c>
      <c r="AL53" s="981">
        <v>0</v>
      </c>
      <c r="AM53" s="981">
        <v>0</v>
      </c>
      <c r="AN53" s="711">
        <v>0</v>
      </c>
      <c r="AO53" s="100"/>
    </row>
    <row r="54" spans="1:46" ht="15" customHeight="1">
      <c r="A54" s="197" t="s">
        <v>609</v>
      </c>
      <c r="B54" s="50"/>
      <c r="C54" s="50">
        <v>0</v>
      </c>
      <c r="D54" s="50"/>
      <c r="E54" s="50"/>
      <c r="F54" s="50">
        <v>0</v>
      </c>
      <c r="G54" s="50"/>
      <c r="H54" s="50"/>
      <c r="I54" s="50">
        <v>0</v>
      </c>
      <c r="J54" s="50"/>
      <c r="K54" s="50"/>
      <c r="L54" s="50">
        <v>0</v>
      </c>
      <c r="M54" s="50"/>
      <c r="N54" s="50"/>
      <c r="O54" s="50">
        <v>0</v>
      </c>
      <c r="P54" s="50"/>
      <c r="Q54" s="50"/>
      <c r="R54" s="50">
        <v>0</v>
      </c>
      <c r="S54" s="50"/>
      <c r="T54" s="50"/>
      <c r="U54" s="50"/>
      <c r="V54" s="50">
        <f t="shared" si="24"/>
        <v>0</v>
      </c>
      <c r="W54" s="50"/>
      <c r="X54" s="50"/>
      <c r="Y54" s="50">
        <f t="shared" si="25"/>
        <v>0</v>
      </c>
      <c r="Z54" s="50"/>
      <c r="AA54" s="50"/>
      <c r="AB54" s="50">
        <f t="shared" si="26"/>
        <v>0</v>
      </c>
      <c r="AC54" s="50"/>
      <c r="AD54" s="50"/>
      <c r="AE54" s="50">
        <f t="shared" si="27"/>
        <v>0</v>
      </c>
      <c r="AF54" s="49"/>
      <c r="AG54" s="49"/>
      <c r="AH54" s="50">
        <f t="shared" si="28"/>
        <v>0</v>
      </c>
      <c r="AI54" s="49"/>
      <c r="AJ54" s="49"/>
      <c r="AK54" s="50">
        <f t="shared" si="29"/>
        <v>0</v>
      </c>
      <c r="AL54" s="981">
        <v>0</v>
      </c>
      <c r="AM54" s="981">
        <v>0</v>
      </c>
      <c r="AN54" s="711">
        <v>0</v>
      </c>
      <c r="AO54" s="100"/>
    </row>
    <row r="55" spans="1:46" ht="15" hidden="1" customHeight="1">
      <c r="A55" s="197" t="s">
        <v>610</v>
      </c>
      <c r="B55" s="50"/>
      <c r="C55" s="50">
        <v>0</v>
      </c>
      <c r="D55" s="50"/>
      <c r="E55" s="50"/>
      <c r="F55" s="50">
        <v>0</v>
      </c>
      <c r="G55" s="50"/>
      <c r="H55" s="50"/>
      <c r="I55" s="50">
        <v>0</v>
      </c>
      <c r="J55" s="50"/>
      <c r="K55" s="50"/>
      <c r="L55" s="50">
        <v>0</v>
      </c>
      <c r="M55" s="50"/>
      <c r="N55" s="50"/>
      <c r="O55" s="50">
        <v>0</v>
      </c>
      <c r="P55" s="50"/>
      <c r="Q55" s="50"/>
      <c r="R55" s="50">
        <v>0</v>
      </c>
      <c r="S55" s="50"/>
      <c r="T55" s="50"/>
      <c r="U55" s="50"/>
      <c r="V55" s="50">
        <f t="shared" si="24"/>
        <v>0</v>
      </c>
      <c r="W55" s="50"/>
      <c r="X55" s="50"/>
      <c r="Y55" s="50">
        <f t="shared" si="25"/>
        <v>0</v>
      </c>
      <c r="Z55" s="50"/>
      <c r="AA55" s="50"/>
      <c r="AB55" s="50">
        <f t="shared" si="26"/>
        <v>0</v>
      </c>
      <c r="AC55" s="50"/>
      <c r="AD55" s="50"/>
      <c r="AE55" s="50">
        <f t="shared" si="27"/>
        <v>0</v>
      </c>
      <c r="AF55" s="49"/>
      <c r="AG55" s="49"/>
      <c r="AH55" s="50">
        <f t="shared" si="28"/>
        <v>0</v>
      </c>
      <c r="AI55" s="49"/>
      <c r="AJ55" s="49"/>
      <c r="AK55" s="50">
        <f t="shared" si="29"/>
        <v>0</v>
      </c>
      <c r="AL55" s="981">
        <v>0</v>
      </c>
      <c r="AM55" s="981">
        <v>0</v>
      </c>
      <c r="AN55" s="711">
        <v>0</v>
      </c>
      <c r="AO55" s="100"/>
    </row>
    <row r="56" spans="1:46" ht="15" customHeight="1" thickBot="1">
      <c r="A56" s="223" t="s">
        <v>627</v>
      </c>
      <c r="B56" s="47">
        <f>SUM(B43:B55)</f>
        <v>0</v>
      </c>
      <c r="C56" s="47">
        <f t="shared" ref="C56:AN56" si="33">SUM(C43:C55)</f>
        <v>0</v>
      </c>
      <c r="D56" s="47">
        <f t="shared" si="33"/>
        <v>0</v>
      </c>
      <c r="E56" s="47">
        <f t="shared" si="33"/>
        <v>0</v>
      </c>
      <c r="F56" s="47">
        <f t="shared" si="33"/>
        <v>0</v>
      </c>
      <c r="G56" s="47">
        <f t="shared" si="33"/>
        <v>0</v>
      </c>
      <c r="H56" s="47">
        <f t="shared" si="33"/>
        <v>0</v>
      </c>
      <c r="I56" s="47">
        <f t="shared" si="33"/>
        <v>0</v>
      </c>
      <c r="J56" s="47">
        <f t="shared" si="33"/>
        <v>0</v>
      </c>
      <c r="K56" s="47">
        <f t="shared" si="33"/>
        <v>0</v>
      </c>
      <c r="L56" s="47">
        <f t="shared" si="33"/>
        <v>0</v>
      </c>
      <c r="M56" s="47">
        <f t="shared" si="33"/>
        <v>0</v>
      </c>
      <c r="N56" s="47">
        <f t="shared" si="33"/>
        <v>0</v>
      </c>
      <c r="O56" s="47">
        <f t="shared" si="33"/>
        <v>0</v>
      </c>
      <c r="P56" s="47">
        <f t="shared" si="33"/>
        <v>0</v>
      </c>
      <c r="Q56" s="47">
        <f t="shared" si="33"/>
        <v>0</v>
      </c>
      <c r="R56" s="47">
        <f t="shared" si="33"/>
        <v>0</v>
      </c>
      <c r="S56" s="47">
        <f t="shared" si="33"/>
        <v>0</v>
      </c>
      <c r="T56" s="47">
        <f t="shared" si="33"/>
        <v>0</v>
      </c>
      <c r="U56" s="47">
        <f t="shared" si="33"/>
        <v>0</v>
      </c>
      <c r="V56" s="47">
        <f t="shared" si="33"/>
        <v>0</v>
      </c>
      <c r="W56" s="47">
        <f t="shared" si="33"/>
        <v>0</v>
      </c>
      <c r="X56" s="47">
        <f t="shared" si="33"/>
        <v>0</v>
      </c>
      <c r="Y56" s="47">
        <f t="shared" si="33"/>
        <v>0</v>
      </c>
      <c r="Z56" s="47">
        <f t="shared" si="33"/>
        <v>0</v>
      </c>
      <c r="AA56" s="47">
        <f t="shared" si="33"/>
        <v>0</v>
      </c>
      <c r="AB56" s="47">
        <f t="shared" si="33"/>
        <v>0</v>
      </c>
      <c r="AC56" s="47">
        <f t="shared" si="33"/>
        <v>0</v>
      </c>
      <c r="AD56" s="47">
        <f t="shared" si="33"/>
        <v>0</v>
      </c>
      <c r="AE56" s="47">
        <f t="shared" si="33"/>
        <v>0</v>
      </c>
      <c r="AF56" s="47">
        <f t="shared" si="33"/>
        <v>0</v>
      </c>
      <c r="AG56" s="47">
        <f t="shared" si="33"/>
        <v>0</v>
      </c>
      <c r="AH56" s="47">
        <f t="shared" si="33"/>
        <v>0</v>
      </c>
      <c r="AI56" s="47">
        <f t="shared" si="33"/>
        <v>0</v>
      </c>
      <c r="AJ56" s="47">
        <f t="shared" si="33"/>
        <v>0</v>
      </c>
      <c r="AK56" s="47">
        <f t="shared" si="33"/>
        <v>0</v>
      </c>
      <c r="AL56" s="462">
        <f t="shared" si="33"/>
        <v>0</v>
      </c>
      <c r="AM56" s="462">
        <f t="shared" si="33"/>
        <v>0</v>
      </c>
      <c r="AN56" s="462">
        <f t="shared" si="33"/>
        <v>0</v>
      </c>
      <c r="AO56" s="100"/>
    </row>
    <row r="57" spans="1:46" s="107" customFormat="1" ht="15" customHeight="1" thickBot="1">
      <c r="A57" s="328" t="s">
        <v>147</v>
      </c>
      <c r="B57" s="48">
        <f>SUM(B42+B56)</f>
        <v>14000</v>
      </c>
      <c r="C57" s="48">
        <f t="shared" ref="C57:AN57" si="34">SUM(C42+C56)</f>
        <v>8692</v>
      </c>
      <c r="D57" s="48">
        <f t="shared" si="34"/>
        <v>8692</v>
      </c>
      <c r="E57" s="48">
        <f t="shared" si="34"/>
        <v>59293</v>
      </c>
      <c r="F57" s="48">
        <f t="shared" si="34"/>
        <v>66923</v>
      </c>
      <c r="G57" s="48">
        <f t="shared" si="34"/>
        <v>54939</v>
      </c>
      <c r="H57" s="48">
        <f t="shared" si="34"/>
        <v>402549</v>
      </c>
      <c r="I57" s="48">
        <f t="shared" si="34"/>
        <v>669035</v>
      </c>
      <c r="J57" s="48">
        <f t="shared" si="34"/>
        <v>571031</v>
      </c>
      <c r="K57" s="48">
        <f t="shared" si="34"/>
        <v>40047</v>
      </c>
      <c r="L57" s="48">
        <f t="shared" si="34"/>
        <v>40047</v>
      </c>
      <c r="M57" s="48">
        <f t="shared" si="34"/>
        <v>39278</v>
      </c>
      <c r="N57" s="48">
        <f t="shared" si="34"/>
        <v>96825</v>
      </c>
      <c r="O57" s="48">
        <f t="shared" si="34"/>
        <v>77775</v>
      </c>
      <c r="P57" s="48">
        <f t="shared" si="34"/>
        <v>76100</v>
      </c>
      <c r="Q57" s="48">
        <f t="shared" si="34"/>
        <v>128269</v>
      </c>
      <c r="R57" s="48">
        <f t="shared" si="34"/>
        <v>130069</v>
      </c>
      <c r="S57" s="48">
        <f t="shared" si="34"/>
        <v>128270</v>
      </c>
      <c r="T57" s="48">
        <f t="shared" si="34"/>
        <v>0</v>
      </c>
      <c r="U57" s="48">
        <f t="shared" si="34"/>
        <v>0</v>
      </c>
      <c r="V57" s="48">
        <f t="shared" si="34"/>
        <v>0</v>
      </c>
      <c r="W57" s="48">
        <f t="shared" si="34"/>
        <v>0</v>
      </c>
      <c r="X57" s="48">
        <f t="shared" si="34"/>
        <v>0</v>
      </c>
      <c r="Y57" s="48">
        <f t="shared" si="34"/>
        <v>0</v>
      </c>
      <c r="Z57" s="48">
        <f t="shared" si="34"/>
        <v>0</v>
      </c>
      <c r="AA57" s="48">
        <f t="shared" si="34"/>
        <v>0</v>
      </c>
      <c r="AB57" s="48">
        <f t="shared" si="34"/>
        <v>0</v>
      </c>
      <c r="AC57" s="48">
        <f t="shared" si="34"/>
        <v>0</v>
      </c>
      <c r="AD57" s="48">
        <f t="shared" si="34"/>
        <v>0</v>
      </c>
      <c r="AE57" s="48">
        <f t="shared" si="34"/>
        <v>0</v>
      </c>
      <c r="AF57" s="48">
        <f t="shared" si="34"/>
        <v>0</v>
      </c>
      <c r="AG57" s="48">
        <f t="shared" si="34"/>
        <v>0</v>
      </c>
      <c r="AH57" s="48">
        <f t="shared" si="34"/>
        <v>0</v>
      </c>
      <c r="AI57" s="48">
        <f t="shared" si="34"/>
        <v>0</v>
      </c>
      <c r="AJ57" s="48">
        <f t="shared" si="34"/>
        <v>0</v>
      </c>
      <c r="AK57" s="48">
        <f t="shared" si="34"/>
        <v>0</v>
      </c>
      <c r="AL57" s="974">
        <f t="shared" si="34"/>
        <v>740983</v>
      </c>
      <c r="AM57" s="974">
        <f t="shared" si="34"/>
        <v>992541</v>
      </c>
      <c r="AN57" s="974">
        <f t="shared" si="34"/>
        <v>878310</v>
      </c>
      <c r="AO57" s="105"/>
      <c r="AP57" s="106"/>
      <c r="AQ57" s="106"/>
    </row>
    <row r="58" spans="1:46" ht="15" customHeight="1">
      <c r="A58" s="265" t="s">
        <v>587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49"/>
      <c r="AH58" s="50"/>
      <c r="AI58" s="50"/>
      <c r="AJ58" s="49"/>
      <c r="AK58" s="50"/>
      <c r="AL58" s="711"/>
      <c r="AM58" s="711"/>
      <c r="AN58" s="711"/>
      <c r="AO58" s="52"/>
    </row>
    <row r="59" spans="1:46" ht="15" hidden="1" customHeight="1">
      <c r="A59" s="220" t="s">
        <v>789</v>
      </c>
      <c r="B59" s="50"/>
      <c r="C59" s="50">
        <v>0</v>
      </c>
      <c r="D59" s="50"/>
      <c r="E59" s="50"/>
      <c r="F59" s="50">
        <v>0</v>
      </c>
      <c r="G59" s="50"/>
      <c r="H59" s="50"/>
      <c r="I59" s="50">
        <v>0</v>
      </c>
      <c r="J59" s="50"/>
      <c r="K59" s="50"/>
      <c r="L59" s="50">
        <v>0</v>
      </c>
      <c r="M59" s="50"/>
      <c r="N59" s="50"/>
      <c r="O59" s="50">
        <v>0</v>
      </c>
      <c r="P59" s="50"/>
      <c r="Q59" s="50"/>
      <c r="R59" s="50">
        <v>0</v>
      </c>
      <c r="S59" s="50"/>
      <c r="T59" s="50"/>
      <c r="U59" s="50"/>
      <c r="V59" s="50">
        <f t="shared" ref="V59:V72" si="35">SUM(T59:U59)</f>
        <v>0</v>
      </c>
      <c r="W59" s="50"/>
      <c r="X59" s="50"/>
      <c r="Y59" s="50">
        <f t="shared" ref="Y59:Y72" si="36">SUM(W59:X59)</f>
        <v>0</v>
      </c>
      <c r="Z59" s="50"/>
      <c r="AA59" s="50"/>
      <c r="AB59" s="50">
        <f t="shared" ref="AB59:AB72" si="37">SUM(Z59:AA59)</f>
        <v>0</v>
      </c>
      <c r="AC59" s="50"/>
      <c r="AD59" s="50"/>
      <c r="AE59" s="50">
        <f t="shared" ref="AE59:AE72" si="38">SUM(AC59:AD59)</f>
        <v>0</v>
      </c>
      <c r="AF59" s="49"/>
      <c r="AG59" s="49"/>
      <c r="AH59" s="50">
        <f t="shared" ref="AH59:AH81" si="39">SUM(AF59+AG59)</f>
        <v>0</v>
      </c>
      <c r="AI59" s="49"/>
      <c r="AJ59" s="49"/>
      <c r="AK59" s="50">
        <f t="shared" ref="AK59:AK81" si="40">SUM(AI59+AJ59)</f>
        <v>0</v>
      </c>
      <c r="AL59" s="981">
        <f t="shared" ref="AL59:AL72" si="41">SUM(B59+E59+H59+K59+N59+Q59+T59+W59+Z59+AC59+AF59+AI59)</f>
        <v>0</v>
      </c>
      <c r="AM59" s="981">
        <f t="shared" ref="AM59:AM72" si="42">SUM(C59+F59+I59+L59+O59+R59+U59+X59+AA59+AD59+AG59+AJ59)</f>
        <v>0</v>
      </c>
      <c r="AN59" s="711">
        <f t="shared" ref="AN59:AN72" si="43">SUM(D59+G59+J59+M59+P59+S59+V59+Y59+AB59+AE59+AH59+AK59)</f>
        <v>0</v>
      </c>
      <c r="AO59" s="100"/>
      <c r="AP59" s="77"/>
      <c r="AQ59" s="77"/>
      <c r="AR59" s="100"/>
      <c r="AS59" s="100"/>
      <c r="AT59" s="100"/>
    </row>
    <row r="60" spans="1:46" ht="15" customHeight="1">
      <c r="A60" s="221" t="s">
        <v>1261</v>
      </c>
      <c r="B60" s="50"/>
      <c r="C60" s="50">
        <v>0</v>
      </c>
      <c r="D60" s="50"/>
      <c r="E60" s="50"/>
      <c r="F60" s="50">
        <v>0</v>
      </c>
      <c r="G60" s="50"/>
      <c r="H60" s="50"/>
      <c r="I60" s="50">
        <v>0</v>
      </c>
      <c r="J60" s="50"/>
      <c r="K60" s="50"/>
      <c r="L60" s="50">
        <v>0</v>
      </c>
      <c r="M60" s="50"/>
      <c r="N60" s="50"/>
      <c r="O60" s="50">
        <v>0</v>
      </c>
      <c r="P60" s="50"/>
      <c r="Q60" s="50"/>
      <c r="R60" s="50">
        <v>0</v>
      </c>
      <c r="S60" s="50"/>
      <c r="T60" s="50"/>
      <c r="U60" s="50"/>
      <c r="V60" s="50">
        <f>SUM(T60:U60)</f>
        <v>0</v>
      </c>
      <c r="W60" s="50"/>
      <c r="X60" s="50"/>
      <c r="Y60" s="50">
        <f>SUM(W60:X60)</f>
        <v>0</v>
      </c>
      <c r="Z60" s="50"/>
      <c r="AA60" s="50"/>
      <c r="AB60" s="50">
        <f>SUM(Z60:AA60)</f>
        <v>0</v>
      </c>
      <c r="AC60" s="50"/>
      <c r="AD60" s="50"/>
      <c r="AE60" s="50">
        <f>SUM(AC60:AD60)</f>
        <v>0</v>
      </c>
      <c r="AF60" s="49"/>
      <c r="AG60" s="49"/>
      <c r="AH60" s="50">
        <f>SUM(AF60+AG60)</f>
        <v>0</v>
      </c>
      <c r="AI60" s="49"/>
      <c r="AJ60" s="49"/>
      <c r="AK60" s="50">
        <f>SUM(AI60+AJ60)</f>
        <v>0</v>
      </c>
      <c r="AL60" s="981">
        <f t="shared" si="41"/>
        <v>0</v>
      </c>
      <c r="AM60" s="981">
        <f t="shared" si="42"/>
        <v>0</v>
      </c>
      <c r="AN60" s="711">
        <f t="shared" si="43"/>
        <v>0</v>
      </c>
      <c r="AO60" s="100"/>
      <c r="AP60" s="77"/>
      <c r="AQ60" s="77"/>
      <c r="AR60" s="100"/>
      <c r="AS60" s="100"/>
      <c r="AT60" s="100"/>
    </row>
    <row r="61" spans="1:46" ht="15" customHeight="1">
      <c r="A61" s="221" t="s">
        <v>1259</v>
      </c>
      <c r="B61" s="50"/>
      <c r="C61" s="50">
        <v>0</v>
      </c>
      <c r="D61" s="50"/>
      <c r="E61" s="50"/>
      <c r="F61" s="50">
        <v>0</v>
      </c>
      <c r="G61" s="50"/>
      <c r="H61" s="50"/>
      <c r="I61" s="50">
        <v>0</v>
      </c>
      <c r="J61" s="50"/>
      <c r="K61" s="50"/>
      <c r="L61" s="50">
        <v>0</v>
      </c>
      <c r="M61" s="50"/>
      <c r="N61" s="50"/>
      <c r="O61" s="50">
        <v>0</v>
      </c>
      <c r="P61" s="50"/>
      <c r="Q61" s="50"/>
      <c r="R61" s="50">
        <v>0</v>
      </c>
      <c r="S61" s="50"/>
      <c r="T61" s="50"/>
      <c r="U61" s="50"/>
      <c r="V61" s="50">
        <f t="shared" si="35"/>
        <v>0</v>
      </c>
      <c r="W61" s="50"/>
      <c r="X61" s="50"/>
      <c r="Y61" s="50">
        <f t="shared" si="36"/>
        <v>0</v>
      </c>
      <c r="Z61" s="50"/>
      <c r="AA61" s="50"/>
      <c r="AB61" s="50">
        <f t="shared" si="37"/>
        <v>0</v>
      </c>
      <c r="AC61" s="50"/>
      <c r="AD61" s="50"/>
      <c r="AE61" s="50">
        <f t="shared" si="38"/>
        <v>0</v>
      </c>
      <c r="AF61" s="49"/>
      <c r="AG61" s="49"/>
      <c r="AH61" s="50">
        <f t="shared" si="39"/>
        <v>0</v>
      </c>
      <c r="AI61" s="49"/>
      <c r="AJ61" s="49"/>
      <c r="AK61" s="50">
        <f t="shared" si="40"/>
        <v>0</v>
      </c>
      <c r="AL61" s="981">
        <f t="shared" si="41"/>
        <v>0</v>
      </c>
      <c r="AM61" s="981">
        <f t="shared" si="42"/>
        <v>0</v>
      </c>
      <c r="AN61" s="711">
        <f t="shared" si="43"/>
        <v>0</v>
      </c>
      <c r="AO61" s="100"/>
      <c r="AP61" s="77"/>
      <c r="AQ61" s="77"/>
      <c r="AR61" s="100"/>
      <c r="AS61" s="100"/>
      <c r="AT61" s="100"/>
    </row>
    <row r="62" spans="1:46" ht="15" customHeight="1">
      <c r="A62" s="197" t="s">
        <v>790</v>
      </c>
      <c r="B62" s="50"/>
      <c r="C62" s="50">
        <v>0</v>
      </c>
      <c r="D62" s="50"/>
      <c r="E62" s="50"/>
      <c r="F62" s="50">
        <v>0</v>
      </c>
      <c r="G62" s="50"/>
      <c r="H62" s="50"/>
      <c r="I62" s="50">
        <v>0</v>
      </c>
      <c r="J62" s="50"/>
      <c r="K62" s="50"/>
      <c r="L62" s="50">
        <v>0</v>
      </c>
      <c r="M62" s="50"/>
      <c r="N62" s="50"/>
      <c r="O62" s="50">
        <v>0</v>
      </c>
      <c r="P62" s="50"/>
      <c r="Q62" s="50"/>
      <c r="R62" s="50">
        <v>0</v>
      </c>
      <c r="S62" s="50"/>
      <c r="T62" s="50"/>
      <c r="U62" s="50"/>
      <c r="V62" s="50">
        <f t="shared" si="35"/>
        <v>0</v>
      </c>
      <c r="W62" s="50"/>
      <c r="X62" s="50"/>
      <c r="Y62" s="50">
        <f t="shared" si="36"/>
        <v>0</v>
      </c>
      <c r="Z62" s="50"/>
      <c r="AA62" s="50"/>
      <c r="AB62" s="50">
        <f t="shared" si="37"/>
        <v>0</v>
      </c>
      <c r="AC62" s="50"/>
      <c r="AD62" s="50"/>
      <c r="AE62" s="50">
        <f t="shared" si="38"/>
        <v>0</v>
      </c>
      <c r="AF62" s="49"/>
      <c r="AG62" s="49"/>
      <c r="AH62" s="50">
        <f t="shared" si="39"/>
        <v>0</v>
      </c>
      <c r="AI62" s="49"/>
      <c r="AJ62" s="49"/>
      <c r="AK62" s="50">
        <f t="shared" si="40"/>
        <v>0</v>
      </c>
      <c r="AL62" s="981">
        <f t="shared" si="41"/>
        <v>0</v>
      </c>
      <c r="AM62" s="981">
        <f t="shared" si="42"/>
        <v>0</v>
      </c>
      <c r="AN62" s="711">
        <f t="shared" si="43"/>
        <v>0</v>
      </c>
      <c r="AO62" s="100"/>
      <c r="AP62" s="77"/>
      <c r="AQ62" s="77"/>
      <c r="AR62" s="100"/>
      <c r="AS62" s="100"/>
      <c r="AT62" s="100"/>
    </row>
    <row r="63" spans="1:46" ht="15" hidden="1" customHeight="1">
      <c r="A63" s="70" t="s">
        <v>1260</v>
      </c>
      <c r="B63" s="50"/>
      <c r="C63" s="50">
        <v>0</v>
      </c>
      <c r="D63" s="50"/>
      <c r="E63" s="50"/>
      <c r="F63" s="50">
        <v>0</v>
      </c>
      <c r="G63" s="50"/>
      <c r="H63" s="50"/>
      <c r="I63" s="50">
        <v>0</v>
      </c>
      <c r="J63" s="50"/>
      <c r="K63" s="50"/>
      <c r="L63" s="50">
        <v>0</v>
      </c>
      <c r="M63" s="50"/>
      <c r="N63" s="50"/>
      <c r="O63" s="50">
        <v>0</v>
      </c>
      <c r="P63" s="50"/>
      <c r="Q63" s="50"/>
      <c r="R63" s="50">
        <v>0</v>
      </c>
      <c r="S63" s="50"/>
      <c r="T63" s="50"/>
      <c r="U63" s="50"/>
      <c r="V63" s="50">
        <f>SUM(T63:U63)</f>
        <v>0</v>
      </c>
      <c r="W63" s="50"/>
      <c r="X63" s="50"/>
      <c r="Y63" s="50">
        <f>SUM(W63:X63)</f>
        <v>0</v>
      </c>
      <c r="Z63" s="50"/>
      <c r="AA63" s="50"/>
      <c r="AB63" s="50">
        <f>SUM(Z63:AA63)</f>
        <v>0</v>
      </c>
      <c r="AC63" s="50"/>
      <c r="AD63" s="50"/>
      <c r="AE63" s="50">
        <f>SUM(AC63:AD63)</f>
        <v>0</v>
      </c>
      <c r="AF63" s="49"/>
      <c r="AG63" s="49"/>
      <c r="AH63" s="50">
        <f t="shared" si="39"/>
        <v>0</v>
      </c>
      <c r="AI63" s="49"/>
      <c r="AJ63" s="49"/>
      <c r="AK63" s="50">
        <f t="shared" si="40"/>
        <v>0</v>
      </c>
      <c r="AL63" s="981">
        <f t="shared" si="41"/>
        <v>0</v>
      </c>
      <c r="AM63" s="981">
        <f t="shared" si="42"/>
        <v>0</v>
      </c>
      <c r="AN63" s="711">
        <f t="shared" si="43"/>
        <v>0</v>
      </c>
      <c r="AO63" s="100"/>
      <c r="AP63" s="77"/>
      <c r="AQ63" s="77"/>
      <c r="AR63" s="100"/>
      <c r="AS63" s="100"/>
      <c r="AT63" s="100"/>
    </row>
    <row r="64" spans="1:46" ht="15" customHeight="1">
      <c r="A64" s="220" t="s">
        <v>1257</v>
      </c>
      <c r="B64" s="50"/>
      <c r="C64" s="50">
        <v>0</v>
      </c>
      <c r="D64" s="50"/>
      <c r="E64" s="50"/>
      <c r="F64" s="50">
        <v>0</v>
      </c>
      <c r="G64" s="50"/>
      <c r="H64" s="50"/>
      <c r="I64" s="50">
        <v>0</v>
      </c>
      <c r="J64" s="50"/>
      <c r="K64" s="50"/>
      <c r="L64" s="50">
        <v>0</v>
      </c>
      <c r="M64" s="50"/>
      <c r="N64" s="50"/>
      <c r="O64" s="50">
        <v>0</v>
      </c>
      <c r="P64" s="50"/>
      <c r="Q64" s="50"/>
      <c r="R64" s="50">
        <v>0</v>
      </c>
      <c r="S64" s="50"/>
      <c r="T64" s="50"/>
      <c r="U64" s="50"/>
      <c r="V64" s="50">
        <f>SUM(T64:U64)</f>
        <v>0</v>
      </c>
      <c r="W64" s="50"/>
      <c r="X64" s="50"/>
      <c r="Y64" s="50">
        <f>SUM(W64:X64)</f>
        <v>0</v>
      </c>
      <c r="Z64" s="50"/>
      <c r="AA64" s="50"/>
      <c r="AB64" s="50">
        <f>SUM(Z64:AA64)</f>
        <v>0</v>
      </c>
      <c r="AC64" s="50"/>
      <c r="AD64" s="50"/>
      <c r="AE64" s="50">
        <f>SUM(AC64:AD64)</f>
        <v>0</v>
      </c>
      <c r="AF64" s="49"/>
      <c r="AG64" s="49"/>
      <c r="AH64" s="50">
        <f t="shared" si="39"/>
        <v>0</v>
      </c>
      <c r="AI64" s="49"/>
      <c r="AJ64" s="49"/>
      <c r="AK64" s="50">
        <f t="shared" si="40"/>
        <v>0</v>
      </c>
      <c r="AL64" s="981">
        <f t="shared" si="41"/>
        <v>0</v>
      </c>
      <c r="AM64" s="981">
        <f t="shared" si="42"/>
        <v>0</v>
      </c>
      <c r="AN64" s="711">
        <f t="shared" si="43"/>
        <v>0</v>
      </c>
      <c r="AO64" s="100"/>
      <c r="AP64" s="77"/>
      <c r="AQ64" s="77"/>
      <c r="AR64" s="100"/>
      <c r="AS64" s="100"/>
      <c r="AT64" s="100"/>
    </row>
    <row r="65" spans="1:46" ht="15" customHeight="1">
      <c r="A65" s="221" t="s">
        <v>139</v>
      </c>
      <c r="B65" s="50"/>
      <c r="C65" s="50">
        <v>0</v>
      </c>
      <c r="D65" s="50"/>
      <c r="E65" s="50"/>
      <c r="F65" s="50">
        <v>0</v>
      </c>
      <c r="G65" s="50"/>
      <c r="H65" s="50"/>
      <c r="I65" s="50">
        <v>0</v>
      </c>
      <c r="J65" s="50"/>
      <c r="K65" s="50"/>
      <c r="L65" s="50">
        <v>0</v>
      </c>
      <c r="M65" s="50"/>
      <c r="N65" s="50"/>
      <c r="O65" s="50">
        <v>0</v>
      </c>
      <c r="P65" s="50"/>
      <c r="Q65" s="50"/>
      <c r="R65" s="50">
        <v>0</v>
      </c>
      <c r="S65" s="50"/>
      <c r="T65" s="50"/>
      <c r="U65" s="50"/>
      <c r="V65" s="50">
        <f t="shared" si="35"/>
        <v>0</v>
      </c>
      <c r="W65" s="50"/>
      <c r="X65" s="50"/>
      <c r="Y65" s="50">
        <f t="shared" si="36"/>
        <v>0</v>
      </c>
      <c r="Z65" s="50"/>
      <c r="AA65" s="50"/>
      <c r="AB65" s="50">
        <f t="shared" si="37"/>
        <v>0</v>
      </c>
      <c r="AC65" s="50"/>
      <c r="AD65" s="50"/>
      <c r="AE65" s="50">
        <f t="shared" si="38"/>
        <v>0</v>
      </c>
      <c r="AF65" s="49"/>
      <c r="AG65" s="49"/>
      <c r="AH65" s="50">
        <f t="shared" si="39"/>
        <v>0</v>
      </c>
      <c r="AI65" s="49"/>
      <c r="AJ65" s="49"/>
      <c r="AK65" s="50">
        <f t="shared" si="40"/>
        <v>0</v>
      </c>
      <c r="AL65" s="981">
        <f t="shared" si="41"/>
        <v>0</v>
      </c>
      <c r="AM65" s="981">
        <f t="shared" si="42"/>
        <v>0</v>
      </c>
      <c r="AN65" s="711">
        <f t="shared" si="43"/>
        <v>0</v>
      </c>
      <c r="AO65" s="100"/>
      <c r="AP65" s="77"/>
      <c r="AQ65" s="77"/>
      <c r="AR65" s="100"/>
      <c r="AS65" s="100"/>
      <c r="AT65" s="100"/>
    </row>
    <row r="66" spans="1:46" ht="15" customHeight="1">
      <c r="A66" s="221" t="s">
        <v>140</v>
      </c>
      <c r="B66" s="50"/>
      <c r="C66" s="50">
        <v>0</v>
      </c>
      <c r="D66" s="50"/>
      <c r="E66" s="50"/>
      <c r="F66" s="50">
        <v>0</v>
      </c>
      <c r="G66" s="50"/>
      <c r="H66" s="50"/>
      <c r="I66" s="50">
        <v>0</v>
      </c>
      <c r="J66" s="50"/>
      <c r="K66" s="50"/>
      <c r="L66" s="50">
        <v>0</v>
      </c>
      <c r="M66" s="50"/>
      <c r="N66" s="50"/>
      <c r="O66" s="50">
        <v>0</v>
      </c>
      <c r="P66" s="50"/>
      <c r="Q66" s="50"/>
      <c r="R66" s="50">
        <v>0</v>
      </c>
      <c r="S66" s="50"/>
      <c r="T66" s="50"/>
      <c r="U66" s="50"/>
      <c r="V66" s="50">
        <f>SUM(T66:U66)</f>
        <v>0</v>
      </c>
      <c r="W66" s="50"/>
      <c r="X66" s="50"/>
      <c r="Y66" s="50">
        <f>SUM(W66:X66)</f>
        <v>0</v>
      </c>
      <c r="Z66" s="50"/>
      <c r="AA66" s="50"/>
      <c r="AB66" s="50">
        <f>SUM(Z66:AA66)</f>
        <v>0</v>
      </c>
      <c r="AC66" s="50"/>
      <c r="AD66" s="50"/>
      <c r="AE66" s="50">
        <f>SUM(AC66:AD66)</f>
        <v>0</v>
      </c>
      <c r="AF66" s="49"/>
      <c r="AG66" s="49"/>
      <c r="AH66" s="50">
        <f t="shared" si="39"/>
        <v>0</v>
      </c>
      <c r="AI66" s="49"/>
      <c r="AJ66" s="49"/>
      <c r="AK66" s="50">
        <f t="shared" si="40"/>
        <v>0</v>
      </c>
      <c r="AL66" s="981">
        <f t="shared" si="41"/>
        <v>0</v>
      </c>
      <c r="AM66" s="981">
        <f t="shared" si="42"/>
        <v>0</v>
      </c>
      <c r="AN66" s="711">
        <f t="shared" si="43"/>
        <v>0</v>
      </c>
      <c r="AO66" s="100"/>
      <c r="AP66" s="77"/>
      <c r="AQ66" s="77"/>
      <c r="AR66" s="100"/>
      <c r="AS66" s="100"/>
      <c r="AT66" s="100"/>
    </row>
    <row r="67" spans="1:46" ht="15" hidden="1" customHeight="1">
      <c r="A67" s="220" t="s">
        <v>149</v>
      </c>
      <c r="B67" s="50"/>
      <c r="C67" s="50">
        <v>0</v>
      </c>
      <c r="D67" s="50"/>
      <c r="E67" s="50"/>
      <c r="F67" s="50">
        <v>0</v>
      </c>
      <c r="G67" s="50"/>
      <c r="H67" s="50"/>
      <c r="I67" s="50">
        <v>0</v>
      </c>
      <c r="J67" s="50"/>
      <c r="K67" s="50"/>
      <c r="L67" s="50">
        <v>0</v>
      </c>
      <c r="M67" s="50"/>
      <c r="N67" s="50"/>
      <c r="O67" s="50">
        <v>0</v>
      </c>
      <c r="P67" s="50"/>
      <c r="Q67" s="50"/>
      <c r="R67" s="50">
        <v>0</v>
      </c>
      <c r="S67" s="50"/>
      <c r="T67" s="50"/>
      <c r="U67" s="50"/>
      <c r="V67" s="50">
        <f t="shared" si="35"/>
        <v>0</v>
      </c>
      <c r="W67" s="50"/>
      <c r="X67" s="50"/>
      <c r="Y67" s="50">
        <f t="shared" si="36"/>
        <v>0</v>
      </c>
      <c r="Z67" s="50"/>
      <c r="AA67" s="50"/>
      <c r="AB67" s="50">
        <f t="shared" si="37"/>
        <v>0</v>
      </c>
      <c r="AC67" s="50"/>
      <c r="AD67" s="50"/>
      <c r="AE67" s="50">
        <f t="shared" si="38"/>
        <v>0</v>
      </c>
      <c r="AF67" s="49"/>
      <c r="AG67" s="49"/>
      <c r="AH67" s="50">
        <f t="shared" si="39"/>
        <v>0</v>
      </c>
      <c r="AI67" s="49"/>
      <c r="AJ67" s="49"/>
      <c r="AK67" s="50">
        <f t="shared" si="40"/>
        <v>0</v>
      </c>
      <c r="AL67" s="981">
        <f t="shared" si="41"/>
        <v>0</v>
      </c>
      <c r="AM67" s="981">
        <f t="shared" si="42"/>
        <v>0</v>
      </c>
      <c r="AN67" s="711">
        <f t="shared" si="43"/>
        <v>0</v>
      </c>
      <c r="AO67" s="100"/>
      <c r="AP67" s="77"/>
      <c r="AQ67" s="77"/>
      <c r="AR67" s="100"/>
      <c r="AS67" s="100"/>
      <c r="AT67" s="100"/>
    </row>
    <row r="68" spans="1:46" ht="15" hidden="1" customHeight="1">
      <c r="A68" s="220" t="s">
        <v>150</v>
      </c>
      <c r="B68" s="50"/>
      <c r="C68" s="50">
        <v>0</v>
      </c>
      <c r="D68" s="50"/>
      <c r="E68" s="50"/>
      <c r="F68" s="50">
        <v>0</v>
      </c>
      <c r="G68" s="50"/>
      <c r="H68" s="50"/>
      <c r="I68" s="50">
        <v>0</v>
      </c>
      <c r="J68" s="50"/>
      <c r="K68" s="50"/>
      <c r="L68" s="50">
        <v>0</v>
      </c>
      <c r="M68" s="50"/>
      <c r="N68" s="50"/>
      <c r="O68" s="50">
        <v>0</v>
      </c>
      <c r="P68" s="50"/>
      <c r="Q68" s="50"/>
      <c r="R68" s="50">
        <v>0</v>
      </c>
      <c r="S68" s="50"/>
      <c r="T68" s="50"/>
      <c r="U68" s="50"/>
      <c r="V68" s="50">
        <f>SUM(T68:U68)</f>
        <v>0</v>
      </c>
      <c r="W68" s="50"/>
      <c r="X68" s="50"/>
      <c r="Y68" s="50">
        <f>SUM(W68:X68)</f>
        <v>0</v>
      </c>
      <c r="Z68" s="50"/>
      <c r="AA68" s="50"/>
      <c r="AB68" s="50">
        <f>SUM(Z68:AA68)</f>
        <v>0</v>
      </c>
      <c r="AC68" s="50"/>
      <c r="AD68" s="50"/>
      <c r="AE68" s="50">
        <f>SUM(AC68:AD68)</f>
        <v>0</v>
      </c>
      <c r="AF68" s="49"/>
      <c r="AG68" s="49"/>
      <c r="AH68" s="50">
        <f t="shared" si="39"/>
        <v>0</v>
      </c>
      <c r="AI68" s="49"/>
      <c r="AJ68" s="49"/>
      <c r="AK68" s="50">
        <f t="shared" si="40"/>
        <v>0</v>
      </c>
      <c r="AL68" s="981">
        <f t="shared" si="41"/>
        <v>0</v>
      </c>
      <c r="AM68" s="981">
        <f t="shared" si="42"/>
        <v>0</v>
      </c>
      <c r="AN68" s="711">
        <f t="shared" si="43"/>
        <v>0</v>
      </c>
      <c r="AO68" s="100"/>
      <c r="AP68" s="77"/>
      <c r="AQ68" s="77"/>
      <c r="AR68" s="100"/>
      <c r="AS68" s="100"/>
      <c r="AT68" s="100"/>
    </row>
    <row r="69" spans="1:46" ht="15" customHeight="1">
      <c r="A69" s="221" t="s">
        <v>480</v>
      </c>
      <c r="B69" s="50"/>
      <c r="C69" s="50">
        <v>0</v>
      </c>
      <c r="D69" s="50"/>
      <c r="E69" s="50"/>
      <c r="F69" s="50">
        <v>0</v>
      </c>
      <c r="G69" s="50"/>
      <c r="H69" s="50"/>
      <c r="I69" s="50">
        <v>0</v>
      </c>
      <c r="J69" s="50"/>
      <c r="K69" s="50"/>
      <c r="L69" s="50">
        <v>0</v>
      </c>
      <c r="M69" s="50"/>
      <c r="N69" s="50"/>
      <c r="O69" s="50">
        <v>0</v>
      </c>
      <c r="P69" s="50"/>
      <c r="Q69" s="50"/>
      <c r="R69" s="50">
        <v>0</v>
      </c>
      <c r="S69" s="50"/>
      <c r="T69" s="50"/>
      <c r="U69" s="50"/>
      <c r="V69" s="50">
        <f>SUM(T69:U69)</f>
        <v>0</v>
      </c>
      <c r="W69" s="50"/>
      <c r="X69" s="50"/>
      <c r="Y69" s="50">
        <f>SUM(W69:X69)</f>
        <v>0</v>
      </c>
      <c r="Z69" s="50"/>
      <c r="AA69" s="50"/>
      <c r="AB69" s="50">
        <f>SUM(Z69:AA69)</f>
        <v>0</v>
      </c>
      <c r="AC69" s="50"/>
      <c r="AD69" s="50"/>
      <c r="AE69" s="50">
        <f>SUM(AC69:AD69)</f>
        <v>0</v>
      </c>
      <c r="AF69" s="49"/>
      <c r="AG69" s="49"/>
      <c r="AH69" s="50">
        <f>SUM(AF69+AG69)</f>
        <v>0</v>
      </c>
      <c r="AI69" s="49"/>
      <c r="AJ69" s="49"/>
      <c r="AK69" s="50">
        <f>SUM(AI69+AJ69)</f>
        <v>0</v>
      </c>
      <c r="AL69" s="981">
        <f>SUM(B69+E69+H69+K69+N69+Q69+T69+W69+Z69+AC69+AF69+AI69)</f>
        <v>0</v>
      </c>
      <c r="AM69" s="981">
        <f t="shared" si="42"/>
        <v>0</v>
      </c>
      <c r="AN69" s="711">
        <f t="shared" si="43"/>
        <v>0</v>
      </c>
      <c r="AO69" s="100"/>
      <c r="AP69" s="77"/>
      <c r="AQ69" s="77"/>
      <c r="AR69" s="100"/>
      <c r="AS69" s="100"/>
      <c r="AT69" s="100"/>
    </row>
    <row r="70" spans="1:46" ht="15" hidden="1" customHeight="1">
      <c r="A70" s="221" t="s">
        <v>141</v>
      </c>
      <c r="B70" s="50"/>
      <c r="C70" s="50">
        <v>0</v>
      </c>
      <c r="D70" s="50"/>
      <c r="E70" s="50"/>
      <c r="F70" s="50">
        <v>0</v>
      </c>
      <c r="G70" s="50"/>
      <c r="H70" s="50"/>
      <c r="I70" s="50">
        <v>0</v>
      </c>
      <c r="J70" s="50"/>
      <c r="K70" s="50"/>
      <c r="L70" s="50">
        <v>0</v>
      </c>
      <c r="M70" s="50"/>
      <c r="N70" s="50"/>
      <c r="O70" s="50">
        <v>0</v>
      </c>
      <c r="P70" s="50"/>
      <c r="Q70" s="50"/>
      <c r="R70" s="50">
        <v>0</v>
      </c>
      <c r="S70" s="50"/>
      <c r="T70" s="50"/>
      <c r="U70" s="50"/>
      <c r="V70" s="50">
        <f t="shared" si="35"/>
        <v>0</v>
      </c>
      <c r="W70" s="50"/>
      <c r="X70" s="50"/>
      <c r="Y70" s="50">
        <f t="shared" si="36"/>
        <v>0</v>
      </c>
      <c r="Z70" s="50"/>
      <c r="AA70" s="50"/>
      <c r="AB70" s="50">
        <f t="shared" si="37"/>
        <v>0</v>
      </c>
      <c r="AC70" s="50"/>
      <c r="AD70" s="50"/>
      <c r="AE70" s="50">
        <f t="shared" si="38"/>
        <v>0</v>
      </c>
      <c r="AF70" s="49"/>
      <c r="AG70" s="49"/>
      <c r="AH70" s="50">
        <f t="shared" si="39"/>
        <v>0</v>
      </c>
      <c r="AI70" s="49"/>
      <c r="AJ70" s="49"/>
      <c r="AK70" s="50">
        <f t="shared" si="40"/>
        <v>0</v>
      </c>
      <c r="AL70" s="981">
        <f t="shared" si="41"/>
        <v>0</v>
      </c>
      <c r="AM70" s="981">
        <f t="shared" si="42"/>
        <v>0</v>
      </c>
      <c r="AN70" s="711">
        <f t="shared" si="43"/>
        <v>0</v>
      </c>
      <c r="AO70" s="77"/>
      <c r="AP70" s="77"/>
      <c r="AQ70" s="77"/>
      <c r="AR70" s="100"/>
      <c r="AS70" s="100"/>
      <c r="AT70" s="100"/>
    </row>
    <row r="71" spans="1:46" ht="15" customHeight="1">
      <c r="A71" s="70" t="s">
        <v>791</v>
      </c>
      <c r="B71" s="50"/>
      <c r="C71" s="50">
        <v>0</v>
      </c>
      <c r="D71" s="50"/>
      <c r="E71" s="50"/>
      <c r="F71" s="50">
        <v>0</v>
      </c>
      <c r="G71" s="50"/>
      <c r="H71" s="50"/>
      <c r="I71" s="50">
        <v>0</v>
      </c>
      <c r="J71" s="50"/>
      <c r="K71" s="50"/>
      <c r="L71" s="50">
        <v>0</v>
      </c>
      <c r="M71" s="50"/>
      <c r="N71" s="50"/>
      <c r="O71" s="50">
        <v>0</v>
      </c>
      <c r="P71" s="50"/>
      <c r="Q71" s="50"/>
      <c r="R71" s="50">
        <v>0</v>
      </c>
      <c r="S71" s="50"/>
      <c r="T71" s="50"/>
      <c r="U71" s="50"/>
      <c r="V71" s="50">
        <f t="shared" si="35"/>
        <v>0</v>
      </c>
      <c r="W71" s="50"/>
      <c r="X71" s="50"/>
      <c r="Y71" s="50">
        <f t="shared" si="36"/>
        <v>0</v>
      </c>
      <c r="Z71" s="50"/>
      <c r="AA71" s="50"/>
      <c r="AB71" s="50">
        <f t="shared" si="37"/>
        <v>0</v>
      </c>
      <c r="AC71" s="50"/>
      <c r="AD71" s="50"/>
      <c r="AE71" s="50">
        <f t="shared" si="38"/>
        <v>0</v>
      </c>
      <c r="AF71" s="49"/>
      <c r="AG71" s="49"/>
      <c r="AH71" s="50">
        <f t="shared" si="39"/>
        <v>0</v>
      </c>
      <c r="AI71" s="49"/>
      <c r="AJ71" s="49"/>
      <c r="AK71" s="50">
        <f t="shared" si="40"/>
        <v>0</v>
      </c>
      <c r="AL71" s="981">
        <f t="shared" si="41"/>
        <v>0</v>
      </c>
      <c r="AM71" s="981">
        <f t="shared" si="42"/>
        <v>0</v>
      </c>
      <c r="AN71" s="711">
        <f t="shared" si="43"/>
        <v>0</v>
      </c>
      <c r="AO71" s="100"/>
      <c r="AP71" s="77"/>
      <c r="AQ71" s="77"/>
      <c r="AR71" s="100"/>
      <c r="AS71" s="100"/>
      <c r="AT71" s="100"/>
    </row>
    <row r="72" spans="1:46" ht="15" customHeight="1">
      <c r="A72" s="70" t="s">
        <v>786</v>
      </c>
      <c r="B72" s="50"/>
      <c r="C72" s="50">
        <v>0</v>
      </c>
      <c r="D72" s="50"/>
      <c r="E72" s="50"/>
      <c r="F72" s="50">
        <v>0</v>
      </c>
      <c r="G72" s="50"/>
      <c r="H72" s="50"/>
      <c r="I72" s="50">
        <v>0</v>
      </c>
      <c r="J72" s="50"/>
      <c r="K72" s="50"/>
      <c r="L72" s="50">
        <v>0</v>
      </c>
      <c r="M72" s="50"/>
      <c r="N72" s="50"/>
      <c r="O72" s="50">
        <v>0</v>
      </c>
      <c r="P72" s="50"/>
      <c r="Q72" s="50"/>
      <c r="R72" s="50">
        <v>0</v>
      </c>
      <c r="S72" s="50"/>
      <c r="T72" s="50"/>
      <c r="U72" s="50"/>
      <c r="V72" s="50">
        <f t="shared" si="35"/>
        <v>0</v>
      </c>
      <c r="W72" s="50"/>
      <c r="X72" s="50"/>
      <c r="Y72" s="50">
        <f t="shared" si="36"/>
        <v>0</v>
      </c>
      <c r="Z72" s="50"/>
      <c r="AA72" s="50"/>
      <c r="AB72" s="50">
        <f t="shared" si="37"/>
        <v>0</v>
      </c>
      <c r="AC72" s="50"/>
      <c r="AD72" s="50"/>
      <c r="AE72" s="50">
        <f t="shared" si="38"/>
        <v>0</v>
      </c>
      <c r="AF72" s="49"/>
      <c r="AG72" s="49"/>
      <c r="AH72" s="50">
        <f t="shared" si="39"/>
        <v>0</v>
      </c>
      <c r="AI72" s="49"/>
      <c r="AJ72" s="49"/>
      <c r="AK72" s="50">
        <f t="shared" si="40"/>
        <v>0</v>
      </c>
      <c r="AL72" s="981">
        <f t="shared" si="41"/>
        <v>0</v>
      </c>
      <c r="AM72" s="981">
        <f t="shared" si="42"/>
        <v>0</v>
      </c>
      <c r="AN72" s="711">
        <f t="shared" si="43"/>
        <v>0</v>
      </c>
      <c r="AO72" s="100"/>
      <c r="AP72" s="77"/>
      <c r="AQ72" s="77"/>
      <c r="AR72" s="100"/>
      <c r="AS72" s="100"/>
      <c r="AT72" s="100"/>
    </row>
    <row r="73" spans="1:46" ht="15" customHeight="1">
      <c r="A73" s="222" t="s">
        <v>153</v>
      </c>
      <c r="B73" s="47">
        <f>SUM(B59:B72)</f>
        <v>0</v>
      </c>
      <c r="C73" s="47">
        <f t="shared" ref="C73:S73" si="44">SUM(C59:C72)</f>
        <v>0</v>
      </c>
      <c r="D73" s="47">
        <f t="shared" si="44"/>
        <v>0</v>
      </c>
      <c r="E73" s="47">
        <f t="shared" si="44"/>
        <v>0</v>
      </c>
      <c r="F73" s="47">
        <f t="shared" si="44"/>
        <v>0</v>
      </c>
      <c r="G73" s="47">
        <f t="shared" si="44"/>
        <v>0</v>
      </c>
      <c r="H73" s="47">
        <f t="shared" si="44"/>
        <v>0</v>
      </c>
      <c r="I73" s="47">
        <f t="shared" si="44"/>
        <v>0</v>
      </c>
      <c r="J73" s="47">
        <f t="shared" si="44"/>
        <v>0</v>
      </c>
      <c r="K73" s="47">
        <f t="shared" si="44"/>
        <v>0</v>
      </c>
      <c r="L73" s="47">
        <f t="shared" si="44"/>
        <v>0</v>
      </c>
      <c r="M73" s="47">
        <f t="shared" si="44"/>
        <v>0</v>
      </c>
      <c r="N73" s="47">
        <f t="shared" si="44"/>
        <v>0</v>
      </c>
      <c r="O73" s="47">
        <f t="shared" si="44"/>
        <v>0</v>
      </c>
      <c r="P73" s="47">
        <f t="shared" si="44"/>
        <v>0</v>
      </c>
      <c r="Q73" s="47">
        <f t="shared" si="44"/>
        <v>0</v>
      </c>
      <c r="R73" s="47">
        <f t="shared" si="44"/>
        <v>0</v>
      </c>
      <c r="S73" s="47">
        <f t="shared" si="44"/>
        <v>0</v>
      </c>
      <c r="T73" s="47">
        <f t="shared" ref="T73:AN73" si="45">SUM(T59:T72)</f>
        <v>0</v>
      </c>
      <c r="U73" s="47">
        <f t="shared" si="45"/>
        <v>0</v>
      </c>
      <c r="V73" s="47">
        <f t="shared" si="45"/>
        <v>0</v>
      </c>
      <c r="W73" s="47">
        <f t="shared" si="45"/>
        <v>0</v>
      </c>
      <c r="X73" s="47">
        <f t="shared" si="45"/>
        <v>0</v>
      </c>
      <c r="Y73" s="47">
        <f t="shared" si="45"/>
        <v>0</v>
      </c>
      <c r="Z73" s="47">
        <f t="shared" si="45"/>
        <v>0</v>
      </c>
      <c r="AA73" s="47">
        <f t="shared" si="45"/>
        <v>0</v>
      </c>
      <c r="AB73" s="47">
        <f t="shared" si="45"/>
        <v>0</v>
      </c>
      <c r="AC73" s="47">
        <f t="shared" si="45"/>
        <v>0</v>
      </c>
      <c r="AD73" s="47">
        <f t="shared" si="45"/>
        <v>0</v>
      </c>
      <c r="AE73" s="47">
        <f t="shared" si="45"/>
        <v>0</v>
      </c>
      <c r="AF73" s="47">
        <f t="shared" si="45"/>
        <v>0</v>
      </c>
      <c r="AG73" s="47">
        <f t="shared" si="45"/>
        <v>0</v>
      </c>
      <c r="AH73" s="47">
        <f t="shared" si="45"/>
        <v>0</v>
      </c>
      <c r="AI73" s="47">
        <f t="shared" si="45"/>
        <v>0</v>
      </c>
      <c r="AJ73" s="47">
        <f t="shared" si="45"/>
        <v>0</v>
      </c>
      <c r="AK73" s="47">
        <f t="shared" si="45"/>
        <v>0</v>
      </c>
      <c r="AL73" s="462">
        <f t="shared" si="45"/>
        <v>0</v>
      </c>
      <c r="AM73" s="462">
        <f t="shared" si="45"/>
        <v>0</v>
      </c>
      <c r="AN73" s="462">
        <f t="shared" si="45"/>
        <v>0</v>
      </c>
      <c r="AO73" s="77"/>
      <c r="AP73" s="77"/>
      <c r="AQ73" s="77"/>
      <c r="AR73" s="100"/>
      <c r="AS73" s="100"/>
      <c r="AT73" s="100"/>
    </row>
    <row r="74" spans="1:46" ht="15" customHeight="1">
      <c r="A74" s="70" t="s">
        <v>143</v>
      </c>
      <c r="B74" s="55"/>
      <c r="C74" s="55">
        <v>0</v>
      </c>
      <c r="D74" s="55"/>
      <c r="E74" s="55"/>
      <c r="F74" s="55">
        <v>0</v>
      </c>
      <c r="G74" s="55"/>
      <c r="H74" s="55"/>
      <c r="I74" s="55">
        <v>0</v>
      </c>
      <c r="J74" s="55"/>
      <c r="K74" s="55"/>
      <c r="L74" s="55">
        <v>0</v>
      </c>
      <c r="M74" s="55"/>
      <c r="N74" s="55"/>
      <c r="O74" s="55">
        <v>0</v>
      </c>
      <c r="P74" s="55"/>
      <c r="Q74" s="55"/>
      <c r="R74" s="55">
        <v>0</v>
      </c>
      <c r="S74" s="55"/>
      <c r="T74" s="55"/>
      <c r="U74" s="55"/>
      <c r="V74" s="55">
        <f t="shared" ref="V74:V81" si="46">SUM(T74:U74)</f>
        <v>0</v>
      </c>
      <c r="W74" s="55"/>
      <c r="X74" s="55"/>
      <c r="Y74" s="55">
        <f t="shared" ref="Y74:Y81" si="47">SUM(W74:X74)</f>
        <v>0</v>
      </c>
      <c r="Z74" s="55"/>
      <c r="AA74" s="55"/>
      <c r="AB74" s="55">
        <f t="shared" ref="AB74:AB81" si="48">SUM(Z74:AA74)</f>
        <v>0</v>
      </c>
      <c r="AC74" s="55"/>
      <c r="AD74" s="55"/>
      <c r="AE74" s="55">
        <f t="shared" ref="AE74:AE81" si="49">SUM(AC74:AD74)</f>
        <v>0</v>
      </c>
      <c r="AF74" s="54"/>
      <c r="AG74" s="54"/>
      <c r="AH74" s="55">
        <f t="shared" si="39"/>
        <v>0</v>
      </c>
      <c r="AI74" s="54"/>
      <c r="AJ74" s="54"/>
      <c r="AK74" s="55">
        <f t="shared" si="40"/>
        <v>0</v>
      </c>
      <c r="AL74" s="981">
        <f t="shared" ref="AL74:AL81" si="50">SUM(B74+E74+H74+K74+N74+Q74+T74+W74+Z74+AC74+AF74+AI74)</f>
        <v>0</v>
      </c>
      <c r="AM74" s="981">
        <f t="shared" ref="AM74:AM81" si="51">SUM(C74+F74+I74+L74+O74+R74+U74+X74+AA74+AD74+AG74+AJ74)</f>
        <v>0</v>
      </c>
      <c r="AN74" s="710">
        <f t="shared" ref="AN74:AN81" si="52">SUM(D74+G74+J74+M74+P74+S74+V74+Y74+AB74+AE74+AH74+AK74)</f>
        <v>0</v>
      </c>
      <c r="AO74" s="77"/>
      <c r="AP74" s="77"/>
      <c r="AQ74" s="77"/>
      <c r="AR74" s="100"/>
      <c r="AS74" s="100"/>
      <c r="AT74" s="100"/>
    </row>
    <row r="75" spans="1:46" ht="15" hidden="1" customHeight="1">
      <c r="A75" s="70" t="s">
        <v>142</v>
      </c>
      <c r="B75" s="50"/>
      <c r="C75" s="50">
        <v>0</v>
      </c>
      <c r="D75" s="50"/>
      <c r="E75" s="50"/>
      <c r="F75" s="50">
        <v>0</v>
      </c>
      <c r="G75" s="50"/>
      <c r="H75" s="50"/>
      <c r="I75" s="50">
        <v>0</v>
      </c>
      <c r="J75" s="50"/>
      <c r="K75" s="50"/>
      <c r="L75" s="50">
        <v>0</v>
      </c>
      <c r="M75" s="50"/>
      <c r="N75" s="50"/>
      <c r="O75" s="50">
        <v>0</v>
      </c>
      <c r="P75" s="50"/>
      <c r="Q75" s="50"/>
      <c r="R75" s="50">
        <v>0</v>
      </c>
      <c r="S75" s="50"/>
      <c r="T75" s="50"/>
      <c r="U75" s="50"/>
      <c r="V75" s="50">
        <f t="shared" si="46"/>
        <v>0</v>
      </c>
      <c r="W75" s="50"/>
      <c r="X75" s="50"/>
      <c r="Y75" s="50">
        <f t="shared" si="47"/>
        <v>0</v>
      </c>
      <c r="Z75" s="50"/>
      <c r="AA75" s="50"/>
      <c r="AB75" s="50">
        <f t="shared" si="48"/>
        <v>0</v>
      </c>
      <c r="AC75" s="50"/>
      <c r="AD75" s="50"/>
      <c r="AE75" s="50">
        <f t="shared" si="49"/>
        <v>0</v>
      </c>
      <c r="AF75" s="49"/>
      <c r="AG75" s="49"/>
      <c r="AH75" s="50">
        <f t="shared" si="39"/>
        <v>0</v>
      </c>
      <c r="AI75" s="49"/>
      <c r="AJ75" s="49"/>
      <c r="AK75" s="50">
        <f t="shared" si="40"/>
        <v>0</v>
      </c>
      <c r="AL75" s="981">
        <f t="shared" si="50"/>
        <v>0</v>
      </c>
      <c r="AM75" s="981">
        <f t="shared" si="51"/>
        <v>0</v>
      </c>
      <c r="AN75" s="711">
        <f t="shared" si="52"/>
        <v>0</v>
      </c>
      <c r="AO75" s="100"/>
      <c r="AP75" s="77"/>
      <c r="AQ75" s="77"/>
      <c r="AR75" s="100"/>
      <c r="AS75" s="100"/>
      <c r="AT75" s="100"/>
    </row>
    <row r="76" spans="1:46" ht="15" customHeight="1">
      <c r="A76" s="70" t="s">
        <v>863</v>
      </c>
      <c r="B76" s="50"/>
      <c r="C76" s="50">
        <v>0</v>
      </c>
      <c r="D76" s="50"/>
      <c r="E76" s="50"/>
      <c r="F76" s="50">
        <v>0</v>
      </c>
      <c r="G76" s="50"/>
      <c r="H76" s="50"/>
      <c r="I76" s="50">
        <v>0</v>
      </c>
      <c r="J76" s="50"/>
      <c r="K76" s="50"/>
      <c r="L76" s="50">
        <v>0</v>
      </c>
      <c r="M76" s="50"/>
      <c r="N76" s="50"/>
      <c r="O76" s="50">
        <v>0</v>
      </c>
      <c r="P76" s="50"/>
      <c r="Q76" s="50"/>
      <c r="R76" s="50">
        <v>0</v>
      </c>
      <c r="S76" s="50"/>
      <c r="T76" s="50"/>
      <c r="U76" s="50"/>
      <c r="V76" s="50">
        <f>SUM(T76:U76)</f>
        <v>0</v>
      </c>
      <c r="W76" s="50"/>
      <c r="X76" s="50"/>
      <c r="Y76" s="50">
        <f>SUM(W76:X76)</f>
        <v>0</v>
      </c>
      <c r="Z76" s="50"/>
      <c r="AA76" s="50"/>
      <c r="AB76" s="50">
        <f>SUM(Z76:AA76)</f>
        <v>0</v>
      </c>
      <c r="AC76" s="50"/>
      <c r="AD76" s="50"/>
      <c r="AE76" s="50">
        <f>SUM(AC76:AD76)</f>
        <v>0</v>
      </c>
      <c r="AF76" s="49"/>
      <c r="AG76" s="49"/>
      <c r="AH76" s="50">
        <f>SUM(AF76+AG76)</f>
        <v>0</v>
      </c>
      <c r="AI76" s="49"/>
      <c r="AJ76" s="49"/>
      <c r="AK76" s="50">
        <f>SUM(AI76+AJ76)</f>
        <v>0</v>
      </c>
      <c r="AL76" s="981">
        <f t="shared" si="50"/>
        <v>0</v>
      </c>
      <c r="AM76" s="981">
        <f t="shared" si="51"/>
        <v>0</v>
      </c>
      <c r="AN76" s="711">
        <f t="shared" si="52"/>
        <v>0</v>
      </c>
      <c r="AO76" s="77"/>
      <c r="AP76" s="77"/>
      <c r="AQ76" s="77"/>
      <c r="AR76" s="100"/>
      <c r="AS76" s="100"/>
      <c r="AT76" s="100"/>
    </row>
    <row r="77" spans="1:46" ht="15" customHeight="1">
      <c r="A77" s="103" t="s">
        <v>792</v>
      </c>
      <c r="B77" s="50"/>
      <c r="C77" s="50">
        <v>0</v>
      </c>
      <c r="D77" s="50"/>
      <c r="E77" s="50"/>
      <c r="F77" s="50">
        <v>0</v>
      </c>
      <c r="G77" s="50"/>
      <c r="H77" s="50"/>
      <c r="I77" s="50">
        <v>0</v>
      </c>
      <c r="J77" s="50"/>
      <c r="K77" s="50"/>
      <c r="L77" s="50">
        <v>0</v>
      </c>
      <c r="M77" s="50"/>
      <c r="N77" s="50"/>
      <c r="O77" s="50">
        <v>0</v>
      </c>
      <c r="P77" s="50"/>
      <c r="Q77" s="50"/>
      <c r="R77" s="50">
        <v>0</v>
      </c>
      <c r="S77" s="50"/>
      <c r="T77" s="50"/>
      <c r="U77" s="50"/>
      <c r="V77" s="50">
        <f t="shared" si="46"/>
        <v>0</v>
      </c>
      <c r="W77" s="50"/>
      <c r="X77" s="50"/>
      <c r="Y77" s="50">
        <f t="shared" si="47"/>
        <v>0</v>
      </c>
      <c r="Z77" s="50"/>
      <c r="AA77" s="50"/>
      <c r="AB77" s="50">
        <f t="shared" si="48"/>
        <v>0</v>
      </c>
      <c r="AC77" s="50"/>
      <c r="AD77" s="50"/>
      <c r="AE77" s="50">
        <f t="shared" si="49"/>
        <v>0</v>
      </c>
      <c r="AF77" s="49"/>
      <c r="AG77" s="49"/>
      <c r="AH77" s="50">
        <f t="shared" si="39"/>
        <v>0</v>
      </c>
      <c r="AI77" s="49"/>
      <c r="AJ77" s="49"/>
      <c r="AK77" s="50">
        <f t="shared" si="40"/>
        <v>0</v>
      </c>
      <c r="AL77" s="981">
        <f t="shared" si="50"/>
        <v>0</v>
      </c>
      <c r="AM77" s="981">
        <f t="shared" si="51"/>
        <v>0</v>
      </c>
      <c r="AN77" s="711">
        <f t="shared" si="52"/>
        <v>0</v>
      </c>
      <c r="AO77" s="77"/>
      <c r="AP77" s="77"/>
      <c r="AQ77" s="77"/>
      <c r="AR77" s="100"/>
      <c r="AS77" s="100"/>
      <c r="AT77" s="100"/>
    </row>
    <row r="78" spans="1:46" s="103" customFormat="1" ht="15" customHeight="1">
      <c r="A78" s="103" t="s">
        <v>787</v>
      </c>
      <c r="B78" s="50"/>
      <c r="C78" s="50">
        <v>0</v>
      </c>
      <c r="D78" s="50"/>
      <c r="E78" s="50"/>
      <c r="F78" s="50">
        <v>0</v>
      </c>
      <c r="G78" s="50"/>
      <c r="H78" s="50"/>
      <c r="I78" s="50">
        <v>0</v>
      </c>
      <c r="J78" s="50"/>
      <c r="K78" s="50"/>
      <c r="L78" s="50">
        <v>0</v>
      </c>
      <c r="M78" s="50"/>
      <c r="N78" s="50"/>
      <c r="O78" s="50">
        <v>0</v>
      </c>
      <c r="P78" s="50"/>
      <c r="Q78" s="50"/>
      <c r="R78" s="50">
        <v>0</v>
      </c>
      <c r="S78" s="50"/>
      <c r="T78" s="50"/>
      <c r="U78" s="50"/>
      <c r="V78" s="50">
        <f t="shared" si="46"/>
        <v>0</v>
      </c>
      <c r="W78" s="50"/>
      <c r="X78" s="50"/>
      <c r="Y78" s="50">
        <f t="shared" si="47"/>
        <v>0</v>
      </c>
      <c r="Z78" s="50"/>
      <c r="AA78" s="50"/>
      <c r="AB78" s="50">
        <f t="shared" si="48"/>
        <v>0</v>
      </c>
      <c r="AC78" s="50"/>
      <c r="AD78" s="50"/>
      <c r="AE78" s="50">
        <f t="shared" si="49"/>
        <v>0</v>
      </c>
      <c r="AF78" s="49"/>
      <c r="AG78" s="49"/>
      <c r="AH78" s="50">
        <f t="shared" si="39"/>
        <v>0</v>
      </c>
      <c r="AI78" s="49"/>
      <c r="AJ78" s="49"/>
      <c r="AK78" s="50">
        <f t="shared" si="40"/>
        <v>0</v>
      </c>
      <c r="AL78" s="981">
        <f t="shared" si="50"/>
        <v>0</v>
      </c>
      <c r="AM78" s="981">
        <f t="shared" si="51"/>
        <v>0</v>
      </c>
      <c r="AN78" s="711">
        <f t="shared" si="52"/>
        <v>0</v>
      </c>
      <c r="AO78" s="66"/>
      <c r="AP78" s="66"/>
      <c r="AQ78" s="66"/>
      <c r="AR78" s="59"/>
      <c r="AS78" s="59"/>
      <c r="AT78" s="59"/>
    </row>
    <row r="79" spans="1:46" s="103" customFormat="1" ht="15" hidden="1" customHeight="1">
      <c r="A79" s="103" t="s">
        <v>144</v>
      </c>
      <c r="B79" s="50"/>
      <c r="C79" s="50">
        <v>0</v>
      </c>
      <c r="D79" s="50"/>
      <c r="E79" s="50"/>
      <c r="F79" s="50">
        <v>0</v>
      </c>
      <c r="G79" s="50"/>
      <c r="H79" s="50"/>
      <c r="I79" s="50">
        <v>0</v>
      </c>
      <c r="J79" s="50"/>
      <c r="K79" s="50"/>
      <c r="L79" s="50">
        <v>0</v>
      </c>
      <c r="M79" s="50"/>
      <c r="N79" s="50"/>
      <c r="O79" s="50">
        <v>0</v>
      </c>
      <c r="P79" s="50"/>
      <c r="Q79" s="50"/>
      <c r="R79" s="50">
        <v>0</v>
      </c>
      <c r="S79" s="50"/>
      <c r="T79" s="50"/>
      <c r="U79" s="50"/>
      <c r="V79" s="50">
        <f>SUM(T79:U79)</f>
        <v>0</v>
      </c>
      <c r="W79" s="50"/>
      <c r="X79" s="50"/>
      <c r="Y79" s="50">
        <f>SUM(W79:X79)</f>
        <v>0</v>
      </c>
      <c r="Z79" s="50"/>
      <c r="AA79" s="50"/>
      <c r="AB79" s="50">
        <f>SUM(Z79:AA79)</f>
        <v>0</v>
      </c>
      <c r="AC79" s="50"/>
      <c r="AD79" s="50"/>
      <c r="AE79" s="50">
        <f>SUM(AC79:AD79)</f>
        <v>0</v>
      </c>
      <c r="AF79" s="49"/>
      <c r="AG79" s="49"/>
      <c r="AH79" s="50">
        <f t="shared" si="39"/>
        <v>0</v>
      </c>
      <c r="AI79" s="49"/>
      <c r="AJ79" s="49"/>
      <c r="AK79" s="50">
        <f t="shared" si="40"/>
        <v>0</v>
      </c>
      <c r="AL79" s="981">
        <f t="shared" si="50"/>
        <v>0</v>
      </c>
      <c r="AM79" s="981">
        <f t="shared" si="51"/>
        <v>0</v>
      </c>
      <c r="AN79" s="711">
        <f t="shared" si="52"/>
        <v>0</v>
      </c>
      <c r="AO79" s="66"/>
      <c r="AP79" s="66"/>
      <c r="AQ79" s="66"/>
      <c r="AR79" s="59"/>
      <c r="AS79" s="59"/>
      <c r="AT79" s="59"/>
    </row>
    <row r="80" spans="1:46" s="103" customFormat="1" ht="15" customHeight="1">
      <c r="A80" s="103" t="s">
        <v>793</v>
      </c>
      <c r="B80" s="50"/>
      <c r="C80" s="50">
        <v>0</v>
      </c>
      <c r="D80" s="50"/>
      <c r="E80" s="50"/>
      <c r="F80" s="50">
        <v>0</v>
      </c>
      <c r="G80" s="50"/>
      <c r="H80" s="50"/>
      <c r="I80" s="50">
        <v>0</v>
      </c>
      <c r="J80" s="50"/>
      <c r="K80" s="50"/>
      <c r="L80" s="50">
        <v>0</v>
      </c>
      <c r="M80" s="50"/>
      <c r="N80" s="50"/>
      <c r="O80" s="50">
        <v>0</v>
      </c>
      <c r="P80" s="50"/>
      <c r="Q80" s="50"/>
      <c r="R80" s="50">
        <v>0</v>
      </c>
      <c r="S80" s="50"/>
      <c r="T80" s="50"/>
      <c r="U80" s="50"/>
      <c r="V80" s="50">
        <f t="shared" si="46"/>
        <v>0</v>
      </c>
      <c r="W80" s="50"/>
      <c r="X80" s="50"/>
      <c r="Y80" s="50">
        <f t="shared" si="47"/>
        <v>0</v>
      </c>
      <c r="Z80" s="50"/>
      <c r="AA80" s="50"/>
      <c r="AB80" s="50">
        <f t="shared" si="48"/>
        <v>0</v>
      </c>
      <c r="AC80" s="50"/>
      <c r="AD80" s="50"/>
      <c r="AE80" s="50">
        <f t="shared" si="49"/>
        <v>0</v>
      </c>
      <c r="AF80" s="49"/>
      <c r="AG80" s="49"/>
      <c r="AH80" s="50">
        <f t="shared" si="39"/>
        <v>0</v>
      </c>
      <c r="AI80" s="49"/>
      <c r="AJ80" s="49"/>
      <c r="AK80" s="50">
        <f t="shared" si="40"/>
        <v>0</v>
      </c>
      <c r="AL80" s="981">
        <f t="shared" si="50"/>
        <v>0</v>
      </c>
      <c r="AM80" s="981">
        <f t="shared" si="51"/>
        <v>0</v>
      </c>
      <c r="AN80" s="711">
        <f t="shared" si="52"/>
        <v>0</v>
      </c>
      <c r="AO80" s="66"/>
      <c r="AP80" s="96"/>
      <c r="AQ80" s="96"/>
      <c r="AR80" s="112"/>
      <c r="AS80" s="59"/>
      <c r="AT80" s="59"/>
    </row>
    <row r="81" spans="1:46" s="103" customFormat="1" ht="15" customHeight="1">
      <c r="A81" s="103" t="s">
        <v>145</v>
      </c>
      <c r="B81" s="50"/>
      <c r="C81" s="50">
        <v>0</v>
      </c>
      <c r="D81" s="50"/>
      <c r="E81" s="50"/>
      <c r="F81" s="50">
        <v>0</v>
      </c>
      <c r="G81" s="50"/>
      <c r="H81" s="50"/>
      <c r="I81" s="50">
        <v>0</v>
      </c>
      <c r="J81" s="50"/>
      <c r="K81" s="50"/>
      <c r="L81" s="50">
        <v>0</v>
      </c>
      <c r="M81" s="50"/>
      <c r="N81" s="50"/>
      <c r="O81" s="50">
        <v>0</v>
      </c>
      <c r="P81" s="50"/>
      <c r="Q81" s="50"/>
      <c r="R81" s="50">
        <v>0</v>
      </c>
      <c r="S81" s="50"/>
      <c r="T81" s="50"/>
      <c r="U81" s="50"/>
      <c r="V81" s="50">
        <f t="shared" si="46"/>
        <v>0</v>
      </c>
      <c r="W81" s="50"/>
      <c r="X81" s="50"/>
      <c r="Y81" s="50">
        <f t="shared" si="47"/>
        <v>0</v>
      </c>
      <c r="Z81" s="50"/>
      <c r="AA81" s="50"/>
      <c r="AB81" s="50">
        <f t="shared" si="48"/>
        <v>0</v>
      </c>
      <c r="AC81" s="50"/>
      <c r="AD81" s="50"/>
      <c r="AE81" s="50">
        <f t="shared" si="49"/>
        <v>0</v>
      </c>
      <c r="AF81" s="49"/>
      <c r="AG81" s="49"/>
      <c r="AH81" s="50">
        <f t="shared" si="39"/>
        <v>0</v>
      </c>
      <c r="AI81" s="49"/>
      <c r="AJ81" s="49"/>
      <c r="AK81" s="50">
        <f t="shared" si="40"/>
        <v>0</v>
      </c>
      <c r="AL81" s="981">
        <f t="shared" si="50"/>
        <v>0</v>
      </c>
      <c r="AM81" s="981">
        <f t="shared" si="51"/>
        <v>0</v>
      </c>
      <c r="AN81" s="711">
        <f t="shared" si="52"/>
        <v>0</v>
      </c>
      <c r="AO81" s="59"/>
      <c r="AP81" s="66"/>
      <c r="AQ81" s="66"/>
      <c r="AR81" s="59"/>
      <c r="AS81" s="59"/>
      <c r="AT81" s="59"/>
    </row>
    <row r="82" spans="1:46" ht="15" customHeight="1">
      <c r="A82" s="223" t="s">
        <v>154</v>
      </c>
      <c r="B82" s="47">
        <f>SUM(B74:B81)</f>
        <v>0</v>
      </c>
      <c r="C82" s="47">
        <f t="shared" ref="C82:AN82" si="53">SUM(C74:C81)</f>
        <v>0</v>
      </c>
      <c r="D82" s="47">
        <f t="shared" si="53"/>
        <v>0</v>
      </c>
      <c r="E82" s="47">
        <f t="shared" si="53"/>
        <v>0</v>
      </c>
      <c r="F82" s="47">
        <f t="shared" si="53"/>
        <v>0</v>
      </c>
      <c r="G82" s="47">
        <f t="shared" si="53"/>
        <v>0</v>
      </c>
      <c r="H82" s="47">
        <f t="shared" si="53"/>
        <v>0</v>
      </c>
      <c r="I82" s="47">
        <f t="shared" si="53"/>
        <v>0</v>
      </c>
      <c r="J82" s="47">
        <f t="shared" si="53"/>
        <v>0</v>
      </c>
      <c r="K82" s="47">
        <f t="shared" si="53"/>
        <v>0</v>
      </c>
      <c r="L82" s="47">
        <f t="shared" si="53"/>
        <v>0</v>
      </c>
      <c r="M82" s="47">
        <f t="shared" si="53"/>
        <v>0</v>
      </c>
      <c r="N82" s="47">
        <f t="shared" si="53"/>
        <v>0</v>
      </c>
      <c r="O82" s="47">
        <f t="shared" si="53"/>
        <v>0</v>
      </c>
      <c r="P82" s="47">
        <f t="shared" si="53"/>
        <v>0</v>
      </c>
      <c r="Q82" s="47">
        <f t="shared" si="53"/>
        <v>0</v>
      </c>
      <c r="R82" s="47">
        <f t="shared" si="53"/>
        <v>0</v>
      </c>
      <c r="S82" s="47">
        <f t="shared" si="53"/>
        <v>0</v>
      </c>
      <c r="T82" s="47">
        <f t="shared" si="53"/>
        <v>0</v>
      </c>
      <c r="U82" s="47">
        <f t="shared" si="53"/>
        <v>0</v>
      </c>
      <c r="V82" s="47">
        <f t="shared" si="53"/>
        <v>0</v>
      </c>
      <c r="W82" s="47">
        <f t="shared" si="53"/>
        <v>0</v>
      </c>
      <c r="X82" s="47">
        <f t="shared" si="53"/>
        <v>0</v>
      </c>
      <c r="Y82" s="47">
        <f t="shared" si="53"/>
        <v>0</v>
      </c>
      <c r="Z82" s="47">
        <f t="shared" si="53"/>
        <v>0</v>
      </c>
      <c r="AA82" s="47">
        <f t="shared" si="53"/>
        <v>0</v>
      </c>
      <c r="AB82" s="47">
        <f t="shared" si="53"/>
        <v>0</v>
      </c>
      <c r="AC82" s="47">
        <f t="shared" si="53"/>
        <v>0</v>
      </c>
      <c r="AD82" s="47">
        <f t="shared" si="53"/>
        <v>0</v>
      </c>
      <c r="AE82" s="47">
        <f t="shared" si="53"/>
        <v>0</v>
      </c>
      <c r="AF82" s="47">
        <f t="shared" si="53"/>
        <v>0</v>
      </c>
      <c r="AG82" s="47">
        <f t="shared" si="53"/>
        <v>0</v>
      </c>
      <c r="AH82" s="47">
        <f t="shared" si="53"/>
        <v>0</v>
      </c>
      <c r="AI82" s="47">
        <f t="shared" si="53"/>
        <v>0</v>
      </c>
      <c r="AJ82" s="47">
        <f t="shared" si="53"/>
        <v>0</v>
      </c>
      <c r="AK82" s="47">
        <f t="shared" si="53"/>
        <v>0</v>
      </c>
      <c r="AL82" s="462">
        <f t="shared" si="53"/>
        <v>0</v>
      </c>
      <c r="AM82" s="462">
        <f t="shared" si="53"/>
        <v>0</v>
      </c>
      <c r="AN82" s="462">
        <f t="shared" si="53"/>
        <v>0</v>
      </c>
      <c r="AO82" s="52"/>
    </row>
    <row r="83" spans="1:46" ht="15" customHeight="1">
      <c r="A83" s="222" t="s">
        <v>886</v>
      </c>
      <c r="B83" s="156">
        <f>B82+B73</f>
        <v>0</v>
      </c>
      <c r="C83" s="156">
        <f t="shared" ref="C83:AN83" si="54">C82+C73</f>
        <v>0</v>
      </c>
      <c r="D83" s="156">
        <f t="shared" si="54"/>
        <v>0</v>
      </c>
      <c r="E83" s="156">
        <f t="shared" si="54"/>
        <v>0</v>
      </c>
      <c r="F83" s="156">
        <f t="shared" si="54"/>
        <v>0</v>
      </c>
      <c r="G83" s="156">
        <f t="shared" si="54"/>
        <v>0</v>
      </c>
      <c r="H83" s="156">
        <f t="shared" si="54"/>
        <v>0</v>
      </c>
      <c r="I83" s="156">
        <f t="shared" si="54"/>
        <v>0</v>
      </c>
      <c r="J83" s="156">
        <f t="shared" si="54"/>
        <v>0</v>
      </c>
      <c r="K83" s="156">
        <f t="shared" si="54"/>
        <v>0</v>
      </c>
      <c r="L83" s="156">
        <f t="shared" si="54"/>
        <v>0</v>
      </c>
      <c r="M83" s="156">
        <f t="shared" si="54"/>
        <v>0</v>
      </c>
      <c r="N83" s="156">
        <f t="shared" si="54"/>
        <v>0</v>
      </c>
      <c r="O83" s="156">
        <f t="shared" si="54"/>
        <v>0</v>
      </c>
      <c r="P83" s="156">
        <f t="shared" si="54"/>
        <v>0</v>
      </c>
      <c r="Q83" s="156">
        <f t="shared" si="54"/>
        <v>0</v>
      </c>
      <c r="R83" s="156">
        <f t="shared" si="54"/>
        <v>0</v>
      </c>
      <c r="S83" s="156">
        <f t="shared" si="54"/>
        <v>0</v>
      </c>
      <c r="T83" s="156">
        <f t="shared" si="54"/>
        <v>0</v>
      </c>
      <c r="U83" s="156">
        <f t="shared" si="54"/>
        <v>0</v>
      </c>
      <c r="V83" s="156">
        <f t="shared" si="54"/>
        <v>0</v>
      </c>
      <c r="W83" s="156">
        <f t="shared" si="54"/>
        <v>0</v>
      </c>
      <c r="X83" s="156">
        <f t="shared" si="54"/>
        <v>0</v>
      </c>
      <c r="Y83" s="156">
        <f t="shared" si="54"/>
        <v>0</v>
      </c>
      <c r="Z83" s="156">
        <f t="shared" si="54"/>
        <v>0</v>
      </c>
      <c r="AA83" s="156">
        <f t="shared" si="54"/>
        <v>0</v>
      </c>
      <c r="AB83" s="156">
        <f t="shared" si="54"/>
        <v>0</v>
      </c>
      <c r="AC83" s="156">
        <f t="shared" si="54"/>
        <v>0</v>
      </c>
      <c r="AD83" s="156">
        <f t="shared" si="54"/>
        <v>0</v>
      </c>
      <c r="AE83" s="156">
        <f t="shared" si="54"/>
        <v>0</v>
      </c>
      <c r="AF83" s="156">
        <f t="shared" si="54"/>
        <v>0</v>
      </c>
      <c r="AG83" s="156">
        <f t="shared" si="54"/>
        <v>0</v>
      </c>
      <c r="AH83" s="156">
        <f t="shared" si="54"/>
        <v>0</v>
      </c>
      <c r="AI83" s="156">
        <f t="shared" si="54"/>
        <v>0</v>
      </c>
      <c r="AJ83" s="156">
        <f t="shared" si="54"/>
        <v>0</v>
      </c>
      <c r="AK83" s="156">
        <f t="shared" si="54"/>
        <v>0</v>
      </c>
      <c r="AL83" s="462">
        <f t="shared" si="54"/>
        <v>0</v>
      </c>
      <c r="AM83" s="462">
        <f t="shared" si="54"/>
        <v>0</v>
      </c>
      <c r="AN83" s="462">
        <f t="shared" si="54"/>
        <v>0</v>
      </c>
      <c r="AO83" s="52"/>
    </row>
    <row r="84" spans="1:46" s="103" customFormat="1" ht="15" hidden="1" customHeight="1">
      <c r="A84" s="70" t="s">
        <v>611</v>
      </c>
      <c r="B84" s="50"/>
      <c r="C84" s="50">
        <v>0</v>
      </c>
      <c r="D84" s="50"/>
      <c r="E84" s="50"/>
      <c r="F84" s="50">
        <v>0</v>
      </c>
      <c r="G84" s="50"/>
      <c r="H84" s="50"/>
      <c r="I84" s="50">
        <v>0</v>
      </c>
      <c r="J84" s="50"/>
      <c r="K84" s="50"/>
      <c r="L84" s="50">
        <v>0</v>
      </c>
      <c r="M84" s="50"/>
      <c r="N84" s="50"/>
      <c r="O84" s="50">
        <v>0</v>
      </c>
      <c r="P84" s="50"/>
      <c r="Q84" s="50"/>
      <c r="R84" s="50">
        <v>0</v>
      </c>
      <c r="S84" s="50"/>
      <c r="T84" s="50"/>
      <c r="U84" s="50"/>
      <c r="V84" s="50">
        <f t="shared" ref="V84:V99" si="55">SUM(T84:U84)</f>
        <v>0</v>
      </c>
      <c r="W84" s="50"/>
      <c r="X84" s="50"/>
      <c r="Y84" s="50">
        <f t="shared" ref="Y84:Y99" si="56">SUM(W84:X84)</f>
        <v>0</v>
      </c>
      <c r="Z84" s="50"/>
      <c r="AA84" s="50"/>
      <c r="AB84" s="50">
        <f t="shared" ref="AB84:AB99" si="57">SUM(Z84:AA84)</f>
        <v>0</v>
      </c>
      <c r="AC84" s="50"/>
      <c r="AD84" s="50"/>
      <c r="AE84" s="50">
        <f t="shared" ref="AE84:AE99" si="58">SUM(AC84:AD84)</f>
        <v>0</v>
      </c>
      <c r="AF84" s="49"/>
      <c r="AG84" s="49"/>
      <c r="AH84" s="50">
        <f t="shared" ref="AH84:AH98" si="59">SUM(AF84+AG84)</f>
        <v>0</v>
      </c>
      <c r="AI84" s="49"/>
      <c r="AJ84" s="49"/>
      <c r="AK84" s="50">
        <f t="shared" ref="AK84:AK98" si="60">SUM(AI84+AJ84)</f>
        <v>0</v>
      </c>
      <c r="AL84" s="981">
        <f t="shared" ref="AL84:AL99" si="61">SUM(B84+E84+H84+K84+N84+Q84+T84+W84+Z84+AC84+AF84+AI84)</f>
        <v>0</v>
      </c>
      <c r="AM84" s="981">
        <f t="shared" ref="AM84:AM99" si="62">SUM(C84+F84+I84+L84+O84+R84+U84+X84+AA84+AD84+AG84+AJ84)</f>
        <v>0</v>
      </c>
      <c r="AN84" s="711">
        <f t="shared" ref="AN84:AN99" si="63">SUM(D84+G84+J84+M84+P84+S84+V84+Y84+AB84+AE84+AH84+AK84)</f>
        <v>0</v>
      </c>
      <c r="AO84" s="66"/>
      <c r="AP84" s="66"/>
      <c r="AQ84" s="66"/>
      <c r="AR84" s="59"/>
      <c r="AS84" s="59"/>
      <c r="AT84" s="59"/>
    </row>
    <row r="85" spans="1:46" s="103" customFormat="1" ht="15" hidden="1" customHeight="1">
      <c r="A85" s="197" t="s">
        <v>794</v>
      </c>
      <c r="B85" s="50"/>
      <c r="C85" s="50">
        <v>0</v>
      </c>
      <c r="D85" s="50"/>
      <c r="E85" s="50"/>
      <c r="F85" s="50">
        <v>0</v>
      </c>
      <c r="G85" s="50"/>
      <c r="H85" s="50"/>
      <c r="I85" s="50">
        <v>0</v>
      </c>
      <c r="J85" s="50"/>
      <c r="K85" s="50"/>
      <c r="L85" s="50">
        <v>0</v>
      </c>
      <c r="M85" s="50"/>
      <c r="N85" s="50"/>
      <c r="O85" s="50">
        <v>0</v>
      </c>
      <c r="P85" s="50"/>
      <c r="Q85" s="50"/>
      <c r="R85" s="50">
        <v>0</v>
      </c>
      <c r="S85" s="50"/>
      <c r="T85" s="50"/>
      <c r="U85" s="50"/>
      <c r="V85" s="50">
        <f t="shared" si="55"/>
        <v>0</v>
      </c>
      <c r="W85" s="50"/>
      <c r="X85" s="50"/>
      <c r="Y85" s="50">
        <f t="shared" si="56"/>
        <v>0</v>
      </c>
      <c r="Z85" s="50"/>
      <c r="AA85" s="50"/>
      <c r="AB85" s="50">
        <f t="shared" si="57"/>
        <v>0</v>
      </c>
      <c r="AC85" s="50"/>
      <c r="AD85" s="50"/>
      <c r="AE85" s="50">
        <f t="shared" si="58"/>
        <v>0</v>
      </c>
      <c r="AF85" s="49"/>
      <c r="AG85" s="49"/>
      <c r="AH85" s="50">
        <f t="shared" si="59"/>
        <v>0</v>
      </c>
      <c r="AI85" s="49"/>
      <c r="AJ85" s="49"/>
      <c r="AK85" s="50">
        <f t="shared" si="60"/>
        <v>0</v>
      </c>
      <c r="AL85" s="981">
        <f t="shared" si="61"/>
        <v>0</v>
      </c>
      <c r="AM85" s="981">
        <f t="shared" si="62"/>
        <v>0</v>
      </c>
      <c r="AN85" s="711">
        <f t="shared" si="63"/>
        <v>0</v>
      </c>
      <c r="AO85" s="66"/>
      <c r="AP85" s="66"/>
      <c r="AQ85" s="66"/>
      <c r="AR85" s="59"/>
      <c r="AS85" s="59"/>
      <c r="AT85" s="59"/>
    </row>
    <row r="86" spans="1:46" s="103" customFormat="1" ht="15" customHeight="1">
      <c r="A86" s="197" t="s">
        <v>612</v>
      </c>
      <c r="B86" s="50"/>
      <c r="C86" s="50">
        <v>0</v>
      </c>
      <c r="D86" s="50"/>
      <c r="E86" s="50"/>
      <c r="F86" s="50">
        <v>0</v>
      </c>
      <c r="G86" s="50"/>
      <c r="H86" s="50"/>
      <c r="I86" s="50">
        <v>0</v>
      </c>
      <c r="J86" s="50"/>
      <c r="K86" s="50"/>
      <c r="L86" s="50">
        <v>0</v>
      </c>
      <c r="M86" s="50"/>
      <c r="N86" s="50"/>
      <c r="O86" s="50">
        <v>0</v>
      </c>
      <c r="P86" s="50"/>
      <c r="Q86" s="50"/>
      <c r="R86" s="50">
        <v>0</v>
      </c>
      <c r="S86" s="50"/>
      <c r="T86" s="50"/>
      <c r="U86" s="50"/>
      <c r="V86" s="50">
        <f t="shared" si="55"/>
        <v>0</v>
      </c>
      <c r="W86" s="50"/>
      <c r="X86" s="50"/>
      <c r="Y86" s="50">
        <f t="shared" si="56"/>
        <v>0</v>
      </c>
      <c r="Z86" s="50"/>
      <c r="AA86" s="50"/>
      <c r="AB86" s="50">
        <f t="shared" si="57"/>
        <v>0</v>
      </c>
      <c r="AC86" s="50"/>
      <c r="AD86" s="50"/>
      <c r="AE86" s="50">
        <f t="shared" si="58"/>
        <v>0</v>
      </c>
      <c r="AF86" s="49"/>
      <c r="AG86" s="49"/>
      <c r="AH86" s="50">
        <f t="shared" si="59"/>
        <v>0</v>
      </c>
      <c r="AI86" s="49"/>
      <c r="AJ86" s="49"/>
      <c r="AK86" s="50">
        <f t="shared" si="60"/>
        <v>0</v>
      </c>
      <c r="AL86" s="981">
        <f t="shared" si="61"/>
        <v>0</v>
      </c>
      <c r="AM86" s="981">
        <f t="shared" si="62"/>
        <v>0</v>
      </c>
      <c r="AN86" s="711">
        <f t="shared" si="63"/>
        <v>0</v>
      </c>
      <c r="AO86" s="66"/>
      <c r="AP86" s="66"/>
      <c r="AQ86" s="66"/>
      <c r="AR86" s="59"/>
      <c r="AS86" s="59"/>
      <c r="AT86" s="59"/>
    </row>
    <row r="87" spans="1:46" s="103" customFormat="1" ht="15" customHeight="1">
      <c r="A87" s="197" t="s">
        <v>613</v>
      </c>
      <c r="B87" s="50"/>
      <c r="C87" s="50">
        <v>0</v>
      </c>
      <c r="D87" s="50"/>
      <c r="E87" s="50"/>
      <c r="F87" s="50">
        <v>0</v>
      </c>
      <c r="G87" s="50"/>
      <c r="H87" s="50"/>
      <c r="I87" s="50">
        <v>0</v>
      </c>
      <c r="J87" s="50"/>
      <c r="K87" s="50"/>
      <c r="L87" s="50">
        <v>0</v>
      </c>
      <c r="M87" s="50"/>
      <c r="N87" s="50"/>
      <c r="O87" s="50">
        <v>0</v>
      </c>
      <c r="P87" s="50"/>
      <c r="Q87" s="50"/>
      <c r="R87" s="50">
        <v>0</v>
      </c>
      <c r="S87" s="50"/>
      <c r="T87" s="50"/>
      <c r="U87" s="50"/>
      <c r="V87" s="50">
        <f t="shared" si="55"/>
        <v>0</v>
      </c>
      <c r="W87" s="50"/>
      <c r="X87" s="50"/>
      <c r="Y87" s="50">
        <f t="shared" si="56"/>
        <v>0</v>
      </c>
      <c r="Z87" s="50"/>
      <c r="AA87" s="50"/>
      <c r="AB87" s="50">
        <f t="shared" si="57"/>
        <v>0</v>
      </c>
      <c r="AC87" s="50"/>
      <c r="AD87" s="50"/>
      <c r="AE87" s="50">
        <f t="shared" si="58"/>
        <v>0</v>
      </c>
      <c r="AF87" s="49"/>
      <c r="AG87" s="49"/>
      <c r="AH87" s="50">
        <f t="shared" si="59"/>
        <v>0</v>
      </c>
      <c r="AI87" s="49"/>
      <c r="AJ87" s="49"/>
      <c r="AK87" s="50">
        <f t="shared" si="60"/>
        <v>0</v>
      </c>
      <c r="AL87" s="981">
        <f t="shared" si="61"/>
        <v>0</v>
      </c>
      <c r="AM87" s="981">
        <f t="shared" si="62"/>
        <v>0</v>
      </c>
      <c r="AN87" s="711">
        <f t="shared" si="63"/>
        <v>0</v>
      </c>
      <c r="AO87" s="66"/>
      <c r="AP87" s="66"/>
      <c r="AQ87" s="66"/>
      <c r="AR87" s="59"/>
      <c r="AS87" s="59"/>
      <c r="AT87" s="59"/>
    </row>
    <row r="88" spans="1:46" s="103" customFormat="1" ht="15" hidden="1" customHeight="1">
      <c r="A88" s="197" t="s">
        <v>614</v>
      </c>
      <c r="B88" s="50"/>
      <c r="C88" s="50">
        <v>0</v>
      </c>
      <c r="D88" s="50"/>
      <c r="E88" s="50"/>
      <c r="F88" s="50">
        <v>0</v>
      </c>
      <c r="G88" s="50"/>
      <c r="H88" s="50"/>
      <c r="I88" s="50">
        <v>0</v>
      </c>
      <c r="J88" s="50"/>
      <c r="K88" s="50"/>
      <c r="L88" s="50">
        <v>0</v>
      </c>
      <c r="M88" s="50"/>
      <c r="N88" s="50"/>
      <c r="O88" s="50">
        <v>0</v>
      </c>
      <c r="P88" s="50"/>
      <c r="Q88" s="50"/>
      <c r="R88" s="50">
        <v>0</v>
      </c>
      <c r="S88" s="50"/>
      <c r="T88" s="50"/>
      <c r="U88" s="50"/>
      <c r="V88" s="50">
        <f t="shared" si="55"/>
        <v>0</v>
      </c>
      <c r="W88" s="50"/>
      <c r="X88" s="50"/>
      <c r="Y88" s="50">
        <f t="shared" si="56"/>
        <v>0</v>
      </c>
      <c r="Z88" s="50"/>
      <c r="AA88" s="50"/>
      <c r="AB88" s="50">
        <f t="shared" si="57"/>
        <v>0</v>
      </c>
      <c r="AC88" s="50"/>
      <c r="AD88" s="50"/>
      <c r="AE88" s="50">
        <f t="shared" si="58"/>
        <v>0</v>
      </c>
      <c r="AF88" s="49"/>
      <c r="AG88" s="49"/>
      <c r="AH88" s="50">
        <f t="shared" si="59"/>
        <v>0</v>
      </c>
      <c r="AI88" s="49"/>
      <c r="AJ88" s="49"/>
      <c r="AK88" s="50">
        <f t="shared" si="60"/>
        <v>0</v>
      </c>
      <c r="AL88" s="981">
        <f t="shared" si="61"/>
        <v>0</v>
      </c>
      <c r="AM88" s="981">
        <f t="shared" si="62"/>
        <v>0</v>
      </c>
      <c r="AN88" s="711">
        <f t="shared" si="63"/>
        <v>0</v>
      </c>
      <c r="AO88" s="66"/>
      <c r="AP88" s="66"/>
      <c r="AQ88" s="66"/>
      <c r="AR88" s="59"/>
      <c r="AS88" s="59"/>
      <c r="AT88" s="59"/>
    </row>
    <row r="89" spans="1:46" s="103" customFormat="1" ht="15" customHeight="1">
      <c r="A89" s="197" t="s">
        <v>615</v>
      </c>
      <c r="B89" s="50"/>
      <c r="C89" s="50">
        <v>0</v>
      </c>
      <c r="D89" s="50"/>
      <c r="E89" s="50"/>
      <c r="F89" s="50">
        <v>0</v>
      </c>
      <c r="G89" s="50"/>
      <c r="H89" s="50"/>
      <c r="I89" s="50">
        <v>0</v>
      </c>
      <c r="J89" s="50"/>
      <c r="K89" s="50"/>
      <c r="L89" s="50">
        <v>0</v>
      </c>
      <c r="M89" s="50"/>
      <c r="N89" s="50"/>
      <c r="O89" s="50">
        <v>0</v>
      </c>
      <c r="P89" s="50"/>
      <c r="Q89" s="50"/>
      <c r="R89" s="50">
        <v>0</v>
      </c>
      <c r="S89" s="50"/>
      <c r="T89" s="50"/>
      <c r="U89" s="50"/>
      <c r="V89" s="50">
        <f t="shared" si="55"/>
        <v>0</v>
      </c>
      <c r="W89" s="50"/>
      <c r="X89" s="50"/>
      <c r="Y89" s="50">
        <f t="shared" si="56"/>
        <v>0</v>
      </c>
      <c r="Z89" s="50"/>
      <c r="AA89" s="50"/>
      <c r="AB89" s="50">
        <f t="shared" si="57"/>
        <v>0</v>
      </c>
      <c r="AC89" s="50"/>
      <c r="AD89" s="50"/>
      <c r="AE89" s="50">
        <f t="shared" si="58"/>
        <v>0</v>
      </c>
      <c r="AF89" s="49"/>
      <c r="AG89" s="49"/>
      <c r="AH89" s="50">
        <f t="shared" si="59"/>
        <v>0</v>
      </c>
      <c r="AI89" s="49"/>
      <c r="AJ89" s="49"/>
      <c r="AK89" s="50">
        <f t="shared" si="60"/>
        <v>0</v>
      </c>
      <c r="AL89" s="981">
        <f t="shared" si="61"/>
        <v>0</v>
      </c>
      <c r="AM89" s="981">
        <f t="shared" si="62"/>
        <v>0</v>
      </c>
      <c r="AN89" s="711">
        <f t="shared" si="63"/>
        <v>0</v>
      </c>
      <c r="AO89" s="66"/>
      <c r="AP89" s="66"/>
      <c r="AQ89" s="66"/>
      <c r="AR89" s="59"/>
      <c r="AS89" s="59"/>
      <c r="AT89" s="59"/>
    </row>
    <row r="90" spans="1:46" s="103" customFormat="1" ht="15" customHeight="1">
      <c r="A90" s="197" t="s">
        <v>616</v>
      </c>
      <c r="B90" s="50"/>
      <c r="C90" s="50">
        <v>0</v>
      </c>
      <c r="D90" s="50"/>
      <c r="E90" s="50"/>
      <c r="F90" s="50">
        <v>0</v>
      </c>
      <c r="G90" s="50"/>
      <c r="H90" s="50"/>
      <c r="I90" s="50">
        <v>0</v>
      </c>
      <c r="J90" s="50"/>
      <c r="K90" s="50"/>
      <c r="L90" s="50">
        <v>0</v>
      </c>
      <c r="M90" s="50"/>
      <c r="N90" s="50"/>
      <c r="O90" s="50">
        <v>0</v>
      </c>
      <c r="P90" s="50"/>
      <c r="Q90" s="50"/>
      <c r="R90" s="50">
        <v>0</v>
      </c>
      <c r="S90" s="50"/>
      <c r="T90" s="50"/>
      <c r="U90" s="50"/>
      <c r="V90" s="50">
        <f t="shared" si="55"/>
        <v>0</v>
      </c>
      <c r="W90" s="50"/>
      <c r="X90" s="50"/>
      <c r="Y90" s="50">
        <f t="shared" si="56"/>
        <v>0</v>
      </c>
      <c r="Z90" s="50"/>
      <c r="AA90" s="50"/>
      <c r="AB90" s="50">
        <f t="shared" si="57"/>
        <v>0</v>
      </c>
      <c r="AC90" s="50"/>
      <c r="AD90" s="50"/>
      <c r="AE90" s="50">
        <f t="shared" si="58"/>
        <v>0</v>
      </c>
      <c r="AF90" s="49"/>
      <c r="AG90" s="49"/>
      <c r="AH90" s="50">
        <f t="shared" si="59"/>
        <v>0</v>
      </c>
      <c r="AI90" s="49"/>
      <c r="AJ90" s="49"/>
      <c r="AK90" s="50">
        <f t="shared" si="60"/>
        <v>0</v>
      </c>
      <c r="AL90" s="981">
        <f t="shared" si="61"/>
        <v>0</v>
      </c>
      <c r="AM90" s="981">
        <f t="shared" si="62"/>
        <v>0</v>
      </c>
      <c r="AN90" s="711">
        <f t="shared" si="63"/>
        <v>0</v>
      </c>
      <c r="AO90" s="66"/>
      <c r="AP90" s="66"/>
      <c r="AQ90" s="66"/>
      <c r="AR90" s="59"/>
      <c r="AS90" s="59"/>
      <c r="AT90" s="59"/>
    </row>
    <row r="91" spans="1:46" s="103" customFormat="1" ht="15" hidden="1" customHeight="1">
      <c r="A91" s="70" t="s">
        <v>617</v>
      </c>
      <c r="B91" s="50"/>
      <c r="C91" s="50">
        <v>0</v>
      </c>
      <c r="D91" s="50"/>
      <c r="E91" s="50"/>
      <c r="F91" s="50">
        <v>0</v>
      </c>
      <c r="G91" s="50"/>
      <c r="H91" s="50"/>
      <c r="I91" s="50">
        <v>0</v>
      </c>
      <c r="J91" s="50"/>
      <c r="K91" s="50"/>
      <c r="L91" s="50">
        <v>0</v>
      </c>
      <c r="M91" s="50"/>
      <c r="N91" s="50"/>
      <c r="O91" s="50">
        <v>0</v>
      </c>
      <c r="P91" s="50"/>
      <c r="Q91" s="50"/>
      <c r="R91" s="50">
        <v>0</v>
      </c>
      <c r="S91" s="50"/>
      <c r="T91" s="50"/>
      <c r="U91" s="50"/>
      <c r="V91" s="50">
        <f t="shared" si="55"/>
        <v>0</v>
      </c>
      <c r="W91" s="50"/>
      <c r="X91" s="50"/>
      <c r="Y91" s="50">
        <f t="shared" si="56"/>
        <v>0</v>
      </c>
      <c r="Z91" s="50"/>
      <c r="AA91" s="50"/>
      <c r="AB91" s="50">
        <f t="shared" si="57"/>
        <v>0</v>
      </c>
      <c r="AC91" s="50"/>
      <c r="AD91" s="50"/>
      <c r="AE91" s="50">
        <f t="shared" si="58"/>
        <v>0</v>
      </c>
      <c r="AF91" s="49"/>
      <c r="AG91" s="49"/>
      <c r="AH91" s="50">
        <f t="shared" si="59"/>
        <v>0</v>
      </c>
      <c r="AI91" s="49"/>
      <c r="AJ91" s="49"/>
      <c r="AK91" s="50">
        <f t="shared" si="60"/>
        <v>0</v>
      </c>
      <c r="AL91" s="981">
        <f t="shared" si="61"/>
        <v>0</v>
      </c>
      <c r="AM91" s="981">
        <f t="shared" si="62"/>
        <v>0</v>
      </c>
      <c r="AN91" s="711">
        <f t="shared" si="63"/>
        <v>0</v>
      </c>
      <c r="AO91" s="66"/>
      <c r="AP91" s="66"/>
      <c r="AQ91" s="66"/>
      <c r="AR91" s="59"/>
      <c r="AS91" s="59"/>
      <c r="AT91" s="59"/>
    </row>
    <row r="92" spans="1:46" s="103" customFormat="1" ht="15" customHeight="1">
      <c r="A92" s="70" t="s">
        <v>618</v>
      </c>
      <c r="B92" s="50"/>
      <c r="C92" s="50">
        <v>0</v>
      </c>
      <c r="D92" s="50"/>
      <c r="E92" s="50"/>
      <c r="F92" s="50">
        <v>0</v>
      </c>
      <c r="G92" s="50"/>
      <c r="H92" s="50"/>
      <c r="I92" s="50">
        <v>0</v>
      </c>
      <c r="J92" s="50"/>
      <c r="K92" s="50"/>
      <c r="L92" s="50">
        <v>0</v>
      </c>
      <c r="M92" s="50"/>
      <c r="N92" s="50"/>
      <c r="O92" s="50">
        <v>0</v>
      </c>
      <c r="P92" s="50"/>
      <c r="Q92" s="50"/>
      <c r="R92" s="50">
        <v>0</v>
      </c>
      <c r="S92" s="50"/>
      <c r="T92" s="50"/>
      <c r="U92" s="50"/>
      <c r="V92" s="50">
        <f t="shared" si="55"/>
        <v>0</v>
      </c>
      <c r="W92" s="50"/>
      <c r="X92" s="50"/>
      <c r="Y92" s="50">
        <f t="shared" si="56"/>
        <v>0</v>
      </c>
      <c r="Z92" s="50"/>
      <c r="AA92" s="50"/>
      <c r="AB92" s="50">
        <f t="shared" si="57"/>
        <v>0</v>
      </c>
      <c r="AC92" s="50"/>
      <c r="AD92" s="50"/>
      <c r="AE92" s="50">
        <f t="shared" si="58"/>
        <v>0</v>
      </c>
      <c r="AF92" s="49"/>
      <c r="AG92" s="49"/>
      <c r="AH92" s="50">
        <f t="shared" si="59"/>
        <v>0</v>
      </c>
      <c r="AI92" s="49"/>
      <c r="AJ92" s="49"/>
      <c r="AK92" s="50">
        <f t="shared" si="60"/>
        <v>0</v>
      </c>
      <c r="AL92" s="981">
        <f t="shared" si="61"/>
        <v>0</v>
      </c>
      <c r="AM92" s="981">
        <f t="shared" si="62"/>
        <v>0</v>
      </c>
      <c r="AN92" s="711">
        <f t="shared" si="63"/>
        <v>0</v>
      </c>
      <c r="AO92" s="66"/>
      <c r="AP92" s="66"/>
      <c r="AQ92" s="66"/>
      <c r="AR92" s="59"/>
      <c r="AS92" s="59"/>
      <c r="AT92" s="59"/>
    </row>
    <row r="93" spans="1:46" s="103" customFormat="1" ht="15" customHeight="1">
      <c r="A93" s="70" t="s">
        <v>619</v>
      </c>
      <c r="B93" s="50"/>
      <c r="C93" s="50">
        <v>0</v>
      </c>
      <c r="D93" s="50"/>
      <c r="E93" s="50"/>
      <c r="F93" s="50">
        <v>0</v>
      </c>
      <c r="G93" s="50"/>
      <c r="H93" s="50"/>
      <c r="I93" s="50">
        <v>0</v>
      </c>
      <c r="J93" s="50"/>
      <c r="K93" s="50"/>
      <c r="L93" s="50">
        <v>0</v>
      </c>
      <c r="M93" s="50"/>
      <c r="N93" s="50"/>
      <c r="O93" s="50">
        <v>0</v>
      </c>
      <c r="P93" s="50"/>
      <c r="Q93" s="50"/>
      <c r="R93" s="50">
        <v>0</v>
      </c>
      <c r="S93" s="50"/>
      <c r="T93" s="50"/>
      <c r="U93" s="50"/>
      <c r="V93" s="50">
        <f t="shared" si="55"/>
        <v>0</v>
      </c>
      <c r="W93" s="50"/>
      <c r="X93" s="50"/>
      <c r="Y93" s="50">
        <f t="shared" si="56"/>
        <v>0</v>
      </c>
      <c r="Z93" s="50"/>
      <c r="AA93" s="50"/>
      <c r="AB93" s="50">
        <f t="shared" si="57"/>
        <v>0</v>
      </c>
      <c r="AC93" s="50"/>
      <c r="AD93" s="50"/>
      <c r="AE93" s="50">
        <f t="shared" si="58"/>
        <v>0</v>
      </c>
      <c r="AF93" s="49"/>
      <c r="AG93" s="49"/>
      <c r="AH93" s="50">
        <f t="shared" si="59"/>
        <v>0</v>
      </c>
      <c r="AI93" s="49"/>
      <c r="AJ93" s="49"/>
      <c r="AK93" s="50">
        <f t="shared" si="60"/>
        <v>0</v>
      </c>
      <c r="AL93" s="981">
        <f t="shared" si="61"/>
        <v>0</v>
      </c>
      <c r="AM93" s="981">
        <f t="shared" si="62"/>
        <v>0</v>
      </c>
      <c r="AN93" s="711">
        <f t="shared" si="63"/>
        <v>0</v>
      </c>
      <c r="AO93" s="66"/>
      <c r="AP93" s="66"/>
      <c r="AQ93" s="66"/>
      <c r="AR93" s="59"/>
      <c r="AS93" s="59"/>
      <c r="AT93" s="59"/>
    </row>
    <row r="94" spans="1:46" s="103" customFormat="1" ht="15" hidden="1" customHeight="1">
      <c r="A94" s="197" t="s">
        <v>620</v>
      </c>
      <c r="B94" s="50"/>
      <c r="C94" s="50">
        <v>0</v>
      </c>
      <c r="D94" s="50"/>
      <c r="E94" s="50"/>
      <c r="F94" s="50">
        <v>0</v>
      </c>
      <c r="G94" s="50"/>
      <c r="H94" s="50"/>
      <c r="I94" s="50">
        <v>0</v>
      </c>
      <c r="J94" s="50"/>
      <c r="K94" s="50"/>
      <c r="L94" s="50">
        <v>0</v>
      </c>
      <c r="M94" s="50"/>
      <c r="N94" s="50"/>
      <c r="O94" s="50">
        <v>0</v>
      </c>
      <c r="P94" s="50"/>
      <c r="Q94" s="50"/>
      <c r="R94" s="50">
        <v>0</v>
      </c>
      <c r="S94" s="50"/>
      <c r="T94" s="50"/>
      <c r="U94" s="50"/>
      <c r="V94" s="50">
        <f t="shared" si="55"/>
        <v>0</v>
      </c>
      <c r="W94" s="50"/>
      <c r="X94" s="50"/>
      <c r="Y94" s="50">
        <f t="shared" si="56"/>
        <v>0</v>
      </c>
      <c r="Z94" s="50"/>
      <c r="AA94" s="50"/>
      <c r="AB94" s="50">
        <f t="shared" si="57"/>
        <v>0</v>
      </c>
      <c r="AC94" s="50"/>
      <c r="AD94" s="50"/>
      <c r="AE94" s="50">
        <f t="shared" si="58"/>
        <v>0</v>
      </c>
      <c r="AF94" s="49"/>
      <c r="AG94" s="49"/>
      <c r="AH94" s="50">
        <f t="shared" si="59"/>
        <v>0</v>
      </c>
      <c r="AI94" s="49"/>
      <c r="AJ94" s="49"/>
      <c r="AK94" s="50">
        <f t="shared" si="60"/>
        <v>0</v>
      </c>
      <c r="AL94" s="981">
        <f t="shared" si="61"/>
        <v>0</v>
      </c>
      <c r="AM94" s="981">
        <f t="shared" si="62"/>
        <v>0</v>
      </c>
      <c r="AN94" s="711">
        <f t="shared" si="63"/>
        <v>0</v>
      </c>
      <c r="AO94" s="66"/>
      <c r="AP94" s="66"/>
      <c r="AQ94" s="66"/>
      <c r="AR94" s="59"/>
      <c r="AS94" s="59"/>
      <c r="AT94" s="59"/>
    </row>
    <row r="95" spans="1:46" s="103" customFormat="1" ht="15" hidden="1" customHeight="1">
      <c r="A95" s="197" t="s">
        <v>621</v>
      </c>
      <c r="B95" s="50"/>
      <c r="C95" s="50">
        <v>0</v>
      </c>
      <c r="D95" s="50"/>
      <c r="E95" s="50"/>
      <c r="F95" s="50">
        <v>0</v>
      </c>
      <c r="G95" s="50"/>
      <c r="H95" s="50"/>
      <c r="I95" s="50">
        <v>0</v>
      </c>
      <c r="J95" s="50"/>
      <c r="K95" s="50"/>
      <c r="L95" s="50">
        <v>0</v>
      </c>
      <c r="M95" s="50"/>
      <c r="N95" s="50"/>
      <c r="O95" s="50">
        <v>0</v>
      </c>
      <c r="P95" s="50"/>
      <c r="Q95" s="50"/>
      <c r="R95" s="50">
        <v>0</v>
      </c>
      <c r="S95" s="50"/>
      <c r="T95" s="50"/>
      <c r="U95" s="50"/>
      <c r="V95" s="50">
        <f t="shared" si="55"/>
        <v>0</v>
      </c>
      <c r="W95" s="50"/>
      <c r="X95" s="50"/>
      <c r="Y95" s="50">
        <f t="shared" si="56"/>
        <v>0</v>
      </c>
      <c r="Z95" s="50"/>
      <c r="AA95" s="50"/>
      <c r="AB95" s="50">
        <f t="shared" si="57"/>
        <v>0</v>
      </c>
      <c r="AC95" s="50"/>
      <c r="AD95" s="50"/>
      <c r="AE95" s="50">
        <f t="shared" si="58"/>
        <v>0</v>
      </c>
      <c r="AF95" s="49"/>
      <c r="AG95" s="49"/>
      <c r="AH95" s="50">
        <f t="shared" si="59"/>
        <v>0</v>
      </c>
      <c r="AI95" s="49"/>
      <c r="AJ95" s="49"/>
      <c r="AK95" s="50">
        <f t="shared" si="60"/>
        <v>0</v>
      </c>
      <c r="AL95" s="981">
        <f t="shared" si="61"/>
        <v>0</v>
      </c>
      <c r="AM95" s="981">
        <f t="shared" si="62"/>
        <v>0</v>
      </c>
      <c r="AN95" s="711">
        <f t="shared" si="63"/>
        <v>0</v>
      </c>
      <c r="AO95" s="66"/>
      <c r="AP95" s="66"/>
      <c r="AQ95" s="66"/>
      <c r="AR95" s="59"/>
      <c r="AS95" s="59"/>
      <c r="AT95" s="59"/>
    </row>
    <row r="96" spans="1:46" s="103" customFormat="1" ht="15" hidden="1" customHeight="1">
      <c r="A96" s="298" t="s">
        <v>622</v>
      </c>
      <c r="B96" s="50"/>
      <c r="C96" s="50">
        <v>0</v>
      </c>
      <c r="D96" s="50"/>
      <c r="E96" s="50"/>
      <c r="F96" s="50">
        <v>0</v>
      </c>
      <c r="G96" s="50"/>
      <c r="H96" s="50"/>
      <c r="I96" s="50">
        <v>0</v>
      </c>
      <c r="J96" s="50"/>
      <c r="K96" s="50"/>
      <c r="L96" s="50">
        <v>0</v>
      </c>
      <c r="M96" s="50"/>
      <c r="N96" s="50"/>
      <c r="O96" s="50">
        <v>0</v>
      </c>
      <c r="P96" s="50"/>
      <c r="Q96" s="50"/>
      <c r="R96" s="50">
        <v>0</v>
      </c>
      <c r="S96" s="50"/>
      <c r="T96" s="50"/>
      <c r="U96" s="50"/>
      <c r="V96" s="50">
        <f t="shared" si="55"/>
        <v>0</v>
      </c>
      <c r="W96" s="50"/>
      <c r="X96" s="50"/>
      <c r="Y96" s="50">
        <f t="shared" si="56"/>
        <v>0</v>
      </c>
      <c r="Z96" s="50"/>
      <c r="AA96" s="50"/>
      <c r="AB96" s="50">
        <f t="shared" si="57"/>
        <v>0</v>
      </c>
      <c r="AC96" s="50"/>
      <c r="AD96" s="50"/>
      <c r="AE96" s="50">
        <f t="shared" si="58"/>
        <v>0</v>
      </c>
      <c r="AF96" s="49"/>
      <c r="AG96" s="49"/>
      <c r="AH96" s="50">
        <f t="shared" si="59"/>
        <v>0</v>
      </c>
      <c r="AI96" s="49"/>
      <c r="AJ96" s="49"/>
      <c r="AK96" s="50">
        <f t="shared" si="60"/>
        <v>0</v>
      </c>
      <c r="AL96" s="981">
        <f t="shared" si="61"/>
        <v>0</v>
      </c>
      <c r="AM96" s="981">
        <f t="shared" si="62"/>
        <v>0</v>
      </c>
      <c r="AN96" s="711">
        <f t="shared" si="63"/>
        <v>0</v>
      </c>
      <c r="AO96" s="66"/>
      <c r="AP96" s="66"/>
      <c r="AQ96" s="66"/>
      <c r="AR96" s="59"/>
      <c r="AS96" s="59"/>
      <c r="AT96" s="59"/>
    </row>
    <row r="97" spans="1:46" s="103" customFormat="1" ht="15" hidden="1" customHeight="1">
      <c r="A97" s="197" t="s">
        <v>623</v>
      </c>
      <c r="B97" s="50"/>
      <c r="C97" s="50">
        <v>0</v>
      </c>
      <c r="D97" s="50"/>
      <c r="E97" s="50"/>
      <c r="F97" s="50">
        <v>0</v>
      </c>
      <c r="G97" s="50"/>
      <c r="H97" s="50"/>
      <c r="I97" s="50">
        <v>0</v>
      </c>
      <c r="J97" s="50"/>
      <c r="K97" s="50"/>
      <c r="L97" s="50">
        <v>0</v>
      </c>
      <c r="M97" s="50"/>
      <c r="N97" s="50"/>
      <c r="O97" s="50">
        <v>0</v>
      </c>
      <c r="P97" s="50"/>
      <c r="Q97" s="50"/>
      <c r="R97" s="50">
        <v>0</v>
      </c>
      <c r="S97" s="50"/>
      <c r="T97" s="50"/>
      <c r="U97" s="50"/>
      <c r="V97" s="50">
        <f t="shared" si="55"/>
        <v>0</v>
      </c>
      <c r="W97" s="50"/>
      <c r="X97" s="50"/>
      <c r="Y97" s="50">
        <f t="shared" si="56"/>
        <v>0</v>
      </c>
      <c r="Z97" s="50"/>
      <c r="AA97" s="50"/>
      <c r="AB97" s="50">
        <f t="shared" si="57"/>
        <v>0</v>
      </c>
      <c r="AC97" s="50"/>
      <c r="AD97" s="50"/>
      <c r="AE97" s="50">
        <f t="shared" si="58"/>
        <v>0</v>
      </c>
      <c r="AF97" s="49"/>
      <c r="AG97" s="49"/>
      <c r="AH97" s="50">
        <f t="shared" si="59"/>
        <v>0</v>
      </c>
      <c r="AI97" s="49"/>
      <c r="AJ97" s="49"/>
      <c r="AK97" s="50">
        <f t="shared" si="60"/>
        <v>0</v>
      </c>
      <c r="AL97" s="981">
        <f t="shared" si="61"/>
        <v>0</v>
      </c>
      <c r="AM97" s="981">
        <f t="shared" si="62"/>
        <v>0</v>
      </c>
      <c r="AN97" s="711">
        <f t="shared" si="63"/>
        <v>0</v>
      </c>
      <c r="AO97" s="66"/>
      <c r="AP97" s="66"/>
      <c r="AQ97" s="66"/>
      <c r="AR97" s="59"/>
      <c r="AS97" s="59"/>
      <c r="AT97" s="59"/>
    </row>
    <row r="98" spans="1:46" s="103" customFormat="1" ht="15" hidden="1" customHeight="1">
      <c r="A98" s="197" t="s">
        <v>624</v>
      </c>
      <c r="B98" s="50"/>
      <c r="C98" s="50">
        <v>0</v>
      </c>
      <c r="D98" s="50"/>
      <c r="E98" s="50"/>
      <c r="F98" s="50">
        <v>0</v>
      </c>
      <c r="G98" s="50"/>
      <c r="H98" s="50"/>
      <c r="I98" s="50">
        <v>0</v>
      </c>
      <c r="J98" s="50"/>
      <c r="K98" s="50"/>
      <c r="L98" s="50">
        <v>0</v>
      </c>
      <c r="M98" s="50"/>
      <c r="N98" s="50"/>
      <c r="O98" s="50">
        <v>0</v>
      </c>
      <c r="P98" s="50"/>
      <c r="Q98" s="50"/>
      <c r="R98" s="50">
        <v>0</v>
      </c>
      <c r="S98" s="50"/>
      <c r="T98" s="50"/>
      <c r="U98" s="50"/>
      <c r="V98" s="50">
        <f t="shared" si="55"/>
        <v>0</v>
      </c>
      <c r="W98" s="50"/>
      <c r="X98" s="50"/>
      <c r="Y98" s="50">
        <f t="shared" si="56"/>
        <v>0</v>
      </c>
      <c r="Z98" s="50"/>
      <c r="AA98" s="50"/>
      <c r="AB98" s="50">
        <f t="shared" si="57"/>
        <v>0</v>
      </c>
      <c r="AC98" s="50"/>
      <c r="AD98" s="50"/>
      <c r="AE98" s="50">
        <f t="shared" si="58"/>
        <v>0</v>
      </c>
      <c r="AF98" s="49"/>
      <c r="AG98" s="49"/>
      <c r="AH98" s="50">
        <f t="shared" si="59"/>
        <v>0</v>
      </c>
      <c r="AI98" s="49"/>
      <c r="AJ98" s="49"/>
      <c r="AK98" s="50">
        <f t="shared" si="60"/>
        <v>0</v>
      </c>
      <c r="AL98" s="981">
        <f t="shared" si="61"/>
        <v>0</v>
      </c>
      <c r="AM98" s="981">
        <f t="shared" si="62"/>
        <v>0</v>
      </c>
      <c r="AN98" s="711">
        <f t="shared" si="63"/>
        <v>0</v>
      </c>
      <c r="AO98" s="66"/>
      <c r="AP98" s="66"/>
      <c r="AQ98" s="66"/>
      <c r="AR98" s="59"/>
      <c r="AS98" s="59"/>
      <c r="AT98" s="59"/>
    </row>
    <row r="99" spans="1:46" s="103" customFormat="1" ht="15" hidden="1" customHeight="1">
      <c r="A99" s="197" t="s">
        <v>625</v>
      </c>
      <c r="B99" s="50"/>
      <c r="C99" s="50">
        <v>0</v>
      </c>
      <c r="D99" s="50"/>
      <c r="E99" s="50"/>
      <c r="F99" s="50">
        <v>0</v>
      </c>
      <c r="G99" s="50"/>
      <c r="H99" s="50"/>
      <c r="I99" s="50">
        <v>0</v>
      </c>
      <c r="J99" s="50"/>
      <c r="K99" s="50"/>
      <c r="L99" s="50">
        <v>0</v>
      </c>
      <c r="M99" s="50"/>
      <c r="N99" s="50"/>
      <c r="O99" s="50">
        <v>0</v>
      </c>
      <c r="P99" s="50"/>
      <c r="Q99" s="50"/>
      <c r="R99" s="50">
        <v>0</v>
      </c>
      <c r="S99" s="50"/>
      <c r="T99" s="50"/>
      <c r="U99" s="50"/>
      <c r="V99" s="50">
        <f t="shared" si="55"/>
        <v>0</v>
      </c>
      <c r="W99" s="50"/>
      <c r="X99" s="50"/>
      <c r="Y99" s="50">
        <f t="shared" si="56"/>
        <v>0</v>
      </c>
      <c r="Z99" s="50"/>
      <c r="AA99" s="50"/>
      <c r="AB99" s="50">
        <f t="shared" si="57"/>
        <v>0</v>
      </c>
      <c r="AC99" s="50"/>
      <c r="AD99" s="50"/>
      <c r="AE99" s="50">
        <f t="shared" si="58"/>
        <v>0</v>
      </c>
      <c r="AF99" s="49"/>
      <c r="AG99" s="49"/>
      <c r="AH99" s="50">
        <f>SUM(AF99+AG99)</f>
        <v>0</v>
      </c>
      <c r="AI99" s="49"/>
      <c r="AJ99" s="49"/>
      <c r="AK99" s="50">
        <f>SUM(AI99+AJ99)</f>
        <v>0</v>
      </c>
      <c r="AL99" s="981">
        <f t="shared" si="61"/>
        <v>0</v>
      </c>
      <c r="AM99" s="981">
        <f t="shared" si="62"/>
        <v>0</v>
      </c>
      <c r="AN99" s="711">
        <f t="shared" si="63"/>
        <v>0</v>
      </c>
      <c r="AO99" s="66"/>
      <c r="AP99" s="66"/>
      <c r="AQ99" s="66"/>
      <c r="AR99" s="59"/>
      <c r="AS99" s="59"/>
      <c r="AT99" s="59"/>
    </row>
    <row r="100" spans="1:46" ht="15" customHeight="1" thickBot="1">
      <c r="A100" s="223" t="s">
        <v>626</v>
      </c>
      <c r="B100" s="47">
        <f>SUM(B84:B99)</f>
        <v>0</v>
      </c>
      <c r="C100" s="47">
        <f t="shared" ref="C100:AN100" si="64">SUM(C84:C99)</f>
        <v>0</v>
      </c>
      <c r="D100" s="47">
        <f t="shared" si="64"/>
        <v>0</v>
      </c>
      <c r="E100" s="47">
        <f t="shared" si="64"/>
        <v>0</v>
      </c>
      <c r="F100" s="47">
        <f t="shared" si="64"/>
        <v>0</v>
      </c>
      <c r="G100" s="47">
        <f t="shared" si="64"/>
        <v>0</v>
      </c>
      <c r="H100" s="47">
        <f t="shared" si="64"/>
        <v>0</v>
      </c>
      <c r="I100" s="47">
        <f t="shared" si="64"/>
        <v>0</v>
      </c>
      <c r="J100" s="47">
        <f t="shared" si="64"/>
        <v>0</v>
      </c>
      <c r="K100" s="47">
        <f t="shared" si="64"/>
        <v>0</v>
      </c>
      <c r="L100" s="47">
        <f t="shared" si="64"/>
        <v>0</v>
      </c>
      <c r="M100" s="47">
        <f t="shared" si="64"/>
        <v>0</v>
      </c>
      <c r="N100" s="47">
        <f t="shared" si="64"/>
        <v>0</v>
      </c>
      <c r="O100" s="47">
        <f t="shared" si="64"/>
        <v>0</v>
      </c>
      <c r="P100" s="47">
        <f t="shared" si="64"/>
        <v>0</v>
      </c>
      <c r="Q100" s="47">
        <f t="shared" si="64"/>
        <v>0</v>
      </c>
      <c r="R100" s="47">
        <f t="shared" si="64"/>
        <v>0</v>
      </c>
      <c r="S100" s="47">
        <f t="shared" si="64"/>
        <v>0</v>
      </c>
      <c r="T100" s="47">
        <f t="shared" si="64"/>
        <v>0</v>
      </c>
      <c r="U100" s="47">
        <f t="shared" si="64"/>
        <v>0</v>
      </c>
      <c r="V100" s="47">
        <f t="shared" si="64"/>
        <v>0</v>
      </c>
      <c r="W100" s="47">
        <f t="shared" si="64"/>
        <v>0</v>
      </c>
      <c r="X100" s="47">
        <f t="shared" si="64"/>
        <v>0</v>
      </c>
      <c r="Y100" s="47">
        <f t="shared" si="64"/>
        <v>0</v>
      </c>
      <c r="Z100" s="47">
        <f t="shared" si="64"/>
        <v>0</v>
      </c>
      <c r="AA100" s="47">
        <f t="shared" si="64"/>
        <v>0</v>
      </c>
      <c r="AB100" s="47">
        <f t="shared" si="64"/>
        <v>0</v>
      </c>
      <c r="AC100" s="47">
        <f t="shared" si="64"/>
        <v>0</v>
      </c>
      <c r="AD100" s="47">
        <f t="shared" si="64"/>
        <v>0</v>
      </c>
      <c r="AE100" s="47">
        <f t="shared" si="64"/>
        <v>0</v>
      </c>
      <c r="AF100" s="47">
        <f t="shared" si="64"/>
        <v>0</v>
      </c>
      <c r="AG100" s="47">
        <f t="shared" si="64"/>
        <v>0</v>
      </c>
      <c r="AH100" s="47">
        <f t="shared" si="64"/>
        <v>0</v>
      </c>
      <c r="AI100" s="47">
        <f t="shared" si="64"/>
        <v>0</v>
      </c>
      <c r="AJ100" s="47">
        <f t="shared" si="64"/>
        <v>0</v>
      </c>
      <c r="AK100" s="47">
        <f t="shared" si="64"/>
        <v>0</v>
      </c>
      <c r="AL100" s="462">
        <f t="shared" si="64"/>
        <v>0</v>
      </c>
      <c r="AM100" s="462">
        <f t="shared" si="64"/>
        <v>0</v>
      </c>
      <c r="AN100" s="462">
        <f t="shared" si="64"/>
        <v>0</v>
      </c>
      <c r="AO100" s="52"/>
    </row>
    <row r="101" spans="1:46" ht="15" customHeight="1" thickBot="1">
      <c r="A101" s="328" t="s">
        <v>155</v>
      </c>
      <c r="B101" s="48">
        <f>SUM(B83+B100)</f>
        <v>0</v>
      </c>
      <c r="C101" s="48">
        <f t="shared" ref="C101:AN101" si="65">SUM(C83+C100)</f>
        <v>0</v>
      </c>
      <c r="D101" s="48">
        <f t="shared" si="65"/>
        <v>0</v>
      </c>
      <c r="E101" s="48">
        <f t="shared" si="65"/>
        <v>0</v>
      </c>
      <c r="F101" s="48">
        <f t="shared" si="65"/>
        <v>0</v>
      </c>
      <c r="G101" s="48">
        <f t="shared" si="65"/>
        <v>0</v>
      </c>
      <c r="H101" s="48">
        <f t="shared" si="65"/>
        <v>0</v>
      </c>
      <c r="I101" s="48">
        <f t="shared" si="65"/>
        <v>0</v>
      </c>
      <c r="J101" s="48">
        <f t="shared" si="65"/>
        <v>0</v>
      </c>
      <c r="K101" s="48">
        <f t="shared" si="65"/>
        <v>0</v>
      </c>
      <c r="L101" s="48">
        <f t="shared" si="65"/>
        <v>0</v>
      </c>
      <c r="M101" s="48">
        <f t="shared" si="65"/>
        <v>0</v>
      </c>
      <c r="N101" s="48">
        <f t="shared" si="65"/>
        <v>0</v>
      </c>
      <c r="O101" s="48">
        <f t="shared" si="65"/>
        <v>0</v>
      </c>
      <c r="P101" s="48">
        <f t="shared" si="65"/>
        <v>0</v>
      </c>
      <c r="Q101" s="48">
        <f t="shared" si="65"/>
        <v>0</v>
      </c>
      <c r="R101" s="48">
        <f t="shared" si="65"/>
        <v>0</v>
      </c>
      <c r="S101" s="48">
        <f t="shared" si="65"/>
        <v>0</v>
      </c>
      <c r="T101" s="48">
        <f t="shared" si="65"/>
        <v>0</v>
      </c>
      <c r="U101" s="48">
        <f t="shared" si="65"/>
        <v>0</v>
      </c>
      <c r="V101" s="48">
        <f t="shared" si="65"/>
        <v>0</v>
      </c>
      <c r="W101" s="48">
        <f t="shared" si="65"/>
        <v>0</v>
      </c>
      <c r="X101" s="48">
        <f t="shared" si="65"/>
        <v>0</v>
      </c>
      <c r="Y101" s="48">
        <f t="shared" si="65"/>
        <v>0</v>
      </c>
      <c r="Z101" s="48">
        <f t="shared" si="65"/>
        <v>0</v>
      </c>
      <c r="AA101" s="48">
        <f t="shared" si="65"/>
        <v>0</v>
      </c>
      <c r="AB101" s="48">
        <f t="shared" si="65"/>
        <v>0</v>
      </c>
      <c r="AC101" s="48">
        <f t="shared" si="65"/>
        <v>0</v>
      </c>
      <c r="AD101" s="48">
        <f t="shared" si="65"/>
        <v>0</v>
      </c>
      <c r="AE101" s="48">
        <f t="shared" si="65"/>
        <v>0</v>
      </c>
      <c r="AF101" s="48">
        <f t="shared" si="65"/>
        <v>0</v>
      </c>
      <c r="AG101" s="48">
        <f t="shared" si="65"/>
        <v>0</v>
      </c>
      <c r="AH101" s="48">
        <f t="shared" si="65"/>
        <v>0</v>
      </c>
      <c r="AI101" s="48">
        <f t="shared" si="65"/>
        <v>0</v>
      </c>
      <c r="AJ101" s="48">
        <f t="shared" si="65"/>
        <v>0</v>
      </c>
      <c r="AK101" s="48">
        <f t="shared" si="65"/>
        <v>0</v>
      </c>
      <c r="AL101" s="974">
        <f t="shared" si="65"/>
        <v>0</v>
      </c>
      <c r="AM101" s="974">
        <f t="shared" si="65"/>
        <v>0</v>
      </c>
      <c r="AN101" s="974">
        <f t="shared" si="65"/>
        <v>0</v>
      </c>
    </row>
    <row r="102" spans="1:46" s="113" customFormat="1" ht="15" hidden="1" customHeight="1">
      <c r="A102" s="137" t="s">
        <v>151</v>
      </c>
      <c r="B102" s="129"/>
      <c r="C102" s="129">
        <v>0</v>
      </c>
      <c r="D102" s="129"/>
      <c r="E102" s="129"/>
      <c r="F102" s="129">
        <v>0</v>
      </c>
      <c r="G102" s="129"/>
      <c r="H102" s="129"/>
      <c r="I102" s="129">
        <v>0</v>
      </c>
      <c r="J102" s="129"/>
      <c r="K102" s="129"/>
      <c r="L102" s="129">
        <v>0</v>
      </c>
      <c r="M102" s="129"/>
      <c r="N102" s="129"/>
      <c r="O102" s="129">
        <v>0</v>
      </c>
      <c r="P102" s="129"/>
      <c r="Q102" s="129"/>
      <c r="R102" s="129">
        <v>0</v>
      </c>
      <c r="S102" s="129"/>
      <c r="T102" s="129"/>
      <c r="U102" s="129"/>
      <c r="V102" s="129">
        <f>T102+U102</f>
        <v>0</v>
      </c>
      <c r="W102" s="129"/>
      <c r="X102" s="129"/>
      <c r="Y102" s="129">
        <f>W102+X102</f>
        <v>0</v>
      </c>
      <c r="Z102" s="129"/>
      <c r="AA102" s="129"/>
      <c r="AB102" s="129">
        <f>Z102+AA102</f>
        <v>0</v>
      </c>
      <c r="AC102" s="129"/>
      <c r="AD102" s="129"/>
      <c r="AE102" s="129">
        <f>AC102+AD102</f>
        <v>0</v>
      </c>
      <c r="AF102" s="129"/>
      <c r="AG102" s="129"/>
      <c r="AH102" s="129">
        <f>AF102+AG102</f>
        <v>0</v>
      </c>
      <c r="AI102" s="129"/>
      <c r="AJ102" s="129"/>
      <c r="AK102" s="129">
        <f>AI102+AJ102</f>
        <v>0</v>
      </c>
      <c r="AL102" s="142">
        <f t="shared" ref="AL102:AN103" si="66">SUM(B102+E102+H102+K102+N102+Q102+T102+W102+Z102+AC102+AF102+AI102)</f>
        <v>0</v>
      </c>
      <c r="AM102" s="142">
        <f t="shared" si="66"/>
        <v>0</v>
      </c>
      <c r="AN102" s="133">
        <f t="shared" si="66"/>
        <v>0</v>
      </c>
      <c r="AP102" s="130"/>
      <c r="AQ102" s="130"/>
    </row>
    <row r="103" spans="1:46" s="137" customFormat="1" ht="15" hidden="1" customHeight="1">
      <c r="A103" s="137" t="s">
        <v>152</v>
      </c>
      <c r="B103" s="138">
        <f>B57-B101-B102</f>
        <v>14000</v>
      </c>
      <c r="C103" s="138">
        <v>28692</v>
      </c>
      <c r="D103" s="138"/>
      <c r="E103" s="138">
        <f>E57-E101-E102</f>
        <v>59293</v>
      </c>
      <c r="F103" s="138">
        <v>53961</v>
      </c>
      <c r="G103" s="138"/>
      <c r="H103" s="138">
        <f>H57-H101-H102</f>
        <v>402549</v>
      </c>
      <c r="I103" s="138">
        <v>619487</v>
      </c>
      <c r="J103" s="138"/>
      <c r="K103" s="138">
        <f>K57-K102</f>
        <v>40047</v>
      </c>
      <c r="L103" s="138">
        <v>40047</v>
      </c>
      <c r="M103" s="138"/>
      <c r="N103" s="138">
        <f>N57-N101-N102</f>
        <v>96825</v>
      </c>
      <c r="O103" s="138">
        <v>96825</v>
      </c>
      <c r="P103" s="138"/>
      <c r="Q103" s="138">
        <f>Q57-Q101-Q102</f>
        <v>128269</v>
      </c>
      <c r="R103" s="138">
        <v>128269</v>
      </c>
      <c r="S103" s="138"/>
      <c r="T103" s="138">
        <f>T57-T101-T102</f>
        <v>0</v>
      </c>
      <c r="U103" s="138">
        <f>U57-U101-U102</f>
        <v>0</v>
      </c>
      <c r="V103" s="138">
        <f>T103+U103</f>
        <v>0</v>
      </c>
      <c r="W103" s="138">
        <f>W57-W101-W102</f>
        <v>0</v>
      </c>
      <c r="X103" s="138">
        <f>X57-X101-X102</f>
        <v>0</v>
      </c>
      <c r="Y103" s="138">
        <f>W103+X103</f>
        <v>0</v>
      </c>
      <c r="Z103" s="138">
        <f>Z57-Z101-Z102</f>
        <v>0</v>
      </c>
      <c r="AA103" s="138">
        <f>AA57-AA101-AA102</f>
        <v>0</v>
      </c>
      <c r="AB103" s="138">
        <f>Z103+AA103</f>
        <v>0</v>
      </c>
      <c r="AC103" s="138">
        <f>AC57-AC101-AC102</f>
        <v>0</v>
      </c>
      <c r="AD103" s="138">
        <f>AD57-AD101-AD102</f>
        <v>0</v>
      </c>
      <c r="AE103" s="138">
        <f>AC103+AD103</f>
        <v>0</v>
      </c>
      <c r="AF103" s="138">
        <f>AF57-AF101-AF102</f>
        <v>0</v>
      </c>
      <c r="AG103" s="138">
        <f>AG57-AG101-AG102</f>
        <v>0</v>
      </c>
      <c r="AH103" s="138">
        <f>AF103+AG103</f>
        <v>0</v>
      </c>
      <c r="AI103" s="138">
        <f>AI57-AI101-AI102</f>
        <v>0</v>
      </c>
      <c r="AJ103" s="138">
        <f>AJ57-AJ101-AJ102</f>
        <v>0</v>
      </c>
      <c r="AK103" s="138">
        <f>AI103+AJ103</f>
        <v>0</v>
      </c>
      <c r="AL103" s="142">
        <f t="shared" si="66"/>
        <v>740983</v>
      </c>
      <c r="AM103" s="142">
        <f t="shared" si="66"/>
        <v>967281</v>
      </c>
      <c r="AN103" s="133">
        <f t="shared" si="66"/>
        <v>0</v>
      </c>
      <c r="AP103" s="138"/>
      <c r="AQ103" s="138"/>
    </row>
    <row r="104" spans="1:46" ht="15" customHeight="1">
      <c r="AL104" s="52"/>
      <c r="AM104" s="52"/>
    </row>
    <row r="105" spans="1:46" ht="15" customHeight="1">
      <c r="AL105" s="52"/>
      <c r="AM105" s="52"/>
      <c r="AN105" s="70" t="s">
        <v>1231</v>
      </c>
    </row>
    <row r="106" spans="1:46" ht="15" customHeight="1">
      <c r="AL106" s="52"/>
      <c r="AM106" s="52"/>
    </row>
    <row r="107" spans="1:46" ht="15" customHeight="1">
      <c r="AL107" s="52"/>
    </row>
    <row r="108" spans="1:46" ht="15" customHeight="1"/>
    <row r="109" spans="1:46" ht="15" customHeight="1"/>
    <row r="110" spans="1:46" ht="15" customHeight="1"/>
    <row r="111" spans="1:46" ht="15" customHeight="1"/>
    <row r="112" spans="1:46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</sheetData>
  <mergeCells count="37">
    <mergeCell ref="AL4:AN4"/>
    <mergeCell ref="AL3:AN3"/>
    <mergeCell ref="AI2:AK2"/>
    <mergeCell ref="AI3:AK3"/>
    <mergeCell ref="AL2:AN2"/>
    <mergeCell ref="B2:D2"/>
    <mergeCell ref="AC3:AE3"/>
    <mergeCell ref="AF2:AH2"/>
    <mergeCell ref="AI4:AK4"/>
    <mergeCell ref="AF4:AH4"/>
    <mergeCell ref="AF3:AH3"/>
    <mergeCell ref="B4:D4"/>
    <mergeCell ref="E3:G3"/>
    <mergeCell ref="H3:J3"/>
    <mergeCell ref="E4:G4"/>
    <mergeCell ref="Z4:AB4"/>
    <mergeCell ref="AC4:AE4"/>
    <mergeCell ref="H4:J4"/>
    <mergeCell ref="N4:P4"/>
    <mergeCell ref="B3:D3"/>
    <mergeCell ref="K3:M3"/>
    <mergeCell ref="W4:Y4"/>
    <mergeCell ref="T2:V2"/>
    <mergeCell ref="AC2:AE2"/>
    <mergeCell ref="E2:G2"/>
    <mergeCell ref="H2:J2"/>
    <mergeCell ref="K2:M2"/>
    <mergeCell ref="Q2:S2"/>
    <mergeCell ref="W2:Y2"/>
    <mergeCell ref="N2:P2"/>
    <mergeCell ref="Z2:AB2"/>
    <mergeCell ref="K4:M4"/>
    <mergeCell ref="N3:P3"/>
    <mergeCell ref="W3:Y3"/>
    <mergeCell ref="Z3:AB3"/>
    <mergeCell ref="T3:V3"/>
    <mergeCell ref="Q3:S3"/>
  </mergeCells>
  <phoneticPr fontId="17" type="noConversion"/>
  <printOptions horizontalCentered="1"/>
  <pageMargins left="0.43307086614173229" right="0.39370078740157483" top="0.70866141732283472" bottom="0.19685039370078741" header="0.19685039370078741" footer="0.19685039370078741"/>
  <pageSetup paperSize="9" scale="65" firstPageNumber="18" orientation="portrait" verticalDpi="300" r:id="rId1"/>
  <headerFooter alignWithMargins="0">
    <oddHeader>&amp;C
&amp;"Arial CE,Félkövér"
Budapest Főváros XV.ker.Önkormányzata 2014. évi költségvetés teljesítése (eFt)&amp;R&amp;8 4.3. m. a 21/2015 (V.4.) önkormányzati rendelethez</oddHeader>
    <oddFooter>&amp;C&amp;8                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1"/>
  <dimension ref="A1:AT163"/>
  <sheetViews>
    <sheetView view="pageBreakPreview" zoomScale="75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/>
  <cols>
    <col min="1" max="1" width="49" style="70" customWidth="1"/>
    <col min="2" max="7" width="14.28515625" style="70" customWidth="1"/>
    <col min="8" max="10" width="14.28515625" style="70" hidden="1" customWidth="1"/>
    <col min="11" max="13" width="14.28515625" style="314" customWidth="1"/>
    <col min="14" max="31" width="14.28515625" style="70" customWidth="1"/>
    <col min="32" max="34" width="14.28515625" style="314" customWidth="1"/>
    <col min="35" max="40" width="14.28515625" style="70" hidden="1" customWidth="1"/>
    <col min="41" max="41" width="10.42578125" style="70" bestFit="1" customWidth="1"/>
    <col min="42" max="42" width="11.140625" style="52" customWidth="1"/>
    <col min="43" max="43" width="10.42578125" style="52" customWidth="1"/>
    <col min="44" max="16384" width="9.140625" style="70"/>
  </cols>
  <sheetData>
    <row r="1" spans="1:43" s="108" customFormat="1" ht="10.5" customHeight="1">
      <c r="A1" s="219" t="s">
        <v>167</v>
      </c>
      <c r="B1" s="730"/>
      <c r="C1" s="227">
        <v>1</v>
      </c>
      <c r="D1" s="730"/>
      <c r="E1" s="730"/>
      <c r="F1" s="227">
        <v>2</v>
      </c>
      <c r="G1" s="730"/>
      <c r="H1" s="730"/>
      <c r="I1" s="227">
        <v>3</v>
      </c>
      <c r="J1" s="730"/>
      <c r="K1" s="734"/>
      <c r="L1" s="728">
        <v>4</v>
      </c>
      <c r="M1" s="734"/>
      <c r="N1" s="730"/>
      <c r="O1" s="227">
        <v>5</v>
      </c>
      <c r="P1" s="730"/>
      <c r="Q1" s="730"/>
      <c r="R1" s="227">
        <v>6</v>
      </c>
      <c r="S1" s="730"/>
      <c r="T1" s="730"/>
      <c r="U1" s="227">
        <v>7</v>
      </c>
      <c r="V1" s="730"/>
      <c r="W1" s="730"/>
      <c r="X1" s="227">
        <v>8</v>
      </c>
      <c r="Y1" s="730"/>
      <c r="Z1" s="730"/>
      <c r="AA1" s="227">
        <v>9</v>
      </c>
      <c r="AB1" s="730"/>
      <c r="AC1" s="730"/>
      <c r="AD1" s="227">
        <v>10</v>
      </c>
      <c r="AE1" s="730"/>
      <c r="AF1" s="734"/>
      <c r="AG1" s="728">
        <v>11</v>
      </c>
      <c r="AH1" s="734"/>
      <c r="AI1" s="730"/>
      <c r="AJ1" s="227">
        <v>12</v>
      </c>
      <c r="AK1" s="730"/>
      <c r="AL1" s="718"/>
      <c r="AM1" s="227">
        <v>13</v>
      </c>
      <c r="AN1" s="719" t="s">
        <v>163</v>
      </c>
      <c r="AP1" s="311"/>
      <c r="AQ1" s="311"/>
    </row>
    <row r="2" spans="1:43" ht="34.5" customHeight="1">
      <c r="A2" s="219" t="s">
        <v>492</v>
      </c>
      <c r="B2" s="1352" t="s">
        <v>401</v>
      </c>
      <c r="C2" s="1371"/>
      <c r="D2" s="1372"/>
      <c r="E2" s="1352" t="s">
        <v>917</v>
      </c>
      <c r="F2" s="1371"/>
      <c r="G2" s="1372"/>
      <c r="H2" s="1352"/>
      <c r="I2" s="1371"/>
      <c r="J2" s="1372"/>
      <c r="K2" s="1400" t="s">
        <v>402</v>
      </c>
      <c r="L2" s="1434"/>
      <c r="M2" s="1435"/>
      <c r="N2" s="1352" t="s">
        <v>404</v>
      </c>
      <c r="O2" s="1371"/>
      <c r="P2" s="1372"/>
      <c r="Q2" s="1352" t="s">
        <v>554</v>
      </c>
      <c r="R2" s="1371"/>
      <c r="S2" s="1372"/>
      <c r="T2" s="1352" t="s">
        <v>543</v>
      </c>
      <c r="U2" s="1371"/>
      <c r="V2" s="1372"/>
      <c r="W2" s="1352" t="s">
        <v>408</v>
      </c>
      <c r="X2" s="1371"/>
      <c r="Y2" s="1372"/>
      <c r="Z2" s="1352" t="s">
        <v>657</v>
      </c>
      <c r="AA2" s="1371"/>
      <c r="AB2" s="1372"/>
      <c r="AC2" s="1352" t="s">
        <v>658</v>
      </c>
      <c r="AD2" s="1371"/>
      <c r="AE2" s="1372"/>
      <c r="AF2" s="1385" t="s">
        <v>409</v>
      </c>
      <c r="AG2" s="1386"/>
      <c r="AH2" s="1387"/>
      <c r="AI2" s="1352"/>
      <c r="AJ2" s="1371"/>
      <c r="AK2" s="1372"/>
      <c r="AL2" s="1385" t="s">
        <v>933</v>
      </c>
      <c r="AM2" s="1386"/>
      <c r="AN2" s="1387"/>
    </row>
    <row r="3" spans="1:43" s="109" customFormat="1" ht="13.5" customHeight="1">
      <c r="A3" s="219" t="s">
        <v>758</v>
      </c>
      <c r="B3" s="1373" t="s">
        <v>400</v>
      </c>
      <c r="C3" s="1374"/>
      <c r="D3" s="1375"/>
      <c r="E3" s="1373" t="s">
        <v>242</v>
      </c>
      <c r="F3" s="1374"/>
      <c r="G3" s="1375"/>
      <c r="H3" s="1373"/>
      <c r="I3" s="1374"/>
      <c r="J3" s="1375"/>
      <c r="K3" s="1406" t="s">
        <v>25</v>
      </c>
      <c r="L3" s="1436"/>
      <c r="M3" s="1437"/>
      <c r="N3" s="1373" t="s">
        <v>403</v>
      </c>
      <c r="O3" s="1374"/>
      <c r="P3" s="1375"/>
      <c r="Q3" s="1373" t="s">
        <v>405</v>
      </c>
      <c r="R3" s="1374"/>
      <c r="S3" s="1375"/>
      <c r="T3" s="1373" t="s">
        <v>406</v>
      </c>
      <c r="U3" s="1374"/>
      <c r="V3" s="1375"/>
      <c r="W3" s="1373" t="s">
        <v>407</v>
      </c>
      <c r="X3" s="1374"/>
      <c r="Y3" s="1375"/>
      <c r="Z3" s="1373" t="s">
        <v>648</v>
      </c>
      <c r="AA3" s="1374"/>
      <c r="AB3" s="1375"/>
      <c r="AC3" s="1373" t="s">
        <v>659</v>
      </c>
      <c r="AD3" s="1374"/>
      <c r="AE3" s="1375"/>
      <c r="AF3" s="1415" t="s">
        <v>25</v>
      </c>
      <c r="AG3" s="1416"/>
      <c r="AH3" s="1417"/>
      <c r="AI3" s="1412"/>
      <c r="AJ3" s="1413"/>
      <c r="AK3" s="1414"/>
      <c r="AL3" s="1415" t="s">
        <v>25</v>
      </c>
      <c r="AM3" s="1416"/>
      <c r="AN3" s="1417"/>
      <c r="AP3" s="182"/>
      <c r="AQ3" s="182"/>
    </row>
    <row r="4" spans="1:43" ht="16.5" hidden="1" customHeight="1">
      <c r="A4" s="181"/>
      <c r="B4" s="1421"/>
      <c r="C4" s="1422"/>
      <c r="D4" s="1423"/>
      <c r="E4" s="1421"/>
      <c r="F4" s="1422"/>
      <c r="G4" s="1423"/>
      <c r="H4" s="1421"/>
      <c r="I4" s="1422"/>
      <c r="J4" s="1423"/>
      <c r="K4" s="1431"/>
      <c r="L4" s="1432"/>
      <c r="M4" s="1433"/>
      <c r="N4" s="1421"/>
      <c r="O4" s="1422"/>
      <c r="P4" s="1423"/>
      <c r="Q4" s="1421"/>
      <c r="R4" s="1422"/>
      <c r="S4" s="1423"/>
      <c r="T4" s="1421"/>
      <c r="U4" s="1422"/>
      <c r="V4" s="1423"/>
      <c r="W4" s="524"/>
      <c r="X4" s="524"/>
      <c r="Y4" s="524"/>
      <c r="Z4" s="524"/>
      <c r="AA4" s="524"/>
      <c r="AB4" s="524"/>
      <c r="AC4" s="1421"/>
      <c r="AD4" s="1422"/>
      <c r="AE4" s="1423"/>
      <c r="AF4" s="1431"/>
      <c r="AG4" s="1432"/>
      <c r="AH4" s="1433"/>
      <c r="AI4" s="1421"/>
      <c r="AJ4" s="1422"/>
      <c r="AK4" s="1423"/>
      <c r="AL4" s="1424" t="s">
        <v>277</v>
      </c>
      <c r="AM4" s="1350"/>
      <c r="AN4" s="1351"/>
    </row>
    <row r="5" spans="1:43" s="108" customFormat="1" ht="39" customHeight="1">
      <c r="A5" s="310" t="s">
        <v>28</v>
      </c>
      <c r="B5" s="503" t="s">
        <v>754</v>
      </c>
      <c r="C5" s="504" t="s">
        <v>902</v>
      </c>
      <c r="D5" s="503" t="s">
        <v>903</v>
      </c>
      <c r="E5" s="503" t="s">
        <v>754</v>
      </c>
      <c r="F5" s="504" t="s">
        <v>902</v>
      </c>
      <c r="G5" s="503" t="s">
        <v>903</v>
      </c>
      <c r="H5" s="503" t="s">
        <v>754</v>
      </c>
      <c r="I5" s="504" t="s">
        <v>902</v>
      </c>
      <c r="J5" s="503" t="s">
        <v>903</v>
      </c>
      <c r="K5" s="503" t="s">
        <v>754</v>
      </c>
      <c r="L5" s="504" t="s">
        <v>902</v>
      </c>
      <c r="M5" s="503" t="s">
        <v>903</v>
      </c>
      <c r="N5" s="503" t="s">
        <v>754</v>
      </c>
      <c r="O5" s="504" t="s">
        <v>902</v>
      </c>
      <c r="P5" s="503" t="s">
        <v>903</v>
      </c>
      <c r="Q5" s="503" t="s">
        <v>754</v>
      </c>
      <c r="R5" s="504" t="s">
        <v>902</v>
      </c>
      <c r="S5" s="503" t="s">
        <v>903</v>
      </c>
      <c r="T5" s="503" t="s">
        <v>754</v>
      </c>
      <c r="U5" s="504" t="s">
        <v>902</v>
      </c>
      <c r="V5" s="503" t="s">
        <v>903</v>
      </c>
      <c r="W5" s="503" t="s">
        <v>754</v>
      </c>
      <c r="X5" s="504" t="s">
        <v>902</v>
      </c>
      <c r="Y5" s="503" t="s">
        <v>903</v>
      </c>
      <c r="Z5" s="503" t="s">
        <v>754</v>
      </c>
      <c r="AA5" s="504" t="s">
        <v>902</v>
      </c>
      <c r="AB5" s="503" t="s">
        <v>903</v>
      </c>
      <c r="AC5" s="503" t="s">
        <v>754</v>
      </c>
      <c r="AD5" s="504" t="s">
        <v>902</v>
      </c>
      <c r="AE5" s="503" t="s">
        <v>903</v>
      </c>
      <c r="AF5" s="503" t="s">
        <v>754</v>
      </c>
      <c r="AG5" s="504" t="s">
        <v>902</v>
      </c>
      <c r="AH5" s="503" t="s">
        <v>903</v>
      </c>
      <c r="AI5" s="503" t="s">
        <v>754</v>
      </c>
      <c r="AJ5" s="504" t="s">
        <v>902</v>
      </c>
      <c r="AK5" s="503" t="s">
        <v>903</v>
      </c>
      <c r="AL5" s="503" t="s">
        <v>754</v>
      </c>
      <c r="AM5" s="504" t="s">
        <v>902</v>
      </c>
      <c r="AN5" s="503" t="s">
        <v>903</v>
      </c>
      <c r="AP5" s="311"/>
      <c r="AQ5" s="311"/>
    </row>
    <row r="6" spans="1:43" s="110" customFormat="1" ht="11.25" customHeight="1">
      <c r="A6" s="263"/>
      <c r="B6" s="263" t="s">
        <v>332</v>
      </c>
      <c r="C6" s="263" t="s">
        <v>165</v>
      </c>
      <c r="D6" s="263" t="s">
        <v>159</v>
      </c>
      <c r="E6" s="263" t="s">
        <v>160</v>
      </c>
      <c r="F6" s="263" t="s">
        <v>1209</v>
      </c>
      <c r="G6" s="263" t="s">
        <v>1210</v>
      </c>
      <c r="H6" s="263" t="s">
        <v>332</v>
      </c>
      <c r="I6" s="263" t="s">
        <v>165</v>
      </c>
      <c r="J6" s="263" t="s">
        <v>159</v>
      </c>
      <c r="K6" s="735" t="s">
        <v>1211</v>
      </c>
      <c r="L6" s="735" t="s">
        <v>1226</v>
      </c>
      <c r="M6" s="735" t="s">
        <v>1227</v>
      </c>
      <c r="N6" s="733" t="s">
        <v>224</v>
      </c>
      <c r="O6" s="733" t="s">
        <v>1228</v>
      </c>
      <c r="P6" s="733" t="s">
        <v>986</v>
      </c>
      <c r="Q6" s="733" t="s">
        <v>987</v>
      </c>
      <c r="R6" s="733" t="s">
        <v>988</v>
      </c>
      <c r="S6" s="733" t="s">
        <v>989</v>
      </c>
      <c r="T6" s="733" t="s">
        <v>990</v>
      </c>
      <c r="U6" s="733" t="s">
        <v>506</v>
      </c>
      <c r="V6" s="733" t="s">
        <v>991</v>
      </c>
      <c r="W6" s="733" t="s">
        <v>992</v>
      </c>
      <c r="X6" s="733" t="s">
        <v>511</v>
      </c>
      <c r="Y6" s="733" t="s">
        <v>1224</v>
      </c>
      <c r="Z6" s="733" t="s">
        <v>1225</v>
      </c>
      <c r="AA6" s="733" t="s">
        <v>348</v>
      </c>
      <c r="AB6" s="733" t="s">
        <v>349</v>
      </c>
      <c r="AC6" s="733" t="s">
        <v>350</v>
      </c>
      <c r="AD6" s="733" t="s">
        <v>351</v>
      </c>
      <c r="AE6" s="733" t="s">
        <v>352</v>
      </c>
      <c r="AF6" s="733" t="s">
        <v>520</v>
      </c>
      <c r="AG6" s="733" t="s">
        <v>521</v>
      </c>
      <c r="AH6" s="733" t="s">
        <v>1197</v>
      </c>
      <c r="AI6" s="735" t="s">
        <v>1225</v>
      </c>
      <c r="AJ6" s="735" t="s">
        <v>348</v>
      </c>
      <c r="AK6" s="735" t="s">
        <v>349</v>
      </c>
      <c r="AL6" s="735" t="s">
        <v>350</v>
      </c>
      <c r="AM6" s="735" t="s">
        <v>351</v>
      </c>
      <c r="AN6" s="735" t="s">
        <v>352</v>
      </c>
      <c r="AP6" s="724"/>
      <c r="AQ6" s="724"/>
    </row>
    <row r="7" spans="1:43" s="111" customFormat="1" ht="15" hidden="1" customHeight="1">
      <c r="A7" s="255"/>
      <c r="B7" s="252"/>
      <c r="C7" s="252"/>
      <c r="D7" s="252"/>
      <c r="E7" s="252"/>
      <c r="F7" s="252"/>
      <c r="G7" s="252"/>
      <c r="H7" s="252"/>
      <c r="I7" s="252"/>
      <c r="J7" s="252"/>
      <c r="K7" s="273"/>
      <c r="L7" s="273"/>
      <c r="M7" s="273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73"/>
      <c r="AG7" s="273"/>
      <c r="AH7" s="273"/>
      <c r="AI7" s="252"/>
      <c r="AJ7" s="252"/>
      <c r="AK7" s="252"/>
      <c r="AL7" s="104"/>
      <c r="AM7" s="104"/>
      <c r="AN7" s="104"/>
      <c r="AP7" s="52"/>
      <c r="AQ7" s="52"/>
    </row>
    <row r="8" spans="1:43" s="111" customFormat="1" ht="13.5" customHeight="1">
      <c r="A8" s="255" t="s">
        <v>759</v>
      </c>
      <c r="B8" s="252"/>
      <c r="C8" s="252">
        <v>0</v>
      </c>
      <c r="D8" s="252"/>
      <c r="E8" s="252"/>
      <c r="F8" s="252">
        <v>0</v>
      </c>
      <c r="G8" s="252"/>
      <c r="H8" s="252"/>
      <c r="I8" s="252"/>
      <c r="J8" s="252">
        <f>SUM(H8+I8)</f>
        <v>0</v>
      </c>
      <c r="K8" s="977">
        <f t="shared" ref="K8:K13" si="0">B8+E8+H8</f>
        <v>0</v>
      </c>
      <c r="L8" s="977">
        <f t="shared" ref="L8:L13" si="1">C8+F8+I8</f>
        <v>0</v>
      </c>
      <c r="M8" s="977">
        <f t="shared" ref="M8:M13" si="2">D8+G8+J8</f>
        <v>0</v>
      </c>
      <c r="N8" s="252"/>
      <c r="O8" s="252">
        <v>0</v>
      </c>
      <c r="P8" s="252"/>
      <c r="Q8" s="252"/>
      <c r="R8" s="252">
        <v>0</v>
      </c>
      <c r="S8" s="252"/>
      <c r="T8" s="252"/>
      <c r="U8" s="252">
        <v>0</v>
      </c>
      <c r="V8" s="252"/>
      <c r="W8" s="252"/>
      <c r="X8" s="252">
        <v>0</v>
      </c>
      <c r="Y8" s="252"/>
      <c r="Z8" s="252"/>
      <c r="AA8" s="252">
        <v>0</v>
      </c>
      <c r="AB8" s="252"/>
      <c r="AC8" s="252"/>
      <c r="AD8" s="252">
        <v>0</v>
      </c>
      <c r="AE8" s="252"/>
      <c r="AF8" s="273">
        <f>N8+Q8+T8+W8+Z8+AC8</f>
        <v>0</v>
      </c>
      <c r="AG8" s="273">
        <f>O8+R8+U8+X8+AA8+AD8</f>
        <v>0</v>
      </c>
      <c r="AH8" s="273">
        <f>P8+S8+V8+Y8+AB8+AE8</f>
        <v>0</v>
      </c>
      <c r="AI8" s="252"/>
      <c r="AJ8" s="252"/>
      <c r="AK8" s="252">
        <f>SUM(AI8+AJ8)</f>
        <v>0</v>
      </c>
      <c r="AL8" s="104">
        <f t="shared" ref="AL8:AM12" si="3">SUM(K8+AF8)</f>
        <v>0</v>
      </c>
      <c r="AM8" s="104">
        <f t="shared" si="3"/>
        <v>0</v>
      </c>
      <c r="AN8" s="104">
        <f>SUM(AL8+AM8)</f>
        <v>0</v>
      </c>
      <c r="AP8" s="52"/>
      <c r="AQ8" s="52"/>
    </row>
    <row r="9" spans="1:43" s="111" customFormat="1" ht="13.5" customHeight="1">
      <c r="A9" s="973" t="s">
        <v>781</v>
      </c>
      <c r="B9" s="252"/>
      <c r="C9" s="252">
        <v>0</v>
      </c>
      <c r="D9" s="252"/>
      <c r="E9" s="252"/>
      <c r="F9" s="252">
        <v>0</v>
      </c>
      <c r="G9" s="252"/>
      <c r="H9" s="252"/>
      <c r="I9" s="252"/>
      <c r="J9" s="252">
        <f>SUM(H9+I9)</f>
        <v>0</v>
      </c>
      <c r="K9" s="977">
        <f t="shared" si="0"/>
        <v>0</v>
      </c>
      <c r="L9" s="977">
        <f t="shared" si="1"/>
        <v>0</v>
      </c>
      <c r="M9" s="977">
        <f t="shared" si="2"/>
        <v>0</v>
      </c>
      <c r="N9" s="252"/>
      <c r="O9" s="252">
        <v>0</v>
      </c>
      <c r="P9" s="252"/>
      <c r="Q9" s="252"/>
      <c r="R9" s="252">
        <v>0</v>
      </c>
      <c r="S9" s="252"/>
      <c r="T9" s="252"/>
      <c r="U9" s="252">
        <v>0</v>
      </c>
      <c r="V9" s="252"/>
      <c r="W9" s="252"/>
      <c r="X9" s="252">
        <v>0</v>
      </c>
      <c r="Y9" s="252"/>
      <c r="Z9" s="252"/>
      <c r="AA9" s="252">
        <v>0</v>
      </c>
      <c r="AB9" s="252"/>
      <c r="AC9" s="252"/>
      <c r="AD9" s="252">
        <v>0</v>
      </c>
      <c r="AE9" s="252"/>
      <c r="AF9" s="273">
        <f t="shared" ref="AF9:AF10" si="4">N9+Q9+T9+W9+Z9+AC9</f>
        <v>0</v>
      </c>
      <c r="AG9" s="273">
        <f t="shared" ref="AG9:AG10" si="5">O9+R9+U9+X9+AA9+AD9</f>
        <v>0</v>
      </c>
      <c r="AH9" s="273">
        <f t="shared" ref="AH9:AH10" si="6">P9+S9+V9+Y9+AB9+AE9</f>
        <v>0</v>
      </c>
      <c r="AI9" s="252"/>
      <c r="AJ9" s="252"/>
      <c r="AK9" s="252"/>
      <c r="AL9" s="104">
        <f t="shared" si="3"/>
        <v>0</v>
      </c>
      <c r="AM9" s="104">
        <f t="shared" si="3"/>
        <v>0</v>
      </c>
      <c r="AN9" s="104">
        <f>SUM(AL9+AM9)</f>
        <v>0</v>
      </c>
      <c r="AP9" s="52"/>
      <c r="AQ9" s="52"/>
    </row>
    <row r="10" spans="1:43" s="111" customFormat="1" ht="12.75" customHeight="1">
      <c r="A10" s="973" t="s">
        <v>1367</v>
      </c>
      <c r="B10" s="252"/>
      <c r="C10" s="252">
        <v>0</v>
      </c>
      <c r="D10" s="252"/>
      <c r="E10" s="252"/>
      <c r="F10" s="252">
        <v>0</v>
      </c>
      <c r="G10" s="252"/>
      <c r="H10" s="252"/>
      <c r="I10" s="252"/>
      <c r="J10" s="252">
        <f>SUM(H10+I10)</f>
        <v>0</v>
      </c>
      <c r="K10" s="977">
        <f t="shared" si="0"/>
        <v>0</v>
      </c>
      <c r="L10" s="977">
        <f t="shared" si="1"/>
        <v>0</v>
      </c>
      <c r="M10" s="977">
        <f t="shared" si="2"/>
        <v>0</v>
      </c>
      <c r="N10" s="252"/>
      <c r="O10" s="252">
        <v>0</v>
      </c>
      <c r="P10" s="252"/>
      <c r="Q10" s="252"/>
      <c r="R10" s="252">
        <v>0</v>
      </c>
      <c r="S10" s="252"/>
      <c r="T10" s="252"/>
      <c r="U10" s="252">
        <v>0</v>
      </c>
      <c r="V10" s="252"/>
      <c r="W10" s="252"/>
      <c r="X10" s="252">
        <v>0</v>
      </c>
      <c r="Y10" s="252"/>
      <c r="Z10" s="252"/>
      <c r="AA10" s="252">
        <v>0</v>
      </c>
      <c r="AB10" s="252"/>
      <c r="AC10" s="252"/>
      <c r="AD10" s="252">
        <v>0</v>
      </c>
      <c r="AE10" s="252"/>
      <c r="AF10" s="273">
        <f t="shared" si="4"/>
        <v>0</v>
      </c>
      <c r="AG10" s="273">
        <f t="shared" si="5"/>
        <v>0</v>
      </c>
      <c r="AH10" s="273">
        <f t="shared" si="6"/>
        <v>0</v>
      </c>
      <c r="AI10" s="273">
        <f t="shared" ref="AI10" si="7">Q10+T10+W10+Z10+AC10+AF10</f>
        <v>0</v>
      </c>
      <c r="AJ10" s="273">
        <f t="shared" ref="AJ10" si="8">R10+U10+X10+AA10+AD10+AG10</f>
        <v>0</v>
      </c>
      <c r="AK10" s="273">
        <f t="shared" ref="AK10" si="9">S10+V10+Y10+AB10+AE10+AH10</f>
        <v>0</v>
      </c>
      <c r="AL10" s="273">
        <f t="shared" ref="AL10" si="10">T10+W10+Z10+AC10+AF10+AI10</f>
        <v>0</v>
      </c>
      <c r="AM10" s="273">
        <f t="shared" ref="AM10" si="11">U10+X10+AA10+AD10+AG10+AJ10</f>
        <v>0</v>
      </c>
      <c r="AN10" s="273">
        <f t="shared" ref="AN10" si="12">V10+Y10+AB10+AE10+AH10+AK10</f>
        <v>0</v>
      </c>
      <c r="AP10" s="52"/>
      <c r="AQ10" s="52"/>
    </row>
    <row r="11" spans="1:43" s="111" customFormat="1" ht="13.5" hidden="1" customHeight="1">
      <c r="A11" s="255"/>
      <c r="B11" s="252"/>
      <c r="C11" s="252">
        <v>0</v>
      </c>
      <c r="D11" s="252"/>
      <c r="E11" s="252"/>
      <c r="F11" s="252">
        <v>0</v>
      </c>
      <c r="G11" s="252"/>
      <c r="H11" s="252"/>
      <c r="I11" s="252"/>
      <c r="J11" s="252">
        <f>SUM(H11+I11)</f>
        <v>0</v>
      </c>
      <c r="K11" s="977">
        <f t="shared" si="0"/>
        <v>0</v>
      </c>
      <c r="L11" s="977">
        <f t="shared" si="1"/>
        <v>0</v>
      </c>
      <c r="M11" s="977">
        <f t="shared" si="2"/>
        <v>0</v>
      </c>
      <c r="N11" s="252"/>
      <c r="O11" s="252">
        <v>0</v>
      </c>
      <c r="P11" s="252"/>
      <c r="Q11" s="252"/>
      <c r="R11" s="252">
        <v>0</v>
      </c>
      <c r="S11" s="252"/>
      <c r="T11" s="252"/>
      <c r="U11" s="252">
        <v>0</v>
      </c>
      <c r="V11" s="252"/>
      <c r="W11" s="252"/>
      <c r="X11" s="252"/>
      <c r="Y11" s="252"/>
      <c r="Z11" s="252"/>
      <c r="AA11" s="252">
        <v>0</v>
      </c>
      <c r="AB11" s="252"/>
      <c r="AC11" s="252"/>
      <c r="AD11" s="252">
        <v>0</v>
      </c>
      <c r="AE11" s="252"/>
      <c r="AF11" s="273"/>
      <c r="AG11" s="273"/>
      <c r="AH11" s="273"/>
      <c r="AI11" s="252"/>
      <c r="AJ11" s="252"/>
      <c r="AK11" s="252"/>
      <c r="AL11" s="104">
        <f t="shared" si="3"/>
        <v>0</v>
      </c>
      <c r="AM11" s="104">
        <f t="shared" si="3"/>
        <v>0</v>
      </c>
      <c r="AN11" s="104">
        <f>SUM(AL11+AM11)</f>
        <v>0</v>
      </c>
      <c r="AP11" s="52"/>
      <c r="AQ11" s="52"/>
    </row>
    <row r="12" spans="1:43" s="111" customFormat="1" ht="13.5" customHeight="1">
      <c r="A12" s="255" t="s">
        <v>1009</v>
      </c>
      <c r="B12" s="252"/>
      <c r="C12" s="252">
        <v>0</v>
      </c>
      <c r="D12" s="252"/>
      <c r="E12" s="252"/>
      <c r="F12" s="252">
        <v>0</v>
      </c>
      <c r="G12" s="252"/>
      <c r="H12" s="252"/>
      <c r="I12" s="252"/>
      <c r="J12" s="252">
        <f>SUM(H12+I12)</f>
        <v>0</v>
      </c>
      <c r="K12" s="977">
        <f t="shared" si="0"/>
        <v>0</v>
      </c>
      <c r="L12" s="977">
        <f t="shared" si="1"/>
        <v>0</v>
      </c>
      <c r="M12" s="977">
        <f t="shared" si="2"/>
        <v>0</v>
      </c>
      <c r="N12" s="252"/>
      <c r="O12" s="252">
        <v>0</v>
      </c>
      <c r="P12" s="252"/>
      <c r="Q12" s="252"/>
      <c r="R12" s="252">
        <v>0</v>
      </c>
      <c r="S12" s="252"/>
      <c r="T12" s="252"/>
      <c r="U12" s="252">
        <v>0</v>
      </c>
      <c r="V12" s="252"/>
      <c r="W12" s="252"/>
      <c r="X12" s="252">
        <v>0</v>
      </c>
      <c r="Y12" s="252"/>
      <c r="Z12" s="252"/>
      <c r="AA12" s="252">
        <v>0</v>
      </c>
      <c r="AB12" s="252"/>
      <c r="AC12" s="252"/>
      <c r="AD12" s="252">
        <v>0</v>
      </c>
      <c r="AE12" s="252"/>
      <c r="AF12" s="273">
        <f>N12+Q12+T12+W12+Z12+AC12</f>
        <v>0</v>
      </c>
      <c r="AG12" s="273">
        <f>O12+R12+U12+X12+AA12+AD12</f>
        <v>0</v>
      </c>
      <c r="AH12" s="273">
        <f>P12+S12+V12+Y12+AB12+AE12</f>
        <v>0</v>
      </c>
      <c r="AI12" s="252"/>
      <c r="AJ12" s="252"/>
      <c r="AK12" s="252">
        <f>SUM(AI12+AJ12)</f>
        <v>0</v>
      </c>
      <c r="AL12" s="104">
        <f t="shared" si="3"/>
        <v>0</v>
      </c>
      <c r="AM12" s="104">
        <f t="shared" si="3"/>
        <v>0</v>
      </c>
      <c r="AN12" s="104">
        <f>SUM(AL12+AM12)</f>
        <v>0</v>
      </c>
      <c r="AP12" s="52"/>
      <c r="AQ12" s="52"/>
    </row>
    <row r="13" spans="1:43" s="111" customFormat="1" ht="13.5" hidden="1" customHeight="1">
      <c r="A13" s="255"/>
      <c r="B13" s="252"/>
      <c r="C13" s="252"/>
      <c r="D13" s="252"/>
      <c r="E13" s="252"/>
      <c r="F13" s="252"/>
      <c r="G13" s="252"/>
      <c r="H13" s="252"/>
      <c r="I13" s="252"/>
      <c r="J13" s="252"/>
      <c r="K13" s="977">
        <f t="shared" si="0"/>
        <v>0</v>
      </c>
      <c r="L13" s="977">
        <f t="shared" si="1"/>
        <v>0</v>
      </c>
      <c r="M13" s="977">
        <f t="shared" si="2"/>
        <v>0</v>
      </c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73"/>
      <c r="AG13" s="273"/>
      <c r="AH13" s="273"/>
      <c r="AI13" s="252"/>
      <c r="AJ13" s="252"/>
      <c r="AK13" s="252"/>
      <c r="AL13" s="104"/>
      <c r="AM13" s="104"/>
      <c r="AN13" s="104"/>
      <c r="AP13" s="52"/>
      <c r="AQ13" s="52"/>
    </row>
    <row r="14" spans="1:43" ht="15" customHeight="1">
      <c r="A14" s="264" t="s">
        <v>456</v>
      </c>
      <c r="B14" s="46"/>
      <c r="C14" s="46"/>
      <c r="D14" s="46"/>
      <c r="E14" s="46"/>
      <c r="F14" s="46"/>
      <c r="G14" s="46"/>
      <c r="H14" s="46"/>
      <c r="I14" s="46"/>
      <c r="J14" s="46"/>
      <c r="K14" s="313"/>
      <c r="L14" s="313"/>
      <c r="M14" s="313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275"/>
      <c r="AG14" s="275"/>
      <c r="AH14" s="275"/>
      <c r="AI14" s="46"/>
      <c r="AJ14" s="46"/>
      <c r="AK14" s="46"/>
      <c r="AL14" s="51"/>
      <c r="AM14" s="51"/>
      <c r="AN14" s="51"/>
    </row>
    <row r="15" spans="1:43" s="103" customFormat="1" ht="15" hidden="1" customHeight="1">
      <c r="A15" s="197" t="s">
        <v>674</v>
      </c>
      <c r="B15" s="99"/>
      <c r="C15" s="99">
        <v>0</v>
      </c>
      <c r="D15" s="99"/>
      <c r="E15" s="99"/>
      <c r="F15" s="99">
        <v>0</v>
      </c>
      <c r="G15" s="99"/>
      <c r="H15" s="99"/>
      <c r="I15" s="99"/>
      <c r="J15" s="99">
        <f t="shared" ref="J15:J30" si="13">SUM(H15+I15)</f>
        <v>0</v>
      </c>
      <c r="K15" s="336">
        <f>B15+E15+H15</f>
        <v>0</v>
      </c>
      <c r="L15" s="336">
        <f t="shared" ref="L15:M30" si="14">C15+F15+I15</f>
        <v>0</v>
      </c>
      <c r="M15" s="336">
        <f t="shared" si="14"/>
        <v>0</v>
      </c>
      <c r="N15" s="99">
        <v>0</v>
      </c>
      <c r="O15" s="99">
        <v>0</v>
      </c>
      <c r="P15" s="99"/>
      <c r="Q15" s="99">
        <v>0</v>
      </c>
      <c r="R15" s="99">
        <v>0</v>
      </c>
      <c r="S15" s="99"/>
      <c r="T15" s="99"/>
      <c r="U15" s="99">
        <v>0</v>
      </c>
      <c r="V15" s="99"/>
      <c r="W15" s="99"/>
      <c r="X15" s="99">
        <v>0</v>
      </c>
      <c r="Y15" s="99"/>
      <c r="Z15" s="99"/>
      <c r="AA15" s="99">
        <v>0</v>
      </c>
      <c r="AB15" s="99"/>
      <c r="AC15" s="99"/>
      <c r="AD15" s="99">
        <v>0</v>
      </c>
      <c r="AE15" s="99"/>
      <c r="AF15" s="332">
        <f t="shared" ref="AF15:AF30" si="15">N15+Q15+T15+W15+Z15+AC15</f>
        <v>0</v>
      </c>
      <c r="AG15" s="332">
        <f t="shared" ref="AG15:AG30" si="16">O15+R15+U15+X15+AA15+AD15</f>
        <v>0</v>
      </c>
      <c r="AH15" s="332">
        <f t="shared" ref="AH15:AH30" si="17">P15+S15+V15+Y15+AB15+AE15</f>
        <v>0</v>
      </c>
      <c r="AI15" s="99"/>
      <c r="AJ15" s="99"/>
      <c r="AK15" s="99">
        <f t="shared" ref="AK15:AK26" si="18">SUM(AI15+AJ15)</f>
        <v>0</v>
      </c>
      <c r="AL15" s="51">
        <f t="shared" ref="AL15:AL30" si="19">SUM(K15+AF15)</f>
        <v>0</v>
      </c>
      <c r="AM15" s="51">
        <f t="shared" ref="AM15:AM30" si="20">SUM(L15+AG15)</f>
        <v>0</v>
      </c>
      <c r="AN15" s="50">
        <f>SUM(AL15+AM15)</f>
        <v>0</v>
      </c>
      <c r="AP15" s="46"/>
      <c r="AQ15" s="46"/>
    </row>
    <row r="16" spans="1:43" s="103" customFormat="1" ht="15" customHeight="1">
      <c r="A16" s="197" t="s">
        <v>259</v>
      </c>
      <c r="B16" s="99"/>
      <c r="C16" s="99">
        <v>0</v>
      </c>
      <c r="D16" s="99"/>
      <c r="E16" s="99"/>
      <c r="F16" s="99">
        <v>0</v>
      </c>
      <c r="G16" s="99"/>
      <c r="H16" s="99"/>
      <c r="I16" s="99"/>
      <c r="J16" s="99">
        <f t="shared" si="13"/>
        <v>0</v>
      </c>
      <c r="K16" s="336">
        <f t="shared" ref="K16:K30" si="21">B16+E16+H16</f>
        <v>0</v>
      </c>
      <c r="L16" s="336">
        <f t="shared" si="14"/>
        <v>0</v>
      </c>
      <c r="M16" s="336">
        <f t="shared" si="14"/>
        <v>0</v>
      </c>
      <c r="N16" s="99"/>
      <c r="O16" s="99">
        <v>0</v>
      </c>
      <c r="P16" s="99"/>
      <c r="Q16" s="99"/>
      <c r="R16" s="99">
        <v>0</v>
      </c>
      <c r="S16" s="99"/>
      <c r="T16" s="99"/>
      <c r="U16" s="99">
        <v>0</v>
      </c>
      <c r="V16" s="99"/>
      <c r="W16" s="99"/>
      <c r="X16" s="99">
        <v>0</v>
      </c>
      <c r="Y16" s="99"/>
      <c r="Z16" s="99"/>
      <c r="AA16" s="99">
        <v>0</v>
      </c>
      <c r="AB16" s="99"/>
      <c r="AC16" s="99"/>
      <c r="AD16" s="99">
        <v>0</v>
      </c>
      <c r="AE16" s="99"/>
      <c r="AF16" s="332">
        <f t="shared" si="15"/>
        <v>0</v>
      </c>
      <c r="AG16" s="332">
        <f t="shared" si="16"/>
        <v>0</v>
      </c>
      <c r="AH16" s="332">
        <f t="shared" si="17"/>
        <v>0</v>
      </c>
      <c r="AI16" s="99"/>
      <c r="AJ16" s="99"/>
      <c r="AK16" s="99">
        <f>SUM(AI16+AJ16)</f>
        <v>0</v>
      </c>
      <c r="AL16" s="51">
        <f t="shared" si="19"/>
        <v>0</v>
      </c>
      <c r="AM16" s="51">
        <f t="shared" si="20"/>
        <v>0</v>
      </c>
      <c r="AN16" s="50">
        <f t="shared" ref="AN16:AN30" si="22">SUM(M16+AH16)</f>
        <v>0</v>
      </c>
      <c r="AP16" s="46"/>
      <c r="AQ16" s="46"/>
    </row>
    <row r="17" spans="1:44" ht="15" customHeight="1">
      <c r="A17" s="197" t="s">
        <v>864</v>
      </c>
      <c r="B17" s="99"/>
      <c r="C17" s="99">
        <v>0</v>
      </c>
      <c r="D17" s="99"/>
      <c r="E17" s="99"/>
      <c r="F17" s="99">
        <v>0</v>
      </c>
      <c r="G17" s="99"/>
      <c r="H17" s="99"/>
      <c r="I17" s="99"/>
      <c r="J17" s="99">
        <f t="shared" si="13"/>
        <v>0</v>
      </c>
      <c r="K17" s="336">
        <f t="shared" si="21"/>
        <v>0</v>
      </c>
      <c r="L17" s="336">
        <f t="shared" si="14"/>
        <v>0</v>
      </c>
      <c r="M17" s="336">
        <f t="shared" si="14"/>
        <v>0</v>
      </c>
      <c r="N17" s="99"/>
      <c r="O17" s="99">
        <v>0</v>
      </c>
      <c r="P17" s="99"/>
      <c r="Q17" s="99"/>
      <c r="R17" s="99">
        <v>0</v>
      </c>
      <c r="S17" s="99"/>
      <c r="T17" s="99"/>
      <c r="U17" s="99">
        <v>0</v>
      </c>
      <c r="V17" s="99"/>
      <c r="W17" s="99">
        <v>12034</v>
      </c>
      <c r="X17" s="99">
        <v>21132</v>
      </c>
      <c r="Y17" s="99">
        <f>9517+548</f>
        <v>10065</v>
      </c>
      <c r="Z17" s="99"/>
      <c r="AA17" s="99">
        <v>0</v>
      </c>
      <c r="AB17" s="99"/>
      <c r="AC17" s="99"/>
      <c r="AD17" s="99">
        <v>0</v>
      </c>
      <c r="AE17" s="99"/>
      <c r="AF17" s="332">
        <f t="shared" si="15"/>
        <v>12034</v>
      </c>
      <c r="AG17" s="332">
        <f t="shared" si="16"/>
        <v>21132</v>
      </c>
      <c r="AH17" s="332">
        <f t="shared" si="17"/>
        <v>10065</v>
      </c>
      <c r="AI17" s="99"/>
      <c r="AJ17" s="99"/>
      <c r="AK17" s="99">
        <f t="shared" si="18"/>
        <v>0</v>
      </c>
      <c r="AL17" s="51">
        <f t="shared" si="19"/>
        <v>12034</v>
      </c>
      <c r="AM17" s="51">
        <f t="shared" si="20"/>
        <v>21132</v>
      </c>
      <c r="AN17" s="50">
        <f t="shared" si="22"/>
        <v>10065</v>
      </c>
    </row>
    <row r="18" spans="1:44" ht="15" customHeight="1">
      <c r="A18" s="59" t="s">
        <v>865</v>
      </c>
      <c r="B18" s="99"/>
      <c r="C18" s="99">
        <v>0</v>
      </c>
      <c r="D18" s="99"/>
      <c r="E18" s="99"/>
      <c r="F18" s="99">
        <v>0</v>
      </c>
      <c r="G18" s="99"/>
      <c r="H18" s="99"/>
      <c r="I18" s="99"/>
      <c r="J18" s="99">
        <f t="shared" si="13"/>
        <v>0</v>
      </c>
      <c r="K18" s="336">
        <f t="shared" si="21"/>
        <v>0</v>
      </c>
      <c r="L18" s="336">
        <f t="shared" si="14"/>
        <v>0</v>
      </c>
      <c r="M18" s="336">
        <f t="shared" si="14"/>
        <v>0</v>
      </c>
      <c r="N18" s="99"/>
      <c r="O18" s="99">
        <v>0</v>
      </c>
      <c r="P18" s="99"/>
      <c r="Q18" s="99"/>
      <c r="R18" s="99">
        <v>0</v>
      </c>
      <c r="S18" s="99"/>
      <c r="T18" s="99"/>
      <c r="U18" s="99">
        <v>0</v>
      </c>
      <c r="V18" s="99"/>
      <c r="W18" s="99">
        <v>3180</v>
      </c>
      <c r="X18" s="99">
        <v>5720</v>
      </c>
      <c r="Y18" s="99">
        <v>2675</v>
      </c>
      <c r="Z18" s="99"/>
      <c r="AA18" s="99">
        <v>0</v>
      </c>
      <c r="AB18" s="99"/>
      <c r="AC18" s="99"/>
      <c r="AD18" s="99">
        <v>0</v>
      </c>
      <c r="AE18" s="99"/>
      <c r="AF18" s="332">
        <f t="shared" si="15"/>
        <v>3180</v>
      </c>
      <c r="AG18" s="332">
        <f t="shared" si="16"/>
        <v>5720</v>
      </c>
      <c r="AH18" s="332">
        <f t="shared" si="17"/>
        <v>2675</v>
      </c>
      <c r="AI18" s="99"/>
      <c r="AJ18" s="99"/>
      <c r="AK18" s="99">
        <f t="shared" si="18"/>
        <v>0</v>
      </c>
      <c r="AL18" s="51">
        <f t="shared" si="19"/>
        <v>3180</v>
      </c>
      <c r="AM18" s="51">
        <f t="shared" si="20"/>
        <v>5720</v>
      </c>
      <c r="AN18" s="50">
        <f t="shared" si="22"/>
        <v>2675</v>
      </c>
    </row>
    <row r="19" spans="1:44" ht="15" hidden="1" customHeight="1">
      <c r="A19" s="220" t="s">
        <v>866</v>
      </c>
      <c r="B19" s="99">
        <v>0</v>
      </c>
      <c r="C19" s="99">
        <v>0</v>
      </c>
      <c r="D19" s="99"/>
      <c r="E19" s="99"/>
      <c r="F19" s="99">
        <v>0</v>
      </c>
      <c r="G19" s="99"/>
      <c r="H19" s="99"/>
      <c r="I19" s="99"/>
      <c r="J19" s="99">
        <f t="shared" si="13"/>
        <v>0</v>
      </c>
      <c r="K19" s="336">
        <f t="shared" si="21"/>
        <v>0</v>
      </c>
      <c r="L19" s="336">
        <f t="shared" si="14"/>
        <v>0</v>
      </c>
      <c r="M19" s="336">
        <f t="shared" si="14"/>
        <v>0</v>
      </c>
      <c r="N19" s="99">
        <v>0</v>
      </c>
      <c r="O19" s="99">
        <v>0</v>
      </c>
      <c r="P19" s="99"/>
      <c r="Q19" s="99"/>
      <c r="R19" s="99">
        <v>0</v>
      </c>
      <c r="S19" s="99"/>
      <c r="T19" s="99">
        <v>0</v>
      </c>
      <c r="U19" s="99">
        <v>0</v>
      </c>
      <c r="V19" s="99"/>
      <c r="W19" s="99">
        <v>0</v>
      </c>
      <c r="X19" s="99">
        <v>0</v>
      </c>
      <c r="Y19" s="99"/>
      <c r="Z19" s="99"/>
      <c r="AA19" s="99">
        <v>0</v>
      </c>
      <c r="AB19" s="99"/>
      <c r="AC19" s="99"/>
      <c r="AD19" s="99">
        <v>0</v>
      </c>
      <c r="AE19" s="99"/>
      <c r="AF19" s="332">
        <f t="shared" si="15"/>
        <v>0</v>
      </c>
      <c r="AG19" s="332">
        <f t="shared" si="16"/>
        <v>0</v>
      </c>
      <c r="AH19" s="332">
        <f t="shared" si="17"/>
        <v>0</v>
      </c>
      <c r="AI19" s="99"/>
      <c r="AJ19" s="99"/>
      <c r="AK19" s="99">
        <f>SUM(AI19+AJ19)</f>
        <v>0</v>
      </c>
      <c r="AL19" s="51">
        <f t="shared" si="19"/>
        <v>0</v>
      </c>
      <c r="AM19" s="51">
        <f t="shared" si="20"/>
        <v>0</v>
      </c>
      <c r="AN19" s="50">
        <f t="shared" si="22"/>
        <v>0</v>
      </c>
    </row>
    <row r="20" spans="1:44" ht="15" hidden="1" customHeight="1">
      <c r="A20" s="220" t="s">
        <v>146</v>
      </c>
      <c r="B20" s="99">
        <v>0</v>
      </c>
      <c r="C20" s="99">
        <v>0</v>
      </c>
      <c r="D20" s="99"/>
      <c r="E20" s="99"/>
      <c r="F20" s="99">
        <v>0</v>
      </c>
      <c r="G20" s="99"/>
      <c r="H20" s="99"/>
      <c r="I20" s="99"/>
      <c r="J20" s="99">
        <f t="shared" si="13"/>
        <v>0</v>
      </c>
      <c r="K20" s="336">
        <f t="shared" si="21"/>
        <v>0</v>
      </c>
      <c r="L20" s="336">
        <f t="shared" si="14"/>
        <v>0</v>
      </c>
      <c r="M20" s="336">
        <f t="shared" si="14"/>
        <v>0</v>
      </c>
      <c r="N20" s="99">
        <v>0</v>
      </c>
      <c r="O20" s="99">
        <v>0</v>
      </c>
      <c r="P20" s="99"/>
      <c r="Q20" s="99"/>
      <c r="R20" s="99">
        <v>0</v>
      </c>
      <c r="S20" s="99"/>
      <c r="T20" s="99">
        <v>0</v>
      </c>
      <c r="U20" s="99">
        <v>0</v>
      </c>
      <c r="V20" s="99"/>
      <c r="W20" s="99">
        <v>0</v>
      </c>
      <c r="X20" s="99">
        <v>0</v>
      </c>
      <c r="Y20" s="99"/>
      <c r="Z20" s="99"/>
      <c r="AA20" s="99">
        <v>0</v>
      </c>
      <c r="AB20" s="99"/>
      <c r="AC20" s="99"/>
      <c r="AD20" s="99">
        <v>0</v>
      </c>
      <c r="AE20" s="99"/>
      <c r="AF20" s="332">
        <f t="shared" si="15"/>
        <v>0</v>
      </c>
      <c r="AG20" s="332">
        <f t="shared" si="16"/>
        <v>0</v>
      </c>
      <c r="AH20" s="332">
        <f t="shared" si="17"/>
        <v>0</v>
      </c>
      <c r="AI20" s="99"/>
      <c r="AJ20" s="99"/>
      <c r="AK20" s="99">
        <f t="shared" si="18"/>
        <v>0</v>
      </c>
      <c r="AL20" s="51">
        <f t="shared" si="19"/>
        <v>0</v>
      </c>
      <c r="AM20" s="51">
        <f t="shared" si="20"/>
        <v>0</v>
      </c>
      <c r="AN20" s="50">
        <f t="shared" si="22"/>
        <v>0</v>
      </c>
    </row>
    <row r="21" spans="1:44" ht="15" hidden="1" customHeight="1">
      <c r="A21" s="220" t="s">
        <v>645</v>
      </c>
      <c r="B21" s="99">
        <v>0</v>
      </c>
      <c r="C21" s="99">
        <v>0</v>
      </c>
      <c r="D21" s="99"/>
      <c r="E21" s="99"/>
      <c r="F21" s="99">
        <v>0</v>
      </c>
      <c r="G21" s="99"/>
      <c r="H21" s="99"/>
      <c r="I21" s="99"/>
      <c r="J21" s="99">
        <f t="shared" si="13"/>
        <v>0</v>
      </c>
      <c r="K21" s="336">
        <f t="shared" si="21"/>
        <v>0</v>
      </c>
      <c r="L21" s="336">
        <f t="shared" si="14"/>
        <v>0</v>
      </c>
      <c r="M21" s="336">
        <f t="shared" si="14"/>
        <v>0</v>
      </c>
      <c r="N21" s="99">
        <v>0</v>
      </c>
      <c r="O21" s="99">
        <v>0</v>
      </c>
      <c r="P21" s="99"/>
      <c r="Q21" s="99"/>
      <c r="R21" s="99">
        <v>0</v>
      </c>
      <c r="S21" s="99"/>
      <c r="T21" s="99">
        <v>0</v>
      </c>
      <c r="U21" s="99">
        <v>0</v>
      </c>
      <c r="V21" s="99"/>
      <c r="W21" s="99">
        <v>0</v>
      </c>
      <c r="X21" s="99">
        <v>0</v>
      </c>
      <c r="Y21" s="99"/>
      <c r="Z21" s="99"/>
      <c r="AA21" s="99">
        <v>0</v>
      </c>
      <c r="AB21" s="99"/>
      <c r="AC21" s="99"/>
      <c r="AD21" s="99">
        <v>0</v>
      </c>
      <c r="AE21" s="99"/>
      <c r="AF21" s="332">
        <f t="shared" si="15"/>
        <v>0</v>
      </c>
      <c r="AG21" s="332">
        <f t="shared" si="16"/>
        <v>0</v>
      </c>
      <c r="AH21" s="332">
        <f t="shared" si="17"/>
        <v>0</v>
      </c>
      <c r="AI21" s="99"/>
      <c r="AJ21" s="99"/>
      <c r="AK21" s="99">
        <f t="shared" si="18"/>
        <v>0</v>
      </c>
      <c r="AL21" s="51">
        <f t="shared" si="19"/>
        <v>0</v>
      </c>
      <c r="AM21" s="51">
        <f t="shared" si="20"/>
        <v>0</v>
      </c>
      <c r="AN21" s="50">
        <f t="shared" si="22"/>
        <v>0</v>
      </c>
    </row>
    <row r="22" spans="1:44" ht="15" customHeight="1">
      <c r="A22" s="220" t="s">
        <v>479</v>
      </c>
      <c r="B22" s="99">
        <v>91895</v>
      </c>
      <c r="C22" s="99">
        <v>100150</v>
      </c>
      <c r="D22" s="99">
        <v>99750</v>
      </c>
      <c r="E22" s="99"/>
      <c r="F22" s="99">
        <v>0</v>
      </c>
      <c r="G22" s="99"/>
      <c r="H22" s="99"/>
      <c r="I22" s="99"/>
      <c r="J22" s="99">
        <f>SUM(H22+I22)</f>
        <v>0</v>
      </c>
      <c r="K22" s="336">
        <f>B22+E22+H22</f>
        <v>91895</v>
      </c>
      <c r="L22" s="336">
        <f t="shared" si="14"/>
        <v>100150</v>
      </c>
      <c r="M22" s="336">
        <f t="shared" si="14"/>
        <v>99750</v>
      </c>
      <c r="N22" s="99">
        <v>2500</v>
      </c>
      <c r="O22" s="99">
        <v>2500</v>
      </c>
      <c r="P22" s="99">
        <v>1147</v>
      </c>
      <c r="Q22" s="99"/>
      <c r="R22" s="99">
        <v>0</v>
      </c>
      <c r="S22" s="99"/>
      <c r="T22" s="99">
        <v>211455</v>
      </c>
      <c r="U22" s="99">
        <v>227004</v>
      </c>
      <c r="V22" s="99">
        <v>228571</v>
      </c>
      <c r="W22" s="99">
        <v>520386</v>
      </c>
      <c r="X22" s="99">
        <v>603393</v>
      </c>
      <c r="Y22" s="99">
        <f>430108+19720-19720</f>
        <v>430108</v>
      </c>
      <c r="Z22" s="99"/>
      <c r="AA22" s="99">
        <v>0</v>
      </c>
      <c r="AB22" s="99"/>
      <c r="AC22" s="99"/>
      <c r="AD22" s="99">
        <v>0</v>
      </c>
      <c r="AE22" s="99"/>
      <c r="AF22" s="332">
        <f>N22+Q22+T22+W22+Z22+AC22</f>
        <v>734341</v>
      </c>
      <c r="AG22" s="332">
        <f t="shared" si="16"/>
        <v>832897</v>
      </c>
      <c r="AH22" s="332">
        <f t="shared" si="17"/>
        <v>659826</v>
      </c>
      <c r="AI22" s="99"/>
      <c r="AJ22" s="99"/>
      <c r="AK22" s="99">
        <f>SUM(AI22+AJ22)</f>
        <v>0</v>
      </c>
      <c r="AL22" s="51">
        <f>SUM(K22+AF22)</f>
        <v>826236</v>
      </c>
      <c r="AM22" s="51">
        <f t="shared" si="20"/>
        <v>933047</v>
      </c>
      <c r="AN22" s="50">
        <f t="shared" si="22"/>
        <v>759576</v>
      </c>
    </row>
    <row r="23" spans="1:44" ht="15" customHeight="1">
      <c r="A23" s="197" t="s">
        <v>1230</v>
      </c>
      <c r="B23" s="99"/>
      <c r="C23" s="99">
        <v>0</v>
      </c>
      <c r="D23" s="99"/>
      <c r="E23" s="99"/>
      <c r="F23" s="99">
        <v>0</v>
      </c>
      <c r="G23" s="99"/>
      <c r="H23" s="99"/>
      <c r="I23" s="99"/>
      <c r="J23" s="99">
        <f t="shared" si="13"/>
        <v>0</v>
      </c>
      <c r="K23" s="336">
        <f t="shared" si="21"/>
        <v>0</v>
      </c>
      <c r="L23" s="336">
        <f t="shared" si="14"/>
        <v>0</v>
      </c>
      <c r="M23" s="336">
        <f t="shared" si="14"/>
        <v>0</v>
      </c>
      <c r="N23" s="99"/>
      <c r="O23" s="99">
        <v>0</v>
      </c>
      <c r="P23" s="99"/>
      <c r="Q23" s="99"/>
      <c r="R23" s="99">
        <v>0</v>
      </c>
      <c r="S23" s="99"/>
      <c r="T23" s="99"/>
      <c r="U23" s="99">
        <v>0</v>
      </c>
      <c r="V23" s="99"/>
      <c r="W23" s="99">
        <v>0</v>
      </c>
      <c r="X23" s="99">
        <v>0</v>
      </c>
      <c r="Y23" s="99"/>
      <c r="Z23" s="99"/>
      <c r="AA23" s="99">
        <v>0</v>
      </c>
      <c r="AB23" s="99"/>
      <c r="AC23" s="99"/>
      <c r="AD23" s="99">
        <v>0</v>
      </c>
      <c r="AE23" s="99"/>
      <c r="AF23" s="332">
        <f t="shared" si="15"/>
        <v>0</v>
      </c>
      <c r="AG23" s="332">
        <f t="shared" si="16"/>
        <v>0</v>
      </c>
      <c r="AH23" s="332">
        <f t="shared" si="17"/>
        <v>0</v>
      </c>
      <c r="AI23" s="99"/>
      <c r="AJ23" s="99"/>
      <c r="AK23" s="99">
        <f>SUM(AI23+AJ23)</f>
        <v>0</v>
      </c>
      <c r="AL23" s="51">
        <f t="shared" si="19"/>
        <v>0</v>
      </c>
      <c r="AM23" s="51">
        <f t="shared" si="20"/>
        <v>0</v>
      </c>
      <c r="AN23" s="50">
        <f t="shared" si="22"/>
        <v>0</v>
      </c>
    </row>
    <row r="24" spans="1:44" ht="15" hidden="1" customHeight="1">
      <c r="A24" s="197" t="s">
        <v>867</v>
      </c>
      <c r="B24" s="99"/>
      <c r="C24" s="99">
        <v>0</v>
      </c>
      <c r="D24" s="99"/>
      <c r="E24" s="99"/>
      <c r="F24" s="99">
        <v>0</v>
      </c>
      <c r="G24" s="99"/>
      <c r="H24" s="99"/>
      <c r="I24" s="99"/>
      <c r="J24" s="99">
        <f t="shared" si="13"/>
        <v>0</v>
      </c>
      <c r="K24" s="336">
        <f t="shared" si="21"/>
        <v>0</v>
      </c>
      <c r="L24" s="336">
        <f t="shared" si="14"/>
        <v>0</v>
      </c>
      <c r="M24" s="336">
        <f t="shared" si="14"/>
        <v>0</v>
      </c>
      <c r="N24" s="99"/>
      <c r="O24" s="99">
        <v>0</v>
      </c>
      <c r="P24" s="99"/>
      <c r="Q24" s="99"/>
      <c r="R24" s="99">
        <v>0</v>
      </c>
      <c r="S24" s="99"/>
      <c r="T24" s="99"/>
      <c r="U24" s="99">
        <v>0</v>
      </c>
      <c r="V24" s="99"/>
      <c r="W24" s="99">
        <v>0</v>
      </c>
      <c r="X24" s="99">
        <v>0</v>
      </c>
      <c r="Y24" s="99"/>
      <c r="Z24" s="99"/>
      <c r="AA24" s="99">
        <v>0</v>
      </c>
      <c r="AB24" s="99"/>
      <c r="AC24" s="99"/>
      <c r="AD24" s="99">
        <v>0</v>
      </c>
      <c r="AE24" s="99"/>
      <c r="AF24" s="332">
        <f t="shared" si="15"/>
        <v>0</v>
      </c>
      <c r="AG24" s="332">
        <f t="shared" si="16"/>
        <v>0</v>
      </c>
      <c r="AH24" s="332">
        <f t="shared" si="17"/>
        <v>0</v>
      </c>
      <c r="AI24" s="99"/>
      <c r="AJ24" s="99"/>
      <c r="AK24" s="99">
        <f t="shared" si="18"/>
        <v>0</v>
      </c>
      <c r="AL24" s="51">
        <f t="shared" si="19"/>
        <v>0</v>
      </c>
      <c r="AM24" s="51">
        <f t="shared" si="20"/>
        <v>0</v>
      </c>
      <c r="AN24" s="50">
        <f t="shared" si="22"/>
        <v>0</v>
      </c>
    </row>
    <row r="25" spans="1:44" ht="15" customHeight="1">
      <c r="A25" s="197" t="s">
        <v>1249</v>
      </c>
      <c r="B25" s="99"/>
      <c r="C25" s="99">
        <v>0</v>
      </c>
      <c r="D25" s="99"/>
      <c r="E25" s="99"/>
      <c r="F25" s="99">
        <v>0</v>
      </c>
      <c r="G25" s="99"/>
      <c r="H25" s="99"/>
      <c r="I25" s="99"/>
      <c r="J25" s="99">
        <f t="shared" si="13"/>
        <v>0</v>
      </c>
      <c r="K25" s="336">
        <f t="shared" si="21"/>
        <v>0</v>
      </c>
      <c r="L25" s="336">
        <f t="shared" si="14"/>
        <v>0</v>
      </c>
      <c r="M25" s="336">
        <f t="shared" si="14"/>
        <v>0</v>
      </c>
      <c r="N25" s="99"/>
      <c r="O25" s="99">
        <v>0</v>
      </c>
      <c r="P25" s="99"/>
      <c r="Q25" s="99"/>
      <c r="R25" s="99">
        <v>0</v>
      </c>
      <c r="S25" s="99"/>
      <c r="T25" s="99"/>
      <c r="U25" s="99">
        <v>0</v>
      </c>
      <c r="V25" s="99"/>
      <c r="W25" s="99">
        <v>22010</v>
      </c>
      <c r="X25" s="99">
        <v>24316</v>
      </c>
      <c r="Y25" s="99">
        <v>24316</v>
      </c>
      <c r="Z25" s="99"/>
      <c r="AA25" s="99">
        <v>0</v>
      </c>
      <c r="AB25" s="99"/>
      <c r="AC25" s="253"/>
      <c r="AD25" s="99">
        <v>0</v>
      </c>
      <c r="AE25" s="99"/>
      <c r="AF25" s="336">
        <f t="shared" si="15"/>
        <v>22010</v>
      </c>
      <c r="AG25" s="332">
        <f t="shared" si="16"/>
        <v>24316</v>
      </c>
      <c r="AH25" s="332">
        <f t="shared" si="17"/>
        <v>24316</v>
      </c>
      <c r="AI25" s="253"/>
      <c r="AJ25" s="99"/>
      <c r="AK25" s="99">
        <f t="shared" si="18"/>
        <v>0</v>
      </c>
      <c r="AL25" s="51">
        <f t="shared" si="19"/>
        <v>22010</v>
      </c>
      <c r="AM25" s="51">
        <f t="shared" si="20"/>
        <v>24316</v>
      </c>
      <c r="AN25" s="50">
        <f t="shared" si="22"/>
        <v>24316</v>
      </c>
    </row>
    <row r="26" spans="1:44" ht="15" customHeight="1">
      <c r="A26" s="197" t="s">
        <v>1250</v>
      </c>
      <c r="B26" s="99"/>
      <c r="C26" s="99">
        <v>0</v>
      </c>
      <c r="D26" s="99"/>
      <c r="E26" s="99"/>
      <c r="F26" s="99">
        <v>0</v>
      </c>
      <c r="G26" s="99"/>
      <c r="H26" s="99"/>
      <c r="I26" s="99"/>
      <c r="J26" s="99">
        <f t="shared" si="13"/>
        <v>0</v>
      </c>
      <c r="K26" s="336">
        <f t="shared" si="21"/>
        <v>0</v>
      </c>
      <c r="L26" s="336">
        <f t="shared" si="14"/>
        <v>0</v>
      </c>
      <c r="M26" s="336">
        <f t="shared" si="14"/>
        <v>0</v>
      </c>
      <c r="N26" s="99"/>
      <c r="O26" s="99">
        <v>0</v>
      </c>
      <c r="P26" s="99"/>
      <c r="Q26" s="99"/>
      <c r="R26" s="99">
        <v>0</v>
      </c>
      <c r="S26" s="99"/>
      <c r="T26" s="99"/>
      <c r="U26" s="99">
        <v>0</v>
      </c>
      <c r="V26" s="99"/>
      <c r="W26" s="99"/>
      <c r="X26" s="99">
        <v>0</v>
      </c>
      <c r="Y26" s="99"/>
      <c r="Z26" s="99"/>
      <c r="AA26" s="99">
        <v>0</v>
      </c>
      <c r="AB26" s="99"/>
      <c r="AC26" s="99"/>
      <c r="AD26" s="99">
        <v>0</v>
      </c>
      <c r="AE26" s="99"/>
      <c r="AF26" s="332">
        <f t="shared" si="15"/>
        <v>0</v>
      </c>
      <c r="AG26" s="332">
        <f t="shared" si="16"/>
        <v>0</v>
      </c>
      <c r="AH26" s="332">
        <f t="shared" si="17"/>
        <v>0</v>
      </c>
      <c r="AI26" s="99"/>
      <c r="AJ26" s="99"/>
      <c r="AK26" s="99">
        <f t="shared" si="18"/>
        <v>0</v>
      </c>
      <c r="AL26" s="51">
        <f t="shared" si="19"/>
        <v>0</v>
      </c>
      <c r="AM26" s="51">
        <f t="shared" si="20"/>
        <v>0</v>
      </c>
      <c r="AN26" s="50">
        <f t="shared" si="22"/>
        <v>0</v>
      </c>
    </row>
    <row r="27" spans="1:44" ht="15" customHeight="1">
      <c r="A27" s="197" t="s">
        <v>1251</v>
      </c>
      <c r="B27" s="99"/>
      <c r="C27" s="99">
        <v>0</v>
      </c>
      <c r="D27" s="99"/>
      <c r="E27" s="99"/>
      <c r="F27" s="99">
        <v>0</v>
      </c>
      <c r="G27" s="99"/>
      <c r="H27" s="99"/>
      <c r="I27" s="99"/>
      <c r="J27" s="99">
        <f t="shared" si="13"/>
        <v>0</v>
      </c>
      <c r="K27" s="336">
        <f t="shared" si="21"/>
        <v>0</v>
      </c>
      <c r="L27" s="336">
        <f t="shared" si="14"/>
        <v>0</v>
      </c>
      <c r="M27" s="336">
        <f t="shared" si="14"/>
        <v>0</v>
      </c>
      <c r="N27" s="99"/>
      <c r="O27" s="99">
        <v>0</v>
      </c>
      <c r="P27" s="99"/>
      <c r="Q27" s="99"/>
      <c r="R27" s="99">
        <v>0</v>
      </c>
      <c r="S27" s="99"/>
      <c r="T27" s="99"/>
      <c r="U27" s="99">
        <v>0</v>
      </c>
      <c r="V27" s="99"/>
      <c r="W27" s="99">
        <v>9000</v>
      </c>
      <c r="X27" s="99">
        <v>9000</v>
      </c>
      <c r="Y27" s="99">
        <v>9000</v>
      </c>
      <c r="Z27" s="99"/>
      <c r="AA27" s="99">
        <v>0</v>
      </c>
      <c r="AB27" s="99"/>
      <c r="AC27" s="99"/>
      <c r="AD27" s="99">
        <v>0</v>
      </c>
      <c r="AE27" s="99"/>
      <c r="AF27" s="332">
        <f t="shared" si="15"/>
        <v>9000</v>
      </c>
      <c r="AG27" s="332">
        <f t="shared" si="16"/>
        <v>9000</v>
      </c>
      <c r="AH27" s="332">
        <f t="shared" si="17"/>
        <v>9000</v>
      </c>
      <c r="AI27" s="99"/>
      <c r="AJ27" s="99"/>
      <c r="AK27" s="99">
        <f>SUM(AI27+AJ27)</f>
        <v>0</v>
      </c>
      <c r="AL27" s="51">
        <f t="shared" si="19"/>
        <v>9000</v>
      </c>
      <c r="AM27" s="51">
        <f t="shared" si="20"/>
        <v>9000</v>
      </c>
      <c r="AN27" s="50">
        <f t="shared" si="22"/>
        <v>9000</v>
      </c>
    </row>
    <row r="28" spans="1:44" ht="15" customHeight="1">
      <c r="A28" s="197" t="s">
        <v>1252</v>
      </c>
      <c r="B28" s="99"/>
      <c r="C28" s="99">
        <v>0</v>
      </c>
      <c r="D28" s="99"/>
      <c r="E28" s="99"/>
      <c r="F28" s="99">
        <v>0</v>
      </c>
      <c r="G28" s="99"/>
      <c r="H28" s="99"/>
      <c r="I28" s="99"/>
      <c r="J28" s="99">
        <f t="shared" si="13"/>
        <v>0</v>
      </c>
      <c r="K28" s="336">
        <f t="shared" si="21"/>
        <v>0</v>
      </c>
      <c r="L28" s="336">
        <f t="shared" si="14"/>
        <v>0</v>
      </c>
      <c r="M28" s="336">
        <f t="shared" si="14"/>
        <v>0</v>
      </c>
      <c r="N28" s="99"/>
      <c r="O28" s="99">
        <v>0</v>
      </c>
      <c r="P28" s="99"/>
      <c r="Q28" s="99"/>
      <c r="R28" s="99">
        <v>0</v>
      </c>
      <c r="S28" s="99"/>
      <c r="T28" s="99"/>
      <c r="U28" s="99">
        <v>0</v>
      </c>
      <c r="V28" s="99"/>
      <c r="W28" s="99"/>
      <c r="X28" s="99">
        <v>0</v>
      </c>
      <c r="Y28" s="99"/>
      <c r="Z28" s="99"/>
      <c r="AA28" s="99">
        <v>0</v>
      </c>
      <c r="AB28" s="99"/>
      <c r="AC28" s="99"/>
      <c r="AD28" s="99">
        <v>0</v>
      </c>
      <c r="AE28" s="99"/>
      <c r="AF28" s="332">
        <f t="shared" si="15"/>
        <v>0</v>
      </c>
      <c r="AG28" s="332">
        <f t="shared" si="16"/>
        <v>0</v>
      </c>
      <c r="AH28" s="332">
        <f t="shared" si="17"/>
        <v>0</v>
      </c>
      <c r="AI28" s="99"/>
      <c r="AJ28" s="99"/>
      <c r="AK28" s="99">
        <f>SUM(AI28+AJ28)</f>
        <v>0</v>
      </c>
      <c r="AL28" s="51">
        <f t="shared" si="19"/>
        <v>0</v>
      </c>
      <c r="AM28" s="51">
        <f t="shared" si="20"/>
        <v>0</v>
      </c>
      <c r="AN28" s="50">
        <f t="shared" si="22"/>
        <v>0</v>
      </c>
    </row>
    <row r="29" spans="1:44" ht="15" customHeight="1">
      <c r="A29" s="197" t="s">
        <v>183</v>
      </c>
      <c r="B29" s="99"/>
      <c r="C29" s="99">
        <v>0</v>
      </c>
      <c r="D29" s="99"/>
      <c r="E29" s="99"/>
      <c r="F29" s="99">
        <v>0</v>
      </c>
      <c r="G29" s="99"/>
      <c r="H29" s="99"/>
      <c r="I29" s="99"/>
      <c r="J29" s="99">
        <f t="shared" si="13"/>
        <v>0</v>
      </c>
      <c r="K29" s="336">
        <f t="shared" si="21"/>
        <v>0</v>
      </c>
      <c r="L29" s="336">
        <f t="shared" si="14"/>
        <v>0</v>
      </c>
      <c r="M29" s="336">
        <f t="shared" si="14"/>
        <v>0</v>
      </c>
      <c r="N29" s="99"/>
      <c r="O29" s="99">
        <v>0</v>
      </c>
      <c r="P29" s="99"/>
      <c r="Q29" s="99"/>
      <c r="R29" s="99">
        <v>0</v>
      </c>
      <c r="S29" s="99"/>
      <c r="T29" s="99"/>
      <c r="U29" s="99">
        <v>0</v>
      </c>
      <c r="V29" s="99"/>
      <c r="W29" s="99"/>
      <c r="X29" s="99">
        <v>0</v>
      </c>
      <c r="Y29" s="99"/>
      <c r="Z29" s="99"/>
      <c r="AA29" s="99">
        <v>0</v>
      </c>
      <c r="AB29" s="99"/>
      <c r="AC29" s="99"/>
      <c r="AD29" s="99">
        <v>0</v>
      </c>
      <c r="AE29" s="99"/>
      <c r="AF29" s="332">
        <f t="shared" si="15"/>
        <v>0</v>
      </c>
      <c r="AG29" s="332">
        <f t="shared" si="16"/>
        <v>0</v>
      </c>
      <c r="AH29" s="332">
        <f t="shared" si="17"/>
        <v>0</v>
      </c>
      <c r="AI29" s="99"/>
      <c r="AJ29" s="99"/>
      <c r="AK29" s="99">
        <f>SUM(AI29+AJ29)</f>
        <v>0</v>
      </c>
      <c r="AL29" s="51">
        <f t="shared" si="19"/>
        <v>0</v>
      </c>
      <c r="AM29" s="51">
        <f t="shared" si="20"/>
        <v>0</v>
      </c>
      <c r="AN29" s="50">
        <f t="shared" si="22"/>
        <v>0</v>
      </c>
    </row>
    <row r="30" spans="1:44" ht="15" customHeight="1">
      <c r="A30" s="197" t="s">
        <v>184</v>
      </c>
      <c r="B30" s="99"/>
      <c r="C30" s="99">
        <v>0</v>
      </c>
      <c r="D30" s="99"/>
      <c r="E30" s="99"/>
      <c r="F30" s="99">
        <v>0</v>
      </c>
      <c r="G30" s="99"/>
      <c r="H30" s="99"/>
      <c r="I30" s="99"/>
      <c r="J30" s="99">
        <f t="shared" si="13"/>
        <v>0</v>
      </c>
      <c r="K30" s="336">
        <f t="shared" si="21"/>
        <v>0</v>
      </c>
      <c r="L30" s="336">
        <f t="shared" si="14"/>
        <v>0</v>
      </c>
      <c r="M30" s="336">
        <f t="shared" si="14"/>
        <v>0</v>
      </c>
      <c r="N30" s="99"/>
      <c r="O30" s="99">
        <v>0</v>
      </c>
      <c r="P30" s="99"/>
      <c r="Q30" s="99"/>
      <c r="R30" s="99">
        <v>0</v>
      </c>
      <c r="S30" s="99"/>
      <c r="T30" s="99"/>
      <c r="U30" s="99">
        <v>0</v>
      </c>
      <c r="V30" s="99"/>
      <c r="W30" s="99"/>
      <c r="X30" s="99">
        <v>0</v>
      </c>
      <c r="Y30" s="99"/>
      <c r="Z30" s="99"/>
      <c r="AA30" s="99">
        <v>0</v>
      </c>
      <c r="AB30" s="99"/>
      <c r="AC30" s="99"/>
      <c r="AD30" s="99">
        <v>0</v>
      </c>
      <c r="AE30" s="99"/>
      <c r="AF30" s="332">
        <f t="shared" si="15"/>
        <v>0</v>
      </c>
      <c r="AG30" s="332">
        <f t="shared" si="16"/>
        <v>0</v>
      </c>
      <c r="AH30" s="332">
        <f t="shared" si="17"/>
        <v>0</v>
      </c>
      <c r="AI30" s="99"/>
      <c r="AJ30" s="99"/>
      <c r="AK30" s="99">
        <f>SUM(AI30+AJ30)</f>
        <v>0</v>
      </c>
      <c r="AL30" s="51">
        <f t="shared" si="19"/>
        <v>0</v>
      </c>
      <c r="AM30" s="51">
        <f t="shared" si="20"/>
        <v>0</v>
      </c>
      <c r="AN30" s="50">
        <f t="shared" si="22"/>
        <v>0</v>
      </c>
    </row>
    <row r="31" spans="1:44" ht="15" customHeight="1">
      <c r="A31" s="222" t="s">
        <v>678</v>
      </c>
      <c r="B31" s="47">
        <f>SUM(B15:B30)</f>
        <v>91895</v>
      </c>
      <c r="C31" s="47">
        <f t="shared" ref="C31:AH31" si="23">SUM(C15:C30)</f>
        <v>100150</v>
      </c>
      <c r="D31" s="47">
        <f t="shared" si="23"/>
        <v>99750</v>
      </c>
      <c r="E31" s="47">
        <f t="shared" si="23"/>
        <v>0</v>
      </c>
      <c r="F31" s="47">
        <f t="shared" si="23"/>
        <v>0</v>
      </c>
      <c r="G31" s="47">
        <f t="shared" si="23"/>
        <v>0</v>
      </c>
      <c r="H31" s="47">
        <f t="shared" si="23"/>
        <v>0</v>
      </c>
      <c r="I31" s="47">
        <f t="shared" si="23"/>
        <v>0</v>
      </c>
      <c r="J31" s="47">
        <f t="shared" si="23"/>
        <v>0</v>
      </c>
      <c r="K31" s="462">
        <f t="shared" si="23"/>
        <v>91895</v>
      </c>
      <c r="L31" s="462">
        <f t="shared" si="23"/>
        <v>100150</v>
      </c>
      <c r="M31" s="462">
        <f t="shared" si="23"/>
        <v>99750</v>
      </c>
      <c r="N31" s="47">
        <f t="shared" si="23"/>
        <v>2500</v>
      </c>
      <c r="O31" s="47">
        <f t="shared" si="23"/>
        <v>2500</v>
      </c>
      <c r="P31" s="47">
        <f t="shared" si="23"/>
        <v>1147</v>
      </c>
      <c r="Q31" s="47">
        <f t="shared" si="23"/>
        <v>0</v>
      </c>
      <c r="R31" s="47">
        <f t="shared" si="23"/>
        <v>0</v>
      </c>
      <c r="S31" s="47">
        <f t="shared" si="23"/>
        <v>0</v>
      </c>
      <c r="T31" s="47">
        <f t="shared" si="23"/>
        <v>211455</v>
      </c>
      <c r="U31" s="47">
        <f t="shared" si="23"/>
        <v>227004</v>
      </c>
      <c r="V31" s="47">
        <f t="shared" si="23"/>
        <v>228571</v>
      </c>
      <c r="W31" s="47">
        <f t="shared" si="23"/>
        <v>566610</v>
      </c>
      <c r="X31" s="47">
        <f t="shared" si="23"/>
        <v>663561</v>
      </c>
      <c r="Y31" s="47">
        <f t="shared" si="23"/>
        <v>476164</v>
      </c>
      <c r="Z31" s="47">
        <f t="shared" si="23"/>
        <v>0</v>
      </c>
      <c r="AA31" s="47">
        <f t="shared" si="23"/>
        <v>0</v>
      </c>
      <c r="AB31" s="47">
        <f t="shared" si="23"/>
        <v>0</v>
      </c>
      <c r="AC31" s="47">
        <f t="shared" si="23"/>
        <v>0</v>
      </c>
      <c r="AD31" s="47">
        <f t="shared" si="23"/>
        <v>0</v>
      </c>
      <c r="AE31" s="47">
        <f t="shared" si="23"/>
        <v>0</v>
      </c>
      <c r="AF31" s="462">
        <f t="shared" si="23"/>
        <v>780565</v>
      </c>
      <c r="AG31" s="462">
        <f t="shared" si="23"/>
        <v>893065</v>
      </c>
      <c r="AH31" s="462">
        <f t="shared" si="23"/>
        <v>705882</v>
      </c>
      <c r="AI31" s="47">
        <f>SUM(AI15:AI30)</f>
        <v>0</v>
      </c>
      <c r="AJ31" s="47">
        <f>SUM(AJ15:AJ30)</f>
        <v>0</v>
      </c>
      <c r="AK31" s="47">
        <f t="shared" ref="AK31:AK37" si="24">SUM(AI31:AJ31)</f>
        <v>0</v>
      </c>
      <c r="AL31" s="47">
        <f>SUM(AL15:AL30)</f>
        <v>872460</v>
      </c>
      <c r="AM31" s="47">
        <f>SUM(AM15:AM30)</f>
        <v>993215</v>
      </c>
      <c r="AN31" s="47">
        <f>SUM(AN15:AN30)</f>
        <v>805632</v>
      </c>
      <c r="AO31" s="100"/>
    </row>
    <row r="32" spans="1:44" ht="15" customHeight="1">
      <c r="A32" s="70" t="s">
        <v>135</v>
      </c>
      <c r="B32" s="50"/>
      <c r="C32" s="50">
        <v>0</v>
      </c>
      <c r="D32" s="50"/>
      <c r="E32" s="50">
        <v>31774</v>
      </c>
      <c r="F32" s="50">
        <v>40026</v>
      </c>
      <c r="G32" s="50">
        <v>24533</v>
      </c>
      <c r="H32" s="50"/>
      <c r="I32" s="50"/>
      <c r="J32" s="50">
        <f t="shared" ref="J32:J37" si="25">SUM(H32:I32)</f>
        <v>0</v>
      </c>
      <c r="K32" s="711">
        <f t="shared" ref="K32:K40" si="26">B32+E32+H32</f>
        <v>31774</v>
      </c>
      <c r="L32" s="711">
        <f t="shared" ref="L32:L40" si="27">C32+F32+I32</f>
        <v>40026</v>
      </c>
      <c r="M32" s="711">
        <f t="shared" ref="M32:M40" si="28">D32+G32+J32</f>
        <v>24533</v>
      </c>
      <c r="N32" s="50"/>
      <c r="O32" s="50">
        <v>0</v>
      </c>
      <c r="P32" s="50"/>
      <c r="Q32" s="50">
        <v>7780</v>
      </c>
      <c r="R32" s="50">
        <v>12860</v>
      </c>
      <c r="S32" s="50">
        <v>10745</v>
      </c>
      <c r="T32" s="50">
        <v>50800</v>
      </c>
      <c r="U32" s="50">
        <v>60070</v>
      </c>
      <c r="V32" s="50">
        <v>58839</v>
      </c>
      <c r="W32" s="50">
        <v>467803</v>
      </c>
      <c r="X32" s="50">
        <v>598939</v>
      </c>
      <c r="Y32" s="50">
        <v>277939</v>
      </c>
      <c r="Z32" s="50"/>
      <c r="AA32" s="50">
        <v>428993</v>
      </c>
      <c r="AB32" s="50">
        <v>16343</v>
      </c>
      <c r="AC32" s="50"/>
      <c r="AD32" s="50">
        <v>6350</v>
      </c>
      <c r="AE32" s="50">
        <v>3178</v>
      </c>
      <c r="AF32" s="277">
        <f t="shared" ref="AF32:AF38" si="29">N32+Q32+T32+W32+Z32+AC32</f>
        <v>526383</v>
      </c>
      <c r="AG32" s="277">
        <f t="shared" ref="AG32:AG40" si="30">O32+R32+U32+X32+AA32+AD32</f>
        <v>1107212</v>
      </c>
      <c r="AH32" s="277">
        <f t="shared" ref="AH32:AH40" si="31">P32+S32+V32+Y32+AB32+AE32</f>
        <v>367044</v>
      </c>
      <c r="AI32" s="50"/>
      <c r="AJ32" s="50"/>
      <c r="AK32" s="50">
        <f t="shared" si="24"/>
        <v>0</v>
      </c>
      <c r="AL32" s="51">
        <f t="shared" ref="AL32:AL38" si="32">SUM(K32+AF32)</f>
        <v>558157</v>
      </c>
      <c r="AM32" s="51">
        <f t="shared" ref="AM32:AM40" si="33">SUM(L32+AG32)</f>
        <v>1147238</v>
      </c>
      <c r="AN32" s="50">
        <f t="shared" ref="AN32:AN40" si="34">SUM(M32+AH32)</f>
        <v>391577</v>
      </c>
      <c r="AO32" s="77"/>
      <c r="AR32" s="52"/>
    </row>
    <row r="33" spans="1:44" ht="15" customHeight="1">
      <c r="A33" s="70" t="s">
        <v>136</v>
      </c>
      <c r="B33" s="50"/>
      <c r="C33" s="50">
        <v>0</v>
      </c>
      <c r="D33" s="50"/>
      <c r="E33" s="50"/>
      <c r="F33" s="50">
        <v>0</v>
      </c>
      <c r="G33" s="50"/>
      <c r="H33" s="50"/>
      <c r="I33" s="50"/>
      <c r="J33" s="50">
        <f t="shared" si="25"/>
        <v>0</v>
      </c>
      <c r="K33" s="711">
        <f t="shared" si="26"/>
        <v>0</v>
      </c>
      <c r="L33" s="711">
        <f t="shared" si="27"/>
        <v>0</v>
      </c>
      <c r="M33" s="711">
        <f t="shared" si="28"/>
        <v>0</v>
      </c>
      <c r="N33" s="50"/>
      <c r="O33" s="50">
        <v>0</v>
      </c>
      <c r="P33" s="50"/>
      <c r="Q33" s="50"/>
      <c r="R33" s="50">
        <v>2286</v>
      </c>
      <c r="S33" s="50">
        <v>2284</v>
      </c>
      <c r="T33" s="50"/>
      <c r="U33" s="50">
        <v>0</v>
      </c>
      <c r="V33" s="50"/>
      <c r="W33" s="50">
        <v>1987136</v>
      </c>
      <c r="X33" s="50">
        <v>940375</v>
      </c>
      <c r="Y33" s="50">
        <f>468261+1</f>
        <v>468262</v>
      </c>
      <c r="Z33" s="50"/>
      <c r="AA33" s="50">
        <v>396634</v>
      </c>
      <c r="AB33" s="50"/>
      <c r="AC33" s="50"/>
      <c r="AD33" s="50">
        <v>0</v>
      </c>
      <c r="AE33" s="50"/>
      <c r="AF33" s="277">
        <f t="shared" si="29"/>
        <v>1987136</v>
      </c>
      <c r="AG33" s="277">
        <f t="shared" si="30"/>
        <v>1339295</v>
      </c>
      <c r="AH33" s="277">
        <f t="shared" si="31"/>
        <v>470546</v>
      </c>
      <c r="AI33" s="50"/>
      <c r="AJ33" s="50"/>
      <c r="AK33" s="50">
        <f t="shared" si="24"/>
        <v>0</v>
      </c>
      <c r="AL33" s="51">
        <f t="shared" si="32"/>
        <v>1987136</v>
      </c>
      <c r="AM33" s="51">
        <f t="shared" si="33"/>
        <v>1339295</v>
      </c>
      <c r="AN33" s="50">
        <f t="shared" si="34"/>
        <v>470546</v>
      </c>
      <c r="AO33" s="100"/>
    </row>
    <row r="34" spans="1:44" ht="15" hidden="1" customHeight="1">
      <c r="A34" s="70" t="s">
        <v>137</v>
      </c>
      <c r="B34" s="50"/>
      <c r="C34" s="50">
        <v>0</v>
      </c>
      <c r="D34" s="50"/>
      <c r="E34" s="50"/>
      <c r="F34" s="50">
        <v>0</v>
      </c>
      <c r="G34" s="50"/>
      <c r="H34" s="50"/>
      <c r="I34" s="50"/>
      <c r="J34" s="50">
        <f t="shared" si="25"/>
        <v>0</v>
      </c>
      <c r="K34" s="711">
        <f t="shared" si="26"/>
        <v>0</v>
      </c>
      <c r="L34" s="711">
        <f t="shared" si="27"/>
        <v>0</v>
      </c>
      <c r="M34" s="711">
        <f t="shared" si="28"/>
        <v>0</v>
      </c>
      <c r="N34" s="50"/>
      <c r="O34" s="50">
        <v>0</v>
      </c>
      <c r="P34" s="50"/>
      <c r="Q34" s="50"/>
      <c r="R34" s="50">
        <v>0</v>
      </c>
      <c r="S34" s="50"/>
      <c r="T34" s="50"/>
      <c r="U34" s="50">
        <v>0</v>
      </c>
      <c r="V34" s="50"/>
      <c r="W34" s="50">
        <v>0</v>
      </c>
      <c r="X34" s="50">
        <v>0</v>
      </c>
      <c r="Y34" s="50"/>
      <c r="Z34" s="50"/>
      <c r="AA34" s="50">
        <v>0</v>
      </c>
      <c r="AB34" s="50"/>
      <c r="AC34" s="50"/>
      <c r="AD34" s="50">
        <v>0</v>
      </c>
      <c r="AE34" s="50"/>
      <c r="AF34" s="277">
        <f t="shared" si="29"/>
        <v>0</v>
      </c>
      <c r="AG34" s="277">
        <f t="shared" si="30"/>
        <v>0</v>
      </c>
      <c r="AH34" s="277">
        <f t="shared" si="31"/>
        <v>0</v>
      </c>
      <c r="AI34" s="50"/>
      <c r="AJ34" s="50"/>
      <c r="AK34" s="50">
        <f t="shared" si="24"/>
        <v>0</v>
      </c>
      <c r="AL34" s="51">
        <f t="shared" si="32"/>
        <v>0</v>
      </c>
      <c r="AM34" s="51">
        <f t="shared" si="33"/>
        <v>0</v>
      </c>
      <c r="AN34" s="50">
        <f t="shared" si="34"/>
        <v>0</v>
      </c>
      <c r="AO34" s="100"/>
    </row>
    <row r="35" spans="1:44" ht="15" customHeight="1">
      <c r="A35" s="197" t="s">
        <v>1253</v>
      </c>
      <c r="B35" s="50"/>
      <c r="C35" s="50">
        <v>0</v>
      </c>
      <c r="D35" s="50"/>
      <c r="E35" s="50"/>
      <c r="F35" s="50">
        <v>5923</v>
      </c>
      <c r="G35" s="50"/>
      <c r="H35" s="50"/>
      <c r="I35" s="50"/>
      <c r="J35" s="50">
        <f t="shared" si="25"/>
        <v>0</v>
      </c>
      <c r="K35" s="711">
        <f t="shared" si="26"/>
        <v>0</v>
      </c>
      <c r="L35" s="711">
        <f t="shared" si="27"/>
        <v>5923</v>
      </c>
      <c r="M35" s="711">
        <f t="shared" si="28"/>
        <v>0</v>
      </c>
      <c r="N35" s="50"/>
      <c r="O35" s="50">
        <v>0</v>
      </c>
      <c r="P35" s="50"/>
      <c r="Q35" s="50"/>
      <c r="R35" s="50">
        <v>0</v>
      </c>
      <c r="S35" s="50"/>
      <c r="T35" s="50"/>
      <c r="U35" s="50">
        <v>0</v>
      </c>
      <c r="V35" s="50"/>
      <c r="W35" s="50">
        <v>1500</v>
      </c>
      <c r="X35" s="50">
        <v>1500</v>
      </c>
      <c r="Y35" s="50">
        <v>1500</v>
      </c>
      <c r="Z35" s="50"/>
      <c r="AA35" s="50">
        <v>0</v>
      </c>
      <c r="AB35" s="50"/>
      <c r="AC35" s="50"/>
      <c r="AD35" s="50">
        <v>0</v>
      </c>
      <c r="AE35" s="50"/>
      <c r="AF35" s="277">
        <f t="shared" si="29"/>
        <v>1500</v>
      </c>
      <c r="AG35" s="277">
        <f t="shared" si="30"/>
        <v>1500</v>
      </c>
      <c r="AH35" s="277">
        <f t="shared" si="31"/>
        <v>1500</v>
      </c>
      <c r="AI35" s="50"/>
      <c r="AJ35" s="50"/>
      <c r="AK35" s="50">
        <f t="shared" si="24"/>
        <v>0</v>
      </c>
      <c r="AL35" s="51">
        <f t="shared" si="32"/>
        <v>1500</v>
      </c>
      <c r="AM35" s="51">
        <f t="shared" si="33"/>
        <v>7423</v>
      </c>
      <c r="AN35" s="50">
        <f t="shared" si="34"/>
        <v>1500</v>
      </c>
      <c r="AO35" s="100"/>
    </row>
    <row r="36" spans="1:44" ht="15" customHeight="1">
      <c r="A36" s="197" t="s">
        <v>1254</v>
      </c>
      <c r="B36" s="50"/>
      <c r="C36" s="50">
        <v>0</v>
      </c>
      <c r="D36" s="50"/>
      <c r="E36" s="50"/>
      <c r="F36" s="50">
        <v>0</v>
      </c>
      <c r="G36" s="50"/>
      <c r="H36" s="50"/>
      <c r="I36" s="50"/>
      <c r="J36" s="50">
        <f t="shared" si="25"/>
        <v>0</v>
      </c>
      <c r="K36" s="711">
        <f t="shared" si="26"/>
        <v>0</v>
      </c>
      <c r="L36" s="711">
        <f t="shared" si="27"/>
        <v>0</v>
      </c>
      <c r="M36" s="711">
        <f t="shared" si="28"/>
        <v>0</v>
      </c>
      <c r="N36" s="50"/>
      <c r="O36" s="50">
        <v>0</v>
      </c>
      <c r="P36" s="50"/>
      <c r="Q36" s="50"/>
      <c r="R36" s="50">
        <v>0</v>
      </c>
      <c r="S36" s="50"/>
      <c r="T36" s="50"/>
      <c r="U36" s="50">
        <v>0</v>
      </c>
      <c r="V36" s="50"/>
      <c r="W36" s="50">
        <v>0</v>
      </c>
      <c r="X36" s="50">
        <v>0</v>
      </c>
      <c r="Y36" s="50"/>
      <c r="Z36" s="50"/>
      <c r="AA36" s="50">
        <v>0</v>
      </c>
      <c r="AB36" s="50"/>
      <c r="AC36" s="50"/>
      <c r="AD36" s="50">
        <v>0</v>
      </c>
      <c r="AE36" s="50"/>
      <c r="AF36" s="277">
        <f t="shared" si="29"/>
        <v>0</v>
      </c>
      <c r="AG36" s="277">
        <f t="shared" si="30"/>
        <v>0</v>
      </c>
      <c r="AH36" s="277">
        <f t="shared" si="31"/>
        <v>0</v>
      </c>
      <c r="AI36" s="50"/>
      <c r="AJ36" s="50"/>
      <c r="AK36" s="50">
        <f t="shared" si="24"/>
        <v>0</v>
      </c>
      <c r="AL36" s="51">
        <f t="shared" si="32"/>
        <v>0</v>
      </c>
      <c r="AM36" s="51">
        <f t="shared" si="33"/>
        <v>0</v>
      </c>
      <c r="AN36" s="50">
        <f t="shared" si="34"/>
        <v>0</v>
      </c>
      <c r="AO36" s="100"/>
    </row>
    <row r="37" spans="1:44" ht="15" customHeight="1">
      <c r="A37" s="197" t="s">
        <v>1255</v>
      </c>
      <c r="B37" s="50"/>
      <c r="C37" s="50">
        <v>0</v>
      </c>
      <c r="D37" s="50"/>
      <c r="E37" s="50"/>
      <c r="F37" s="50">
        <v>0</v>
      </c>
      <c r="G37" s="50"/>
      <c r="H37" s="50"/>
      <c r="I37" s="50"/>
      <c r="J37" s="50">
        <f t="shared" si="25"/>
        <v>0</v>
      </c>
      <c r="K37" s="711">
        <f t="shared" si="26"/>
        <v>0</v>
      </c>
      <c r="L37" s="711">
        <f t="shared" si="27"/>
        <v>0</v>
      </c>
      <c r="M37" s="711">
        <f t="shared" si="28"/>
        <v>0</v>
      </c>
      <c r="N37" s="50"/>
      <c r="O37" s="50">
        <v>0</v>
      </c>
      <c r="P37" s="50"/>
      <c r="Q37" s="50"/>
      <c r="R37" s="50">
        <v>0</v>
      </c>
      <c r="S37" s="50"/>
      <c r="T37" s="50"/>
      <c r="U37" s="50">
        <v>0</v>
      </c>
      <c r="V37" s="50"/>
      <c r="W37" s="50">
        <v>47755</v>
      </c>
      <c r="X37" s="50">
        <f>57755+50000</f>
        <v>107755</v>
      </c>
      <c r="Y37" s="50">
        <v>51571</v>
      </c>
      <c r="Z37" s="50"/>
      <c r="AA37" s="50">
        <v>0</v>
      </c>
      <c r="AB37" s="50"/>
      <c r="AC37" s="50"/>
      <c r="AD37" s="50">
        <v>0</v>
      </c>
      <c r="AE37" s="50"/>
      <c r="AF37" s="277">
        <f t="shared" si="29"/>
        <v>47755</v>
      </c>
      <c r="AG37" s="277">
        <f t="shared" si="30"/>
        <v>107755</v>
      </c>
      <c r="AH37" s="277">
        <f t="shared" si="31"/>
        <v>51571</v>
      </c>
      <c r="AI37" s="50"/>
      <c r="AJ37" s="50"/>
      <c r="AK37" s="50">
        <f t="shared" si="24"/>
        <v>0</v>
      </c>
      <c r="AL37" s="51">
        <f t="shared" si="32"/>
        <v>47755</v>
      </c>
      <c r="AM37" s="51">
        <f t="shared" si="33"/>
        <v>107755</v>
      </c>
      <c r="AN37" s="50">
        <f t="shared" si="34"/>
        <v>51571</v>
      </c>
      <c r="AO37" s="100"/>
    </row>
    <row r="38" spans="1:44" ht="15" customHeight="1">
      <c r="A38" s="197" t="s">
        <v>1256</v>
      </c>
      <c r="B38" s="50"/>
      <c r="C38" s="50">
        <v>0</v>
      </c>
      <c r="D38" s="50"/>
      <c r="E38" s="50"/>
      <c r="F38" s="50">
        <v>0</v>
      </c>
      <c r="G38" s="50"/>
      <c r="H38" s="50"/>
      <c r="I38" s="50"/>
      <c r="J38" s="50">
        <f>SUM(H38:I38)</f>
        <v>0</v>
      </c>
      <c r="K38" s="711">
        <f t="shared" si="26"/>
        <v>0</v>
      </c>
      <c r="L38" s="711">
        <f t="shared" si="27"/>
        <v>0</v>
      </c>
      <c r="M38" s="711">
        <f t="shared" si="28"/>
        <v>0</v>
      </c>
      <c r="N38" s="50">
        <v>93589</v>
      </c>
      <c r="O38" s="50">
        <f>143589-50000</f>
        <v>93589</v>
      </c>
      <c r="P38" s="50">
        <v>56791</v>
      </c>
      <c r="Q38" s="50"/>
      <c r="R38" s="50">
        <v>0</v>
      </c>
      <c r="S38" s="50"/>
      <c r="T38" s="50"/>
      <c r="U38" s="50">
        <v>0</v>
      </c>
      <c r="V38" s="50"/>
      <c r="W38" s="50"/>
      <c r="X38" s="50">
        <v>0</v>
      </c>
      <c r="Y38" s="50"/>
      <c r="Z38" s="50"/>
      <c r="AA38" s="50">
        <v>0</v>
      </c>
      <c r="AB38" s="50"/>
      <c r="AC38" s="50"/>
      <c r="AD38" s="50">
        <v>0</v>
      </c>
      <c r="AE38" s="50"/>
      <c r="AF38" s="277">
        <f t="shared" si="29"/>
        <v>93589</v>
      </c>
      <c r="AG38" s="277">
        <f t="shared" si="30"/>
        <v>93589</v>
      </c>
      <c r="AH38" s="277">
        <f t="shared" si="31"/>
        <v>56791</v>
      </c>
      <c r="AI38" s="50"/>
      <c r="AJ38" s="50"/>
      <c r="AK38" s="50">
        <f>SUM(AI38:AJ38)</f>
        <v>0</v>
      </c>
      <c r="AL38" s="51">
        <f t="shared" si="32"/>
        <v>93589</v>
      </c>
      <c r="AM38" s="51">
        <f t="shared" si="33"/>
        <v>93589</v>
      </c>
      <c r="AN38" s="50">
        <f t="shared" si="34"/>
        <v>56791</v>
      </c>
      <c r="AO38" s="77"/>
    </row>
    <row r="39" spans="1:44" ht="15" customHeight="1">
      <c r="A39" s="100" t="s">
        <v>138</v>
      </c>
      <c r="B39" s="50"/>
      <c r="C39" s="50">
        <v>0</v>
      </c>
      <c r="D39" s="50"/>
      <c r="E39" s="50"/>
      <c r="F39" s="50">
        <v>0</v>
      </c>
      <c r="G39" s="50"/>
      <c r="H39" s="50"/>
      <c r="I39" s="50"/>
      <c r="J39" s="50">
        <f>SUM(H39:I39)</f>
        <v>0</v>
      </c>
      <c r="K39" s="711">
        <f t="shared" si="26"/>
        <v>0</v>
      </c>
      <c r="L39" s="711">
        <f t="shared" si="27"/>
        <v>0</v>
      </c>
      <c r="M39" s="711">
        <f t="shared" si="28"/>
        <v>0</v>
      </c>
      <c r="N39" s="50">
        <v>7555</v>
      </c>
      <c r="O39" s="50">
        <v>7555</v>
      </c>
      <c r="P39" s="50"/>
      <c r="Q39" s="50"/>
      <c r="R39" s="50">
        <v>0</v>
      </c>
      <c r="S39" s="50"/>
      <c r="T39" s="50"/>
      <c r="U39" s="50">
        <v>0</v>
      </c>
      <c r="V39" s="50"/>
      <c r="W39" s="50">
        <v>9716</v>
      </c>
      <c r="X39" s="50">
        <v>9716</v>
      </c>
      <c r="Y39" s="50">
        <v>8095</v>
      </c>
      <c r="Z39" s="50"/>
      <c r="AA39" s="50">
        <v>0</v>
      </c>
      <c r="AB39" s="50"/>
      <c r="AC39" s="50"/>
      <c r="AD39" s="50">
        <v>0</v>
      </c>
      <c r="AE39" s="50"/>
      <c r="AF39" s="277">
        <f>N39+Q39+T39+W39+Z39+AC39</f>
        <v>17271</v>
      </c>
      <c r="AG39" s="277">
        <f t="shared" si="30"/>
        <v>17271</v>
      </c>
      <c r="AH39" s="277">
        <f t="shared" si="31"/>
        <v>8095</v>
      </c>
      <c r="AI39" s="50"/>
      <c r="AJ39" s="50"/>
      <c r="AK39" s="50">
        <f>SUM(AI39:AJ39)</f>
        <v>0</v>
      </c>
      <c r="AL39" s="51">
        <f>SUM(K39+AF39)</f>
        <v>17271</v>
      </c>
      <c r="AM39" s="51">
        <f t="shared" si="33"/>
        <v>17271</v>
      </c>
      <c r="AN39" s="50">
        <f t="shared" si="34"/>
        <v>8095</v>
      </c>
      <c r="AO39" s="77"/>
      <c r="AR39" s="52"/>
    </row>
    <row r="40" spans="1:44" ht="15" customHeight="1">
      <c r="A40" s="100" t="s">
        <v>713</v>
      </c>
      <c r="B40" s="50"/>
      <c r="C40" s="50">
        <v>0</v>
      </c>
      <c r="D40" s="50"/>
      <c r="E40" s="50"/>
      <c r="F40" s="50">
        <v>0</v>
      </c>
      <c r="G40" s="50"/>
      <c r="H40" s="50"/>
      <c r="I40" s="50"/>
      <c r="J40" s="50">
        <f>SUM(H40:I40)</f>
        <v>0</v>
      </c>
      <c r="K40" s="711">
        <f t="shared" si="26"/>
        <v>0</v>
      </c>
      <c r="L40" s="711">
        <f t="shared" si="27"/>
        <v>0</v>
      </c>
      <c r="M40" s="711">
        <f t="shared" si="28"/>
        <v>0</v>
      </c>
      <c r="N40" s="50"/>
      <c r="O40" s="50">
        <v>0</v>
      </c>
      <c r="P40" s="50"/>
      <c r="Q40" s="50"/>
      <c r="R40" s="50">
        <v>0</v>
      </c>
      <c r="S40" s="50"/>
      <c r="T40" s="50"/>
      <c r="U40" s="50">
        <v>0</v>
      </c>
      <c r="V40" s="50"/>
      <c r="W40" s="50"/>
      <c r="X40" s="50">
        <v>0</v>
      </c>
      <c r="Y40" s="50"/>
      <c r="Z40" s="50"/>
      <c r="AA40" s="50">
        <v>0</v>
      </c>
      <c r="AB40" s="50"/>
      <c r="AC40" s="50"/>
      <c r="AD40" s="50">
        <v>0</v>
      </c>
      <c r="AE40" s="50"/>
      <c r="AF40" s="277">
        <f>N40+Q40+T40+W40+Z40+AC40</f>
        <v>0</v>
      </c>
      <c r="AG40" s="277">
        <f t="shared" si="30"/>
        <v>0</v>
      </c>
      <c r="AH40" s="277">
        <f t="shared" si="31"/>
        <v>0</v>
      </c>
      <c r="AI40" s="50"/>
      <c r="AJ40" s="50"/>
      <c r="AK40" s="50">
        <f>SUM(AI40:AJ40)</f>
        <v>0</v>
      </c>
      <c r="AL40" s="51">
        <f>SUM(K40+AF40)</f>
        <v>0</v>
      </c>
      <c r="AM40" s="51">
        <f t="shared" si="33"/>
        <v>0</v>
      </c>
      <c r="AN40" s="50">
        <f t="shared" si="34"/>
        <v>0</v>
      </c>
      <c r="AO40" s="77"/>
    </row>
    <row r="41" spans="1:44" ht="15" customHeight="1">
      <c r="A41" s="223" t="s">
        <v>518</v>
      </c>
      <c r="B41" s="47">
        <f>SUM(B32:B40)</f>
        <v>0</v>
      </c>
      <c r="C41" s="47">
        <f t="shared" ref="C41:AL41" si="35">SUM(C32:C40)</f>
        <v>0</v>
      </c>
      <c r="D41" s="47">
        <f t="shared" si="35"/>
        <v>0</v>
      </c>
      <c r="E41" s="47">
        <f t="shared" si="35"/>
        <v>31774</v>
      </c>
      <c r="F41" s="47">
        <f t="shared" si="35"/>
        <v>45949</v>
      </c>
      <c r="G41" s="47">
        <f t="shared" si="35"/>
        <v>24533</v>
      </c>
      <c r="H41" s="47">
        <f t="shared" si="35"/>
        <v>0</v>
      </c>
      <c r="I41" s="47">
        <f t="shared" si="35"/>
        <v>0</v>
      </c>
      <c r="J41" s="47">
        <f t="shared" si="35"/>
        <v>0</v>
      </c>
      <c r="K41" s="462">
        <f t="shared" si="35"/>
        <v>31774</v>
      </c>
      <c r="L41" s="462">
        <f t="shared" si="35"/>
        <v>45949</v>
      </c>
      <c r="M41" s="462">
        <f t="shared" si="35"/>
        <v>24533</v>
      </c>
      <c r="N41" s="47">
        <f t="shared" si="35"/>
        <v>101144</v>
      </c>
      <c r="O41" s="47">
        <f t="shared" si="35"/>
        <v>101144</v>
      </c>
      <c r="P41" s="47">
        <f t="shared" si="35"/>
        <v>56791</v>
      </c>
      <c r="Q41" s="47">
        <f t="shared" si="35"/>
        <v>7780</v>
      </c>
      <c r="R41" s="47">
        <f t="shared" si="35"/>
        <v>15146</v>
      </c>
      <c r="S41" s="47">
        <f t="shared" si="35"/>
        <v>13029</v>
      </c>
      <c r="T41" s="47">
        <f t="shared" si="35"/>
        <v>50800</v>
      </c>
      <c r="U41" s="47">
        <f t="shared" si="35"/>
        <v>60070</v>
      </c>
      <c r="V41" s="47">
        <f t="shared" si="35"/>
        <v>58839</v>
      </c>
      <c r="W41" s="47">
        <f t="shared" si="35"/>
        <v>2513910</v>
      </c>
      <c r="X41" s="47">
        <f t="shared" si="35"/>
        <v>1658285</v>
      </c>
      <c r="Y41" s="47">
        <f t="shared" si="35"/>
        <v>807367</v>
      </c>
      <c r="Z41" s="47">
        <f t="shared" si="35"/>
        <v>0</v>
      </c>
      <c r="AA41" s="47">
        <f t="shared" si="35"/>
        <v>825627</v>
      </c>
      <c r="AB41" s="47">
        <f t="shared" si="35"/>
        <v>16343</v>
      </c>
      <c r="AC41" s="47">
        <f t="shared" si="35"/>
        <v>0</v>
      </c>
      <c r="AD41" s="47">
        <f t="shared" si="35"/>
        <v>6350</v>
      </c>
      <c r="AE41" s="47">
        <f t="shared" si="35"/>
        <v>3178</v>
      </c>
      <c r="AF41" s="462">
        <f t="shared" si="35"/>
        <v>2673634</v>
      </c>
      <c r="AG41" s="462">
        <f t="shared" si="35"/>
        <v>2666622</v>
      </c>
      <c r="AH41" s="462">
        <f t="shared" si="35"/>
        <v>955547</v>
      </c>
      <c r="AI41" s="47">
        <f t="shared" si="35"/>
        <v>0</v>
      </c>
      <c r="AJ41" s="47">
        <f t="shared" si="35"/>
        <v>0</v>
      </c>
      <c r="AK41" s="47">
        <f t="shared" si="35"/>
        <v>0</v>
      </c>
      <c r="AL41" s="47">
        <f t="shared" si="35"/>
        <v>2705408</v>
      </c>
      <c r="AM41" s="47">
        <f>SUM(AM32:AM40)</f>
        <v>2712571</v>
      </c>
      <c r="AN41" s="47">
        <f>SUM(AN32:AN40)</f>
        <v>980080</v>
      </c>
      <c r="AO41" s="77"/>
    </row>
    <row r="42" spans="1:44" ht="15" customHeight="1">
      <c r="A42" s="222" t="s">
        <v>885</v>
      </c>
      <c r="B42" s="156">
        <f>B41+B31</f>
        <v>91895</v>
      </c>
      <c r="C42" s="156">
        <f t="shared" ref="C42:AL42" si="36">C41+C31</f>
        <v>100150</v>
      </c>
      <c r="D42" s="156">
        <f t="shared" si="36"/>
        <v>99750</v>
      </c>
      <c r="E42" s="156">
        <f t="shared" si="36"/>
        <v>31774</v>
      </c>
      <c r="F42" s="156">
        <f t="shared" si="36"/>
        <v>45949</v>
      </c>
      <c r="G42" s="156">
        <f t="shared" si="36"/>
        <v>24533</v>
      </c>
      <c r="H42" s="156">
        <f t="shared" si="36"/>
        <v>0</v>
      </c>
      <c r="I42" s="156">
        <f t="shared" si="36"/>
        <v>0</v>
      </c>
      <c r="J42" s="156">
        <f t="shared" si="36"/>
        <v>0</v>
      </c>
      <c r="K42" s="462">
        <f t="shared" si="36"/>
        <v>123669</v>
      </c>
      <c r="L42" s="462">
        <f t="shared" si="36"/>
        <v>146099</v>
      </c>
      <c r="M42" s="462">
        <f t="shared" si="36"/>
        <v>124283</v>
      </c>
      <c r="N42" s="156">
        <f t="shared" si="36"/>
        <v>103644</v>
      </c>
      <c r="O42" s="156">
        <f t="shared" si="36"/>
        <v>103644</v>
      </c>
      <c r="P42" s="156">
        <f t="shared" si="36"/>
        <v>57938</v>
      </c>
      <c r="Q42" s="156">
        <f t="shared" si="36"/>
        <v>7780</v>
      </c>
      <c r="R42" s="156">
        <f t="shared" si="36"/>
        <v>15146</v>
      </c>
      <c r="S42" s="156">
        <f t="shared" si="36"/>
        <v>13029</v>
      </c>
      <c r="T42" s="156">
        <f t="shared" si="36"/>
        <v>262255</v>
      </c>
      <c r="U42" s="156">
        <f t="shared" si="36"/>
        <v>287074</v>
      </c>
      <c r="V42" s="156">
        <f t="shared" si="36"/>
        <v>287410</v>
      </c>
      <c r="W42" s="156">
        <f t="shared" si="36"/>
        <v>3080520</v>
      </c>
      <c r="X42" s="156">
        <f t="shared" si="36"/>
        <v>2321846</v>
      </c>
      <c r="Y42" s="156">
        <f t="shared" si="36"/>
        <v>1283531</v>
      </c>
      <c r="Z42" s="156">
        <f t="shared" si="36"/>
        <v>0</v>
      </c>
      <c r="AA42" s="156">
        <f t="shared" si="36"/>
        <v>825627</v>
      </c>
      <c r="AB42" s="156">
        <f t="shared" si="36"/>
        <v>16343</v>
      </c>
      <c r="AC42" s="156">
        <f t="shared" si="36"/>
        <v>0</v>
      </c>
      <c r="AD42" s="156">
        <f t="shared" si="36"/>
        <v>6350</v>
      </c>
      <c r="AE42" s="156">
        <f t="shared" si="36"/>
        <v>3178</v>
      </c>
      <c r="AF42" s="156">
        <f t="shared" si="36"/>
        <v>3454199</v>
      </c>
      <c r="AG42" s="156">
        <f t="shared" si="36"/>
        <v>3559687</v>
      </c>
      <c r="AH42" s="156">
        <f t="shared" si="36"/>
        <v>1661429</v>
      </c>
      <c r="AI42" s="156">
        <f t="shared" si="36"/>
        <v>0</v>
      </c>
      <c r="AJ42" s="156">
        <f t="shared" si="36"/>
        <v>0</v>
      </c>
      <c r="AK42" s="156">
        <f t="shared" si="36"/>
        <v>0</v>
      </c>
      <c r="AL42" s="156">
        <f t="shared" si="36"/>
        <v>3577868</v>
      </c>
      <c r="AM42" s="156">
        <f>AM41+AM31</f>
        <v>3705786</v>
      </c>
      <c r="AN42" s="156">
        <f>AN41+AN31</f>
        <v>1785712</v>
      </c>
      <c r="AO42" s="77"/>
    </row>
    <row r="43" spans="1:44" ht="15" hidden="1" customHeight="1">
      <c r="A43" s="197" t="s">
        <v>601</v>
      </c>
      <c r="B43" s="50"/>
      <c r="C43" s="50">
        <v>0</v>
      </c>
      <c r="D43" s="50"/>
      <c r="E43" s="50"/>
      <c r="F43" s="50">
        <v>0</v>
      </c>
      <c r="G43" s="50"/>
      <c r="H43" s="50"/>
      <c r="I43" s="50"/>
      <c r="J43" s="50">
        <f t="shared" ref="J43:J55" si="37">SUM(H43:I43)</f>
        <v>0</v>
      </c>
      <c r="K43" s="711">
        <f>B43+E43+H43</f>
        <v>0</v>
      </c>
      <c r="L43" s="711">
        <f t="shared" ref="L43:M55" si="38">C43+F43+I43</f>
        <v>0</v>
      </c>
      <c r="M43" s="711">
        <f t="shared" si="38"/>
        <v>0</v>
      </c>
      <c r="N43" s="50"/>
      <c r="O43" s="50">
        <v>0</v>
      </c>
      <c r="P43" s="50"/>
      <c r="Q43" s="50"/>
      <c r="R43" s="50">
        <v>0</v>
      </c>
      <c r="S43" s="50"/>
      <c r="T43" s="50"/>
      <c r="U43" s="50">
        <v>0</v>
      </c>
      <c r="V43" s="50"/>
      <c r="W43" s="50"/>
      <c r="X43" s="50">
        <v>0</v>
      </c>
      <c r="Y43" s="50"/>
      <c r="Z43" s="50"/>
      <c r="AA43" s="50">
        <v>0</v>
      </c>
      <c r="AB43" s="50"/>
      <c r="AC43" s="50"/>
      <c r="AD43" s="50">
        <v>0</v>
      </c>
      <c r="AE43" s="50"/>
      <c r="AF43" s="277">
        <f t="shared" ref="AF43:AF55" si="39">N43+Q43+T43+W43+Z43+AC43</f>
        <v>0</v>
      </c>
      <c r="AG43" s="277">
        <f t="shared" ref="AG43:AG55" si="40">O43+R43+U43+X43+AA43+AD43</f>
        <v>0</v>
      </c>
      <c r="AH43" s="277">
        <f t="shared" ref="AH43:AH55" si="41">P43+S43+V43+Y43+AB43+AE43</f>
        <v>0</v>
      </c>
      <c r="AI43" s="50"/>
      <c r="AJ43" s="50"/>
      <c r="AK43" s="50">
        <f t="shared" ref="AK43:AK55" si="42">SUM(AI43:AJ43)</f>
        <v>0</v>
      </c>
      <c r="AL43" s="51">
        <f t="shared" ref="AL43:AL55" si="43">SUM(K43+AF43)</f>
        <v>0</v>
      </c>
      <c r="AM43" s="51">
        <f t="shared" ref="AM43:AM55" si="44">SUM(L43+AG43)</f>
        <v>0</v>
      </c>
      <c r="AN43" s="50">
        <f>SUM(AL43+AM43)</f>
        <v>0</v>
      </c>
      <c r="AO43" s="77"/>
    </row>
    <row r="44" spans="1:44" ht="15" hidden="1" customHeight="1">
      <c r="A44" s="197" t="s">
        <v>788</v>
      </c>
      <c r="B44" s="50"/>
      <c r="C44" s="50">
        <v>0</v>
      </c>
      <c r="D44" s="50"/>
      <c r="E44" s="50"/>
      <c r="F44" s="50">
        <v>0</v>
      </c>
      <c r="G44" s="50"/>
      <c r="H44" s="50"/>
      <c r="I44" s="50"/>
      <c r="J44" s="50">
        <f t="shared" si="37"/>
        <v>0</v>
      </c>
      <c r="K44" s="711">
        <f t="shared" ref="K44:K55" si="45">B44+E44+H44</f>
        <v>0</v>
      </c>
      <c r="L44" s="711">
        <f t="shared" si="38"/>
        <v>0</v>
      </c>
      <c r="M44" s="711">
        <f t="shared" si="38"/>
        <v>0</v>
      </c>
      <c r="N44" s="50"/>
      <c r="O44" s="50">
        <v>0</v>
      </c>
      <c r="P44" s="50"/>
      <c r="Q44" s="50"/>
      <c r="R44" s="50">
        <v>0</v>
      </c>
      <c r="S44" s="50"/>
      <c r="T44" s="50"/>
      <c r="U44" s="50">
        <v>0</v>
      </c>
      <c r="V44" s="50"/>
      <c r="W44" s="50"/>
      <c r="X44" s="50">
        <v>0</v>
      </c>
      <c r="Y44" s="50"/>
      <c r="Z44" s="50"/>
      <c r="AA44" s="50">
        <v>0</v>
      </c>
      <c r="AB44" s="50"/>
      <c r="AC44" s="50"/>
      <c r="AD44" s="50">
        <v>0</v>
      </c>
      <c r="AE44" s="50"/>
      <c r="AF44" s="277">
        <f t="shared" si="39"/>
        <v>0</v>
      </c>
      <c r="AG44" s="277">
        <f t="shared" si="40"/>
        <v>0</v>
      </c>
      <c r="AH44" s="277">
        <f t="shared" si="41"/>
        <v>0</v>
      </c>
      <c r="AI44" s="50"/>
      <c r="AJ44" s="50"/>
      <c r="AK44" s="50">
        <f t="shared" si="42"/>
        <v>0</v>
      </c>
      <c r="AL44" s="51">
        <f t="shared" si="43"/>
        <v>0</v>
      </c>
      <c r="AM44" s="51">
        <f t="shared" si="44"/>
        <v>0</v>
      </c>
      <c r="AN44" s="50">
        <f>SUM(AL44+AM44)</f>
        <v>0</v>
      </c>
      <c r="AO44" s="100"/>
    </row>
    <row r="45" spans="1:44" ht="15" customHeight="1">
      <c r="A45" s="197" t="s">
        <v>599</v>
      </c>
      <c r="B45" s="50"/>
      <c r="C45" s="50">
        <v>0</v>
      </c>
      <c r="D45" s="50"/>
      <c r="E45" s="50"/>
      <c r="F45" s="50">
        <v>0</v>
      </c>
      <c r="G45" s="50"/>
      <c r="H45" s="50"/>
      <c r="I45" s="50"/>
      <c r="J45" s="50">
        <f t="shared" si="37"/>
        <v>0</v>
      </c>
      <c r="K45" s="711">
        <f t="shared" si="45"/>
        <v>0</v>
      </c>
      <c r="L45" s="711">
        <f t="shared" si="38"/>
        <v>0</v>
      </c>
      <c r="M45" s="711">
        <f t="shared" si="38"/>
        <v>0</v>
      </c>
      <c r="N45" s="50"/>
      <c r="O45" s="50">
        <v>0</v>
      </c>
      <c r="P45" s="50"/>
      <c r="Q45" s="50"/>
      <c r="R45" s="50">
        <v>0</v>
      </c>
      <c r="S45" s="50"/>
      <c r="T45" s="50"/>
      <c r="U45" s="50">
        <v>0</v>
      </c>
      <c r="V45" s="50"/>
      <c r="W45" s="50"/>
      <c r="X45" s="50">
        <v>0</v>
      </c>
      <c r="Y45" s="50"/>
      <c r="Z45" s="50"/>
      <c r="AA45" s="50">
        <v>0</v>
      </c>
      <c r="AB45" s="50"/>
      <c r="AC45" s="50"/>
      <c r="AD45" s="50">
        <v>0</v>
      </c>
      <c r="AE45" s="50"/>
      <c r="AF45" s="277">
        <f t="shared" si="39"/>
        <v>0</v>
      </c>
      <c r="AG45" s="277">
        <f t="shared" si="40"/>
        <v>0</v>
      </c>
      <c r="AH45" s="277">
        <f t="shared" si="41"/>
        <v>0</v>
      </c>
      <c r="AI45" s="50"/>
      <c r="AJ45" s="50"/>
      <c r="AK45" s="50">
        <f t="shared" si="42"/>
        <v>0</v>
      </c>
      <c r="AL45" s="51">
        <f t="shared" si="43"/>
        <v>0</v>
      </c>
      <c r="AM45" s="51">
        <f t="shared" si="44"/>
        <v>0</v>
      </c>
      <c r="AN45" s="50">
        <f t="shared" ref="AN45:AN54" si="46">SUM(M45+AH45)</f>
        <v>0</v>
      </c>
      <c r="AO45" s="100"/>
    </row>
    <row r="46" spans="1:44" ht="15" customHeight="1">
      <c r="A46" s="197" t="s">
        <v>600</v>
      </c>
      <c r="B46" s="50"/>
      <c r="C46" s="50">
        <v>0</v>
      </c>
      <c r="D46" s="50"/>
      <c r="E46" s="50"/>
      <c r="F46" s="50">
        <v>0</v>
      </c>
      <c r="G46" s="50"/>
      <c r="H46" s="50"/>
      <c r="I46" s="50"/>
      <c r="J46" s="50">
        <f t="shared" si="37"/>
        <v>0</v>
      </c>
      <c r="K46" s="711">
        <f t="shared" si="45"/>
        <v>0</v>
      </c>
      <c r="L46" s="711">
        <f t="shared" si="38"/>
        <v>0</v>
      </c>
      <c r="M46" s="711">
        <f t="shared" si="38"/>
        <v>0</v>
      </c>
      <c r="N46" s="50"/>
      <c r="O46" s="50">
        <v>0</v>
      </c>
      <c r="P46" s="50"/>
      <c r="Q46" s="50"/>
      <c r="R46" s="50">
        <v>0</v>
      </c>
      <c r="S46" s="50"/>
      <c r="T46" s="50"/>
      <c r="U46" s="50">
        <v>0</v>
      </c>
      <c r="V46" s="50"/>
      <c r="W46" s="50"/>
      <c r="X46" s="50">
        <v>0</v>
      </c>
      <c r="Y46" s="50"/>
      <c r="Z46" s="50"/>
      <c r="AA46" s="50">
        <v>0</v>
      </c>
      <c r="AB46" s="50"/>
      <c r="AC46" s="50"/>
      <c r="AD46" s="50">
        <v>0</v>
      </c>
      <c r="AE46" s="50"/>
      <c r="AF46" s="277">
        <f t="shared" si="39"/>
        <v>0</v>
      </c>
      <c r="AG46" s="277">
        <f t="shared" si="40"/>
        <v>0</v>
      </c>
      <c r="AH46" s="277">
        <f t="shared" si="41"/>
        <v>0</v>
      </c>
      <c r="AI46" s="50"/>
      <c r="AJ46" s="50"/>
      <c r="AK46" s="50">
        <f t="shared" si="42"/>
        <v>0</v>
      </c>
      <c r="AL46" s="51">
        <f t="shared" si="43"/>
        <v>0</v>
      </c>
      <c r="AM46" s="51">
        <f t="shared" si="44"/>
        <v>0</v>
      </c>
      <c r="AN46" s="50">
        <f t="shared" si="46"/>
        <v>0</v>
      </c>
      <c r="AO46" s="100"/>
    </row>
    <row r="47" spans="1:44" ht="15" hidden="1" customHeight="1">
      <c r="A47" s="197" t="s">
        <v>602</v>
      </c>
      <c r="B47" s="50"/>
      <c r="C47" s="50">
        <v>0</v>
      </c>
      <c r="D47" s="50"/>
      <c r="E47" s="50"/>
      <c r="F47" s="50">
        <v>0</v>
      </c>
      <c r="G47" s="50"/>
      <c r="H47" s="50"/>
      <c r="I47" s="50"/>
      <c r="J47" s="50">
        <f t="shared" si="37"/>
        <v>0</v>
      </c>
      <c r="K47" s="711">
        <f t="shared" si="45"/>
        <v>0</v>
      </c>
      <c r="L47" s="711">
        <f t="shared" si="38"/>
        <v>0</v>
      </c>
      <c r="M47" s="711">
        <f t="shared" si="38"/>
        <v>0</v>
      </c>
      <c r="N47" s="50"/>
      <c r="O47" s="50">
        <v>0</v>
      </c>
      <c r="P47" s="50"/>
      <c r="Q47" s="50"/>
      <c r="R47" s="50">
        <v>0</v>
      </c>
      <c r="S47" s="50"/>
      <c r="T47" s="50"/>
      <c r="U47" s="50">
        <v>0</v>
      </c>
      <c r="V47" s="50"/>
      <c r="W47" s="50"/>
      <c r="X47" s="50">
        <v>0</v>
      </c>
      <c r="Y47" s="50"/>
      <c r="Z47" s="50"/>
      <c r="AA47" s="50">
        <v>0</v>
      </c>
      <c r="AB47" s="50"/>
      <c r="AC47" s="50"/>
      <c r="AD47" s="50">
        <v>0</v>
      </c>
      <c r="AE47" s="50"/>
      <c r="AF47" s="277">
        <f t="shared" si="39"/>
        <v>0</v>
      </c>
      <c r="AG47" s="277">
        <f t="shared" si="40"/>
        <v>0</v>
      </c>
      <c r="AH47" s="277">
        <f t="shared" si="41"/>
        <v>0</v>
      </c>
      <c r="AI47" s="50"/>
      <c r="AJ47" s="50"/>
      <c r="AK47" s="50">
        <f t="shared" si="42"/>
        <v>0</v>
      </c>
      <c r="AL47" s="51">
        <f t="shared" si="43"/>
        <v>0</v>
      </c>
      <c r="AM47" s="51">
        <f t="shared" si="44"/>
        <v>0</v>
      </c>
      <c r="AN47" s="50">
        <f t="shared" si="46"/>
        <v>0</v>
      </c>
      <c r="AO47" s="77"/>
    </row>
    <row r="48" spans="1:44" ht="15" customHeight="1">
      <c r="A48" s="197" t="s">
        <v>603</v>
      </c>
      <c r="B48" s="50"/>
      <c r="C48" s="50">
        <v>0</v>
      </c>
      <c r="D48" s="50"/>
      <c r="E48" s="50"/>
      <c r="F48" s="50">
        <v>0</v>
      </c>
      <c r="G48" s="50"/>
      <c r="H48" s="50"/>
      <c r="I48" s="50"/>
      <c r="J48" s="50">
        <f t="shared" si="37"/>
        <v>0</v>
      </c>
      <c r="K48" s="711">
        <f t="shared" si="45"/>
        <v>0</v>
      </c>
      <c r="L48" s="711">
        <f t="shared" si="38"/>
        <v>0</v>
      </c>
      <c r="M48" s="711">
        <f t="shared" si="38"/>
        <v>0</v>
      </c>
      <c r="N48" s="50"/>
      <c r="O48" s="50">
        <v>0</v>
      </c>
      <c r="P48" s="50"/>
      <c r="Q48" s="50"/>
      <c r="R48" s="50">
        <v>0</v>
      </c>
      <c r="S48" s="50"/>
      <c r="T48" s="50"/>
      <c r="U48" s="50">
        <v>0</v>
      </c>
      <c r="V48" s="50"/>
      <c r="W48" s="50"/>
      <c r="X48" s="50">
        <v>0</v>
      </c>
      <c r="Y48" s="50"/>
      <c r="Z48" s="50"/>
      <c r="AA48" s="50">
        <v>0</v>
      </c>
      <c r="AB48" s="50"/>
      <c r="AC48" s="50"/>
      <c r="AD48" s="50">
        <v>0</v>
      </c>
      <c r="AE48" s="50"/>
      <c r="AF48" s="277">
        <f t="shared" si="39"/>
        <v>0</v>
      </c>
      <c r="AG48" s="277">
        <f t="shared" si="40"/>
        <v>0</v>
      </c>
      <c r="AH48" s="277">
        <f t="shared" si="41"/>
        <v>0</v>
      </c>
      <c r="AI48" s="50"/>
      <c r="AJ48" s="50"/>
      <c r="AK48" s="50">
        <f t="shared" si="42"/>
        <v>0</v>
      </c>
      <c r="AL48" s="51">
        <f t="shared" si="43"/>
        <v>0</v>
      </c>
      <c r="AM48" s="51">
        <f t="shared" si="44"/>
        <v>0</v>
      </c>
      <c r="AN48" s="50">
        <f t="shared" si="46"/>
        <v>0</v>
      </c>
      <c r="AO48" s="77"/>
    </row>
    <row r="49" spans="1:46" ht="15" customHeight="1">
      <c r="A49" s="197" t="s">
        <v>604</v>
      </c>
      <c r="B49" s="50"/>
      <c r="C49" s="50">
        <v>0</v>
      </c>
      <c r="D49" s="50"/>
      <c r="E49" s="50"/>
      <c r="F49" s="50">
        <v>0</v>
      </c>
      <c r="G49" s="50"/>
      <c r="H49" s="50"/>
      <c r="I49" s="50"/>
      <c r="J49" s="50">
        <f t="shared" si="37"/>
        <v>0</v>
      </c>
      <c r="K49" s="711">
        <f t="shared" si="45"/>
        <v>0</v>
      </c>
      <c r="L49" s="711">
        <f t="shared" si="38"/>
        <v>0</v>
      </c>
      <c r="M49" s="711">
        <f t="shared" si="38"/>
        <v>0</v>
      </c>
      <c r="N49" s="50"/>
      <c r="O49" s="50">
        <v>0</v>
      </c>
      <c r="P49" s="50"/>
      <c r="Q49" s="50"/>
      <c r="R49" s="50">
        <v>0</v>
      </c>
      <c r="S49" s="50"/>
      <c r="T49" s="50"/>
      <c r="U49" s="50">
        <v>0</v>
      </c>
      <c r="V49" s="50"/>
      <c r="W49" s="50"/>
      <c r="X49" s="50">
        <v>0</v>
      </c>
      <c r="Y49" s="50"/>
      <c r="Z49" s="50"/>
      <c r="AA49" s="50">
        <v>0</v>
      </c>
      <c r="AB49" s="50"/>
      <c r="AC49" s="50"/>
      <c r="AD49" s="50">
        <v>0</v>
      </c>
      <c r="AE49" s="50"/>
      <c r="AF49" s="277">
        <f t="shared" si="39"/>
        <v>0</v>
      </c>
      <c r="AG49" s="277">
        <f t="shared" si="40"/>
        <v>0</v>
      </c>
      <c r="AH49" s="277">
        <f t="shared" si="41"/>
        <v>0</v>
      </c>
      <c r="AI49" s="50"/>
      <c r="AJ49" s="50"/>
      <c r="AK49" s="50">
        <f t="shared" si="42"/>
        <v>0</v>
      </c>
      <c r="AL49" s="51">
        <f t="shared" si="43"/>
        <v>0</v>
      </c>
      <c r="AM49" s="51">
        <f t="shared" si="44"/>
        <v>0</v>
      </c>
      <c r="AN49" s="50">
        <f t="shared" si="46"/>
        <v>0</v>
      </c>
      <c r="AO49" s="77"/>
    </row>
    <row r="50" spans="1:46" ht="15" hidden="1" customHeight="1">
      <c r="A50" s="197" t="s">
        <v>605</v>
      </c>
      <c r="B50" s="50"/>
      <c r="C50" s="50">
        <v>0</v>
      </c>
      <c r="D50" s="50"/>
      <c r="E50" s="50"/>
      <c r="F50" s="50">
        <v>0</v>
      </c>
      <c r="G50" s="50"/>
      <c r="H50" s="50"/>
      <c r="I50" s="50"/>
      <c r="J50" s="50">
        <f t="shared" si="37"/>
        <v>0</v>
      </c>
      <c r="K50" s="711">
        <f t="shared" si="45"/>
        <v>0</v>
      </c>
      <c r="L50" s="711">
        <f t="shared" si="38"/>
        <v>0</v>
      </c>
      <c r="M50" s="711">
        <f t="shared" si="38"/>
        <v>0</v>
      </c>
      <c r="N50" s="50"/>
      <c r="O50" s="50">
        <v>0</v>
      </c>
      <c r="P50" s="50"/>
      <c r="Q50" s="50"/>
      <c r="R50" s="50">
        <v>0</v>
      </c>
      <c r="S50" s="50"/>
      <c r="T50" s="50"/>
      <c r="U50" s="50">
        <v>0</v>
      </c>
      <c r="V50" s="50"/>
      <c r="W50" s="50"/>
      <c r="X50" s="50">
        <v>0</v>
      </c>
      <c r="Y50" s="50"/>
      <c r="Z50" s="50"/>
      <c r="AA50" s="50">
        <v>0</v>
      </c>
      <c r="AB50" s="50"/>
      <c r="AC50" s="50"/>
      <c r="AD50" s="50">
        <v>0</v>
      </c>
      <c r="AE50" s="50"/>
      <c r="AF50" s="277">
        <f t="shared" si="39"/>
        <v>0</v>
      </c>
      <c r="AG50" s="277">
        <f t="shared" si="40"/>
        <v>0</v>
      </c>
      <c r="AH50" s="277">
        <f t="shared" si="41"/>
        <v>0</v>
      </c>
      <c r="AI50" s="50"/>
      <c r="AJ50" s="50"/>
      <c r="AK50" s="50">
        <f t="shared" si="42"/>
        <v>0</v>
      </c>
      <c r="AL50" s="51">
        <f t="shared" si="43"/>
        <v>0</v>
      </c>
      <c r="AM50" s="51">
        <f t="shared" si="44"/>
        <v>0</v>
      </c>
      <c r="AN50" s="50">
        <f t="shared" si="46"/>
        <v>0</v>
      </c>
      <c r="AO50" s="100"/>
    </row>
    <row r="51" spans="1:46" ht="15" customHeight="1">
      <c r="A51" s="197" t="s">
        <v>606</v>
      </c>
      <c r="B51" s="50"/>
      <c r="C51" s="50">
        <v>0</v>
      </c>
      <c r="D51" s="50"/>
      <c r="E51" s="50"/>
      <c r="F51" s="50">
        <v>0</v>
      </c>
      <c r="G51" s="50"/>
      <c r="H51" s="50"/>
      <c r="I51" s="50"/>
      <c r="J51" s="50">
        <f t="shared" si="37"/>
        <v>0</v>
      </c>
      <c r="K51" s="711">
        <f t="shared" si="45"/>
        <v>0</v>
      </c>
      <c r="L51" s="711">
        <f t="shared" si="38"/>
        <v>0</v>
      </c>
      <c r="M51" s="711">
        <f t="shared" si="38"/>
        <v>0</v>
      </c>
      <c r="N51" s="50"/>
      <c r="O51" s="50">
        <v>0</v>
      </c>
      <c r="P51" s="50"/>
      <c r="Q51" s="50"/>
      <c r="R51" s="50">
        <v>0</v>
      </c>
      <c r="S51" s="50"/>
      <c r="T51" s="50"/>
      <c r="U51" s="50">
        <v>0</v>
      </c>
      <c r="V51" s="50"/>
      <c r="W51" s="50"/>
      <c r="X51" s="50">
        <v>0</v>
      </c>
      <c r="Y51" s="50"/>
      <c r="Z51" s="50"/>
      <c r="AA51" s="50">
        <v>0</v>
      </c>
      <c r="AB51" s="50"/>
      <c r="AC51" s="50"/>
      <c r="AD51" s="50">
        <v>0</v>
      </c>
      <c r="AE51" s="50"/>
      <c r="AF51" s="277">
        <f t="shared" si="39"/>
        <v>0</v>
      </c>
      <c r="AG51" s="277">
        <f t="shared" si="40"/>
        <v>0</v>
      </c>
      <c r="AH51" s="277">
        <f t="shared" si="41"/>
        <v>0</v>
      </c>
      <c r="AI51" s="50"/>
      <c r="AJ51" s="50"/>
      <c r="AK51" s="50">
        <f t="shared" si="42"/>
        <v>0</v>
      </c>
      <c r="AL51" s="51">
        <f t="shared" si="43"/>
        <v>0</v>
      </c>
      <c r="AM51" s="51">
        <f t="shared" si="44"/>
        <v>0</v>
      </c>
      <c r="AN51" s="50">
        <f t="shared" si="46"/>
        <v>0</v>
      </c>
      <c r="AO51" s="100"/>
    </row>
    <row r="52" spans="1:46" ht="15" customHeight="1">
      <c r="A52" s="197" t="s">
        <v>607</v>
      </c>
      <c r="B52" s="50"/>
      <c r="C52" s="50">
        <v>0</v>
      </c>
      <c r="D52" s="50"/>
      <c r="E52" s="50"/>
      <c r="F52" s="50">
        <v>0</v>
      </c>
      <c r="G52" s="50"/>
      <c r="H52" s="50"/>
      <c r="I52" s="50"/>
      <c r="J52" s="50">
        <f t="shared" si="37"/>
        <v>0</v>
      </c>
      <c r="K52" s="711">
        <f t="shared" si="45"/>
        <v>0</v>
      </c>
      <c r="L52" s="711">
        <f t="shared" si="38"/>
        <v>0</v>
      </c>
      <c r="M52" s="711">
        <f t="shared" si="38"/>
        <v>0</v>
      </c>
      <c r="N52" s="50"/>
      <c r="O52" s="50">
        <v>0</v>
      </c>
      <c r="P52" s="50"/>
      <c r="Q52" s="50"/>
      <c r="R52" s="50">
        <v>0</v>
      </c>
      <c r="S52" s="50"/>
      <c r="T52" s="50"/>
      <c r="U52" s="50">
        <v>0</v>
      </c>
      <c r="V52" s="50"/>
      <c r="W52" s="50"/>
      <c r="X52" s="50">
        <v>0</v>
      </c>
      <c r="Y52" s="50"/>
      <c r="Z52" s="50"/>
      <c r="AA52" s="50">
        <v>0</v>
      </c>
      <c r="AB52" s="50"/>
      <c r="AC52" s="50"/>
      <c r="AD52" s="50">
        <v>0</v>
      </c>
      <c r="AE52" s="50"/>
      <c r="AF52" s="277">
        <f t="shared" si="39"/>
        <v>0</v>
      </c>
      <c r="AG52" s="277">
        <f t="shared" si="40"/>
        <v>0</v>
      </c>
      <c r="AH52" s="277">
        <f t="shared" si="41"/>
        <v>0</v>
      </c>
      <c r="AI52" s="50"/>
      <c r="AJ52" s="50"/>
      <c r="AK52" s="50">
        <f t="shared" si="42"/>
        <v>0</v>
      </c>
      <c r="AL52" s="51">
        <f t="shared" si="43"/>
        <v>0</v>
      </c>
      <c r="AM52" s="51">
        <f t="shared" si="44"/>
        <v>0</v>
      </c>
      <c r="AN52" s="50">
        <f t="shared" si="46"/>
        <v>0</v>
      </c>
      <c r="AO52" s="100"/>
    </row>
    <row r="53" spans="1:46" ht="15" customHeight="1">
      <c r="A53" s="197" t="s">
        <v>608</v>
      </c>
      <c r="B53" s="50"/>
      <c r="C53" s="50">
        <v>0</v>
      </c>
      <c r="D53" s="50"/>
      <c r="E53" s="50"/>
      <c r="F53" s="50">
        <v>0</v>
      </c>
      <c r="G53" s="50"/>
      <c r="H53" s="50"/>
      <c r="I53" s="50"/>
      <c r="J53" s="50">
        <f t="shared" si="37"/>
        <v>0</v>
      </c>
      <c r="K53" s="711">
        <f t="shared" si="45"/>
        <v>0</v>
      </c>
      <c r="L53" s="711">
        <f t="shared" si="38"/>
        <v>0</v>
      </c>
      <c r="M53" s="711">
        <f t="shared" si="38"/>
        <v>0</v>
      </c>
      <c r="N53" s="50"/>
      <c r="O53" s="50">
        <v>0</v>
      </c>
      <c r="P53" s="50"/>
      <c r="Q53" s="50"/>
      <c r="R53" s="50">
        <v>0</v>
      </c>
      <c r="S53" s="50"/>
      <c r="T53" s="50"/>
      <c r="U53" s="50">
        <v>0</v>
      </c>
      <c r="V53" s="50"/>
      <c r="W53" s="50"/>
      <c r="X53" s="50">
        <v>0</v>
      </c>
      <c r="Y53" s="50"/>
      <c r="Z53" s="50"/>
      <c r="AA53" s="50">
        <v>0</v>
      </c>
      <c r="AB53" s="50"/>
      <c r="AC53" s="50"/>
      <c r="AD53" s="50">
        <v>0</v>
      </c>
      <c r="AE53" s="50"/>
      <c r="AF53" s="277">
        <f t="shared" si="39"/>
        <v>0</v>
      </c>
      <c r="AG53" s="277">
        <f t="shared" si="40"/>
        <v>0</v>
      </c>
      <c r="AH53" s="277">
        <f t="shared" si="41"/>
        <v>0</v>
      </c>
      <c r="AI53" s="50"/>
      <c r="AJ53" s="50"/>
      <c r="AK53" s="50">
        <f t="shared" si="42"/>
        <v>0</v>
      </c>
      <c r="AL53" s="51">
        <f t="shared" si="43"/>
        <v>0</v>
      </c>
      <c r="AM53" s="51">
        <f t="shared" si="44"/>
        <v>0</v>
      </c>
      <c r="AN53" s="50">
        <f t="shared" si="46"/>
        <v>0</v>
      </c>
      <c r="AO53" s="77"/>
    </row>
    <row r="54" spans="1:46" ht="15" customHeight="1">
      <c r="A54" s="197" t="s">
        <v>609</v>
      </c>
      <c r="B54" s="50"/>
      <c r="C54" s="50">
        <v>0</v>
      </c>
      <c r="D54" s="50"/>
      <c r="E54" s="50"/>
      <c r="F54" s="50">
        <v>0</v>
      </c>
      <c r="G54" s="50"/>
      <c r="H54" s="50"/>
      <c r="I54" s="50"/>
      <c r="J54" s="50">
        <f t="shared" si="37"/>
        <v>0</v>
      </c>
      <c r="K54" s="711">
        <f t="shared" si="45"/>
        <v>0</v>
      </c>
      <c r="L54" s="711">
        <f t="shared" si="38"/>
        <v>0</v>
      </c>
      <c r="M54" s="711">
        <f t="shared" si="38"/>
        <v>0</v>
      </c>
      <c r="N54" s="50"/>
      <c r="O54" s="50">
        <v>0</v>
      </c>
      <c r="P54" s="50"/>
      <c r="Q54" s="50"/>
      <c r="R54" s="50">
        <v>0</v>
      </c>
      <c r="S54" s="50"/>
      <c r="T54" s="50"/>
      <c r="U54" s="50">
        <v>0</v>
      </c>
      <c r="V54" s="50"/>
      <c r="W54" s="50"/>
      <c r="X54" s="50">
        <v>0</v>
      </c>
      <c r="Y54" s="50"/>
      <c r="Z54" s="50"/>
      <c r="AA54" s="50">
        <v>0</v>
      </c>
      <c r="AB54" s="50"/>
      <c r="AC54" s="50"/>
      <c r="AD54" s="50">
        <v>0</v>
      </c>
      <c r="AE54" s="50"/>
      <c r="AF54" s="277">
        <f t="shared" si="39"/>
        <v>0</v>
      </c>
      <c r="AG54" s="277">
        <f t="shared" si="40"/>
        <v>0</v>
      </c>
      <c r="AH54" s="277">
        <f t="shared" si="41"/>
        <v>0</v>
      </c>
      <c r="AI54" s="50"/>
      <c r="AJ54" s="50"/>
      <c r="AK54" s="50">
        <f t="shared" si="42"/>
        <v>0</v>
      </c>
      <c r="AL54" s="51">
        <f t="shared" si="43"/>
        <v>0</v>
      </c>
      <c r="AM54" s="51">
        <f t="shared" si="44"/>
        <v>0</v>
      </c>
      <c r="AN54" s="50">
        <f t="shared" si="46"/>
        <v>0</v>
      </c>
      <c r="AO54" s="77"/>
    </row>
    <row r="55" spans="1:46" ht="15" hidden="1" customHeight="1">
      <c r="A55" s="197" t="s">
        <v>610</v>
      </c>
      <c r="B55" s="50"/>
      <c r="C55" s="50">
        <v>0</v>
      </c>
      <c r="D55" s="50"/>
      <c r="E55" s="50"/>
      <c r="F55" s="50">
        <v>0</v>
      </c>
      <c r="G55" s="50"/>
      <c r="H55" s="50"/>
      <c r="I55" s="50"/>
      <c r="J55" s="50">
        <f t="shared" si="37"/>
        <v>0</v>
      </c>
      <c r="K55" s="711">
        <f t="shared" si="45"/>
        <v>0</v>
      </c>
      <c r="L55" s="711">
        <f t="shared" si="38"/>
        <v>0</v>
      </c>
      <c r="M55" s="711">
        <f t="shared" si="38"/>
        <v>0</v>
      </c>
      <c r="N55" s="50"/>
      <c r="O55" s="50">
        <v>0</v>
      </c>
      <c r="P55" s="50"/>
      <c r="Q55" s="50"/>
      <c r="R55" s="50">
        <v>0</v>
      </c>
      <c r="S55" s="50"/>
      <c r="T55" s="50"/>
      <c r="U55" s="50">
        <v>0</v>
      </c>
      <c r="V55" s="50"/>
      <c r="W55" s="50"/>
      <c r="X55" s="50">
        <v>0</v>
      </c>
      <c r="Y55" s="50"/>
      <c r="Z55" s="50"/>
      <c r="AA55" s="50">
        <v>0</v>
      </c>
      <c r="AB55" s="50"/>
      <c r="AC55" s="50"/>
      <c r="AD55" s="50">
        <v>0</v>
      </c>
      <c r="AE55" s="50"/>
      <c r="AF55" s="277">
        <f t="shared" si="39"/>
        <v>0</v>
      </c>
      <c r="AG55" s="277">
        <f t="shared" si="40"/>
        <v>0</v>
      </c>
      <c r="AH55" s="277">
        <f t="shared" si="41"/>
        <v>0</v>
      </c>
      <c r="AI55" s="50"/>
      <c r="AJ55" s="50"/>
      <c r="AK55" s="50">
        <f t="shared" si="42"/>
        <v>0</v>
      </c>
      <c r="AL55" s="51">
        <f t="shared" si="43"/>
        <v>0</v>
      </c>
      <c r="AM55" s="51">
        <f t="shared" si="44"/>
        <v>0</v>
      </c>
      <c r="AN55" s="50">
        <f>SUM(AL55+AM55)</f>
        <v>0</v>
      </c>
      <c r="AO55" s="77"/>
    </row>
    <row r="56" spans="1:46" ht="15" customHeight="1" thickBot="1">
      <c r="A56" s="223" t="s">
        <v>627</v>
      </c>
      <c r="B56" s="47">
        <f>SUM(B43:B55)</f>
        <v>0</v>
      </c>
      <c r="C56" s="47">
        <f t="shared" ref="C56:AH56" si="47">SUM(C43:C55)</f>
        <v>0</v>
      </c>
      <c r="D56" s="47">
        <f t="shared" si="47"/>
        <v>0</v>
      </c>
      <c r="E56" s="47">
        <f t="shared" si="47"/>
        <v>0</v>
      </c>
      <c r="F56" s="47">
        <f t="shared" si="47"/>
        <v>0</v>
      </c>
      <c r="G56" s="47">
        <f t="shared" si="47"/>
        <v>0</v>
      </c>
      <c r="H56" s="47">
        <f t="shared" si="47"/>
        <v>0</v>
      </c>
      <c r="I56" s="47">
        <f t="shared" si="47"/>
        <v>0</v>
      </c>
      <c r="J56" s="47">
        <f t="shared" si="47"/>
        <v>0</v>
      </c>
      <c r="K56" s="462">
        <f t="shared" si="47"/>
        <v>0</v>
      </c>
      <c r="L56" s="462">
        <f t="shared" si="47"/>
        <v>0</v>
      </c>
      <c r="M56" s="462">
        <f t="shared" si="47"/>
        <v>0</v>
      </c>
      <c r="N56" s="47">
        <f t="shared" si="47"/>
        <v>0</v>
      </c>
      <c r="O56" s="47">
        <f t="shared" si="47"/>
        <v>0</v>
      </c>
      <c r="P56" s="47">
        <f t="shared" si="47"/>
        <v>0</v>
      </c>
      <c r="Q56" s="47">
        <f t="shared" si="47"/>
        <v>0</v>
      </c>
      <c r="R56" s="47">
        <f t="shared" si="47"/>
        <v>0</v>
      </c>
      <c r="S56" s="47">
        <f t="shared" si="47"/>
        <v>0</v>
      </c>
      <c r="T56" s="47">
        <f t="shared" si="47"/>
        <v>0</v>
      </c>
      <c r="U56" s="47">
        <f t="shared" si="47"/>
        <v>0</v>
      </c>
      <c r="V56" s="47">
        <f t="shared" si="47"/>
        <v>0</v>
      </c>
      <c r="W56" s="47">
        <f t="shared" si="47"/>
        <v>0</v>
      </c>
      <c r="X56" s="47">
        <f t="shared" si="47"/>
        <v>0</v>
      </c>
      <c r="Y56" s="47">
        <f t="shared" si="47"/>
        <v>0</v>
      </c>
      <c r="Z56" s="47">
        <f t="shared" si="47"/>
        <v>0</v>
      </c>
      <c r="AA56" s="47">
        <f t="shared" si="47"/>
        <v>0</v>
      </c>
      <c r="AB56" s="47">
        <f t="shared" si="47"/>
        <v>0</v>
      </c>
      <c r="AC56" s="47">
        <f t="shared" si="47"/>
        <v>0</v>
      </c>
      <c r="AD56" s="47">
        <f t="shared" si="47"/>
        <v>0</v>
      </c>
      <c r="AE56" s="47">
        <f t="shared" si="47"/>
        <v>0</v>
      </c>
      <c r="AF56" s="462">
        <f t="shared" si="47"/>
        <v>0</v>
      </c>
      <c r="AG56" s="462">
        <f t="shared" si="47"/>
        <v>0</v>
      </c>
      <c r="AH56" s="462">
        <f t="shared" si="47"/>
        <v>0</v>
      </c>
      <c r="AI56" s="47">
        <f>SUM(AI43:AI55)</f>
        <v>0</v>
      </c>
      <c r="AJ56" s="47">
        <f>SUM(AJ43:AJ55)</f>
        <v>0</v>
      </c>
      <c r="AK56" s="47">
        <f>SUM(AI56+AJ56)</f>
        <v>0</v>
      </c>
      <c r="AL56" s="47">
        <f>SUM(AL43:AL55)</f>
        <v>0</v>
      </c>
      <c r="AM56" s="47">
        <f>SUM(AM43:AM55)</f>
        <v>0</v>
      </c>
      <c r="AN56" s="47">
        <f>SUM(AN43:AN55)</f>
        <v>0</v>
      </c>
      <c r="AO56" s="100"/>
    </row>
    <row r="57" spans="1:46" s="107" customFormat="1" ht="15" customHeight="1" thickBot="1">
      <c r="A57" s="328" t="s">
        <v>147</v>
      </c>
      <c r="B57" s="48">
        <f>SUM(B42+B56)</f>
        <v>91895</v>
      </c>
      <c r="C57" s="48">
        <f t="shared" ref="C57:AH57" si="48">SUM(C42+C56)</f>
        <v>100150</v>
      </c>
      <c r="D57" s="48">
        <f t="shared" si="48"/>
        <v>99750</v>
      </c>
      <c r="E57" s="48">
        <f t="shared" si="48"/>
        <v>31774</v>
      </c>
      <c r="F57" s="48">
        <f t="shared" si="48"/>
        <v>45949</v>
      </c>
      <c r="G57" s="48">
        <f t="shared" si="48"/>
        <v>24533</v>
      </c>
      <c r="H57" s="48">
        <f t="shared" si="48"/>
        <v>0</v>
      </c>
      <c r="I57" s="48">
        <f t="shared" si="48"/>
        <v>0</v>
      </c>
      <c r="J57" s="48">
        <f t="shared" si="48"/>
        <v>0</v>
      </c>
      <c r="K57" s="974">
        <f t="shared" si="48"/>
        <v>123669</v>
      </c>
      <c r="L57" s="974">
        <f t="shared" si="48"/>
        <v>146099</v>
      </c>
      <c r="M57" s="974">
        <f t="shared" si="48"/>
        <v>124283</v>
      </c>
      <c r="N57" s="48">
        <f t="shared" si="48"/>
        <v>103644</v>
      </c>
      <c r="O57" s="48">
        <f t="shared" si="48"/>
        <v>103644</v>
      </c>
      <c r="P57" s="48">
        <f t="shared" si="48"/>
        <v>57938</v>
      </c>
      <c r="Q57" s="48">
        <f t="shared" si="48"/>
        <v>7780</v>
      </c>
      <c r="R57" s="48">
        <f t="shared" si="48"/>
        <v>15146</v>
      </c>
      <c r="S57" s="48">
        <f t="shared" si="48"/>
        <v>13029</v>
      </c>
      <c r="T57" s="48">
        <f t="shared" si="48"/>
        <v>262255</v>
      </c>
      <c r="U57" s="48">
        <f t="shared" si="48"/>
        <v>287074</v>
      </c>
      <c r="V57" s="48">
        <f t="shared" si="48"/>
        <v>287410</v>
      </c>
      <c r="W57" s="48">
        <f t="shared" si="48"/>
        <v>3080520</v>
      </c>
      <c r="X57" s="48">
        <f t="shared" si="48"/>
        <v>2321846</v>
      </c>
      <c r="Y57" s="48">
        <f t="shared" si="48"/>
        <v>1283531</v>
      </c>
      <c r="Z57" s="48">
        <f t="shared" si="48"/>
        <v>0</v>
      </c>
      <c r="AA57" s="48">
        <f t="shared" si="48"/>
        <v>825627</v>
      </c>
      <c r="AB57" s="48">
        <f t="shared" si="48"/>
        <v>16343</v>
      </c>
      <c r="AC57" s="48">
        <f t="shared" si="48"/>
        <v>0</v>
      </c>
      <c r="AD57" s="48">
        <f t="shared" si="48"/>
        <v>6350</v>
      </c>
      <c r="AE57" s="48">
        <f t="shared" si="48"/>
        <v>3178</v>
      </c>
      <c r="AF57" s="974">
        <f t="shared" si="48"/>
        <v>3454199</v>
      </c>
      <c r="AG57" s="974">
        <f t="shared" si="48"/>
        <v>3559687</v>
      </c>
      <c r="AH57" s="974">
        <f t="shared" si="48"/>
        <v>1661429</v>
      </c>
      <c r="AI57" s="48">
        <f t="shared" ref="AI57:AN57" si="49">SUM(AI42+AI56)</f>
        <v>0</v>
      </c>
      <c r="AJ57" s="48">
        <f t="shared" si="49"/>
        <v>0</v>
      </c>
      <c r="AK57" s="48">
        <f t="shared" si="49"/>
        <v>0</v>
      </c>
      <c r="AL57" s="48">
        <f t="shared" si="49"/>
        <v>3577868</v>
      </c>
      <c r="AM57" s="48">
        <f t="shared" si="49"/>
        <v>3705786</v>
      </c>
      <c r="AN57" s="48">
        <f t="shared" si="49"/>
        <v>1785712</v>
      </c>
      <c r="AO57" s="105"/>
      <c r="AP57" s="106"/>
      <c r="AQ57" s="106"/>
    </row>
    <row r="58" spans="1:46" ht="15" customHeight="1">
      <c r="A58" s="265" t="s">
        <v>587</v>
      </c>
      <c r="B58" s="50"/>
      <c r="C58" s="50"/>
      <c r="D58" s="50"/>
      <c r="E58" s="50"/>
      <c r="F58" s="50"/>
      <c r="G58" s="50"/>
      <c r="H58" s="50"/>
      <c r="I58" s="50"/>
      <c r="J58" s="50"/>
      <c r="K58" s="711"/>
      <c r="L58" s="711"/>
      <c r="M58" s="711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277"/>
      <c r="AG58" s="277"/>
      <c r="AH58" s="277"/>
      <c r="AI58" s="50"/>
      <c r="AJ58" s="50"/>
      <c r="AK58" s="50"/>
      <c r="AL58" s="50"/>
      <c r="AM58" s="50"/>
      <c r="AN58" s="50"/>
      <c r="AO58" s="52"/>
    </row>
    <row r="59" spans="1:46" ht="15" hidden="1" customHeight="1">
      <c r="A59" s="220" t="s">
        <v>789</v>
      </c>
      <c r="B59" s="50"/>
      <c r="C59" s="50">
        <v>0</v>
      </c>
      <c r="D59" s="50"/>
      <c r="E59" s="50"/>
      <c r="F59" s="50">
        <v>0</v>
      </c>
      <c r="G59" s="50"/>
      <c r="H59" s="50"/>
      <c r="I59" s="50"/>
      <c r="J59" s="50">
        <f t="shared" ref="J59:J72" si="50">SUM(H59:I59)</f>
        <v>0</v>
      </c>
      <c r="K59" s="711">
        <f t="shared" ref="K59:K72" si="51">B59+E59+H59</f>
        <v>0</v>
      </c>
      <c r="L59" s="711">
        <f t="shared" ref="L59:L72" si="52">C59+F59+I59</f>
        <v>0</v>
      </c>
      <c r="M59" s="711">
        <f t="shared" ref="M59:M72" si="53">D59+G59+J59</f>
        <v>0</v>
      </c>
      <c r="N59" s="50"/>
      <c r="O59" s="50">
        <v>0</v>
      </c>
      <c r="P59" s="50"/>
      <c r="Q59" s="50"/>
      <c r="R59" s="50">
        <v>0</v>
      </c>
      <c r="S59" s="50"/>
      <c r="T59" s="50"/>
      <c r="U59" s="50">
        <v>0</v>
      </c>
      <c r="V59" s="50"/>
      <c r="W59" s="50"/>
      <c r="X59" s="50">
        <v>0</v>
      </c>
      <c r="Y59" s="50"/>
      <c r="Z59" s="50"/>
      <c r="AA59" s="50">
        <v>0</v>
      </c>
      <c r="AB59" s="50"/>
      <c r="AC59" s="50"/>
      <c r="AD59" s="50">
        <v>0</v>
      </c>
      <c r="AE59" s="50"/>
      <c r="AF59" s="277">
        <f t="shared" ref="AF59:AF72" si="54">N59+Q59+T59+W59+Z59+AC59</f>
        <v>0</v>
      </c>
      <c r="AG59" s="277">
        <f t="shared" ref="AG59:AG72" si="55">O59+R59+U59+X59+AA59+AD59</f>
        <v>0</v>
      </c>
      <c r="AH59" s="277">
        <f t="shared" ref="AH59:AH72" si="56">P59+S59+V59+Y59+AB59+AE59</f>
        <v>0</v>
      </c>
      <c r="AI59" s="50"/>
      <c r="AJ59" s="50"/>
      <c r="AK59" s="50">
        <f t="shared" ref="AK59:AK72" si="57">SUM(AI59:AJ59)</f>
        <v>0</v>
      </c>
      <c r="AL59" s="51">
        <f t="shared" ref="AL59:AL72" si="58">SUM(K59+AF59)</f>
        <v>0</v>
      </c>
      <c r="AM59" s="51">
        <f t="shared" ref="AM59:AM72" si="59">SUM(L59+AG59)</f>
        <v>0</v>
      </c>
      <c r="AN59" s="50">
        <f>SUM(AL59+AM59)</f>
        <v>0</v>
      </c>
    </row>
    <row r="60" spans="1:46" ht="15" customHeight="1">
      <c r="A60" s="221" t="s">
        <v>1261</v>
      </c>
      <c r="B60" s="50"/>
      <c r="C60" s="50">
        <v>0</v>
      </c>
      <c r="D60" s="50"/>
      <c r="E60" s="50"/>
      <c r="F60" s="50">
        <v>0</v>
      </c>
      <c r="G60" s="50"/>
      <c r="H60" s="50"/>
      <c r="I60" s="50"/>
      <c r="J60" s="50">
        <f t="shared" si="50"/>
        <v>0</v>
      </c>
      <c r="K60" s="711">
        <f t="shared" si="51"/>
        <v>0</v>
      </c>
      <c r="L60" s="711">
        <f t="shared" si="52"/>
        <v>0</v>
      </c>
      <c r="M60" s="711">
        <f t="shared" si="53"/>
        <v>0</v>
      </c>
      <c r="N60" s="50"/>
      <c r="O60" s="50">
        <v>0</v>
      </c>
      <c r="P60" s="50"/>
      <c r="Q60" s="50"/>
      <c r="R60" s="50">
        <v>0</v>
      </c>
      <c r="S60" s="50"/>
      <c r="T60" s="50"/>
      <c r="U60" s="50">
        <v>0</v>
      </c>
      <c r="V60" s="50"/>
      <c r="W60" s="50"/>
      <c r="X60" s="50">
        <v>0</v>
      </c>
      <c r="Y60" s="50"/>
      <c r="Z60" s="50"/>
      <c r="AA60" s="50">
        <v>0</v>
      </c>
      <c r="AB60" s="50"/>
      <c r="AC60" s="50"/>
      <c r="AD60" s="50">
        <v>0</v>
      </c>
      <c r="AE60" s="50"/>
      <c r="AF60" s="277">
        <f t="shared" si="54"/>
        <v>0</v>
      </c>
      <c r="AG60" s="277">
        <f t="shared" si="55"/>
        <v>0</v>
      </c>
      <c r="AH60" s="277">
        <f t="shared" si="56"/>
        <v>0</v>
      </c>
      <c r="AI60" s="50"/>
      <c r="AJ60" s="50"/>
      <c r="AK60" s="50">
        <f>SUM(AI60:AJ60)</f>
        <v>0</v>
      </c>
      <c r="AL60" s="51">
        <f t="shared" si="58"/>
        <v>0</v>
      </c>
      <c r="AM60" s="51">
        <f t="shared" si="59"/>
        <v>0</v>
      </c>
      <c r="AN60" s="50">
        <f t="shared" ref="AN60:AN72" si="60">SUM(M60+AH60)</f>
        <v>0</v>
      </c>
    </row>
    <row r="61" spans="1:46" ht="15" customHeight="1">
      <c r="A61" s="221" t="s">
        <v>1259</v>
      </c>
      <c r="B61" s="50"/>
      <c r="C61" s="50">
        <v>0</v>
      </c>
      <c r="D61" s="50"/>
      <c r="E61" s="50"/>
      <c r="F61" s="50">
        <v>0</v>
      </c>
      <c r="G61" s="50"/>
      <c r="H61" s="50"/>
      <c r="I61" s="50"/>
      <c r="J61" s="50">
        <f t="shared" si="50"/>
        <v>0</v>
      </c>
      <c r="K61" s="711">
        <f t="shared" si="51"/>
        <v>0</v>
      </c>
      <c r="L61" s="711">
        <f t="shared" si="52"/>
        <v>0</v>
      </c>
      <c r="M61" s="711">
        <f t="shared" si="53"/>
        <v>0</v>
      </c>
      <c r="N61" s="50"/>
      <c r="O61" s="50">
        <v>0</v>
      </c>
      <c r="P61" s="50"/>
      <c r="Q61" s="50"/>
      <c r="R61" s="50">
        <v>0</v>
      </c>
      <c r="S61" s="50"/>
      <c r="T61" s="50"/>
      <c r="U61" s="50">
        <v>0</v>
      </c>
      <c r="V61" s="50"/>
      <c r="W61" s="50"/>
      <c r="X61" s="50">
        <v>0</v>
      </c>
      <c r="Y61" s="50"/>
      <c r="Z61" s="50"/>
      <c r="AA61" s="50">
        <v>0</v>
      </c>
      <c r="AB61" s="50"/>
      <c r="AC61" s="50"/>
      <c r="AD61" s="50">
        <v>0</v>
      </c>
      <c r="AE61" s="50"/>
      <c r="AF61" s="277">
        <f t="shared" si="54"/>
        <v>0</v>
      </c>
      <c r="AG61" s="277">
        <f t="shared" si="55"/>
        <v>0</v>
      </c>
      <c r="AH61" s="277">
        <f t="shared" si="56"/>
        <v>0</v>
      </c>
      <c r="AI61" s="50"/>
      <c r="AJ61" s="50"/>
      <c r="AK61" s="50">
        <f t="shared" si="57"/>
        <v>0</v>
      </c>
      <c r="AL61" s="51">
        <f t="shared" si="58"/>
        <v>0</v>
      </c>
      <c r="AM61" s="51">
        <f t="shared" si="59"/>
        <v>0</v>
      </c>
      <c r="AN61" s="50">
        <f t="shared" si="60"/>
        <v>0</v>
      </c>
    </row>
    <row r="62" spans="1:46" ht="15" customHeight="1">
      <c r="A62" s="197" t="s">
        <v>790</v>
      </c>
      <c r="B62" s="50"/>
      <c r="C62" s="50">
        <v>0</v>
      </c>
      <c r="D62" s="50"/>
      <c r="E62" s="50"/>
      <c r="F62" s="50">
        <v>0</v>
      </c>
      <c r="G62" s="50"/>
      <c r="H62" s="50"/>
      <c r="I62" s="50"/>
      <c r="J62" s="50">
        <f t="shared" si="50"/>
        <v>0</v>
      </c>
      <c r="K62" s="711">
        <f t="shared" si="51"/>
        <v>0</v>
      </c>
      <c r="L62" s="711">
        <f t="shared" si="52"/>
        <v>0</v>
      </c>
      <c r="M62" s="711">
        <f t="shared" si="53"/>
        <v>0</v>
      </c>
      <c r="N62" s="50"/>
      <c r="O62" s="50">
        <v>0</v>
      </c>
      <c r="P62" s="50"/>
      <c r="Q62" s="50"/>
      <c r="R62" s="50">
        <v>0</v>
      </c>
      <c r="S62" s="50"/>
      <c r="T62" s="50"/>
      <c r="U62" s="50">
        <v>0</v>
      </c>
      <c r="V62" s="50"/>
      <c r="W62" s="50"/>
      <c r="X62" s="50">
        <v>0</v>
      </c>
      <c r="Y62" s="50"/>
      <c r="Z62" s="50"/>
      <c r="AA62" s="50">
        <v>0</v>
      </c>
      <c r="AB62" s="50"/>
      <c r="AC62" s="50"/>
      <c r="AD62" s="50">
        <v>0</v>
      </c>
      <c r="AE62" s="50"/>
      <c r="AF62" s="277">
        <f t="shared" si="54"/>
        <v>0</v>
      </c>
      <c r="AG62" s="277">
        <f t="shared" si="55"/>
        <v>0</v>
      </c>
      <c r="AH62" s="277">
        <f t="shared" si="56"/>
        <v>0</v>
      </c>
      <c r="AI62" s="50"/>
      <c r="AJ62" s="50"/>
      <c r="AK62" s="50">
        <f t="shared" si="57"/>
        <v>0</v>
      </c>
      <c r="AL62" s="51">
        <f t="shared" si="58"/>
        <v>0</v>
      </c>
      <c r="AM62" s="51">
        <f t="shared" si="59"/>
        <v>0</v>
      </c>
      <c r="AN62" s="50">
        <f t="shared" si="60"/>
        <v>0</v>
      </c>
    </row>
    <row r="63" spans="1:46" ht="15" hidden="1" customHeight="1">
      <c r="A63" s="70" t="s">
        <v>1260</v>
      </c>
      <c r="B63" s="50"/>
      <c r="C63" s="50">
        <v>0</v>
      </c>
      <c r="D63" s="50"/>
      <c r="E63" s="50"/>
      <c r="F63" s="50">
        <v>0</v>
      </c>
      <c r="G63" s="50"/>
      <c r="H63" s="50"/>
      <c r="I63" s="50"/>
      <c r="J63" s="50">
        <f t="shared" si="50"/>
        <v>0</v>
      </c>
      <c r="K63" s="711">
        <f t="shared" si="51"/>
        <v>0</v>
      </c>
      <c r="L63" s="711">
        <f t="shared" si="52"/>
        <v>0</v>
      </c>
      <c r="M63" s="711">
        <f t="shared" si="53"/>
        <v>0</v>
      </c>
      <c r="N63" s="50"/>
      <c r="O63" s="50">
        <v>0</v>
      </c>
      <c r="P63" s="50"/>
      <c r="Q63" s="50"/>
      <c r="R63" s="50">
        <v>0</v>
      </c>
      <c r="S63" s="50"/>
      <c r="T63" s="50"/>
      <c r="U63" s="50">
        <v>0</v>
      </c>
      <c r="V63" s="50"/>
      <c r="W63" s="50"/>
      <c r="X63" s="50">
        <v>0</v>
      </c>
      <c r="Y63" s="50"/>
      <c r="Z63" s="50"/>
      <c r="AA63" s="50">
        <v>0</v>
      </c>
      <c r="AB63" s="50"/>
      <c r="AC63" s="50"/>
      <c r="AD63" s="50">
        <v>0</v>
      </c>
      <c r="AE63" s="50"/>
      <c r="AF63" s="277">
        <f t="shared" si="54"/>
        <v>0</v>
      </c>
      <c r="AG63" s="277">
        <f t="shared" si="55"/>
        <v>0</v>
      </c>
      <c r="AH63" s="277">
        <f t="shared" si="56"/>
        <v>0</v>
      </c>
      <c r="AI63" s="50"/>
      <c r="AJ63" s="50"/>
      <c r="AK63" s="50">
        <f>SUM(AI63:AJ63)</f>
        <v>0</v>
      </c>
      <c r="AL63" s="51">
        <f t="shared" si="58"/>
        <v>0</v>
      </c>
      <c r="AM63" s="51">
        <f t="shared" si="59"/>
        <v>0</v>
      </c>
      <c r="AN63" s="50">
        <f t="shared" si="60"/>
        <v>0</v>
      </c>
      <c r="AP63" s="77"/>
      <c r="AQ63" s="77"/>
      <c r="AR63" s="100"/>
      <c r="AS63" s="100"/>
      <c r="AT63" s="100"/>
    </row>
    <row r="64" spans="1:46" ht="15" customHeight="1">
      <c r="A64" s="220" t="s">
        <v>1257</v>
      </c>
      <c r="B64" s="50"/>
      <c r="C64" s="50">
        <v>0</v>
      </c>
      <c r="D64" s="50"/>
      <c r="E64" s="50"/>
      <c r="F64" s="50">
        <v>0</v>
      </c>
      <c r="G64" s="50"/>
      <c r="H64" s="50"/>
      <c r="I64" s="50"/>
      <c r="J64" s="50">
        <f t="shared" si="50"/>
        <v>0</v>
      </c>
      <c r="K64" s="711">
        <f t="shared" si="51"/>
        <v>0</v>
      </c>
      <c r="L64" s="711">
        <f t="shared" si="52"/>
        <v>0</v>
      </c>
      <c r="M64" s="711">
        <f t="shared" si="53"/>
        <v>0</v>
      </c>
      <c r="N64" s="50"/>
      <c r="O64" s="50">
        <v>0</v>
      </c>
      <c r="P64" s="50"/>
      <c r="Q64" s="50"/>
      <c r="R64" s="50">
        <v>0</v>
      </c>
      <c r="S64" s="50"/>
      <c r="T64" s="50"/>
      <c r="U64" s="50">
        <v>0</v>
      </c>
      <c r="V64" s="50"/>
      <c r="W64" s="50">
        <v>155986</v>
      </c>
      <c r="X64" s="50">
        <v>202285</v>
      </c>
      <c r="Y64" s="50">
        <f>127333-16850</f>
        <v>110483</v>
      </c>
      <c r="Z64" s="50"/>
      <c r="AA64" s="50">
        <v>0</v>
      </c>
      <c r="AB64" s="50"/>
      <c r="AC64" s="50"/>
      <c r="AD64" s="50">
        <v>0</v>
      </c>
      <c r="AE64" s="50"/>
      <c r="AF64" s="277">
        <f t="shared" si="54"/>
        <v>155986</v>
      </c>
      <c r="AG64" s="277">
        <f t="shared" si="55"/>
        <v>202285</v>
      </c>
      <c r="AH64" s="277">
        <f t="shared" si="56"/>
        <v>110483</v>
      </c>
      <c r="AI64" s="50"/>
      <c r="AJ64" s="50"/>
      <c r="AK64" s="50">
        <f>SUM(AI64:AJ64)</f>
        <v>0</v>
      </c>
      <c r="AL64" s="51">
        <f t="shared" si="58"/>
        <v>155986</v>
      </c>
      <c r="AM64" s="51">
        <f t="shared" si="59"/>
        <v>202285</v>
      </c>
      <c r="AN64" s="50">
        <f t="shared" si="60"/>
        <v>110483</v>
      </c>
    </row>
    <row r="65" spans="1:46" ht="15" customHeight="1">
      <c r="A65" s="221" t="s">
        <v>139</v>
      </c>
      <c r="B65" s="50"/>
      <c r="C65" s="50">
        <v>0</v>
      </c>
      <c r="D65" s="50"/>
      <c r="E65" s="50"/>
      <c r="F65" s="50">
        <v>0</v>
      </c>
      <c r="G65" s="50"/>
      <c r="H65" s="50"/>
      <c r="I65" s="50"/>
      <c r="J65" s="50">
        <f t="shared" si="50"/>
        <v>0</v>
      </c>
      <c r="K65" s="711">
        <f t="shared" si="51"/>
        <v>0</v>
      </c>
      <c r="L65" s="711">
        <f t="shared" si="52"/>
        <v>0</v>
      </c>
      <c r="M65" s="711">
        <f t="shared" si="53"/>
        <v>0</v>
      </c>
      <c r="N65" s="50"/>
      <c r="O65" s="50">
        <v>0</v>
      </c>
      <c r="P65" s="50"/>
      <c r="Q65" s="50"/>
      <c r="R65" s="50">
        <v>0</v>
      </c>
      <c r="S65" s="50"/>
      <c r="T65" s="50"/>
      <c r="U65" s="50">
        <v>0</v>
      </c>
      <c r="V65" s="50"/>
      <c r="W65" s="50">
        <v>0</v>
      </c>
      <c r="X65" s="50">
        <v>0</v>
      </c>
      <c r="Y65" s="50"/>
      <c r="Z65" s="50"/>
      <c r="AA65" s="50">
        <v>0</v>
      </c>
      <c r="AB65" s="50"/>
      <c r="AC65" s="50"/>
      <c r="AD65" s="50">
        <v>0</v>
      </c>
      <c r="AE65" s="50"/>
      <c r="AF65" s="277">
        <f t="shared" si="54"/>
        <v>0</v>
      </c>
      <c r="AG65" s="277">
        <f t="shared" si="55"/>
        <v>0</v>
      </c>
      <c r="AH65" s="277">
        <f t="shared" si="56"/>
        <v>0</v>
      </c>
      <c r="AI65" s="50"/>
      <c r="AJ65" s="50"/>
      <c r="AK65" s="50">
        <f t="shared" si="57"/>
        <v>0</v>
      </c>
      <c r="AL65" s="51">
        <f t="shared" si="58"/>
        <v>0</v>
      </c>
      <c r="AM65" s="51">
        <f t="shared" si="59"/>
        <v>0</v>
      </c>
      <c r="AN65" s="50">
        <f t="shared" si="60"/>
        <v>0</v>
      </c>
      <c r="AO65" s="52"/>
      <c r="AP65" s="77"/>
      <c r="AQ65" s="77"/>
      <c r="AR65" s="100"/>
      <c r="AS65" s="100"/>
      <c r="AT65" s="100"/>
    </row>
    <row r="66" spans="1:46" ht="15" customHeight="1">
      <c r="A66" s="221" t="s">
        <v>140</v>
      </c>
      <c r="B66" s="50"/>
      <c r="C66" s="50">
        <v>0</v>
      </c>
      <c r="D66" s="50"/>
      <c r="E66" s="50"/>
      <c r="F66" s="50">
        <v>0</v>
      </c>
      <c r="G66" s="50"/>
      <c r="H66" s="50"/>
      <c r="I66" s="50"/>
      <c r="J66" s="50">
        <f t="shared" si="50"/>
        <v>0</v>
      </c>
      <c r="K66" s="711">
        <f t="shared" si="51"/>
        <v>0</v>
      </c>
      <c r="L66" s="711">
        <f t="shared" si="52"/>
        <v>0</v>
      </c>
      <c r="M66" s="711">
        <f t="shared" si="53"/>
        <v>0</v>
      </c>
      <c r="N66" s="50"/>
      <c r="O66" s="50">
        <v>0</v>
      </c>
      <c r="P66" s="50"/>
      <c r="Q66" s="50"/>
      <c r="R66" s="50">
        <v>0</v>
      </c>
      <c r="S66" s="50"/>
      <c r="T66" s="50"/>
      <c r="U66" s="50">
        <v>0</v>
      </c>
      <c r="V66" s="50"/>
      <c r="W66" s="50">
        <v>0</v>
      </c>
      <c r="X66" s="50">
        <v>0</v>
      </c>
      <c r="Y66" s="50"/>
      <c r="Z66" s="50"/>
      <c r="AA66" s="50">
        <v>0</v>
      </c>
      <c r="AB66" s="50"/>
      <c r="AC66" s="50"/>
      <c r="AD66" s="50">
        <v>0</v>
      </c>
      <c r="AE66" s="50"/>
      <c r="AF66" s="277">
        <f t="shared" si="54"/>
        <v>0</v>
      </c>
      <c r="AG66" s="277">
        <f t="shared" si="55"/>
        <v>0</v>
      </c>
      <c r="AH66" s="277">
        <f t="shared" si="56"/>
        <v>0</v>
      </c>
      <c r="AI66" s="50"/>
      <c r="AJ66" s="50"/>
      <c r="AK66" s="50">
        <f>SUM(AI66:AJ66)</f>
        <v>0</v>
      </c>
      <c r="AL66" s="51">
        <f t="shared" si="58"/>
        <v>0</v>
      </c>
      <c r="AM66" s="51">
        <f t="shared" si="59"/>
        <v>0</v>
      </c>
      <c r="AN66" s="50">
        <f t="shared" si="60"/>
        <v>0</v>
      </c>
      <c r="AP66" s="77"/>
      <c r="AQ66" s="77"/>
      <c r="AR66" s="100"/>
      <c r="AS66" s="100"/>
      <c r="AT66" s="100"/>
    </row>
    <row r="67" spans="1:46" ht="15" hidden="1" customHeight="1">
      <c r="A67" s="220" t="s">
        <v>149</v>
      </c>
      <c r="B67" s="50"/>
      <c r="C67" s="50">
        <v>0</v>
      </c>
      <c r="D67" s="50"/>
      <c r="E67" s="50"/>
      <c r="F67" s="50">
        <v>0</v>
      </c>
      <c r="G67" s="50"/>
      <c r="H67" s="50"/>
      <c r="I67" s="50"/>
      <c r="J67" s="50">
        <f t="shared" si="50"/>
        <v>0</v>
      </c>
      <c r="K67" s="711">
        <f t="shared" si="51"/>
        <v>0</v>
      </c>
      <c r="L67" s="711">
        <f t="shared" si="52"/>
        <v>0</v>
      </c>
      <c r="M67" s="711">
        <f t="shared" si="53"/>
        <v>0</v>
      </c>
      <c r="N67" s="50"/>
      <c r="O67" s="50">
        <v>0</v>
      </c>
      <c r="P67" s="50"/>
      <c r="Q67" s="50"/>
      <c r="R67" s="50">
        <v>0</v>
      </c>
      <c r="S67" s="50"/>
      <c r="T67" s="50"/>
      <c r="U67" s="50">
        <v>0</v>
      </c>
      <c r="V67" s="50"/>
      <c r="W67" s="50">
        <v>0</v>
      </c>
      <c r="X67" s="50">
        <v>0</v>
      </c>
      <c r="Y67" s="50"/>
      <c r="Z67" s="50"/>
      <c r="AA67" s="50">
        <v>0</v>
      </c>
      <c r="AB67" s="50"/>
      <c r="AC67" s="50"/>
      <c r="AD67" s="50">
        <v>0</v>
      </c>
      <c r="AE67" s="50"/>
      <c r="AF67" s="277">
        <f t="shared" si="54"/>
        <v>0</v>
      </c>
      <c r="AG67" s="277">
        <f t="shared" si="55"/>
        <v>0</v>
      </c>
      <c r="AH67" s="277">
        <f t="shared" si="56"/>
        <v>0</v>
      </c>
      <c r="AI67" s="50"/>
      <c r="AJ67" s="50"/>
      <c r="AK67" s="50">
        <f t="shared" si="57"/>
        <v>0</v>
      </c>
      <c r="AL67" s="51">
        <f t="shared" si="58"/>
        <v>0</v>
      </c>
      <c r="AM67" s="51">
        <f t="shared" si="59"/>
        <v>0</v>
      </c>
      <c r="AN67" s="50">
        <f t="shared" si="60"/>
        <v>0</v>
      </c>
      <c r="AP67" s="77"/>
      <c r="AQ67" s="77"/>
      <c r="AR67" s="100"/>
      <c r="AS67" s="100"/>
      <c r="AT67" s="100"/>
    </row>
    <row r="68" spans="1:46" ht="15" hidden="1" customHeight="1">
      <c r="A68" s="220" t="s">
        <v>150</v>
      </c>
      <c r="B68" s="50"/>
      <c r="C68" s="50">
        <v>0</v>
      </c>
      <c r="D68" s="50"/>
      <c r="E68" s="50"/>
      <c r="F68" s="50">
        <v>0</v>
      </c>
      <c r="G68" s="50"/>
      <c r="H68" s="50"/>
      <c r="I68" s="50"/>
      <c r="J68" s="50">
        <f t="shared" si="50"/>
        <v>0</v>
      </c>
      <c r="K68" s="711">
        <f t="shared" si="51"/>
        <v>0</v>
      </c>
      <c r="L68" s="711">
        <f t="shared" si="52"/>
        <v>0</v>
      </c>
      <c r="M68" s="711">
        <f t="shared" si="53"/>
        <v>0</v>
      </c>
      <c r="N68" s="50"/>
      <c r="O68" s="50">
        <v>0</v>
      </c>
      <c r="P68" s="50"/>
      <c r="Q68" s="50"/>
      <c r="R68" s="50">
        <v>0</v>
      </c>
      <c r="S68" s="50"/>
      <c r="T68" s="50"/>
      <c r="U68" s="50">
        <v>0</v>
      </c>
      <c r="V68" s="50"/>
      <c r="W68" s="50">
        <v>0</v>
      </c>
      <c r="X68" s="50">
        <v>0</v>
      </c>
      <c r="Y68" s="50"/>
      <c r="Z68" s="50"/>
      <c r="AA68" s="50">
        <v>0</v>
      </c>
      <c r="AB68" s="50"/>
      <c r="AC68" s="50"/>
      <c r="AD68" s="50">
        <v>0</v>
      </c>
      <c r="AE68" s="50"/>
      <c r="AF68" s="277">
        <f t="shared" si="54"/>
        <v>0</v>
      </c>
      <c r="AG68" s="277">
        <f t="shared" si="55"/>
        <v>0</v>
      </c>
      <c r="AH68" s="277">
        <f t="shared" si="56"/>
        <v>0</v>
      </c>
      <c r="AI68" s="50"/>
      <c r="AJ68" s="50"/>
      <c r="AK68" s="50">
        <f>SUM(AI68:AJ68)</f>
        <v>0</v>
      </c>
      <c r="AL68" s="51">
        <f t="shared" si="58"/>
        <v>0</v>
      </c>
      <c r="AM68" s="51">
        <f t="shared" si="59"/>
        <v>0</v>
      </c>
      <c r="AN68" s="50">
        <f t="shared" si="60"/>
        <v>0</v>
      </c>
      <c r="AP68" s="77"/>
      <c r="AQ68" s="77"/>
      <c r="AR68" s="100"/>
      <c r="AS68" s="100"/>
      <c r="AT68" s="100"/>
    </row>
    <row r="69" spans="1:46" ht="15" customHeight="1">
      <c r="A69" s="221" t="s">
        <v>480</v>
      </c>
      <c r="B69" s="50"/>
      <c r="C69" s="50">
        <v>0</v>
      </c>
      <c r="D69" s="50"/>
      <c r="E69" s="50"/>
      <c r="F69" s="50">
        <v>0</v>
      </c>
      <c r="G69" s="50"/>
      <c r="H69" s="50"/>
      <c r="I69" s="50"/>
      <c r="J69" s="50">
        <f>SUM(H69:I69)</f>
        <v>0</v>
      </c>
      <c r="K69" s="711">
        <f>B69+E69+H69</f>
        <v>0</v>
      </c>
      <c r="L69" s="711">
        <f t="shared" si="52"/>
        <v>0</v>
      </c>
      <c r="M69" s="711">
        <f t="shared" si="53"/>
        <v>0</v>
      </c>
      <c r="N69" s="50"/>
      <c r="O69" s="50">
        <v>0</v>
      </c>
      <c r="P69" s="50">
        <v>7</v>
      </c>
      <c r="Q69" s="50"/>
      <c r="R69" s="50">
        <v>0</v>
      </c>
      <c r="S69" s="50"/>
      <c r="T69" s="50"/>
      <c r="U69" s="50">
        <v>0</v>
      </c>
      <c r="V69" s="50"/>
      <c r="W69" s="50">
        <v>91485</v>
      </c>
      <c r="X69" s="50">
        <v>111804</v>
      </c>
      <c r="Y69" s="50">
        <f>236207+35253-25082+2</f>
        <v>246380</v>
      </c>
      <c r="Z69" s="50"/>
      <c r="AA69" s="50">
        <v>0</v>
      </c>
      <c r="AB69" s="50"/>
      <c r="AC69" s="50"/>
      <c r="AD69" s="50">
        <v>0</v>
      </c>
      <c r="AE69" s="50"/>
      <c r="AF69" s="277">
        <f>N69+Q69+T69+W69+Z69+AC69</f>
        <v>91485</v>
      </c>
      <c r="AG69" s="277">
        <f t="shared" si="55"/>
        <v>111804</v>
      </c>
      <c r="AH69" s="277">
        <f t="shared" si="56"/>
        <v>246387</v>
      </c>
      <c r="AI69" s="50"/>
      <c r="AJ69" s="50"/>
      <c r="AK69" s="50">
        <f>SUM(AI69:AJ69)</f>
        <v>0</v>
      </c>
      <c r="AL69" s="51">
        <f>SUM(K69+AF69)</f>
        <v>91485</v>
      </c>
      <c r="AM69" s="51">
        <f t="shared" si="59"/>
        <v>111804</v>
      </c>
      <c r="AN69" s="50">
        <f t="shared" si="60"/>
        <v>246387</v>
      </c>
      <c r="AP69" s="77"/>
      <c r="AQ69" s="77"/>
      <c r="AR69" s="100"/>
      <c r="AS69" s="100"/>
      <c r="AT69" s="100"/>
    </row>
    <row r="70" spans="1:46" ht="15" hidden="1" customHeight="1">
      <c r="A70" s="221" t="s">
        <v>141</v>
      </c>
      <c r="B70" s="50"/>
      <c r="C70" s="50">
        <v>0</v>
      </c>
      <c r="D70" s="50"/>
      <c r="E70" s="50"/>
      <c r="F70" s="50">
        <v>0</v>
      </c>
      <c r="G70" s="50"/>
      <c r="H70" s="50"/>
      <c r="I70" s="50"/>
      <c r="J70" s="50">
        <f t="shared" si="50"/>
        <v>0</v>
      </c>
      <c r="K70" s="711">
        <f t="shared" si="51"/>
        <v>0</v>
      </c>
      <c r="L70" s="711">
        <f t="shared" si="52"/>
        <v>0</v>
      </c>
      <c r="M70" s="711">
        <f t="shared" si="53"/>
        <v>0</v>
      </c>
      <c r="N70" s="50"/>
      <c r="O70" s="50">
        <v>0</v>
      </c>
      <c r="P70" s="50"/>
      <c r="Q70" s="50"/>
      <c r="R70" s="50">
        <v>0</v>
      </c>
      <c r="S70" s="50"/>
      <c r="T70" s="50"/>
      <c r="U70" s="50">
        <v>0</v>
      </c>
      <c r="V70" s="50"/>
      <c r="W70" s="50">
        <v>0</v>
      </c>
      <c r="X70" s="50">
        <v>0</v>
      </c>
      <c r="Y70" s="50"/>
      <c r="Z70" s="50"/>
      <c r="AA70" s="50">
        <v>0</v>
      </c>
      <c r="AB70" s="50"/>
      <c r="AC70" s="50"/>
      <c r="AD70" s="50">
        <v>0</v>
      </c>
      <c r="AE70" s="50"/>
      <c r="AF70" s="277">
        <f t="shared" si="54"/>
        <v>0</v>
      </c>
      <c r="AG70" s="277">
        <f t="shared" si="55"/>
        <v>0</v>
      </c>
      <c r="AH70" s="277">
        <f t="shared" si="56"/>
        <v>0</v>
      </c>
      <c r="AI70" s="50"/>
      <c r="AJ70" s="50"/>
      <c r="AK70" s="50">
        <f t="shared" si="57"/>
        <v>0</v>
      </c>
      <c r="AL70" s="51">
        <f t="shared" si="58"/>
        <v>0</v>
      </c>
      <c r="AM70" s="51">
        <f t="shared" si="59"/>
        <v>0</v>
      </c>
      <c r="AN70" s="50">
        <f t="shared" si="60"/>
        <v>0</v>
      </c>
      <c r="AO70" s="52"/>
      <c r="AP70" s="77"/>
      <c r="AQ70" s="77"/>
      <c r="AR70" s="100"/>
      <c r="AS70" s="100"/>
      <c r="AT70" s="100"/>
    </row>
    <row r="71" spans="1:46" ht="15" customHeight="1">
      <c r="A71" s="70" t="s">
        <v>791</v>
      </c>
      <c r="B71" s="50"/>
      <c r="C71" s="50">
        <v>0</v>
      </c>
      <c r="D71" s="50"/>
      <c r="E71" s="50"/>
      <c r="F71" s="50">
        <v>0</v>
      </c>
      <c r="G71" s="50"/>
      <c r="H71" s="50"/>
      <c r="I71" s="50"/>
      <c r="J71" s="50">
        <f t="shared" si="50"/>
        <v>0</v>
      </c>
      <c r="K71" s="711">
        <f t="shared" si="51"/>
        <v>0</v>
      </c>
      <c r="L71" s="711">
        <f t="shared" si="52"/>
        <v>0</v>
      </c>
      <c r="M71" s="711">
        <f t="shared" si="53"/>
        <v>0</v>
      </c>
      <c r="N71" s="50"/>
      <c r="O71" s="50">
        <v>0</v>
      </c>
      <c r="P71" s="50"/>
      <c r="Q71" s="50"/>
      <c r="R71" s="50">
        <v>0</v>
      </c>
      <c r="S71" s="50"/>
      <c r="T71" s="50"/>
      <c r="U71" s="50">
        <v>0</v>
      </c>
      <c r="V71" s="50"/>
      <c r="W71" s="50">
        <v>25</v>
      </c>
      <c r="X71" s="50">
        <v>25</v>
      </c>
      <c r="Y71" s="50"/>
      <c r="Z71" s="50"/>
      <c r="AA71" s="50">
        <v>0</v>
      </c>
      <c r="AB71" s="50"/>
      <c r="AC71" s="50"/>
      <c r="AD71" s="50">
        <v>0</v>
      </c>
      <c r="AE71" s="50"/>
      <c r="AF71" s="277">
        <f t="shared" si="54"/>
        <v>25</v>
      </c>
      <c r="AG71" s="277">
        <f t="shared" si="55"/>
        <v>25</v>
      </c>
      <c r="AH71" s="277">
        <f t="shared" si="56"/>
        <v>0</v>
      </c>
      <c r="AI71" s="50"/>
      <c r="AJ71" s="50"/>
      <c r="AK71" s="50">
        <f t="shared" si="57"/>
        <v>0</v>
      </c>
      <c r="AL71" s="51">
        <f t="shared" si="58"/>
        <v>25</v>
      </c>
      <c r="AM71" s="51">
        <f t="shared" si="59"/>
        <v>25</v>
      </c>
      <c r="AN71" s="50">
        <f t="shared" si="60"/>
        <v>0</v>
      </c>
      <c r="AP71" s="77"/>
      <c r="AQ71" s="77"/>
      <c r="AR71" s="100"/>
      <c r="AS71" s="100"/>
      <c r="AT71" s="100"/>
    </row>
    <row r="72" spans="1:46" ht="15" customHeight="1">
      <c r="A72" s="70" t="s">
        <v>786</v>
      </c>
      <c r="B72" s="50"/>
      <c r="C72" s="50">
        <v>0</v>
      </c>
      <c r="D72" s="50"/>
      <c r="E72" s="50"/>
      <c r="F72" s="50">
        <v>0</v>
      </c>
      <c r="G72" s="50"/>
      <c r="H72" s="50"/>
      <c r="I72" s="50"/>
      <c r="J72" s="50">
        <f t="shared" si="50"/>
        <v>0</v>
      </c>
      <c r="K72" s="711">
        <f t="shared" si="51"/>
        <v>0</v>
      </c>
      <c r="L72" s="711">
        <f t="shared" si="52"/>
        <v>0</v>
      </c>
      <c r="M72" s="711">
        <f t="shared" si="53"/>
        <v>0</v>
      </c>
      <c r="N72" s="50"/>
      <c r="O72" s="50">
        <v>0</v>
      </c>
      <c r="P72" s="50"/>
      <c r="Q72" s="50"/>
      <c r="R72" s="50">
        <v>0</v>
      </c>
      <c r="S72" s="50"/>
      <c r="T72" s="50"/>
      <c r="U72" s="50">
        <v>0</v>
      </c>
      <c r="V72" s="50"/>
      <c r="W72" s="50"/>
      <c r="X72" s="50">
        <v>0</v>
      </c>
      <c r="Y72" s="50"/>
      <c r="Z72" s="50"/>
      <c r="AA72" s="50">
        <v>0</v>
      </c>
      <c r="AB72" s="50"/>
      <c r="AC72" s="50"/>
      <c r="AD72" s="50">
        <v>0</v>
      </c>
      <c r="AE72" s="50"/>
      <c r="AF72" s="277">
        <f t="shared" si="54"/>
        <v>0</v>
      </c>
      <c r="AG72" s="277">
        <f t="shared" si="55"/>
        <v>0</v>
      </c>
      <c r="AH72" s="277">
        <f t="shared" si="56"/>
        <v>0</v>
      </c>
      <c r="AI72" s="50"/>
      <c r="AJ72" s="50"/>
      <c r="AK72" s="50">
        <f t="shared" si="57"/>
        <v>0</v>
      </c>
      <c r="AL72" s="51">
        <f t="shared" si="58"/>
        <v>0</v>
      </c>
      <c r="AM72" s="51">
        <f t="shared" si="59"/>
        <v>0</v>
      </c>
      <c r="AN72" s="50">
        <f t="shared" si="60"/>
        <v>0</v>
      </c>
      <c r="AO72" s="52"/>
      <c r="AP72" s="77"/>
      <c r="AQ72" s="77"/>
      <c r="AR72" s="100"/>
      <c r="AS72" s="100"/>
      <c r="AT72" s="100"/>
    </row>
    <row r="73" spans="1:46" ht="15" customHeight="1">
      <c r="A73" s="222" t="s">
        <v>153</v>
      </c>
      <c r="B73" s="47">
        <f>SUM(B59:B72)</f>
        <v>0</v>
      </c>
      <c r="C73" s="47">
        <f t="shared" ref="C73:AH73" si="61">SUM(C59:C72)</f>
        <v>0</v>
      </c>
      <c r="D73" s="47">
        <f t="shared" si="61"/>
        <v>0</v>
      </c>
      <c r="E73" s="47">
        <f t="shared" si="61"/>
        <v>0</v>
      </c>
      <c r="F73" s="47">
        <f t="shared" si="61"/>
        <v>0</v>
      </c>
      <c r="G73" s="47">
        <f t="shared" si="61"/>
        <v>0</v>
      </c>
      <c r="H73" s="47">
        <f t="shared" si="61"/>
        <v>0</v>
      </c>
      <c r="I73" s="47">
        <f t="shared" si="61"/>
        <v>0</v>
      </c>
      <c r="J73" s="47">
        <f t="shared" si="61"/>
        <v>0</v>
      </c>
      <c r="K73" s="462">
        <f t="shared" si="61"/>
        <v>0</v>
      </c>
      <c r="L73" s="462">
        <f t="shared" si="61"/>
        <v>0</v>
      </c>
      <c r="M73" s="462">
        <f t="shared" si="61"/>
        <v>0</v>
      </c>
      <c r="N73" s="47">
        <f t="shared" si="61"/>
        <v>0</v>
      </c>
      <c r="O73" s="47">
        <f t="shared" si="61"/>
        <v>0</v>
      </c>
      <c r="P73" s="47">
        <f t="shared" si="61"/>
        <v>7</v>
      </c>
      <c r="Q73" s="47">
        <f t="shared" si="61"/>
        <v>0</v>
      </c>
      <c r="R73" s="47">
        <f t="shared" si="61"/>
        <v>0</v>
      </c>
      <c r="S73" s="47">
        <f t="shared" si="61"/>
        <v>0</v>
      </c>
      <c r="T73" s="47">
        <f t="shared" si="61"/>
        <v>0</v>
      </c>
      <c r="U73" s="47">
        <f t="shared" si="61"/>
        <v>0</v>
      </c>
      <c r="V73" s="47">
        <f t="shared" si="61"/>
        <v>0</v>
      </c>
      <c r="W73" s="47">
        <f t="shared" si="61"/>
        <v>247496</v>
      </c>
      <c r="X73" s="47">
        <f t="shared" si="61"/>
        <v>314114</v>
      </c>
      <c r="Y73" s="47">
        <f t="shared" si="61"/>
        <v>356863</v>
      </c>
      <c r="Z73" s="47">
        <f t="shared" si="61"/>
        <v>0</v>
      </c>
      <c r="AA73" s="47">
        <f t="shared" si="61"/>
        <v>0</v>
      </c>
      <c r="AB73" s="47">
        <f t="shared" si="61"/>
        <v>0</v>
      </c>
      <c r="AC73" s="47">
        <f t="shared" si="61"/>
        <v>0</v>
      </c>
      <c r="AD73" s="47">
        <f t="shared" si="61"/>
        <v>0</v>
      </c>
      <c r="AE73" s="47">
        <f t="shared" si="61"/>
        <v>0</v>
      </c>
      <c r="AF73" s="462">
        <f t="shared" si="61"/>
        <v>247496</v>
      </c>
      <c r="AG73" s="462">
        <f t="shared" si="61"/>
        <v>314114</v>
      </c>
      <c r="AH73" s="462">
        <f t="shared" si="61"/>
        <v>356870</v>
      </c>
      <c r="AI73" s="47">
        <f>SUM(AI59:AI72)</f>
        <v>0</v>
      </c>
      <c r="AJ73" s="47">
        <f>SUM(AJ59:AJ72)</f>
        <v>0</v>
      </c>
      <c r="AK73" s="47">
        <f>SUM(AI73+AJ73)</f>
        <v>0</v>
      </c>
      <c r="AL73" s="47">
        <f>SUM(AL59:AL72)</f>
        <v>247496</v>
      </c>
      <c r="AM73" s="47">
        <f>SUM(AM59:AM72)</f>
        <v>314114</v>
      </c>
      <c r="AN73" s="47">
        <f>SUM(AN59:AN72)</f>
        <v>356870</v>
      </c>
      <c r="AO73" s="52"/>
      <c r="AP73" s="77"/>
      <c r="AQ73" s="77"/>
      <c r="AR73" s="100"/>
      <c r="AS73" s="100"/>
      <c r="AT73" s="100"/>
    </row>
    <row r="74" spans="1:46" ht="15" customHeight="1">
      <c r="A74" s="70" t="s">
        <v>143</v>
      </c>
      <c r="B74" s="55"/>
      <c r="C74" s="55">
        <v>0</v>
      </c>
      <c r="D74" s="55"/>
      <c r="E74" s="55"/>
      <c r="F74" s="55">
        <v>0</v>
      </c>
      <c r="G74" s="55"/>
      <c r="H74" s="55"/>
      <c r="I74" s="55"/>
      <c r="J74" s="55">
        <f t="shared" ref="J74:J81" si="62">SUM(H74:I74)</f>
        <v>0</v>
      </c>
      <c r="K74" s="710">
        <f t="shared" ref="K74:K81" si="63">B74+E74+H74</f>
        <v>0</v>
      </c>
      <c r="L74" s="710">
        <f t="shared" ref="L74:L81" si="64">C74+F74+I74</f>
        <v>0</v>
      </c>
      <c r="M74" s="710">
        <f t="shared" ref="M74:M81" si="65">D74+G74+J74</f>
        <v>0</v>
      </c>
      <c r="N74" s="55"/>
      <c r="O74" s="55">
        <v>0</v>
      </c>
      <c r="P74" s="55"/>
      <c r="Q74" s="55"/>
      <c r="R74" s="55">
        <v>0</v>
      </c>
      <c r="S74" s="55"/>
      <c r="T74" s="55"/>
      <c r="U74" s="55">
        <v>0</v>
      </c>
      <c r="V74" s="55"/>
      <c r="W74" s="55"/>
      <c r="X74" s="55">
        <v>0</v>
      </c>
      <c r="Y74" s="55">
        <f>200-100</f>
        <v>100</v>
      </c>
      <c r="Z74" s="55"/>
      <c r="AA74" s="55">
        <v>0</v>
      </c>
      <c r="AB74" s="55"/>
      <c r="AC74" s="55"/>
      <c r="AD74" s="55">
        <v>0</v>
      </c>
      <c r="AE74" s="55"/>
      <c r="AF74" s="304">
        <f t="shared" ref="AF74:AF81" si="66">N74+Q74+T74+W74+Z74+AC74</f>
        <v>0</v>
      </c>
      <c r="AG74" s="304">
        <f t="shared" ref="AG74:AG81" si="67">O74+R74+U74+X74+AA74+AD74</f>
        <v>0</v>
      </c>
      <c r="AH74" s="304">
        <f t="shared" ref="AH74:AH81" si="68">P74+S74+V74+Y74+AB74+AE74</f>
        <v>100</v>
      </c>
      <c r="AI74" s="55"/>
      <c r="AJ74" s="55"/>
      <c r="AK74" s="55">
        <f t="shared" ref="AK74:AK81" si="69">SUM(AI74:AJ74)</f>
        <v>0</v>
      </c>
      <c r="AL74" s="51">
        <f t="shared" ref="AL74:AL81" si="70">SUM(K74+AF74)</f>
        <v>0</v>
      </c>
      <c r="AM74" s="51">
        <f t="shared" ref="AM74:AM81" si="71">SUM(L74+AG74)</f>
        <v>0</v>
      </c>
      <c r="AN74" s="55">
        <f t="shared" ref="AN74:AN81" si="72">SUM(M74+AH74)</f>
        <v>100</v>
      </c>
      <c r="AO74" s="52"/>
      <c r="AP74" s="77"/>
      <c r="AQ74" s="77"/>
      <c r="AR74" s="100"/>
      <c r="AS74" s="100"/>
      <c r="AT74" s="100"/>
    </row>
    <row r="75" spans="1:46" ht="15" hidden="1" customHeight="1">
      <c r="A75" s="70" t="s">
        <v>142</v>
      </c>
      <c r="B75" s="50"/>
      <c r="C75" s="50">
        <v>0</v>
      </c>
      <c r="D75" s="50"/>
      <c r="E75" s="50"/>
      <c r="F75" s="50">
        <v>0</v>
      </c>
      <c r="G75" s="50"/>
      <c r="H75" s="50"/>
      <c r="I75" s="50"/>
      <c r="J75" s="50">
        <f t="shared" si="62"/>
        <v>0</v>
      </c>
      <c r="K75" s="711">
        <f t="shared" si="63"/>
        <v>0</v>
      </c>
      <c r="L75" s="711">
        <f t="shared" si="64"/>
        <v>0</v>
      </c>
      <c r="M75" s="711">
        <f t="shared" si="65"/>
        <v>0</v>
      </c>
      <c r="N75" s="50"/>
      <c r="O75" s="50">
        <v>0</v>
      </c>
      <c r="P75" s="50"/>
      <c r="Q75" s="50"/>
      <c r="R75" s="50">
        <v>0</v>
      </c>
      <c r="S75" s="50"/>
      <c r="T75" s="50"/>
      <c r="U75" s="50">
        <v>0</v>
      </c>
      <c r="V75" s="50"/>
      <c r="W75" s="50"/>
      <c r="X75" s="50">
        <v>0</v>
      </c>
      <c r="Y75" s="50"/>
      <c r="Z75" s="50"/>
      <c r="AA75" s="50">
        <v>0</v>
      </c>
      <c r="AB75" s="50"/>
      <c r="AC75" s="50"/>
      <c r="AD75" s="50">
        <v>0</v>
      </c>
      <c r="AE75" s="50"/>
      <c r="AF75" s="277">
        <f t="shared" si="66"/>
        <v>0</v>
      </c>
      <c r="AG75" s="277">
        <f t="shared" si="67"/>
        <v>0</v>
      </c>
      <c r="AH75" s="277">
        <f t="shared" si="68"/>
        <v>0</v>
      </c>
      <c r="AI75" s="50"/>
      <c r="AJ75" s="50"/>
      <c r="AK75" s="50">
        <f t="shared" si="69"/>
        <v>0</v>
      </c>
      <c r="AL75" s="51">
        <f t="shared" si="70"/>
        <v>0</v>
      </c>
      <c r="AM75" s="51">
        <f t="shared" si="71"/>
        <v>0</v>
      </c>
      <c r="AN75" s="50">
        <f t="shared" si="72"/>
        <v>0</v>
      </c>
      <c r="AP75" s="77"/>
      <c r="AQ75" s="77"/>
      <c r="AR75" s="100"/>
      <c r="AS75" s="100"/>
      <c r="AT75" s="100"/>
    </row>
    <row r="76" spans="1:46" ht="15" customHeight="1">
      <c r="A76" s="70" t="s">
        <v>863</v>
      </c>
      <c r="B76" s="50"/>
      <c r="C76" s="50">
        <v>0</v>
      </c>
      <c r="D76" s="50"/>
      <c r="E76" s="50"/>
      <c r="F76" s="50">
        <v>0</v>
      </c>
      <c r="G76" s="50"/>
      <c r="H76" s="50"/>
      <c r="I76" s="50"/>
      <c r="J76" s="50">
        <f t="shared" si="62"/>
        <v>0</v>
      </c>
      <c r="K76" s="711">
        <f t="shared" si="63"/>
        <v>0</v>
      </c>
      <c r="L76" s="711">
        <f t="shared" si="64"/>
        <v>0</v>
      </c>
      <c r="M76" s="711">
        <f t="shared" si="65"/>
        <v>0</v>
      </c>
      <c r="N76" s="50"/>
      <c r="O76" s="50">
        <v>0</v>
      </c>
      <c r="P76" s="50"/>
      <c r="Q76" s="50"/>
      <c r="R76" s="50">
        <v>0</v>
      </c>
      <c r="S76" s="50"/>
      <c r="T76" s="50"/>
      <c r="U76" s="50">
        <v>0</v>
      </c>
      <c r="V76" s="50"/>
      <c r="W76" s="50"/>
      <c r="X76" s="50">
        <v>0</v>
      </c>
      <c r="Y76" s="50"/>
      <c r="Z76" s="50"/>
      <c r="AA76" s="50">
        <v>0</v>
      </c>
      <c r="AB76" s="50"/>
      <c r="AC76" s="50"/>
      <c r="AD76" s="50">
        <v>0</v>
      </c>
      <c r="AE76" s="50"/>
      <c r="AF76" s="277">
        <f t="shared" si="66"/>
        <v>0</v>
      </c>
      <c r="AG76" s="277">
        <f t="shared" si="67"/>
        <v>0</v>
      </c>
      <c r="AH76" s="277">
        <f t="shared" si="68"/>
        <v>0</v>
      </c>
      <c r="AI76" s="50"/>
      <c r="AJ76" s="50"/>
      <c r="AK76" s="50">
        <f>SUM(AI76:AJ76)</f>
        <v>0</v>
      </c>
      <c r="AL76" s="51">
        <f t="shared" si="70"/>
        <v>0</v>
      </c>
      <c r="AM76" s="51">
        <f t="shared" si="71"/>
        <v>0</v>
      </c>
      <c r="AN76" s="50">
        <f t="shared" si="72"/>
        <v>0</v>
      </c>
      <c r="AO76" s="52"/>
      <c r="AP76" s="77"/>
      <c r="AQ76" s="77"/>
      <c r="AR76" s="100"/>
      <c r="AS76" s="100"/>
      <c r="AT76" s="100"/>
    </row>
    <row r="77" spans="1:46" ht="15" customHeight="1">
      <c r="A77" s="103" t="s">
        <v>792</v>
      </c>
      <c r="B77" s="50"/>
      <c r="C77" s="50">
        <v>0</v>
      </c>
      <c r="D77" s="50"/>
      <c r="E77" s="50"/>
      <c r="F77" s="50">
        <v>0</v>
      </c>
      <c r="G77" s="50"/>
      <c r="H77" s="50"/>
      <c r="I77" s="50"/>
      <c r="J77" s="50">
        <f t="shared" si="62"/>
        <v>0</v>
      </c>
      <c r="K77" s="711">
        <f t="shared" si="63"/>
        <v>0</v>
      </c>
      <c r="L77" s="711">
        <f t="shared" si="64"/>
        <v>0</v>
      </c>
      <c r="M77" s="711">
        <f t="shared" si="65"/>
        <v>0</v>
      </c>
      <c r="N77" s="50"/>
      <c r="O77" s="50">
        <v>0</v>
      </c>
      <c r="P77" s="50"/>
      <c r="Q77" s="50"/>
      <c r="R77" s="50">
        <v>0</v>
      </c>
      <c r="S77" s="50"/>
      <c r="T77" s="50"/>
      <c r="U77" s="50">
        <v>0</v>
      </c>
      <c r="V77" s="50"/>
      <c r="W77" s="50"/>
      <c r="X77" s="50">
        <v>0</v>
      </c>
      <c r="Y77" s="50"/>
      <c r="Z77" s="50"/>
      <c r="AA77" s="50">
        <v>0</v>
      </c>
      <c r="AB77" s="50"/>
      <c r="AC77" s="50"/>
      <c r="AD77" s="50">
        <v>0</v>
      </c>
      <c r="AE77" s="50"/>
      <c r="AF77" s="277">
        <f t="shared" si="66"/>
        <v>0</v>
      </c>
      <c r="AG77" s="277">
        <f t="shared" si="67"/>
        <v>0</v>
      </c>
      <c r="AH77" s="277">
        <f t="shared" si="68"/>
        <v>0</v>
      </c>
      <c r="AI77" s="50"/>
      <c r="AJ77" s="50"/>
      <c r="AK77" s="50">
        <f t="shared" si="69"/>
        <v>0</v>
      </c>
      <c r="AL77" s="51">
        <f t="shared" si="70"/>
        <v>0</v>
      </c>
      <c r="AM77" s="51">
        <f t="shared" si="71"/>
        <v>0</v>
      </c>
      <c r="AN77" s="50">
        <f t="shared" si="72"/>
        <v>0</v>
      </c>
      <c r="AO77" s="52"/>
      <c r="AP77" s="77"/>
      <c r="AQ77" s="77"/>
      <c r="AR77" s="100"/>
      <c r="AS77" s="100"/>
      <c r="AT77" s="100"/>
    </row>
    <row r="78" spans="1:46" s="103" customFormat="1" ht="15" customHeight="1">
      <c r="A78" s="103" t="s">
        <v>787</v>
      </c>
      <c r="B78" s="50"/>
      <c r="C78" s="50">
        <v>0</v>
      </c>
      <c r="D78" s="50"/>
      <c r="E78" s="50"/>
      <c r="F78" s="50">
        <v>0</v>
      </c>
      <c r="G78" s="50"/>
      <c r="H78" s="50"/>
      <c r="I78" s="50"/>
      <c r="J78" s="50">
        <f t="shared" si="62"/>
        <v>0</v>
      </c>
      <c r="K78" s="711">
        <f t="shared" si="63"/>
        <v>0</v>
      </c>
      <c r="L78" s="711">
        <f t="shared" si="64"/>
        <v>0</v>
      </c>
      <c r="M78" s="711">
        <f t="shared" si="65"/>
        <v>0</v>
      </c>
      <c r="N78" s="50"/>
      <c r="O78" s="50">
        <v>0</v>
      </c>
      <c r="P78" s="50"/>
      <c r="Q78" s="50"/>
      <c r="R78" s="50">
        <v>0</v>
      </c>
      <c r="S78" s="50"/>
      <c r="T78" s="50"/>
      <c r="U78" s="50">
        <v>0</v>
      </c>
      <c r="V78" s="50"/>
      <c r="W78" s="50">
        <v>1171200</v>
      </c>
      <c r="X78" s="50">
        <v>1129866</v>
      </c>
      <c r="Y78" s="50">
        <f>656414-90246</f>
        <v>566168</v>
      </c>
      <c r="Z78" s="50"/>
      <c r="AA78" s="50">
        <v>0</v>
      </c>
      <c r="AB78" s="50"/>
      <c r="AC78" s="50"/>
      <c r="AD78" s="50">
        <v>0</v>
      </c>
      <c r="AE78" s="50"/>
      <c r="AF78" s="277">
        <f t="shared" si="66"/>
        <v>1171200</v>
      </c>
      <c r="AG78" s="277">
        <f t="shared" si="67"/>
        <v>1129866</v>
      </c>
      <c r="AH78" s="277">
        <f t="shared" si="68"/>
        <v>566168</v>
      </c>
      <c r="AI78" s="50"/>
      <c r="AJ78" s="50"/>
      <c r="AK78" s="50">
        <f t="shared" si="69"/>
        <v>0</v>
      </c>
      <c r="AL78" s="51">
        <f t="shared" si="70"/>
        <v>1171200</v>
      </c>
      <c r="AM78" s="51">
        <f t="shared" si="71"/>
        <v>1129866</v>
      </c>
      <c r="AN78" s="50">
        <f t="shared" si="72"/>
        <v>566168</v>
      </c>
      <c r="AO78" s="46"/>
      <c r="AP78" s="66"/>
      <c r="AQ78" s="66"/>
      <c r="AR78" s="59"/>
      <c r="AS78" s="59"/>
      <c r="AT78" s="59"/>
    </row>
    <row r="79" spans="1:46" s="103" customFormat="1" ht="15" hidden="1" customHeight="1">
      <c r="A79" s="103" t="s">
        <v>144</v>
      </c>
      <c r="B79" s="50"/>
      <c r="C79" s="50">
        <v>0</v>
      </c>
      <c r="D79" s="50"/>
      <c r="E79" s="50"/>
      <c r="F79" s="50">
        <v>0</v>
      </c>
      <c r="G79" s="50"/>
      <c r="H79" s="50"/>
      <c r="I79" s="50"/>
      <c r="J79" s="50">
        <f t="shared" si="62"/>
        <v>0</v>
      </c>
      <c r="K79" s="711">
        <f t="shared" si="63"/>
        <v>0</v>
      </c>
      <c r="L79" s="711">
        <f t="shared" si="64"/>
        <v>0</v>
      </c>
      <c r="M79" s="711">
        <f t="shared" si="65"/>
        <v>0</v>
      </c>
      <c r="N79" s="50"/>
      <c r="O79" s="50">
        <v>0</v>
      </c>
      <c r="P79" s="50"/>
      <c r="Q79" s="50"/>
      <c r="R79" s="50">
        <v>0</v>
      </c>
      <c r="S79" s="50"/>
      <c r="T79" s="50"/>
      <c r="U79" s="50">
        <v>0</v>
      </c>
      <c r="V79" s="50"/>
      <c r="W79" s="50"/>
      <c r="X79" s="50">
        <v>0</v>
      </c>
      <c r="Y79" s="50"/>
      <c r="Z79" s="50"/>
      <c r="AA79" s="50">
        <v>0</v>
      </c>
      <c r="AB79" s="50"/>
      <c r="AC79" s="50"/>
      <c r="AD79" s="50">
        <v>0</v>
      </c>
      <c r="AE79" s="50"/>
      <c r="AF79" s="277">
        <f t="shared" si="66"/>
        <v>0</v>
      </c>
      <c r="AG79" s="277">
        <f t="shared" si="67"/>
        <v>0</v>
      </c>
      <c r="AH79" s="277">
        <f t="shared" si="68"/>
        <v>0</v>
      </c>
      <c r="AI79" s="50"/>
      <c r="AJ79" s="50"/>
      <c r="AK79" s="50">
        <f>SUM(AI79:AJ79)</f>
        <v>0</v>
      </c>
      <c r="AL79" s="51">
        <f t="shared" si="70"/>
        <v>0</v>
      </c>
      <c r="AM79" s="51">
        <f t="shared" si="71"/>
        <v>0</v>
      </c>
      <c r="AN79" s="50">
        <f t="shared" si="72"/>
        <v>0</v>
      </c>
      <c r="AO79" s="46"/>
      <c r="AP79" s="66"/>
      <c r="AQ79" s="66"/>
      <c r="AR79" s="59"/>
      <c r="AS79" s="59"/>
      <c r="AT79" s="59"/>
    </row>
    <row r="80" spans="1:46" s="103" customFormat="1" ht="15" customHeight="1">
      <c r="A80" s="103" t="s">
        <v>793</v>
      </c>
      <c r="B80" s="50"/>
      <c r="C80" s="50">
        <v>0</v>
      </c>
      <c r="D80" s="50"/>
      <c r="E80" s="50"/>
      <c r="F80" s="50">
        <v>0</v>
      </c>
      <c r="G80" s="50"/>
      <c r="H80" s="50"/>
      <c r="I80" s="50"/>
      <c r="J80" s="50">
        <f t="shared" si="62"/>
        <v>0</v>
      </c>
      <c r="K80" s="711">
        <f t="shared" si="63"/>
        <v>0</v>
      </c>
      <c r="L80" s="711">
        <f t="shared" si="64"/>
        <v>0</v>
      </c>
      <c r="M80" s="711">
        <f t="shared" si="65"/>
        <v>0</v>
      </c>
      <c r="N80" s="50">
        <v>76000</v>
      </c>
      <c r="O80" s="50">
        <v>76000</v>
      </c>
      <c r="P80" s="50">
        <v>79721</v>
      </c>
      <c r="Q80" s="50"/>
      <c r="R80" s="50">
        <v>0</v>
      </c>
      <c r="S80" s="50"/>
      <c r="T80" s="50"/>
      <c r="U80" s="50">
        <v>0</v>
      </c>
      <c r="V80" s="50"/>
      <c r="W80" s="50"/>
      <c r="X80" s="50">
        <v>0</v>
      </c>
      <c r="Y80" s="50"/>
      <c r="Z80" s="50"/>
      <c r="AA80" s="50">
        <v>0</v>
      </c>
      <c r="AB80" s="50"/>
      <c r="AC80" s="50"/>
      <c r="AD80" s="50">
        <v>0</v>
      </c>
      <c r="AE80" s="50"/>
      <c r="AF80" s="277">
        <f t="shared" si="66"/>
        <v>76000</v>
      </c>
      <c r="AG80" s="277">
        <f t="shared" si="67"/>
        <v>76000</v>
      </c>
      <c r="AH80" s="277">
        <f t="shared" si="68"/>
        <v>79721</v>
      </c>
      <c r="AI80" s="50"/>
      <c r="AJ80" s="50"/>
      <c r="AK80" s="50">
        <f t="shared" si="69"/>
        <v>0</v>
      </c>
      <c r="AL80" s="51">
        <f t="shared" si="70"/>
        <v>76000</v>
      </c>
      <c r="AM80" s="51">
        <f t="shared" si="71"/>
        <v>76000</v>
      </c>
      <c r="AN80" s="50">
        <f t="shared" si="72"/>
        <v>79721</v>
      </c>
      <c r="AO80" s="46"/>
      <c r="AP80" s="96"/>
      <c r="AQ80" s="96"/>
      <c r="AR80" s="112"/>
      <c r="AS80" s="59"/>
      <c r="AT80" s="59"/>
    </row>
    <row r="81" spans="1:46" s="103" customFormat="1" ht="15" customHeight="1">
      <c r="A81" s="103" t="s">
        <v>145</v>
      </c>
      <c r="B81" s="50"/>
      <c r="C81" s="50">
        <v>0</v>
      </c>
      <c r="D81" s="50"/>
      <c r="E81" s="50"/>
      <c r="F81" s="50">
        <v>0</v>
      </c>
      <c r="G81" s="50"/>
      <c r="H81" s="50"/>
      <c r="I81" s="50"/>
      <c r="J81" s="50">
        <f t="shared" si="62"/>
        <v>0</v>
      </c>
      <c r="K81" s="711">
        <f t="shared" si="63"/>
        <v>0</v>
      </c>
      <c r="L81" s="711">
        <f t="shared" si="64"/>
        <v>0</v>
      </c>
      <c r="M81" s="711">
        <f t="shared" si="65"/>
        <v>0</v>
      </c>
      <c r="N81" s="50"/>
      <c r="O81" s="50">
        <v>0</v>
      </c>
      <c r="P81" s="50"/>
      <c r="Q81" s="50"/>
      <c r="R81" s="50">
        <v>0</v>
      </c>
      <c r="S81" s="50"/>
      <c r="T81" s="50"/>
      <c r="U81" s="50">
        <v>0</v>
      </c>
      <c r="V81" s="50"/>
      <c r="W81" s="50">
        <v>3000</v>
      </c>
      <c r="X81" s="50">
        <v>3000</v>
      </c>
      <c r="Y81" s="50">
        <v>4283</v>
      </c>
      <c r="Z81" s="50"/>
      <c r="AA81" s="50">
        <v>0</v>
      </c>
      <c r="AB81" s="50"/>
      <c r="AC81" s="50"/>
      <c r="AD81" s="50">
        <v>0</v>
      </c>
      <c r="AE81" s="50"/>
      <c r="AF81" s="277">
        <f t="shared" si="66"/>
        <v>3000</v>
      </c>
      <c r="AG81" s="277">
        <f t="shared" si="67"/>
        <v>3000</v>
      </c>
      <c r="AH81" s="277">
        <f t="shared" si="68"/>
        <v>4283</v>
      </c>
      <c r="AI81" s="50"/>
      <c r="AJ81" s="50"/>
      <c r="AK81" s="50">
        <f t="shared" si="69"/>
        <v>0</v>
      </c>
      <c r="AL81" s="51">
        <f t="shared" si="70"/>
        <v>3000</v>
      </c>
      <c r="AM81" s="51">
        <f t="shared" si="71"/>
        <v>3000</v>
      </c>
      <c r="AN81" s="50">
        <f t="shared" si="72"/>
        <v>4283</v>
      </c>
      <c r="AP81" s="66"/>
      <c r="AQ81" s="66"/>
      <c r="AR81" s="59"/>
      <c r="AS81" s="59"/>
      <c r="AT81" s="59"/>
    </row>
    <row r="82" spans="1:46" ht="15" customHeight="1">
      <c r="A82" s="223" t="s">
        <v>154</v>
      </c>
      <c r="B82" s="47">
        <f>SUM(B74:B81)</f>
        <v>0</v>
      </c>
      <c r="C82" s="47">
        <f t="shared" ref="C82:AL82" si="73">SUM(C74:C81)</f>
        <v>0</v>
      </c>
      <c r="D82" s="47">
        <f t="shared" si="73"/>
        <v>0</v>
      </c>
      <c r="E82" s="47">
        <f t="shared" si="73"/>
        <v>0</v>
      </c>
      <c r="F82" s="47">
        <f t="shared" si="73"/>
        <v>0</v>
      </c>
      <c r="G82" s="47">
        <f t="shared" si="73"/>
        <v>0</v>
      </c>
      <c r="H82" s="47">
        <f t="shared" si="73"/>
        <v>0</v>
      </c>
      <c r="I82" s="47">
        <f t="shared" si="73"/>
        <v>0</v>
      </c>
      <c r="J82" s="47">
        <f t="shared" si="73"/>
        <v>0</v>
      </c>
      <c r="K82" s="462">
        <f t="shared" si="73"/>
        <v>0</v>
      </c>
      <c r="L82" s="462">
        <f t="shared" si="73"/>
        <v>0</v>
      </c>
      <c r="M82" s="462">
        <f t="shared" si="73"/>
        <v>0</v>
      </c>
      <c r="N82" s="47">
        <f t="shared" si="73"/>
        <v>76000</v>
      </c>
      <c r="O82" s="47">
        <f t="shared" si="73"/>
        <v>76000</v>
      </c>
      <c r="P82" s="47">
        <f t="shared" si="73"/>
        <v>79721</v>
      </c>
      <c r="Q82" s="47">
        <f t="shared" si="73"/>
        <v>0</v>
      </c>
      <c r="R82" s="47">
        <f t="shared" si="73"/>
        <v>0</v>
      </c>
      <c r="S82" s="47">
        <f t="shared" si="73"/>
        <v>0</v>
      </c>
      <c r="T82" s="47">
        <f t="shared" si="73"/>
        <v>0</v>
      </c>
      <c r="U82" s="47">
        <f t="shared" si="73"/>
        <v>0</v>
      </c>
      <c r="V82" s="47">
        <f t="shared" si="73"/>
        <v>0</v>
      </c>
      <c r="W82" s="47">
        <f t="shared" si="73"/>
        <v>1174200</v>
      </c>
      <c r="X82" s="47">
        <f t="shared" si="73"/>
        <v>1132866</v>
      </c>
      <c r="Y82" s="47">
        <f t="shared" si="73"/>
        <v>570551</v>
      </c>
      <c r="Z82" s="47">
        <f t="shared" si="73"/>
        <v>0</v>
      </c>
      <c r="AA82" s="47">
        <f t="shared" si="73"/>
        <v>0</v>
      </c>
      <c r="AB82" s="47">
        <f t="shared" si="73"/>
        <v>0</v>
      </c>
      <c r="AC82" s="47">
        <f t="shared" si="73"/>
        <v>0</v>
      </c>
      <c r="AD82" s="47">
        <f t="shared" si="73"/>
        <v>0</v>
      </c>
      <c r="AE82" s="47">
        <f t="shared" si="73"/>
        <v>0</v>
      </c>
      <c r="AF82" s="462">
        <f t="shared" si="73"/>
        <v>1250200</v>
      </c>
      <c r="AG82" s="462">
        <f t="shared" si="73"/>
        <v>1208866</v>
      </c>
      <c r="AH82" s="462">
        <f t="shared" si="73"/>
        <v>650272</v>
      </c>
      <c r="AI82" s="47">
        <f t="shared" si="73"/>
        <v>0</v>
      </c>
      <c r="AJ82" s="47">
        <f t="shared" si="73"/>
        <v>0</v>
      </c>
      <c r="AK82" s="47">
        <f t="shared" si="73"/>
        <v>0</v>
      </c>
      <c r="AL82" s="47">
        <f t="shared" si="73"/>
        <v>1250200</v>
      </c>
      <c r="AM82" s="47">
        <f>SUM(AM74:AM81)</f>
        <v>1208866</v>
      </c>
      <c r="AN82" s="47">
        <f>SUM(AN74:AN81)</f>
        <v>650272</v>
      </c>
      <c r="AO82" s="52"/>
    </row>
    <row r="83" spans="1:46" ht="15" customHeight="1">
      <c r="A83" s="222" t="s">
        <v>886</v>
      </c>
      <c r="B83" s="156">
        <f>B82+B73</f>
        <v>0</v>
      </c>
      <c r="C83" s="156">
        <f t="shared" ref="C83:AL83" si="74">C82+C73</f>
        <v>0</v>
      </c>
      <c r="D83" s="156">
        <f t="shared" si="74"/>
        <v>0</v>
      </c>
      <c r="E83" s="156">
        <f t="shared" si="74"/>
        <v>0</v>
      </c>
      <c r="F83" s="156">
        <f t="shared" si="74"/>
        <v>0</v>
      </c>
      <c r="G83" s="156">
        <f t="shared" si="74"/>
        <v>0</v>
      </c>
      <c r="H83" s="156">
        <f t="shared" si="74"/>
        <v>0</v>
      </c>
      <c r="I83" s="156">
        <f t="shared" si="74"/>
        <v>0</v>
      </c>
      <c r="J83" s="156">
        <f t="shared" si="74"/>
        <v>0</v>
      </c>
      <c r="K83" s="462">
        <f t="shared" si="74"/>
        <v>0</v>
      </c>
      <c r="L83" s="462">
        <f t="shared" si="74"/>
        <v>0</v>
      </c>
      <c r="M83" s="462">
        <f t="shared" si="74"/>
        <v>0</v>
      </c>
      <c r="N83" s="156">
        <f t="shared" si="74"/>
        <v>76000</v>
      </c>
      <c r="O83" s="156">
        <f t="shared" si="74"/>
        <v>76000</v>
      </c>
      <c r="P83" s="156">
        <f t="shared" si="74"/>
        <v>79728</v>
      </c>
      <c r="Q83" s="156">
        <f t="shared" si="74"/>
        <v>0</v>
      </c>
      <c r="R83" s="156">
        <f t="shared" si="74"/>
        <v>0</v>
      </c>
      <c r="S83" s="156">
        <f t="shared" si="74"/>
        <v>0</v>
      </c>
      <c r="T83" s="156">
        <f t="shared" si="74"/>
        <v>0</v>
      </c>
      <c r="U83" s="156">
        <f t="shared" si="74"/>
        <v>0</v>
      </c>
      <c r="V83" s="156">
        <f t="shared" si="74"/>
        <v>0</v>
      </c>
      <c r="W83" s="156">
        <f t="shared" si="74"/>
        <v>1421696</v>
      </c>
      <c r="X83" s="156">
        <f t="shared" si="74"/>
        <v>1446980</v>
      </c>
      <c r="Y83" s="156">
        <f t="shared" si="74"/>
        <v>927414</v>
      </c>
      <c r="Z83" s="156">
        <f t="shared" si="74"/>
        <v>0</v>
      </c>
      <c r="AA83" s="156">
        <f t="shared" si="74"/>
        <v>0</v>
      </c>
      <c r="AB83" s="156">
        <f t="shared" si="74"/>
        <v>0</v>
      </c>
      <c r="AC83" s="156">
        <f t="shared" si="74"/>
        <v>0</v>
      </c>
      <c r="AD83" s="156">
        <f t="shared" si="74"/>
        <v>0</v>
      </c>
      <c r="AE83" s="156">
        <f t="shared" si="74"/>
        <v>0</v>
      </c>
      <c r="AF83" s="156">
        <f t="shared" si="74"/>
        <v>1497696</v>
      </c>
      <c r="AG83" s="156">
        <f t="shared" si="74"/>
        <v>1522980</v>
      </c>
      <c r="AH83" s="156">
        <f t="shared" si="74"/>
        <v>1007142</v>
      </c>
      <c r="AI83" s="156">
        <f t="shared" si="74"/>
        <v>0</v>
      </c>
      <c r="AJ83" s="156">
        <f t="shared" si="74"/>
        <v>0</v>
      </c>
      <c r="AK83" s="156">
        <f t="shared" si="74"/>
        <v>0</v>
      </c>
      <c r="AL83" s="156">
        <f t="shared" si="74"/>
        <v>1497696</v>
      </c>
      <c r="AM83" s="156">
        <f>AM82+AM73</f>
        <v>1522980</v>
      </c>
      <c r="AN83" s="156">
        <f>AN82+AN73</f>
        <v>1007142</v>
      </c>
      <c r="AO83" s="52"/>
    </row>
    <row r="84" spans="1:46" s="103" customFormat="1" ht="15" hidden="1" customHeight="1">
      <c r="A84" s="70" t="s">
        <v>611</v>
      </c>
      <c r="B84" s="50"/>
      <c r="C84" s="50">
        <v>0</v>
      </c>
      <c r="D84" s="50"/>
      <c r="E84" s="50"/>
      <c r="F84" s="50">
        <v>0</v>
      </c>
      <c r="G84" s="50"/>
      <c r="H84" s="50"/>
      <c r="I84" s="50"/>
      <c r="J84" s="50">
        <f t="shared" ref="J84:J99" si="75">SUM(H84:I84)</f>
        <v>0</v>
      </c>
      <c r="K84" s="711">
        <f>B84+E84+H84</f>
        <v>0</v>
      </c>
      <c r="L84" s="711">
        <f t="shared" ref="L84:M99" si="76">C84+F84+I84</f>
        <v>0</v>
      </c>
      <c r="M84" s="711">
        <f t="shared" si="76"/>
        <v>0</v>
      </c>
      <c r="N84" s="50"/>
      <c r="O84" s="50">
        <v>0</v>
      </c>
      <c r="P84" s="50"/>
      <c r="Q84" s="50"/>
      <c r="R84" s="50">
        <v>0</v>
      </c>
      <c r="S84" s="50"/>
      <c r="T84" s="50"/>
      <c r="U84" s="50">
        <v>0</v>
      </c>
      <c r="V84" s="50"/>
      <c r="W84" s="50"/>
      <c r="X84" s="50">
        <v>0</v>
      </c>
      <c r="Y84" s="50"/>
      <c r="Z84" s="50"/>
      <c r="AA84" s="50">
        <v>0</v>
      </c>
      <c r="AB84" s="50"/>
      <c r="AC84" s="50"/>
      <c r="AD84" s="50">
        <v>0</v>
      </c>
      <c r="AE84" s="50"/>
      <c r="AF84" s="277">
        <f t="shared" ref="AF84:AF99" si="77">N84+Q84+T84+W84+Z84+AC84</f>
        <v>0</v>
      </c>
      <c r="AG84" s="277">
        <f t="shared" ref="AG84:AG99" si="78">O84+R84+U84+X84+AA84+AD84</f>
        <v>0</v>
      </c>
      <c r="AH84" s="277">
        <f t="shared" ref="AH84:AH99" si="79">P84+S84+V84+Y84+AB84+AE84</f>
        <v>0</v>
      </c>
      <c r="AI84" s="50"/>
      <c r="AJ84" s="50"/>
      <c r="AK84" s="50">
        <f t="shared" ref="AK84:AK99" si="80">SUM(AI84:AJ84)</f>
        <v>0</v>
      </c>
      <c r="AL84" s="51">
        <f t="shared" ref="AL84:AL99" si="81">SUM(K84+AF84)</f>
        <v>0</v>
      </c>
      <c r="AM84" s="51">
        <f t="shared" ref="AM84:AM99" si="82">SUM(L84+AG84)</f>
        <v>0</v>
      </c>
      <c r="AN84" s="50">
        <f>SUM(AL84+AM84)</f>
        <v>0</v>
      </c>
      <c r="AO84" s="46"/>
      <c r="AP84" s="66"/>
      <c r="AQ84" s="66"/>
      <c r="AR84" s="59"/>
      <c r="AS84" s="59"/>
      <c r="AT84" s="59"/>
    </row>
    <row r="85" spans="1:46" s="103" customFormat="1" ht="15" hidden="1" customHeight="1">
      <c r="A85" s="197" t="s">
        <v>794</v>
      </c>
      <c r="B85" s="50"/>
      <c r="C85" s="50">
        <v>0</v>
      </c>
      <c r="D85" s="50"/>
      <c r="E85" s="50"/>
      <c r="F85" s="50">
        <v>0</v>
      </c>
      <c r="G85" s="50"/>
      <c r="H85" s="50"/>
      <c r="I85" s="50"/>
      <c r="J85" s="50">
        <f t="shared" si="75"/>
        <v>0</v>
      </c>
      <c r="K85" s="711">
        <f t="shared" ref="K85:K99" si="83">B85+E85+H85</f>
        <v>0</v>
      </c>
      <c r="L85" s="711">
        <f t="shared" si="76"/>
        <v>0</v>
      </c>
      <c r="M85" s="711">
        <f t="shared" si="76"/>
        <v>0</v>
      </c>
      <c r="N85" s="50"/>
      <c r="O85" s="50">
        <v>0</v>
      </c>
      <c r="P85" s="50"/>
      <c r="Q85" s="50"/>
      <c r="R85" s="50">
        <v>0</v>
      </c>
      <c r="S85" s="50"/>
      <c r="T85" s="50"/>
      <c r="U85" s="50">
        <v>0</v>
      </c>
      <c r="V85" s="50"/>
      <c r="W85" s="50"/>
      <c r="X85" s="50">
        <v>0</v>
      </c>
      <c r="Y85" s="50"/>
      <c r="Z85" s="50"/>
      <c r="AA85" s="50">
        <v>0</v>
      </c>
      <c r="AB85" s="50"/>
      <c r="AC85" s="50"/>
      <c r="AD85" s="50">
        <v>0</v>
      </c>
      <c r="AE85" s="50"/>
      <c r="AF85" s="277">
        <f t="shared" si="77"/>
        <v>0</v>
      </c>
      <c r="AG85" s="277">
        <f t="shared" si="78"/>
        <v>0</v>
      </c>
      <c r="AH85" s="277">
        <f t="shared" si="79"/>
        <v>0</v>
      </c>
      <c r="AI85" s="50"/>
      <c r="AJ85" s="50"/>
      <c r="AK85" s="50">
        <f t="shared" si="80"/>
        <v>0</v>
      </c>
      <c r="AL85" s="51">
        <f t="shared" si="81"/>
        <v>0</v>
      </c>
      <c r="AM85" s="51">
        <f t="shared" si="82"/>
        <v>0</v>
      </c>
      <c r="AN85" s="50">
        <f>SUM(AL85+AM85)</f>
        <v>0</v>
      </c>
      <c r="AO85" s="46"/>
      <c r="AP85" s="66"/>
      <c r="AQ85" s="66"/>
      <c r="AR85" s="59"/>
      <c r="AS85" s="59"/>
      <c r="AT85" s="59"/>
    </row>
    <row r="86" spans="1:46" s="103" customFormat="1" ht="15" customHeight="1">
      <c r="A86" s="197" t="s">
        <v>612</v>
      </c>
      <c r="B86" s="50"/>
      <c r="C86" s="50">
        <v>0</v>
      </c>
      <c r="D86" s="50"/>
      <c r="E86" s="50"/>
      <c r="F86" s="50">
        <v>0</v>
      </c>
      <c r="G86" s="50"/>
      <c r="H86" s="50"/>
      <c r="I86" s="50"/>
      <c r="J86" s="50">
        <f t="shared" si="75"/>
        <v>0</v>
      </c>
      <c r="K86" s="711">
        <f t="shared" si="83"/>
        <v>0</v>
      </c>
      <c r="L86" s="711">
        <f t="shared" si="76"/>
        <v>0</v>
      </c>
      <c r="M86" s="711">
        <f t="shared" si="76"/>
        <v>0</v>
      </c>
      <c r="N86" s="50"/>
      <c r="O86" s="50">
        <v>0</v>
      </c>
      <c r="P86" s="50"/>
      <c r="Q86" s="50"/>
      <c r="R86" s="50">
        <v>0</v>
      </c>
      <c r="S86" s="50"/>
      <c r="T86" s="50"/>
      <c r="U86" s="50">
        <v>0</v>
      </c>
      <c r="V86" s="50"/>
      <c r="W86" s="50"/>
      <c r="X86" s="50">
        <v>0</v>
      </c>
      <c r="Y86" s="50"/>
      <c r="Z86" s="50"/>
      <c r="AA86" s="50">
        <v>0</v>
      </c>
      <c r="AB86" s="50"/>
      <c r="AC86" s="50"/>
      <c r="AD86" s="50">
        <v>0</v>
      </c>
      <c r="AE86" s="50"/>
      <c r="AF86" s="277">
        <f t="shared" si="77"/>
        <v>0</v>
      </c>
      <c r="AG86" s="277">
        <f t="shared" si="78"/>
        <v>0</v>
      </c>
      <c r="AH86" s="277">
        <f t="shared" si="79"/>
        <v>0</v>
      </c>
      <c r="AI86" s="50"/>
      <c r="AJ86" s="50"/>
      <c r="AK86" s="50">
        <f t="shared" si="80"/>
        <v>0</v>
      </c>
      <c r="AL86" s="51">
        <f t="shared" si="81"/>
        <v>0</v>
      </c>
      <c r="AM86" s="51">
        <f t="shared" si="82"/>
        <v>0</v>
      </c>
      <c r="AN86" s="50">
        <f t="shared" ref="AN86:AN93" si="84">SUM(M86+AH86)</f>
        <v>0</v>
      </c>
      <c r="AO86" s="46"/>
      <c r="AP86" s="66"/>
      <c r="AQ86" s="66"/>
      <c r="AR86" s="59"/>
      <c r="AS86" s="59"/>
      <c r="AT86" s="59"/>
    </row>
    <row r="87" spans="1:46" s="103" customFormat="1" ht="15" customHeight="1">
      <c r="A87" s="197" t="s">
        <v>613</v>
      </c>
      <c r="B87" s="50"/>
      <c r="C87" s="50">
        <v>0</v>
      </c>
      <c r="D87" s="50"/>
      <c r="E87" s="50"/>
      <c r="F87" s="50">
        <v>0</v>
      </c>
      <c r="G87" s="50"/>
      <c r="H87" s="50"/>
      <c r="I87" s="50"/>
      <c r="J87" s="50">
        <f t="shared" si="75"/>
        <v>0</v>
      </c>
      <c r="K87" s="711">
        <f t="shared" si="83"/>
        <v>0</v>
      </c>
      <c r="L87" s="711">
        <f t="shared" si="76"/>
        <v>0</v>
      </c>
      <c r="M87" s="711">
        <f t="shared" si="76"/>
        <v>0</v>
      </c>
      <c r="N87" s="50"/>
      <c r="O87" s="50">
        <v>0</v>
      </c>
      <c r="P87" s="50"/>
      <c r="Q87" s="50"/>
      <c r="R87" s="50">
        <v>0</v>
      </c>
      <c r="S87" s="50"/>
      <c r="T87" s="50"/>
      <c r="U87" s="50">
        <v>0</v>
      </c>
      <c r="V87" s="50"/>
      <c r="W87" s="50"/>
      <c r="X87" s="50">
        <v>0</v>
      </c>
      <c r="Y87" s="50"/>
      <c r="Z87" s="50"/>
      <c r="AA87" s="50">
        <v>0</v>
      </c>
      <c r="AB87" s="50"/>
      <c r="AC87" s="50"/>
      <c r="AD87" s="50">
        <v>0</v>
      </c>
      <c r="AE87" s="50"/>
      <c r="AF87" s="277">
        <f t="shared" si="77"/>
        <v>0</v>
      </c>
      <c r="AG87" s="277">
        <f t="shared" si="78"/>
        <v>0</v>
      </c>
      <c r="AH87" s="277">
        <f t="shared" si="79"/>
        <v>0</v>
      </c>
      <c r="AI87" s="50"/>
      <c r="AJ87" s="50"/>
      <c r="AK87" s="50">
        <f t="shared" si="80"/>
        <v>0</v>
      </c>
      <c r="AL87" s="51">
        <f t="shared" si="81"/>
        <v>0</v>
      </c>
      <c r="AM87" s="51">
        <f t="shared" si="82"/>
        <v>0</v>
      </c>
      <c r="AN87" s="50">
        <f t="shared" si="84"/>
        <v>0</v>
      </c>
      <c r="AO87" s="46"/>
      <c r="AP87" s="66"/>
      <c r="AQ87" s="66"/>
      <c r="AR87" s="59"/>
      <c r="AS87" s="59"/>
      <c r="AT87" s="59"/>
    </row>
    <row r="88" spans="1:46" s="103" customFormat="1" ht="15" hidden="1" customHeight="1">
      <c r="A88" s="197" t="s">
        <v>614</v>
      </c>
      <c r="B88" s="50"/>
      <c r="C88" s="50">
        <v>0</v>
      </c>
      <c r="D88" s="50"/>
      <c r="E88" s="50"/>
      <c r="F88" s="50">
        <v>0</v>
      </c>
      <c r="G88" s="50"/>
      <c r="H88" s="50"/>
      <c r="I88" s="50"/>
      <c r="J88" s="50">
        <f t="shared" si="75"/>
        <v>0</v>
      </c>
      <c r="K88" s="711">
        <f t="shared" si="83"/>
        <v>0</v>
      </c>
      <c r="L88" s="711">
        <f t="shared" si="76"/>
        <v>0</v>
      </c>
      <c r="M88" s="711">
        <f t="shared" si="76"/>
        <v>0</v>
      </c>
      <c r="N88" s="50"/>
      <c r="O88" s="50">
        <v>0</v>
      </c>
      <c r="P88" s="50"/>
      <c r="Q88" s="50"/>
      <c r="R88" s="50">
        <v>0</v>
      </c>
      <c r="S88" s="50"/>
      <c r="T88" s="50"/>
      <c r="U88" s="50">
        <v>0</v>
      </c>
      <c r="V88" s="50"/>
      <c r="W88" s="50"/>
      <c r="X88" s="50">
        <v>0</v>
      </c>
      <c r="Y88" s="50"/>
      <c r="Z88" s="50"/>
      <c r="AA88" s="50">
        <v>0</v>
      </c>
      <c r="AB88" s="50"/>
      <c r="AC88" s="50"/>
      <c r="AD88" s="50">
        <v>0</v>
      </c>
      <c r="AE88" s="50"/>
      <c r="AF88" s="277">
        <f t="shared" si="77"/>
        <v>0</v>
      </c>
      <c r="AG88" s="277">
        <f t="shared" si="78"/>
        <v>0</v>
      </c>
      <c r="AH88" s="277">
        <f t="shared" si="79"/>
        <v>0</v>
      </c>
      <c r="AI88" s="50"/>
      <c r="AJ88" s="50"/>
      <c r="AK88" s="50">
        <f t="shared" si="80"/>
        <v>0</v>
      </c>
      <c r="AL88" s="51">
        <f t="shared" si="81"/>
        <v>0</v>
      </c>
      <c r="AM88" s="51">
        <f t="shared" si="82"/>
        <v>0</v>
      </c>
      <c r="AN88" s="50">
        <f t="shared" si="84"/>
        <v>0</v>
      </c>
      <c r="AO88" s="46"/>
      <c r="AP88" s="66"/>
      <c r="AQ88" s="66"/>
      <c r="AR88" s="59"/>
      <c r="AS88" s="59"/>
      <c r="AT88" s="59"/>
    </row>
    <row r="89" spans="1:46" s="103" customFormat="1" ht="15" customHeight="1">
      <c r="A89" s="197" t="s">
        <v>615</v>
      </c>
      <c r="B89" s="50"/>
      <c r="C89" s="50">
        <v>0</v>
      </c>
      <c r="D89" s="50"/>
      <c r="E89" s="50"/>
      <c r="F89" s="50">
        <v>0</v>
      </c>
      <c r="G89" s="50"/>
      <c r="H89" s="50"/>
      <c r="I89" s="50"/>
      <c r="J89" s="50">
        <f t="shared" si="75"/>
        <v>0</v>
      </c>
      <c r="K89" s="711">
        <f t="shared" si="83"/>
        <v>0</v>
      </c>
      <c r="L89" s="711">
        <f t="shared" si="76"/>
        <v>0</v>
      </c>
      <c r="M89" s="711">
        <f t="shared" si="76"/>
        <v>0</v>
      </c>
      <c r="N89" s="50"/>
      <c r="O89" s="50">
        <v>0</v>
      </c>
      <c r="P89" s="50"/>
      <c r="Q89" s="50"/>
      <c r="R89" s="50">
        <v>0</v>
      </c>
      <c r="S89" s="50"/>
      <c r="T89" s="50"/>
      <c r="U89" s="50">
        <v>0</v>
      </c>
      <c r="V89" s="50"/>
      <c r="W89" s="50"/>
      <c r="X89" s="50">
        <v>0</v>
      </c>
      <c r="Y89" s="50"/>
      <c r="Z89" s="50"/>
      <c r="AA89" s="50">
        <v>0</v>
      </c>
      <c r="AB89" s="50"/>
      <c r="AC89" s="50"/>
      <c r="AD89" s="50">
        <v>0</v>
      </c>
      <c r="AE89" s="50"/>
      <c r="AF89" s="277">
        <f t="shared" si="77"/>
        <v>0</v>
      </c>
      <c r="AG89" s="277">
        <f t="shared" si="78"/>
        <v>0</v>
      </c>
      <c r="AH89" s="277">
        <f t="shared" si="79"/>
        <v>0</v>
      </c>
      <c r="AI89" s="50"/>
      <c r="AJ89" s="50"/>
      <c r="AK89" s="50">
        <f t="shared" si="80"/>
        <v>0</v>
      </c>
      <c r="AL89" s="51">
        <f t="shared" si="81"/>
        <v>0</v>
      </c>
      <c r="AM89" s="51">
        <f t="shared" si="82"/>
        <v>0</v>
      </c>
      <c r="AN89" s="50">
        <f t="shared" si="84"/>
        <v>0</v>
      </c>
      <c r="AO89" s="46"/>
      <c r="AP89" s="66"/>
      <c r="AQ89" s="66"/>
      <c r="AR89" s="59"/>
      <c r="AS89" s="59"/>
      <c r="AT89" s="59"/>
    </row>
    <row r="90" spans="1:46" s="103" customFormat="1" ht="15" customHeight="1">
      <c r="A90" s="197" t="s">
        <v>616</v>
      </c>
      <c r="B90" s="50"/>
      <c r="C90" s="50">
        <v>0</v>
      </c>
      <c r="D90" s="50"/>
      <c r="E90" s="50"/>
      <c r="F90" s="50">
        <v>0</v>
      </c>
      <c r="G90" s="50"/>
      <c r="H90" s="50"/>
      <c r="I90" s="50"/>
      <c r="J90" s="50">
        <f t="shared" si="75"/>
        <v>0</v>
      </c>
      <c r="K90" s="711">
        <f t="shared" si="83"/>
        <v>0</v>
      </c>
      <c r="L90" s="711">
        <f t="shared" si="76"/>
        <v>0</v>
      </c>
      <c r="M90" s="711">
        <f t="shared" si="76"/>
        <v>0</v>
      </c>
      <c r="N90" s="50"/>
      <c r="O90" s="50">
        <v>0</v>
      </c>
      <c r="P90" s="50"/>
      <c r="Q90" s="50"/>
      <c r="R90" s="50">
        <v>0</v>
      </c>
      <c r="S90" s="50"/>
      <c r="T90" s="50"/>
      <c r="U90" s="50">
        <v>0</v>
      </c>
      <c r="V90" s="50"/>
      <c r="W90" s="50"/>
      <c r="X90" s="50">
        <v>0</v>
      </c>
      <c r="Y90" s="50"/>
      <c r="Z90" s="50"/>
      <c r="AA90" s="50">
        <v>0</v>
      </c>
      <c r="AB90" s="50"/>
      <c r="AC90" s="50"/>
      <c r="AD90" s="50">
        <v>0</v>
      </c>
      <c r="AE90" s="50"/>
      <c r="AF90" s="277">
        <f t="shared" si="77"/>
        <v>0</v>
      </c>
      <c r="AG90" s="277">
        <f t="shared" si="78"/>
        <v>0</v>
      </c>
      <c r="AH90" s="277">
        <f t="shared" si="79"/>
        <v>0</v>
      </c>
      <c r="AI90" s="50"/>
      <c r="AJ90" s="50"/>
      <c r="AK90" s="50">
        <f t="shared" si="80"/>
        <v>0</v>
      </c>
      <c r="AL90" s="51">
        <f t="shared" si="81"/>
        <v>0</v>
      </c>
      <c r="AM90" s="51">
        <f t="shared" si="82"/>
        <v>0</v>
      </c>
      <c r="AN90" s="50">
        <f t="shared" si="84"/>
        <v>0</v>
      </c>
      <c r="AO90" s="46"/>
      <c r="AP90" s="66"/>
      <c r="AQ90" s="66"/>
      <c r="AR90" s="59"/>
      <c r="AS90" s="59"/>
      <c r="AT90" s="59"/>
    </row>
    <row r="91" spans="1:46" s="103" customFormat="1" ht="15" hidden="1" customHeight="1">
      <c r="A91" s="70" t="s">
        <v>617</v>
      </c>
      <c r="B91" s="50"/>
      <c r="C91" s="50">
        <v>0</v>
      </c>
      <c r="D91" s="50"/>
      <c r="E91" s="50"/>
      <c r="F91" s="50">
        <v>0</v>
      </c>
      <c r="G91" s="50"/>
      <c r="H91" s="50"/>
      <c r="I91" s="50"/>
      <c r="J91" s="50">
        <f t="shared" si="75"/>
        <v>0</v>
      </c>
      <c r="K91" s="711">
        <f t="shared" si="83"/>
        <v>0</v>
      </c>
      <c r="L91" s="711">
        <f t="shared" si="76"/>
        <v>0</v>
      </c>
      <c r="M91" s="711">
        <f t="shared" si="76"/>
        <v>0</v>
      </c>
      <c r="N91" s="50"/>
      <c r="O91" s="50">
        <v>0</v>
      </c>
      <c r="P91" s="50"/>
      <c r="Q91" s="50"/>
      <c r="R91" s="50">
        <v>0</v>
      </c>
      <c r="S91" s="50"/>
      <c r="T91" s="50"/>
      <c r="U91" s="50">
        <v>0</v>
      </c>
      <c r="V91" s="50"/>
      <c r="W91" s="50"/>
      <c r="X91" s="50">
        <v>0</v>
      </c>
      <c r="Y91" s="50"/>
      <c r="Z91" s="50"/>
      <c r="AA91" s="50">
        <v>0</v>
      </c>
      <c r="AB91" s="50"/>
      <c r="AC91" s="50"/>
      <c r="AD91" s="50">
        <v>0</v>
      </c>
      <c r="AE91" s="50"/>
      <c r="AF91" s="277">
        <f t="shared" si="77"/>
        <v>0</v>
      </c>
      <c r="AG91" s="277">
        <f t="shared" si="78"/>
        <v>0</v>
      </c>
      <c r="AH91" s="277">
        <f t="shared" si="79"/>
        <v>0</v>
      </c>
      <c r="AI91" s="50"/>
      <c r="AJ91" s="50"/>
      <c r="AK91" s="50">
        <f t="shared" si="80"/>
        <v>0</v>
      </c>
      <c r="AL91" s="51">
        <f t="shared" si="81"/>
        <v>0</v>
      </c>
      <c r="AM91" s="51">
        <f t="shared" si="82"/>
        <v>0</v>
      </c>
      <c r="AN91" s="50">
        <f t="shared" si="84"/>
        <v>0</v>
      </c>
      <c r="AO91" s="46"/>
      <c r="AP91" s="66"/>
      <c r="AQ91" s="66"/>
      <c r="AR91" s="59"/>
      <c r="AS91" s="59"/>
      <c r="AT91" s="59"/>
    </row>
    <row r="92" spans="1:46" s="103" customFormat="1" ht="15" customHeight="1">
      <c r="A92" s="70" t="s">
        <v>618</v>
      </c>
      <c r="B92" s="50"/>
      <c r="C92" s="50">
        <v>0</v>
      </c>
      <c r="D92" s="50"/>
      <c r="E92" s="50"/>
      <c r="F92" s="50">
        <v>0</v>
      </c>
      <c r="G92" s="50"/>
      <c r="H92" s="50"/>
      <c r="I92" s="50"/>
      <c r="J92" s="50">
        <f t="shared" si="75"/>
        <v>0</v>
      </c>
      <c r="K92" s="711">
        <f t="shared" si="83"/>
        <v>0</v>
      </c>
      <c r="L92" s="711">
        <f t="shared" si="76"/>
        <v>0</v>
      </c>
      <c r="M92" s="711">
        <f t="shared" si="76"/>
        <v>0</v>
      </c>
      <c r="N92" s="50"/>
      <c r="O92" s="50">
        <v>0</v>
      </c>
      <c r="P92" s="50"/>
      <c r="Q92" s="50"/>
      <c r="R92" s="50">
        <v>0</v>
      </c>
      <c r="S92" s="50"/>
      <c r="T92" s="50"/>
      <c r="U92" s="50">
        <v>0</v>
      </c>
      <c r="V92" s="50"/>
      <c r="W92" s="50"/>
      <c r="X92" s="50">
        <v>0</v>
      </c>
      <c r="Y92" s="50"/>
      <c r="Z92" s="50"/>
      <c r="AA92" s="50">
        <v>0</v>
      </c>
      <c r="AB92" s="50"/>
      <c r="AC92" s="50"/>
      <c r="AD92" s="50">
        <v>0</v>
      </c>
      <c r="AE92" s="50"/>
      <c r="AF92" s="277">
        <f t="shared" si="77"/>
        <v>0</v>
      </c>
      <c r="AG92" s="277">
        <f t="shared" si="78"/>
        <v>0</v>
      </c>
      <c r="AH92" s="277">
        <f t="shared" si="79"/>
        <v>0</v>
      </c>
      <c r="AI92" s="50"/>
      <c r="AJ92" s="50"/>
      <c r="AK92" s="50">
        <f t="shared" si="80"/>
        <v>0</v>
      </c>
      <c r="AL92" s="51">
        <f t="shared" si="81"/>
        <v>0</v>
      </c>
      <c r="AM92" s="51">
        <f t="shared" si="82"/>
        <v>0</v>
      </c>
      <c r="AN92" s="50">
        <f t="shared" si="84"/>
        <v>0</v>
      </c>
      <c r="AO92" s="46"/>
      <c r="AP92" s="66"/>
      <c r="AQ92" s="66"/>
      <c r="AR92" s="59"/>
      <c r="AS92" s="59"/>
      <c r="AT92" s="59"/>
    </row>
    <row r="93" spans="1:46" s="103" customFormat="1" ht="15" customHeight="1">
      <c r="A93" s="70" t="s">
        <v>619</v>
      </c>
      <c r="B93" s="50"/>
      <c r="C93" s="50">
        <v>0</v>
      </c>
      <c r="D93" s="50"/>
      <c r="E93" s="50"/>
      <c r="F93" s="50">
        <v>0</v>
      </c>
      <c r="G93" s="50"/>
      <c r="H93" s="50"/>
      <c r="I93" s="50"/>
      <c r="J93" s="50">
        <f t="shared" si="75"/>
        <v>0</v>
      </c>
      <c r="K93" s="711">
        <f t="shared" si="83"/>
        <v>0</v>
      </c>
      <c r="L93" s="711">
        <f t="shared" si="76"/>
        <v>0</v>
      </c>
      <c r="M93" s="711">
        <f t="shared" si="76"/>
        <v>0</v>
      </c>
      <c r="N93" s="50"/>
      <c r="O93" s="50">
        <v>0</v>
      </c>
      <c r="P93" s="50"/>
      <c r="Q93" s="50"/>
      <c r="R93" s="50">
        <v>0</v>
      </c>
      <c r="S93" s="50"/>
      <c r="T93" s="50"/>
      <c r="U93" s="50">
        <v>0</v>
      </c>
      <c r="V93" s="50"/>
      <c r="W93" s="50"/>
      <c r="X93" s="50">
        <v>0</v>
      </c>
      <c r="Y93" s="50"/>
      <c r="Z93" s="50"/>
      <c r="AA93" s="50">
        <v>0</v>
      </c>
      <c r="AB93" s="50"/>
      <c r="AC93" s="50"/>
      <c r="AD93" s="50">
        <v>0</v>
      </c>
      <c r="AE93" s="50"/>
      <c r="AF93" s="277">
        <f t="shared" si="77"/>
        <v>0</v>
      </c>
      <c r="AG93" s="277">
        <f t="shared" si="78"/>
        <v>0</v>
      </c>
      <c r="AH93" s="277">
        <f t="shared" si="79"/>
        <v>0</v>
      </c>
      <c r="AI93" s="50"/>
      <c r="AJ93" s="50"/>
      <c r="AK93" s="50">
        <f t="shared" si="80"/>
        <v>0</v>
      </c>
      <c r="AL93" s="51">
        <f t="shared" si="81"/>
        <v>0</v>
      </c>
      <c r="AM93" s="51">
        <f t="shared" si="82"/>
        <v>0</v>
      </c>
      <c r="AN93" s="50">
        <f t="shared" si="84"/>
        <v>0</v>
      </c>
      <c r="AO93" s="46"/>
      <c r="AP93" s="66"/>
      <c r="AQ93" s="66"/>
      <c r="AR93" s="59"/>
      <c r="AS93" s="59"/>
      <c r="AT93" s="59"/>
    </row>
    <row r="94" spans="1:46" s="103" customFormat="1" ht="15" hidden="1" customHeight="1">
      <c r="A94" s="197" t="s">
        <v>620</v>
      </c>
      <c r="B94" s="50"/>
      <c r="C94" s="50">
        <v>0</v>
      </c>
      <c r="D94" s="50"/>
      <c r="E94" s="50"/>
      <c r="F94" s="50">
        <v>0</v>
      </c>
      <c r="G94" s="50"/>
      <c r="H94" s="50"/>
      <c r="I94" s="50"/>
      <c r="J94" s="50">
        <f t="shared" si="75"/>
        <v>0</v>
      </c>
      <c r="K94" s="711">
        <f t="shared" si="83"/>
        <v>0</v>
      </c>
      <c r="L94" s="711">
        <f t="shared" si="76"/>
        <v>0</v>
      </c>
      <c r="M94" s="711">
        <f t="shared" si="76"/>
        <v>0</v>
      </c>
      <c r="N94" s="50"/>
      <c r="O94" s="50">
        <v>0</v>
      </c>
      <c r="P94" s="50"/>
      <c r="Q94" s="50"/>
      <c r="R94" s="50">
        <v>0</v>
      </c>
      <c r="S94" s="50"/>
      <c r="T94" s="50"/>
      <c r="U94" s="50">
        <v>0</v>
      </c>
      <c r="V94" s="50"/>
      <c r="W94" s="50"/>
      <c r="X94" s="50">
        <v>0</v>
      </c>
      <c r="Y94" s="50"/>
      <c r="Z94" s="50"/>
      <c r="AA94" s="50">
        <v>0</v>
      </c>
      <c r="AB94" s="50"/>
      <c r="AC94" s="50"/>
      <c r="AD94" s="50">
        <v>0</v>
      </c>
      <c r="AE94" s="50"/>
      <c r="AF94" s="277">
        <f t="shared" si="77"/>
        <v>0</v>
      </c>
      <c r="AG94" s="277">
        <f t="shared" si="78"/>
        <v>0</v>
      </c>
      <c r="AH94" s="277">
        <f t="shared" si="79"/>
        <v>0</v>
      </c>
      <c r="AI94" s="50"/>
      <c r="AJ94" s="50"/>
      <c r="AK94" s="50">
        <f t="shared" si="80"/>
        <v>0</v>
      </c>
      <c r="AL94" s="51">
        <f t="shared" si="81"/>
        <v>0</v>
      </c>
      <c r="AM94" s="51">
        <f t="shared" si="82"/>
        <v>0</v>
      </c>
      <c r="AN94" s="50">
        <f t="shared" ref="AN94:AN99" si="85">SUM(AL94+AM94)</f>
        <v>0</v>
      </c>
      <c r="AO94" s="46"/>
      <c r="AP94" s="66"/>
      <c r="AQ94" s="66"/>
      <c r="AR94" s="59"/>
      <c r="AS94" s="59"/>
      <c r="AT94" s="59"/>
    </row>
    <row r="95" spans="1:46" s="103" customFormat="1" ht="15" hidden="1" customHeight="1">
      <c r="A95" s="197" t="s">
        <v>621</v>
      </c>
      <c r="B95" s="50"/>
      <c r="C95" s="50">
        <v>0</v>
      </c>
      <c r="D95" s="50"/>
      <c r="E95" s="50"/>
      <c r="F95" s="50">
        <v>0</v>
      </c>
      <c r="G95" s="50"/>
      <c r="H95" s="50"/>
      <c r="I95" s="50"/>
      <c r="J95" s="50">
        <f t="shared" si="75"/>
        <v>0</v>
      </c>
      <c r="K95" s="711">
        <f t="shared" si="83"/>
        <v>0</v>
      </c>
      <c r="L95" s="711">
        <f t="shared" si="76"/>
        <v>0</v>
      </c>
      <c r="M95" s="711">
        <f t="shared" si="76"/>
        <v>0</v>
      </c>
      <c r="N95" s="50"/>
      <c r="O95" s="50">
        <v>0</v>
      </c>
      <c r="P95" s="50"/>
      <c r="Q95" s="50"/>
      <c r="R95" s="50">
        <v>0</v>
      </c>
      <c r="S95" s="50"/>
      <c r="T95" s="50"/>
      <c r="U95" s="50">
        <v>0</v>
      </c>
      <c r="V95" s="50"/>
      <c r="W95" s="50"/>
      <c r="X95" s="50">
        <v>0</v>
      </c>
      <c r="Y95" s="50"/>
      <c r="Z95" s="50"/>
      <c r="AA95" s="50">
        <v>0</v>
      </c>
      <c r="AB95" s="50"/>
      <c r="AC95" s="50"/>
      <c r="AD95" s="50">
        <v>0</v>
      </c>
      <c r="AE95" s="50"/>
      <c r="AF95" s="277">
        <f t="shared" si="77"/>
        <v>0</v>
      </c>
      <c r="AG95" s="277">
        <f t="shared" si="78"/>
        <v>0</v>
      </c>
      <c r="AH95" s="277">
        <f t="shared" si="79"/>
        <v>0</v>
      </c>
      <c r="AI95" s="50"/>
      <c r="AJ95" s="50"/>
      <c r="AK95" s="50">
        <f t="shared" si="80"/>
        <v>0</v>
      </c>
      <c r="AL95" s="51">
        <f t="shared" si="81"/>
        <v>0</v>
      </c>
      <c r="AM95" s="51">
        <f t="shared" si="82"/>
        <v>0</v>
      </c>
      <c r="AN95" s="50">
        <f t="shared" si="85"/>
        <v>0</v>
      </c>
      <c r="AO95" s="46"/>
      <c r="AP95" s="66"/>
      <c r="AQ95" s="66"/>
      <c r="AR95" s="59"/>
      <c r="AS95" s="59"/>
      <c r="AT95" s="59"/>
    </row>
    <row r="96" spans="1:46" s="103" customFormat="1" ht="15" hidden="1" customHeight="1">
      <c r="A96" s="298" t="s">
        <v>622</v>
      </c>
      <c r="B96" s="50"/>
      <c r="C96" s="50">
        <v>0</v>
      </c>
      <c r="D96" s="50"/>
      <c r="E96" s="50"/>
      <c r="F96" s="50">
        <v>0</v>
      </c>
      <c r="G96" s="50"/>
      <c r="H96" s="50"/>
      <c r="I96" s="50"/>
      <c r="J96" s="50">
        <f t="shared" si="75"/>
        <v>0</v>
      </c>
      <c r="K96" s="711">
        <f t="shared" si="83"/>
        <v>0</v>
      </c>
      <c r="L96" s="711">
        <f t="shared" si="76"/>
        <v>0</v>
      </c>
      <c r="M96" s="711">
        <f t="shared" si="76"/>
        <v>0</v>
      </c>
      <c r="N96" s="50"/>
      <c r="O96" s="50">
        <v>0</v>
      </c>
      <c r="P96" s="50"/>
      <c r="Q96" s="50"/>
      <c r="R96" s="50">
        <v>0</v>
      </c>
      <c r="S96" s="50"/>
      <c r="T96" s="50"/>
      <c r="U96" s="50">
        <v>0</v>
      </c>
      <c r="V96" s="50"/>
      <c r="W96" s="50"/>
      <c r="X96" s="50">
        <v>0</v>
      </c>
      <c r="Y96" s="50"/>
      <c r="Z96" s="50"/>
      <c r="AA96" s="50">
        <v>0</v>
      </c>
      <c r="AB96" s="50"/>
      <c r="AC96" s="50"/>
      <c r="AD96" s="50">
        <v>0</v>
      </c>
      <c r="AE96" s="50"/>
      <c r="AF96" s="277">
        <f t="shared" si="77"/>
        <v>0</v>
      </c>
      <c r="AG96" s="277">
        <f t="shared" si="78"/>
        <v>0</v>
      </c>
      <c r="AH96" s="277">
        <f t="shared" si="79"/>
        <v>0</v>
      </c>
      <c r="AI96" s="50"/>
      <c r="AJ96" s="50"/>
      <c r="AK96" s="50">
        <f t="shared" si="80"/>
        <v>0</v>
      </c>
      <c r="AL96" s="51">
        <f t="shared" si="81"/>
        <v>0</v>
      </c>
      <c r="AM96" s="51">
        <f t="shared" si="82"/>
        <v>0</v>
      </c>
      <c r="AN96" s="50">
        <f t="shared" si="85"/>
        <v>0</v>
      </c>
      <c r="AO96" s="46"/>
      <c r="AP96" s="66"/>
      <c r="AQ96" s="66"/>
      <c r="AR96" s="59"/>
      <c r="AS96" s="59"/>
      <c r="AT96" s="59"/>
    </row>
    <row r="97" spans="1:46" s="103" customFormat="1" ht="15" hidden="1" customHeight="1">
      <c r="A97" s="197" t="s">
        <v>623</v>
      </c>
      <c r="B97" s="50"/>
      <c r="C97" s="50">
        <v>0</v>
      </c>
      <c r="D97" s="50"/>
      <c r="E97" s="50"/>
      <c r="F97" s="50">
        <v>0</v>
      </c>
      <c r="G97" s="50"/>
      <c r="H97" s="50"/>
      <c r="I97" s="50"/>
      <c r="J97" s="50">
        <f t="shared" si="75"/>
        <v>0</v>
      </c>
      <c r="K97" s="711">
        <f t="shared" si="83"/>
        <v>0</v>
      </c>
      <c r="L97" s="711">
        <f t="shared" si="76"/>
        <v>0</v>
      </c>
      <c r="M97" s="711">
        <f t="shared" si="76"/>
        <v>0</v>
      </c>
      <c r="N97" s="50"/>
      <c r="O97" s="50">
        <v>0</v>
      </c>
      <c r="P97" s="50"/>
      <c r="Q97" s="50"/>
      <c r="R97" s="50">
        <v>0</v>
      </c>
      <c r="S97" s="50"/>
      <c r="T97" s="50"/>
      <c r="U97" s="50">
        <v>0</v>
      </c>
      <c r="V97" s="50"/>
      <c r="W97" s="50"/>
      <c r="X97" s="50">
        <v>0</v>
      </c>
      <c r="Y97" s="50"/>
      <c r="Z97" s="50"/>
      <c r="AA97" s="50">
        <v>0</v>
      </c>
      <c r="AB97" s="50"/>
      <c r="AC97" s="50"/>
      <c r="AD97" s="50">
        <v>0</v>
      </c>
      <c r="AE97" s="50"/>
      <c r="AF97" s="277">
        <f t="shared" si="77"/>
        <v>0</v>
      </c>
      <c r="AG97" s="277">
        <f t="shared" si="78"/>
        <v>0</v>
      </c>
      <c r="AH97" s="277">
        <f t="shared" si="79"/>
        <v>0</v>
      </c>
      <c r="AI97" s="50"/>
      <c r="AJ97" s="50"/>
      <c r="AK97" s="50">
        <f t="shared" si="80"/>
        <v>0</v>
      </c>
      <c r="AL97" s="51">
        <f t="shared" si="81"/>
        <v>0</v>
      </c>
      <c r="AM97" s="51">
        <f t="shared" si="82"/>
        <v>0</v>
      </c>
      <c r="AN97" s="50">
        <f t="shared" si="85"/>
        <v>0</v>
      </c>
      <c r="AO97" s="46"/>
      <c r="AP97" s="66"/>
      <c r="AQ97" s="66"/>
      <c r="AR97" s="59"/>
      <c r="AS97" s="59"/>
      <c r="AT97" s="59"/>
    </row>
    <row r="98" spans="1:46" s="103" customFormat="1" ht="15" hidden="1" customHeight="1">
      <c r="A98" s="197" t="s">
        <v>624</v>
      </c>
      <c r="B98" s="50"/>
      <c r="C98" s="50">
        <v>0</v>
      </c>
      <c r="D98" s="50"/>
      <c r="E98" s="50"/>
      <c r="F98" s="50">
        <v>0</v>
      </c>
      <c r="G98" s="50"/>
      <c r="H98" s="50"/>
      <c r="I98" s="50"/>
      <c r="J98" s="50">
        <f t="shared" si="75"/>
        <v>0</v>
      </c>
      <c r="K98" s="711">
        <f t="shared" si="83"/>
        <v>0</v>
      </c>
      <c r="L98" s="711">
        <f t="shared" si="76"/>
        <v>0</v>
      </c>
      <c r="M98" s="711">
        <f t="shared" si="76"/>
        <v>0</v>
      </c>
      <c r="N98" s="50"/>
      <c r="O98" s="50">
        <v>0</v>
      </c>
      <c r="P98" s="50"/>
      <c r="Q98" s="50"/>
      <c r="R98" s="50">
        <v>0</v>
      </c>
      <c r="S98" s="50"/>
      <c r="T98" s="50"/>
      <c r="U98" s="50">
        <v>0</v>
      </c>
      <c r="V98" s="50"/>
      <c r="W98" s="50"/>
      <c r="X98" s="50">
        <v>0</v>
      </c>
      <c r="Y98" s="50"/>
      <c r="Z98" s="50"/>
      <c r="AA98" s="50">
        <v>0</v>
      </c>
      <c r="AB98" s="50"/>
      <c r="AC98" s="50"/>
      <c r="AD98" s="50">
        <v>0</v>
      </c>
      <c r="AE98" s="50"/>
      <c r="AF98" s="277">
        <f t="shared" si="77"/>
        <v>0</v>
      </c>
      <c r="AG98" s="277">
        <f t="shared" si="78"/>
        <v>0</v>
      </c>
      <c r="AH98" s="277">
        <f t="shared" si="79"/>
        <v>0</v>
      </c>
      <c r="AI98" s="50"/>
      <c r="AJ98" s="50"/>
      <c r="AK98" s="50">
        <f t="shared" si="80"/>
        <v>0</v>
      </c>
      <c r="AL98" s="51">
        <f t="shared" si="81"/>
        <v>0</v>
      </c>
      <c r="AM98" s="51">
        <f t="shared" si="82"/>
        <v>0</v>
      </c>
      <c r="AN98" s="50">
        <f t="shared" si="85"/>
        <v>0</v>
      </c>
      <c r="AO98" s="46"/>
      <c r="AP98" s="66"/>
      <c r="AQ98" s="66"/>
      <c r="AR98" s="59"/>
      <c r="AS98" s="59"/>
      <c r="AT98" s="59"/>
    </row>
    <row r="99" spans="1:46" s="103" customFormat="1" ht="15" hidden="1" customHeight="1">
      <c r="A99" s="197" t="s">
        <v>625</v>
      </c>
      <c r="B99" s="50"/>
      <c r="C99" s="50">
        <v>0</v>
      </c>
      <c r="D99" s="50"/>
      <c r="E99" s="50"/>
      <c r="F99" s="50">
        <v>0</v>
      </c>
      <c r="G99" s="50"/>
      <c r="H99" s="50"/>
      <c r="I99" s="50"/>
      <c r="J99" s="50">
        <f t="shared" si="75"/>
        <v>0</v>
      </c>
      <c r="K99" s="711">
        <f t="shared" si="83"/>
        <v>0</v>
      </c>
      <c r="L99" s="711">
        <f t="shared" si="76"/>
        <v>0</v>
      </c>
      <c r="M99" s="711">
        <f t="shared" si="76"/>
        <v>0</v>
      </c>
      <c r="N99" s="50"/>
      <c r="O99" s="50">
        <v>0</v>
      </c>
      <c r="P99" s="50"/>
      <c r="Q99" s="50"/>
      <c r="R99" s="50">
        <v>0</v>
      </c>
      <c r="S99" s="50"/>
      <c r="T99" s="50"/>
      <c r="U99" s="50">
        <v>0</v>
      </c>
      <c r="V99" s="50"/>
      <c r="W99" s="50"/>
      <c r="X99" s="50">
        <v>0</v>
      </c>
      <c r="Y99" s="50"/>
      <c r="Z99" s="50"/>
      <c r="AA99" s="50">
        <v>0</v>
      </c>
      <c r="AB99" s="50"/>
      <c r="AC99" s="50"/>
      <c r="AD99" s="50">
        <v>0</v>
      </c>
      <c r="AE99" s="50"/>
      <c r="AF99" s="277">
        <f t="shared" si="77"/>
        <v>0</v>
      </c>
      <c r="AG99" s="277">
        <f t="shared" si="78"/>
        <v>0</v>
      </c>
      <c r="AH99" s="277">
        <f t="shared" si="79"/>
        <v>0</v>
      </c>
      <c r="AI99" s="50"/>
      <c r="AJ99" s="50"/>
      <c r="AK99" s="50">
        <f t="shared" si="80"/>
        <v>0</v>
      </c>
      <c r="AL99" s="51">
        <f t="shared" si="81"/>
        <v>0</v>
      </c>
      <c r="AM99" s="51">
        <f t="shared" si="82"/>
        <v>0</v>
      </c>
      <c r="AN99" s="50">
        <f t="shared" si="85"/>
        <v>0</v>
      </c>
      <c r="AO99" s="46"/>
      <c r="AP99" s="66"/>
      <c r="AQ99" s="66"/>
      <c r="AR99" s="59"/>
      <c r="AS99" s="59"/>
      <c r="AT99" s="59"/>
    </row>
    <row r="100" spans="1:46" ht="15" customHeight="1" thickBot="1">
      <c r="A100" s="223" t="s">
        <v>626</v>
      </c>
      <c r="B100" s="47">
        <f>SUM(B84:B99)</f>
        <v>0</v>
      </c>
      <c r="C100" s="47">
        <f t="shared" ref="C100:AH100" si="86">SUM(C84:C99)</f>
        <v>0</v>
      </c>
      <c r="D100" s="47">
        <f t="shared" si="86"/>
        <v>0</v>
      </c>
      <c r="E100" s="47">
        <f t="shared" si="86"/>
        <v>0</v>
      </c>
      <c r="F100" s="47">
        <f t="shared" si="86"/>
        <v>0</v>
      </c>
      <c r="G100" s="47">
        <f t="shared" si="86"/>
        <v>0</v>
      </c>
      <c r="H100" s="47">
        <f t="shared" si="86"/>
        <v>0</v>
      </c>
      <c r="I100" s="47">
        <f t="shared" si="86"/>
        <v>0</v>
      </c>
      <c r="J100" s="47">
        <f t="shared" si="86"/>
        <v>0</v>
      </c>
      <c r="K100" s="462">
        <f t="shared" si="86"/>
        <v>0</v>
      </c>
      <c r="L100" s="462">
        <f t="shared" si="86"/>
        <v>0</v>
      </c>
      <c r="M100" s="462">
        <f t="shared" si="86"/>
        <v>0</v>
      </c>
      <c r="N100" s="47">
        <f t="shared" si="86"/>
        <v>0</v>
      </c>
      <c r="O100" s="47">
        <f t="shared" si="86"/>
        <v>0</v>
      </c>
      <c r="P100" s="47">
        <f t="shared" si="86"/>
        <v>0</v>
      </c>
      <c r="Q100" s="47">
        <f t="shared" si="86"/>
        <v>0</v>
      </c>
      <c r="R100" s="47">
        <f t="shared" si="86"/>
        <v>0</v>
      </c>
      <c r="S100" s="47">
        <f t="shared" si="86"/>
        <v>0</v>
      </c>
      <c r="T100" s="47">
        <f t="shared" si="86"/>
        <v>0</v>
      </c>
      <c r="U100" s="47">
        <f t="shared" si="86"/>
        <v>0</v>
      </c>
      <c r="V100" s="47">
        <f t="shared" si="86"/>
        <v>0</v>
      </c>
      <c r="W100" s="47">
        <f t="shared" si="86"/>
        <v>0</v>
      </c>
      <c r="X100" s="47">
        <f t="shared" si="86"/>
        <v>0</v>
      </c>
      <c r="Y100" s="47">
        <f t="shared" si="86"/>
        <v>0</v>
      </c>
      <c r="Z100" s="47">
        <f t="shared" si="86"/>
        <v>0</v>
      </c>
      <c r="AA100" s="47">
        <f t="shared" si="86"/>
        <v>0</v>
      </c>
      <c r="AB100" s="47">
        <f t="shared" si="86"/>
        <v>0</v>
      </c>
      <c r="AC100" s="47">
        <f t="shared" si="86"/>
        <v>0</v>
      </c>
      <c r="AD100" s="47">
        <f t="shared" si="86"/>
        <v>0</v>
      </c>
      <c r="AE100" s="47">
        <f t="shared" si="86"/>
        <v>0</v>
      </c>
      <c r="AF100" s="462">
        <f t="shared" si="86"/>
        <v>0</v>
      </c>
      <c r="AG100" s="462">
        <f t="shared" si="86"/>
        <v>0</v>
      </c>
      <c r="AH100" s="462">
        <f t="shared" si="86"/>
        <v>0</v>
      </c>
      <c r="AI100" s="47">
        <f>SUM(AI84:AI99)</f>
        <v>0</v>
      </c>
      <c r="AJ100" s="47">
        <f>SUM(AJ84:AJ99)</f>
        <v>0</v>
      </c>
      <c r="AK100" s="47">
        <f>SUM(AI100+AJ100)</f>
        <v>0</v>
      </c>
      <c r="AL100" s="47">
        <f>SUM(AL84:AL99)</f>
        <v>0</v>
      </c>
      <c r="AM100" s="47">
        <f>SUM(AM84:AM99)</f>
        <v>0</v>
      </c>
      <c r="AN100" s="47">
        <f>SUM(AN84:AN99)</f>
        <v>0</v>
      </c>
      <c r="AO100" s="52"/>
    </row>
    <row r="101" spans="1:46" ht="17.25" customHeight="1" thickBot="1">
      <c r="A101" s="328" t="s">
        <v>155</v>
      </c>
      <c r="B101" s="48">
        <f>SUM(B83+B100)</f>
        <v>0</v>
      </c>
      <c r="C101" s="48">
        <f t="shared" ref="C101:AH101" si="87">SUM(C83+C100)</f>
        <v>0</v>
      </c>
      <c r="D101" s="48">
        <f t="shared" si="87"/>
        <v>0</v>
      </c>
      <c r="E101" s="48">
        <f t="shared" si="87"/>
        <v>0</v>
      </c>
      <c r="F101" s="48">
        <f t="shared" si="87"/>
        <v>0</v>
      </c>
      <c r="G101" s="48">
        <f t="shared" si="87"/>
        <v>0</v>
      </c>
      <c r="H101" s="48">
        <f t="shared" si="87"/>
        <v>0</v>
      </c>
      <c r="I101" s="48">
        <f t="shared" si="87"/>
        <v>0</v>
      </c>
      <c r="J101" s="48">
        <f t="shared" si="87"/>
        <v>0</v>
      </c>
      <c r="K101" s="974">
        <f t="shared" si="87"/>
        <v>0</v>
      </c>
      <c r="L101" s="974">
        <f t="shared" si="87"/>
        <v>0</v>
      </c>
      <c r="M101" s="974">
        <f t="shared" si="87"/>
        <v>0</v>
      </c>
      <c r="N101" s="48">
        <f t="shared" si="87"/>
        <v>76000</v>
      </c>
      <c r="O101" s="48">
        <f t="shared" si="87"/>
        <v>76000</v>
      </c>
      <c r="P101" s="48">
        <f t="shared" si="87"/>
        <v>79728</v>
      </c>
      <c r="Q101" s="48">
        <f t="shared" si="87"/>
        <v>0</v>
      </c>
      <c r="R101" s="48">
        <f t="shared" si="87"/>
        <v>0</v>
      </c>
      <c r="S101" s="48">
        <f t="shared" si="87"/>
        <v>0</v>
      </c>
      <c r="T101" s="48">
        <f t="shared" si="87"/>
        <v>0</v>
      </c>
      <c r="U101" s="48">
        <f t="shared" si="87"/>
        <v>0</v>
      </c>
      <c r="V101" s="48">
        <f t="shared" si="87"/>
        <v>0</v>
      </c>
      <c r="W101" s="48">
        <f t="shared" si="87"/>
        <v>1421696</v>
      </c>
      <c r="X101" s="48">
        <f t="shared" si="87"/>
        <v>1446980</v>
      </c>
      <c r="Y101" s="48">
        <f t="shared" si="87"/>
        <v>927414</v>
      </c>
      <c r="Z101" s="48">
        <f t="shared" si="87"/>
        <v>0</v>
      </c>
      <c r="AA101" s="48">
        <f t="shared" si="87"/>
        <v>0</v>
      </c>
      <c r="AB101" s="48">
        <f t="shared" si="87"/>
        <v>0</v>
      </c>
      <c r="AC101" s="48">
        <f t="shared" si="87"/>
        <v>0</v>
      </c>
      <c r="AD101" s="48">
        <f t="shared" si="87"/>
        <v>0</v>
      </c>
      <c r="AE101" s="48">
        <f t="shared" si="87"/>
        <v>0</v>
      </c>
      <c r="AF101" s="974">
        <f t="shared" si="87"/>
        <v>1497696</v>
      </c>
      <c r="AG101" s="974">
        <f t="shared" si="87"/>
        <v>1522980</v>
      </c>
      <c r="AH101" s="974">
        <f t="shared" si="87"/>
        <v>1007142</v>
      </c>
      <c r="AI101" s="48">
        <f t="shared" ref="AI101:AN101" si="88">SUM(AI83+AI100)</f>
        <v>0</v>
      </c>
      <c r="AJ101" s="48">
        <f t="shared" si="88"/>
        <v>0</v>
      </c>
      <c r="AK101" s="48">
        <f t="shared" si="88"/>
        <v>0</v>
      </c>
      <c r="AL101" s="48">
        <f t="shared" si="88"/>
        <v>1497696</v>
      </c>
      <c r="AM101" s="48">
        <f t="shared" si="88"/>
        <v>1522980</v>
      </c>
      <c r="AN101" s="48">
        <f t="shared" si="88"/>
        <v>1007142</v>
      </c>
    </row>
    <row r="102" spans="1:46" s="113" customFormat="1" ht="12" hidden="1" customHeight="1">
      <c r="A102" s="137" t="s">
        <v>151</v>
      </c>
      <c r="B102" s="129"/>
      <c r="C102" s="129">
        <v>0</v>
      </c>
      <c r="D102" s="129"/>
      <c r="E102" s="129"/>
      <c r="F102" s="129">
        <v>0</v>
      </c>
      <c r="G102" s="129"/>
      <c r="H102" s="129"/>
      <c r="I102" s="129"/>
      <c r="J102" s="129">
        <f>H102+I102</f>
        <v>0</v>
      </c>
      <c r="K102" s="334">
        <f t="shared" ref="K102:M103" si="89">B102+E102+H102</f>
        <v>0</v>
      </c>
      <c r="L102" s="334">
        <f t="shared" si="89"/>
        <v>0</v>
      </c>
      <c r="M102" s="334">
        <f t="shared" si="89"/>
        <v>0</v>
      </c>
      <c r="N102" s="129"/>
      <c r="O102" s="129">
        <v>0</v>
      </c>
      <c r="P102" s="129"/>
      <c r="Q102" s="129"/>
      <c r="R102" s="129">
        <v>0</v>
      </c>
      <c r="S102" s="129"/>
      <c r="T102" s="129"/>
      <c r="U102" s="129">
        <v>0</v>
      </c>
      <c r="V102" s="129"/>
      <c r="W102" s="129"/>
      <c r="X102" s="129">
        <v>0</v>
      </c>
      <c r="Y102" s="129"/>
      <c r="Z102" s="129"/>
      <c r="AA102" s="129">
        <v>0</v>
      </c>
      <c r="AB102" s="129"/>
      <c r="AC102" s="129"/>
      <c r="AD102" s="129">
        <v>0</v>
      </c>
      <c r="AE102" s="129"/>
      <c r="AF102" s="334">
        <f t="shared" ref="AF102:AH103" si="90">N102+Q102+T102+W102+Z102+AC102</f>
        <v>0</v>
      </c>
      <c r="AG102" s="334">
        <f t="shared" si="90"/>
        <v>0</v>
      </c>
      <c r="AH102" s="334">
        <f t="shared" si="90"/>
        <v>0</v>
      </c>
      <c r="AI102" s="129"/>
      <c r="AJ102" s="129"/>
      <c r="AK102" s="129">
        <f>AI102+AJ102</f>
        <v>0</v>
      </c>
      <c r="AL102" s="142">
        <f>SUM(K102+AF102)</f>
        <v>0</v>
      </c>
      <c r="AM102" s="142">
        <f>SUM(L102+AG102)</f>
        <v>0</v>
      </c>
      <c r="AN102" s="133">
        <f>SUM(AL102+AM102)</f>
        <v>0</v>
      </c>
      <c r="AP102" s="130"/>
      <c r="AQ102" s="130"/>
    </row>
    <row r="103" spans="1:46" s="137" customFormat="1" ht="12" hidden="1" customHeight="1">
      <c r="A103" s="137" t="s">
        <v>152</v>
      </c>
      <c r="B103" s="138">
        <f>B57-B102</f>
        <v>91895</v>
      </c>
      <c r="C103" s="138">
        <v>91895</v>
      </c>
      <c r="D103" s="138"/>
      <c r="E103" s="138">
        <f>E57-E102</f>
        <v>31774</v>
      </c>
      <c r="F103" s="138">
        <v>49774</v>
      </c>
      <c r="G103" s="138"/>
      <c r="H103" s="138">
        <f>H57-H102</f>
        <v>0</v>
      </c>
      <c r="I103" s="138">
        <f>I57-I101-I102</f>
        <v>0</v>
      </c>
      <c r="J103" s="138">
        <f>H103+I103</f>
        <v>0</v>
      </c>
      <c r="K103" s="335">
        <f t="shared" si="89"/>
        <v>123669</v>
      </c>
      <c r="L103" s="335">
        <f t="shared" si="89"/>
        <v>141669</v>
      </c>
      <c r="M103" s="335">
        <f t="shared" si="89"/>
        <v>0</v>
      </c>
      <c r="N103" s="138">
        <f>N57-N101-N102</f>
        <v>27644</v>
      </c>
      <c r="O103" s="138">
        <v>77644</v>
      </c>
      <c r="P103" s="138"/>
      <c r="Q103" s="138">
        <f>Q57-Q102</f>
        <v>7780</v>
      </c>
      <c r="R103" s="138">
        <v>12860</v>
      </c>
      <c r="S103" s="138"/>
      <c r="T103" s="138">
        <f>T57-T101-T102</f>
        <v>262255</v>
      </c>
      <c r="U103" s="138">
        <v>272469</v>
      </c>
      <c r="V103" s="138"/>
      <c r="W103" s="138">
        <f>W57-W101-W102</f>
        <v>1658824</v>
      </c>
      <c r="X103" s="138">
        <v>864015</v>
      </c>
      <c r="Y103" s="138"/>
      <c r="Z103" s="138">
        <f>Z57-Z101-Z102</f>
        <v>0</v>
      </c>
      <c r="AA103" s="138">
        <v>976532</v>
      </c>
      <c r="AB103" s="138"/>
      <c r="AC103" s="138">
        <f>AC57-AC101-AC102</f>
        <v>0</v>
      </c>
      <c r="AD103" s="138">
        <v>6350</v>
      </c>
      <c r="AE103" s="138"/>
      <c r="AF103" s="334">
        <f t="shared" si="90"/>
        <v>1956503</v>
      </c>
      <c r="AG103" s="334">
        <f t="shared" si="90"/>
        <v>2209870</v>
      </c>
      <c r="AH103" s="335">
        <f t="shared" si="90"/>
        <v>0</v>
      </c>
      <c r="AI103" s="138">
        <f>AI57-AI101-AI102</f>
        <v>0</v>
      </c>
      <c r="AJ103" s="138">
        <f>AJ57-AJ101-AJ102</f>
        <v>0</v>
      </c>
      <c r="AK103" s="138">
        <f>AI103+AJ103</f>
        <v>0</v>
      </c>
      <c r="AL103" s="142">
        <f>SUM(K103+AF103)</f>
        <v>2080172</v>
      </c>
      <c r="AM103" s="142">
        <f>SUM(L103+AG103)</f>
        <v>2351539</v>
      </c>
      <c r="AN103" s="133">
        <f>SUM(AL103+AM103)</f>
        <v>4431711</v>
      </c>
      <c r="AP103" s="138"/>
      <c r="AQ103" s="138"/>
    </row>
    <row r="104" spans="1:46" ht="15" customHeight="1"/>
    <row r="105" spans="1:46" ht="15" customHeight="1">
      <c r="AN105" s="70" t="s">
        <v>1231</v>
      </c>
    </row>
    <row r="106" spans="1:46" ht="15" customHeight="1"/>
    <row r="107" spans="1:46" ht="15" customHeight="1">
      <c r="AL107" s="52"/>
    </row>
    <row r="108" spans="1:46" ht="15" customHeight="1"/>
    <row r="109" spans="1:46" ht="15" customHeight="1"/>
    <row r="110" spans="1:46" ht="15" customHeight="1"/>
    <row r="111" spans="1:46" ht="15" customHeight="1"/>
    <row r="112" spans="1:46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</sheetData>
  <mergeCells count="37">
    <mergeCell ref="B2:D2"/>
    <mergeCell ref="B3:D3"/>
    <mergeCell ref="AC4:AE4"/>
    <mergeCell ref="N3:P3"/>
    <mergeCell ref="Q2:S2"/>
    <mergeCell ref="Z3:AB3"/>
    <mergeCell ref="AC2:AE2"/>
    <mergeCell ref="AC3:AE3"/>
    <mergeCell ref="T4:V4"/>
    <mergeCell ref="B4:D4"/>
    <mergeCell ref="W2:Y2"/>
    <mergeCell ref="N2:P2"/>
    <mergeCell ref="H4:J4"/>
    <mergeCell ref="N4:P4"/>
    <mergeCell ref="T2:V2"/>
    <mergeCell ref="Z2:AB2"/>
    <mergeCell ref="E3:G3"/>
    <mergeCell ref="E4:G4"/>
    <mergeCell ref="W3:Y3"/>
    <mergeCell ref="E2:G2"/>
    <mergeCell ref="K4:M4"/>
    <mergeCell ref="K2:M2"/>
    <mergeCell ref="T3:V3"/>
    <mergeCell ref="K3:M3"/>
    <mergeCell ref="H2:J2"/>
    <mergeCell ref="H3:J3"/>
    <mergeCell ref="Q4:S4"/>
    <mergeCell ref="Q3:S3"/>
    <mergeCell ref="AF3:AH3"/>
    <mergeCell ref="AL4:AN4"/>
    <mergeCell ref="AL2:AN2"/>
    <mergeCell ref="AL3:AN3"/>
    <mergeCell ref="AI3:AK3"/>
    <mergeCell ref="AI2:AK2"/>
    <mergeCell ref="AI4:AK4"/>
    <mergeCell ref="AF4:AH4"/>
    <mergeCell ref="AF2:AH2"/>
  </mergeCells>
  <phoneticPr fontId="17" type="noConversion"/>
  <printOptions horizontalCentered="1"/>
  <pageMargins left="0.43307086614173229" right="0.39370078740157483" top="0.74803149606299213" bottom="0.19685039370078741" header="0.19685039370078741" footer="0.19685039370078741"/>
  <pageSetup paperSize="9" scale="54" firstPageNumber="18" orientation="portrait" r:id="rId1"/>
  <headerFooter alignWithMargins="0">
    <oddHeader>&amp;C
&amp;"Arial CE,Félkövér"
Budapest Főváros XV.ker.Önkormányzata 2014. évi költségvetés teljesítése (eFt)&amp;R&amp;8 4.3. m. a 21/2015 (V.4.) önkormányzati rendelethez</oddHeader>
    <oddFooter>&amp;C&amp;8                &amp;P. oldal</oddFooter>
  </headerFooter>
  <colBreaks count="4" manualBreakCount="4">
    <brk id="7" max="102" man="1"/>
    <brk id="16" max="102" man="1"/>
    <brk id="25" max="102" man="1"/>
    <brk id="31" max="10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2"/>
  <dimension ref="A1:BC163"/>
  <sheetViews>
    <sheetView view="pageBreakPreview" zoomScale="75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/>
  <cols>
    <col min="1" max="1" width="49.7109375" style="70" customWidth="1"/>
    <col min="2" max="46" width="14.28515625" style="70" customWidth="1"/>
    <col min="47" max="49" width="14.28515625" style="314" customWidth="1"/>
    <col min="50" max="50" width="10.42578125" style="70" bestFit="1" customWidth="1"/>
    <col min="51" max="51" width="11.140625" style="52" customWidth="1"/>
    <col min="52" max="52" width="10.42578125" style="52" customWidth="1"/>
    <col min="53" max="16384" width="9.140625" style="70"/>
  </cols>
  <sheetData>
    <row r="1" spans="1:52" s="108" customFormat="1" ht="10.5" customHeight="1">
      <c r="A1" s="219" t="s">
        <v>167</v>
      </c>
      <c r="B1" s="518"/>
      <c r="C1" s="227">
        <v>1</v>
      </c>
      <c r="D1" s="715"/>
      <c r="E1" s="518"/>
      <c r="F1" s="227">
        <v>2</v>
      </c>
      <c r="G1" s="715"/>
      <c r="H1" s="518"/>
      <c r="I1" s="227">
        <v>3</v>
      </c>
      <c r="J1" s="715"/>
      <c r="K1" s="518"/>
      <c r="L1" s="227">
        <v>4</v>
      </c>
      <c r="M1" s="715"/>
      <c r="N1" s="466"/>
      <c r="O1" s="227">
        <v>5</v>
      </c>
      <c r="P1" s="466"/>
      <c r="Q1" s="518"/>
      <c r="R1" s="227">
        <v>6</v>
      </c>
      <c r="S1" s="715"/>
      <c r="T1" s="518"/>
      <c r="U1" s="227">
        <v>7</v>
      </c>
      <c r="V1" s="715"/>
      <c r="W1" s="718"/>
      <c r="X1" s="227">
        <v>8</v>
      </c>
      <c r="Y1" s="719"/>
      <c r="Z1" s="718"/>
      <c r="AA1" s="227">
        <v>9</v>
      </c>
      <c r="AB1" s="719"/>
      <c r="AC1" s="718"/>
      <c r="AD1" s="227">
        <v>10</v>
      </c>
      <c r="AE1" s="719"/>
      <c r="AF1" s="718"/>
      <c r="AG1" s="227">
        <v>11</v>
      </c>
      <c r="AH1" s="719"/>
      <c r="AI1" s="730"/>
      <c r="AJ1" s="227">
        <v>12</v>
      </c>
      <c r="AK1" s="730"/>
      <c r="AL1" s="730"/>
      <c r="AM1" s="227">
        <v>13</v>
      </c>
      <c r="AN1" s="730"/>
      <c r="AO1" s="730"/>
      <c r="AP1" s="227">
        <v>14</v>
      </c>
      <c r="AQ1" s="730"/>
      <c r="AR1" s="730"/>
      <c r="AS1" s="227">
        <v>15</v>
      </c>
      <c r="AT1" s="730"/>
      <c r="AU1" s="727"/>
      <c r="AV1" s="728">
        <v>16</v>
      </c>
      <c r="AW1" s="736"/>
      <c r="AY1" s="311"/>
      <c r="AZ1" s="311"/>
    </row>
    <row r="2" spans="1:52" ht="36.75" customHeight="1">
      <c r="A2" s="219" t="s">
        <v>492</v>
      </c>
      <c r="B2" s="1352" t="s">
        <v>411</v>
      </c>
      <c r="C2" s="1371"/>
      <c r="D2" s="1372"/>
      <c r="E2" s="1352" t="s">
        <v>413</v>
      </c>
      <c r="F2" s="1371"/>
      <c r="G2" s="1372"/>
      <c r="H2" s="1352" t="s">
        <v>415</v>
      </c>
      <c r="I2" s="1371"/>
      <c r="J2" s="1372"/>
      <c r="K2" s="1352" t="s">
        <v>417</v>
      </c>
      <c r="L2" s="1371"/>
      <c r="M2" s="1372"/>
      <c r="N2" s="1352" t="s">
        <v>420</v>
      </c>
      <c r="O2" s="1371"/>
      <c r="P2" s="1372"/>
      <c r="Q2" s="1352" t="s">
        <v>421</v>
      </c>
      <c r="R2" s="1371"/>
      <c r="S2" s="1372"/>
      <c r="T2" s="1352" t="s">
        <v>423</v>
      </c>
      <c r="U2" s="1371"/>
      <c r="V2" s="1372"/>
      <c r="W2" s="1352" t="s">
        <v>243</v>
      </c>
      <c r="X2" s="1371"/>
      <c r="Y2" s="1372"/>
      <c r="Z2" s="1352" t="s">
        <v>552</v>
      </c>
      <c r="AA2" s="1371"/>
      <c r="AB2" s="1372"/>
      <c r="AC2" s="1352" t="s">
        <v>337</v>
      </c>
      <c r="AD2" s="1371"/>
      <c r="AE2" s="1372"/>
      <c r="AF2" s="1352" t="s">
        <v>156</v>
      </c>
      <c r="AG2" s="1371"/>
      <c r="AH2" s="1372"/>
      <c r="AI2" s="1352" t="s">
        <v>245</v>
      </c>
      <c r="AJ2" s="1371"/>
      <c r="AK2" s="1372"/>
      <c r="AL2" s="1352" t="s">
        <v>428</v>
      </c>
      <c r="AM2" s="1371"/>
      <c r="AN2" s="1372"/>
      <c r="AO2" s="1352" t="s">
        <v>655</v>
      </c>
      <c r="AP2" s="1371"/>
      <c r="AQ2" s="1372"/>
      <c r="AR2" s="1352" t="s">
        <v>656</v>
      </c>
      <c r="AS2" s="1371"/>
      <c r="AT2" s="1372"/>
      <c r="AU2" s="1385" t="s">
        <v>429</v>
      </c>
      <c r="AV2" s="1386"/>
      <c r="AW2" s="1387"/>
    </row>
    <row r="3" spans="1:52" s="109" customFormat="1" ht="13.5" customHeight="1">
      <c r="A3" s="219" t="s">
        <v>758</v>
      </c>
      <c r="B3" s="1373" t="s">
        <v>410</v>
      </c>
      <c r="C3" s="1374"/>
      <c r="D3" s="1375"/>
      <c r="E3" s="1373" t="s">
        <v>412</v>
      </c>
      <c r="F3" s="1374"/>
      <c r="G3" s="1375"/>
      <c r="H3" s="1373" t="s">
        <v>414</v>
      </c>
      <c r="I3" s="1374"/>
      <c r="J3" s="1375"/>
      <c r="K3" s="1373" t="s">
        <v>416</v>
      </c>
      <c r="L3" s="1374"/>
      <c r="M3" s="1375"/>
      <c r="N3" s="1373" t="s">
        <v>419</v>
      </c>
      <c r="O3" s="1374"/>
      <c r="P3" s="1375"/>
      <c r="Q3" s="1373" t="s">
        <v>418</v>
      </c>
      <c r="R3" s="1374"/>
      <c r="S3" s="1375"/>
      <c r="T3" s="1373" t="s">
        <v>422</v>
      </c>
      <c r="U3" s="1374"/>
      <c r="V3" s="1375"/>
      <c r="W3" s="1373" t="s">
        <v>244</v>
      </c>
      <c r="X3" s="1374"/>
      <c r="Y3" s="1375"/>
      <c r="Z3" s="1373" t="s">
        <v>424</v>
      </c>
      <c r="AA3" s="1374"/>
      <c r="AB3" s="1375"/>
      <c r="AC3" s="1373" t="s">
        <v>426</v>
      </c>
      <c r="AD3" s="1374"/>
      <c r="AE3" s="1375"/>
      <c r="AF3" s="1373" t="s">
        <v>425</v>
      </c>
      <c r="AG3" s="1374"/>
      <c r="AH3" s="1375"/>
      <c r="AI3" s="1373" t="s">
        <v>246</v>
      </c>
      <c r="AJ3" s="1374"/>
      <c r="AK3" s="1375"/>
      <c r="AL3" s="1373" t="s">
        <v>427</v>
      </c>
      <c r="AM3" s="1374"/>
      <c r="AN3" s="1375"/>
      <c r="AO3" s="1373" t="s">
        <v>649</v>
      </c>
      <c r="AP3" s="1374"/>
      <c r="AQ3" s="1375"/>
      <c r="AR3" s="1373" t="s">
        <v>650</v>
      </c>
      <c r="AS3" s="1374"/>
      <c r="AT3" s="1375"/>
      <c r="AU3" s="1415" t="s">
        <v>25</v>
      </c>
      <c r="AV3" s="1416"/>
      <c r="AW3" s="1417"/>
      <c r="AY3" s="182"/>
      <c r="AZ3" s="182"/>
    </row>
    <row r="4" spans="1:52" ht="16.5" hidden="1" customHeight="1">
      <c r="A4" s="181"/>
      <c r="B4" s="1421"/>
      <c r="C4" s="1422"/>
      <c r="D4" s="1423"/>
      <c r="E4" s="1421"/>
      <c r="F4" s="1422"/>
      <c r="G4" s="1423"/>
      <c r="H4" s="1421"/>
      <c r="I4" s="1422"/>
      <c r="J4" s="1423"/>
      <c r="K4" s="1421"/>
      <c r="L4" s="1422"/>
      <c r="M4" s="1423"/>
      <c r="N4" s="1421"/>
      <c r="O4" s="1422"/>
      <c r="P4" s="1423"/>
      <c r="Q4" s="1421"/>
      <c r="R4" s="1422"/>
      <c r="S4" s="1423"/>
      <c r="T4" s="1421"/>
      <c r="U4" s="1422"/>
      <c r="V4" s="1423"/>
      <c r="W4" s="1421"/>
      <c r="X4" s="1422"/>
      <c r="Y4" s="1423"/>
      <c r="Z4" s="1421"/>
      <c r="AA4" s="1422"/>
      <c r="AB4" s="1423"/>
      <c r="AC4" s="1421"/>
      <c r="AD4" s="1422"/>
      <c r="AE4" s="1423"/>
      <c r="AF4" s="1421"/>
      <c r="AG4" s="1422"/>
      <c r="AH4" s="1423"/>
      <c r="AI4" s="1421"/>
      <c r="AJ4" s="1422"/>
      <c r="AK4" s="1423"/>
      <c r="AL4" s="1421"/>
      <c r="AM4" s="1422"/>
      <c r="AN4" s="1423"/>
      <c r="AO4" s="1421"/>
      <c r="AP4" s="1422"/>
      <c r="AQ4" s="1423"/>
      <c r="AR4" s="1421"/>
      <c r="AS4" s="1422"/>
      <c r="AT4" s="1423"/>
      <c r="AU4" s="1438" t="s">
        <v>277</v>
      </c>
      <c r="AV4" s="1356"/>
      <c r="AW4" s="1357"/>
    </row>
    <row r="5" spans="1:52" s="108" customFormat="1" ht="36" customHeight="1">
      <c r="A5" s="310" t="s">
        <v>28</v>
      </c>
      <c r="B5" s="503" t="s">
        <v>754</v>
      </c>
      <c r="C5" s="504" t="s">
        <v>902</v>
      </c>
      <c r="D5" s="503" t="s">
        <v>903</v>
      </c>
      <c r="E5" s="503" t="s">
        <v>754</v>
      </c>
      <c r="F5" s="504" t="s">
        <v>902</v>
      </c>
      <c r="G5" s="503" t="s">
        <v>903</v>
      </c>
      <c r="H5" s="503" t="s">
        <v>754</v>
      </c>
      <c r="I5" s="504" t="s">
        <v>902</v>
      </c>
      <c r="J5" s="503" t="s">
        <v>903</v>
      </c>
      <c r="K5" s="503" t="s">
        <v>754</v>
      </c>
      <c r="L5" s="504" t="s">
        <v>902</v>
      </c>
      <c r="M5" s="503" t="s">
        <v>903</v>
      </c>
      <c r="N5" s="503" t="s">
        <v>754</v>
      </c>
      <c r="O5" s="504" t="s">
        <v>902</v>
      </c>
      <c r="P5" s="503" t="s">
        <v>903</v>
      </c>
      <c r="Q5" s="503" t="s">
        <v>754</v>
      </c>
      <c r="R5" s="504" t="s">
        <v>902</v>
      </c>
      <c r="S5" s="503" t="s">
        <v>903</v>
      </c>
      <c r="T5" s="503" t="s">
        <v>754</v>
      </c>
      <c r="U5" s="504" t="s">
        <v>902</v>
      </c>
      <c r="V5" s="503" t="s">
        <v>903</v>
      </c>
      <c r="W5" s="503" t="s">
        <v>754</v>
      </c>
      <c r="X5" s="504" t="s">
        <v>902</v>
      </c>
      <c r="Y5" s="503" t="s">
        <v>903</v>
      </c>
      <c r="Z5" s="503" t="s">
        <v>754</v>
      </c>
      <c r="AA5" s="504" t="s">
        <v>902</v>
      </c>
      <c r="AB5" s="503" t="s">
        <v>903</v>
      </c>
      <c r="AC5" s="503" t="s">
        <v>754</v>
      </c>
      <c r="AD5" s="504" t="s">
        <v>902</v>
      </c>
      <c r="AE5" s="503" t="s">
        <v>903</v>
      </c>
      <c r="AF5" s="503" t="s">
        <v>754</v>
      </c>
      <c r="AG5" s="504" t="s">
        <v>902</v>
      </c>
      <c r="AH5" s="503" t="s">
        <v>903</v>
      </c>
      <c r="AI5" s="503" t="s">
        <v>754</v>
      </c>
      <c r="AJ5" s="504" t="s">
        <v>902</v>
      </c>
      <c r="AK5" s="503" t="s">
        <v>903</v>
      </c>
      <c r="AL5" s="503" t="s">
        <v>754</v>
      </c>
      <c r="AM5" s="504" t="s">
        <v>902</v>
      </c>
      <c r="AN5" s="503" t="s">
        <v>903</v>
      </c>
      <c r="AO5" s="503" t="s">
        <v>754</v>
      </c>
      <c r="AP5" s="504" t="s">
        <v>902</v>
      </c>
      <c r="AQ5" s="503" t="s">
        <v>903</v>
      </c>
      <c r="AR5" s="503" t="s">
        <v>754</v>
      </c>
      <c r="AS5" s="504" t="s">
        <v>902</v>
      </c>
      <c r="AT5" s="503" t="s">
        <v>903</v>
      </c>
      <c r="AU5" s="503" t="s">
        <v>754</v>
      </c>
      <c r="AV5" s="504" t="s">
        <v>902</v>
      </c>
      <c r="AW5" s="503" t="s">
        <v>903</v>
      </c>
      <c r="AY5" s="311"/>
      <c r="AZ5" s="311"/>
    </row>
    <row r="6" spans="1:52" s="110" customFormat="1" ht="11.25" customHeight="1">
      <c r="A6" s="263"/>
      <c r="B6" s="263" t="s">
        <v>332</v>
      </c>
      <c r="C6" s="263" t="s">
        <v>165</v>
      </c>
      <c r="D6" s="263" t="s">
        <v>159</v>
      </c>
      <c r="E6" s="263" t="s">
        <v>160</v>
      </c>
      <c r="F6" s="263" t="s">
        <v>1209</v>
      </c>
      <c r="G6" s="263" t="s">
        <v>1210</v>
      </c>
      <c r="H6" s="263" t="s">
        <v>1211</v>
      </c>
      <c r="I6" s="263" t="s">
        <v>1226</v>
      </c>
      <c r="J6" s="263" t="s">
        <v>1227</v>
      </c>
      <c r="K6" s="263" t="s">
        <v>224</v>
      </c>
      <c r="L6" s="263" t="s">
        <v>1228</v>
      </c>
      <c r="M6" s="263" t="s">
        <v>986</v>
      </c>
      <c r="N6" s="263" t="s">
        <v>987</v>
      </c>
      <c r="O6" s="263" t="s">
        <v>988</v>
      </c>
      <c r="P6" s="263" t="s">
        <v>989</v>
      </c>
      <c r="Q6" s="263" t="s">
        <v>990</v>
      </c>
      <c r="R6" s="263" t="s">
        <v>506</v>
      </c>
      <c r="S6" s="263" t="s">
        <v>991</v>
      </c>
      <c r="T6" s="263" t="s">
        <v>992</v>
      </c>
      <c r="U6" s="263" t="s">
        <v>511</v>
      </c>
      <c r="V6" s="263" t="s">
        <v>1224</v>
      </c>
      <c r="W6" s="263" t="s">
        <v>1225</v>
      </c>
      <c r="X6" s="263" t="s">
        <v>348</v>
      </c>
      <c r="Y6" s="263" t="s">
        <v>349</v>
      </c>
      <c r="Z6" s="263" t="s">
        <v>350</v>
      </c>
      <c r="AA6" s="263" t="s">
        <v>351</v>
      </c>
      <c r="AB6" s="263" t="s">
        <v>352</v>
      </c>
      <c r="AC6" s="263" t="s">
        <v>520</v>
      </c>
      <c r="AD6" s="263" t="s">
        <v>521</v>
      </c>
      <c r="AE6" s="263" t="s">
        <v>1197</v>
      </c>
      <c r="AF6" s="263" t="s">
        <v>1198</v>
      </c>
      <c r="AG6" s="263" t="s">
        <v>1199</v>
      </c>
      <c r="AH6" s="263" t="s">
        <v>1200</v>
      </c>
      <c r="AI6" s="263" t="s">
        <v>1201</v>
      </c>
      <c r="AJ6" s="263" t="s">
        <v>1202</v>
      </c>
      <c r="AK6" s="263" t="s">
        <v>1203</v>
      </c>
      <c r="AL6" s="263" t="s">
        <v>1204</v>
      </c>
      <c r="AM6" s="263" t="s">
        <v>1205</v>
      </c>
      <c r="AN6" s="263" t="s">
        <v>1206</v>
      </c>
      <c r="AO6" s="263" t="s">
        <v>1207</v>
      </c>
      <c r="AP6" s="263" t="s">
        <v>498</v>
      </c>
      <c r="AQ6" s="263" t="s">
        <v>499</v>
      </c>
      <c r="AR6" s="263" t="s">
        <v>500</v>
      </c>
      <c r="AS6" s="263" t="s">
        <v>502</v>
      </c>
      <c r="AT6" s="263" t="s">
        <v>522</v>
      </c>
      <c r="AU6" s="263" t="s">
        <v>523</v>
      </c>
      <c r="AV6" s="263" t="s">
        <v>524</v>
      </c>
      <c r="AW6" s="263" t="s">
        <v>525</v>
      </c>
      <c r="AY6" s="724"/>
      <c r="AZ6" s="724"/>
    </row>
    <row r="7" spans="1:52" s="111" customFormat="1" ht="14.25" hidden="1" customHeight="1">
      <c r="A7" s="255"/>
      <c r="B7" s="147"/>
      <c r="C7" s="147"/>
      <c r="D7" s="252"/>
      <c r="E7" s="147"/>
      <c r="F7" s="147"/>
      <c r="G7" s="252"/>
      <c r="H7" s="147"/>
      <c r="I7" s="147"/>
      <c r="J7" s="252"/>
      <c r="K7" s="147"/>
      <c r="L7" s="147"/>
      <c r="M7" s="252"/>
      <c r="N7" s="147"/>
      <c r="O7" s="147"/>
      <c r="P7" s="252"/>
      <c r="Q7" s="147"/>
      <c r="R7" s="147"/>
      <c r="S7" s="252"/>
      <c r="T7" s="147"/>
      <c r="U7" s="147"/>
      <c r="V7" s="252"/>
      <c r="W7" s="147"/>
      <c r="X7" s="147"/>
      <c r="Y7" s="252"/>
      <c r="Z7" s="147"/>
      <c r="AA7" s="147"/>
      <c r="AB7" s="252"/>
      <c r="AC7" s="147"/>
      <c r="AD7" s="147"/>
      <c r="AE7" s="252"/>
      <c r="AF7" s="147"/>
      <c r="AG7" s="147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337"/>
      <c r="AV7" s="337"/>
      <c r="AW7" s="337"/>
      <c r="AY7" s="52"/>
      <c r="AZ7" s="52"/>
    </row>
    <row r="8" spans="1:52" s="111" customFormat="1" ht="14.25" customHeight="1">
      <c r="A8" s="255" t="s">
        <v>759</v>
      </c>
      <c r="B8" s="147"/>
      <c r="C8" s="147">
        <v>0</v>
      </c>
      <c r="D8" s="252"/>
      <c r="E8" s="147"/>
      <c r="F8" s="147">
        <v>0</v>
      </c>
      <c r="G8" s="252"/>
      <c r="H8" s="147"/>
      <c r="I8" s="147">
        <v>0</v>
      </c>
      <c r="J8" s="252"/>
      <c r="K8" s="147"/>
      <c r="L8" s="147">
        <v>0</v>
      </c>
      <c r="M8" s="252"/>
      <c r="N8" s="147"/>
      <c r="O8" s="147">
        <v>0</v>
      </c>
      <c r="P8" s="252"/>
      <c r="Q8" s="147"/>
      <c r="R8" s="147">
        <v>0</v>
      </c>
      <c r="S8" s="252"/>
      <c r="T8" s="147"/>
      <c r="U8" s="147">
        <v>0</v>
      </c>
      <c r="V8" s="252"/>
      <c r="W8" s="147"/>
      <c r="X8" s="147">
        <v>0</v>
      </c>
      <c r="Y8" s="252"/>
      <c r="Z8" s="147"/>
      <c r="AA8" s="147">
        <v>0</v>
      </c>
      <c r="AB8" s="252"/>
      <c r="AC8" s="147"/>
      <c r="AD8" s="147">
        <v>0</v>
      </c>
      <c r="AE8" s="252"/>
      <c r="AF8" s="147"/>
      <c r="AG8" s="147">
        <v>0</v>
      </c>
      <c r="AH8" s="252"/>
      <c r="AI8" s="252"/>
      <c r="AJ8" s="252">
        <v>0</v>
      </c>
      <c r="AK8" s="252"/>
      <c r="AL8" s="252"/>
      <c r="AM8" s="252">
        <v>0</v>
      </c>
      <c r="AN8" s="252"/>
      <c r="AO8" s="252"/>
      <c r="AP8" s="252">
        <v>0</v>
      </c>
      <c r="AQ8" s="252"/>
      <c r="AR8" s="252"/>
      <c r="AS8" s="252">
        <v>0</v>
      </c>
      <c r="AT8" s="252"/>
      <c r="AU8" s="337">
        <f>SUM(B8+E8+H8+K8+N8+Q8+T8+W8+Z8+AC8+AF8+AI8+AL8+AO8+AR8)</f>
        <v>0</v>
      </c>
      <c r="AV8" s="337">
        <f>SUM(C8+F8+I8+L8+O8+R8+U8+X8+AA8+AD8+AG8+AJ8+AM8+AP8+AS8)</f>
        <v>0</v>
      </c>
      <c r="AW8" s="337">
        <f>SUM(D8+G8+J8+M8+P8+S8+V8+Y8+AB8+AE8+AH8+AK8+AN8+AQ8+AT8)</f>
        <v>0</v>
      </c>
      <c r="AY8" s="52"/>
      <c r="AZ8" s="52"/>
    </row>
    <row r="9" spans="1:52" s="111" customFormat="1" ht="12.75" customHeight="1">
      <c r="A9" s="973" t="s">
        <v>781</v>
      </c>
      <c r="B9" s="147"/>
      <c r="C9" s="147">
        <v>0</v>
      </c>
      <c r="D9" s="252"/>
      <c r="E9" s="147"/>
      <c r="F9" s="147">
        <v>0</v>
      </c>
      <c r="G9" s="252"/>
      <c r="H9" s="147"/>
      <c r="I9" s="147">
        <v>0</v>
      </c>
      <c r="J9" s="252"/>
      <c r="K9" s="147"/>
      <c r="L9" s="147">
        <v>0</v>
      </c>
      <c r="M9" s="252"/>
      <c r="N9" s="147"/>
      <c r="O9" s="147">
        <v>0</v>
      </c>
      <c r="P9" s="252"/>
      <c r="Q9" s="147"/>
      <c r="R9" s="147">
        <v>0</v>
      </c>
      <c r="S9" s="252"/>
      <c r="T9" s="147"/>
      <c r="U9" s="147">
        <v>0</v>
      </c>
      <c r="V9" s="252"/>
      <c r="W9" s="147"/>
      <c r="X9" s="147">
        <v>0</v>
      </c>
      <c r="Y9" s="252"/>
      <c r="Z9" s="147"/>
      <c r="AA9" s="147">
        <v>0</v>
      </c>
      <c r="AB9" s="252"/>
      <c r="AC9" s="147"/>
      <c r="AD9" s="147">
        <v>0</v>
      </c>
      <c r="AE9" s="252"/>
      <c r="AF9" s="147"/>
      <c r="AG9" s="147">
        <v>0</v>
      </c>
      <c r="AH9" s="252"/>
      <c r="AI9" s="252"/>
      <c r="AJ9" s="252">
        <v>0</v>
      </c>
      <c r="AK9" s="252"/>
      <c r="AL9" s="252"/>
      <c r="AM9" s="252">
        <v>0</v>
      </c>
      <c r="AN9" s="252"/>
      <c r="AO9" s="252"/>
      <c r="AP9" s="252">
        <v>0</v>
      </c>
      <c r="AQ9" s="252"/>
      <c r="AR9" s="252"/>
      <c r="AS9" s="252">
        <v>0</v>
      </c>
      <c r="AT9" s="252"/>
      <c r="AU9" s="337">
        <f t="shared" ref="AU9:AW11" si="0">SUM(B9+E9+H9+K9+N9+Q9+T9+W9+Z9+AC9+AF9+AR9)</f>
        <v>0</v>
      </c>
      <c r="AV9" s="337">
        <f t="shared" si="0"/>
        <v>0</v>
      </c>
      <c r="AW9" s="337">
        <f t="shared" si="0"/>
        <v>0</v>
      </c>
      <c r="AY9" s="52"/>
      <c r="AZ9" s="52"/>
    </row>
    <row r="10" spans="1:52" s="111" customFormat="1" ht="13.5" customHeight="1">
      <c r="A10" s="973" t="s">
        <v>1367</v>
      </c>
      <c r="B10" s="147"/>
      <c r="C10" s="147">
        <v>0</v>
      </c>
      <c r="D10" s="252"/>
      <c r="E10" s="147"/>
      <c r="F10" s="147">
        <v>0</v>
      </c>
      <c r="G10" s="252"/>
      <c r="H10" s="147"/>
      <c r="I10" s="147">
        <v>0</v>
      </c>
      <c r="J10" s="252"/>
      <c r="K10" s="147"/>
      <c r="L10" s="147">
        <v>0</v>
      </c>
      <c r="M10" s="252"/>
      <c r="N10" s="147"/>
      <c r="O10" s="147">
        <v>0</v>
      </c>
      <c r="P10" s="252"/>
      <c r="Q10" s="147"/>
      <c r="R10" s="147">
        <v>0</v>
      </c>
      <c r="S10" s="252"/>
      <c r="T10" s="147"/>
      <c r="U10" s="147">
        <v>0</v>
      </c>
      <c r="V10" s="252"/>
      <c r="W10" s="147"/>
      <c r="X10" s="147">
        <v>0</v>
      </c>
      <c r="Y10" s="252"/>
      <c r="Z10" s="147"/>
      <c r="AA10" s="147">
        <v>0</v>
      </c>
      <c r="AB10" s="252"/>
      <c r="AC10" s="147"/>
      <c r="AD10" s="147">
        <v>0</v>
      </c>
      <c r="AE10" s="252"/>
      <c r="AF10" s="147"/>
      <c r="AG10" s="147">
        <v>0</v>
      </c>
      <c r="AH10" s="252"/>
      <c r="AI10" s="252"/>
      <c r="AJ10" s="252">
        <v>0</v>
      </c>
      <c r="AK10" s="252"/>
      <c r="AL10" s="252"/>
      <c r="AM10" s="252">
        <v>0</v>
      </c>
      <c r="AN10" s="252"/>
      <c r="AO10" s="252"/>
      <c r="AP10" s="252">
        <v>0</v>
      </c>
      <c r="AQ10" s="252"/>
      <c r="AR10" s="252"/>
      <c r="AS10" s="252">
        <v>0</v>
      </c>
      <c r="AT10" s="252"/>
      <c r="AU10" s="337">
        <f t="shared" si="0"/>
        <v>0</v>
      </c>
      <c r="AV10" s="337">
        <f t="shared" si="0"/>
        <v>0</v>
      </c>
      <c r="AW10" s="337">
        <f t="shared" si="0"/>
        <v>0</v>
      </c>
      <c r="AY10" s="52"/>
      <c r="AZ10" s="52"/>
    </row>
    <row r="11" spans="1:52" s="111" customFormat="1" ht="12.75" hidden="1" customHeight="1">
      <c r="A11" s="255"/>
      <c r="B11" s="147"/>
      <c r="C11" s="147">
        <v>0</v>
      </c>
      <c r="D11" s="252"/>
      <c r="E11" s="147"/>
      <c r="F11" s="147">
        <v>0</v>
      </c>
      <c r="G11" s="252"/>
      <c r="H11" s="147"/>
      <c r="I11" s="147">
        <v>0</v>
      </c>
      <c r="J11" s="252"/>
      <c r="K11" s="147"/>
      <c r="L11" s="147">
        <v>0</v>
      </c>
      <c r="M11" s="252"/>
      <c r="N11" s="147"/>
      <c r="O11" s="147">
        <v>0</v>
      </c>
      <c r="P11" s="252"/>
      <c r="Q11" s="147"/>
      <c r="R11" s="147">
        <v>0</v>
      </c>
      <c r="S11" s="252"/>
      <c r="T11" s="147"/>
      <c r="U11" s="147">
        <v>0</v>
      </c>
      <c r="V11" s="252"/>
      <c r="W11" s="147"/>
      <c r="X11" s="147">
        <v>0</v>
      </c>
      <c r="Y11" s="252"/>
      <c r="Z11" s="147"/>
      <c r="AA11" s="147">
        <v>0</v>
      </c>
      <c r="AB11" s="252"/>
      <c r="AC11" s="147"/>
      <c r="AD11" s="147">
        <v>0</v>
      </c>
      <c r="AE11" s="252"/>
      <c r="AF11" s="147"/>
      <c r="AG11" s="147">
        <v>0</v>
      </c>
      <c r="AH11" s="252"/>
      <c r="AI11" s="252"/>
      <c r="AJ11" s="252">
        <v>0</v>
      </c>
      <c r="AK11" s="252"/>
      <c r="AL11" s="252"/>
      <c r="AM11" s="252">
        <v>0</v>
      </c>
      <c r="AN11" s="252"/>
      <c r="AO11" s="252"/>
      <c r="AP11" s="252">
        <v>0</v>
      </c>
      <c r="AQ11" s="252"/>
      <c r="AR11" s="252"/>
      <c r="AS11" s="252">
        <v>0</v>
      </c>
      <c r="AT11" s="252"/>
      <c r="AU11" s="337">
        <f t="shared" si="0"/>
        <v>0</v>
      </c>
      <c r="AV11" s="337">
        <f t="shared" si="0"/>
        <v>0</v>
      </c>
      <c r="AW11" s="337">
        <f t="shared" si="0"/>
        <v>0</v>
      </c>
      <c r="AY11" s="52"/>
      <c r="AZ11" s="52"/>
    </row>
    <row r="12" spans="1:52" s="111" customFormat="1" ht="17.25" customHeight="1">
      <c r="A12" s="255" t="s">
        <v>1009</v>
      </c>
      <c r="B12" s="147"/>
      <c r="C12" s="147">
        <v>0</v>
      </c>
      <c r="D12" s="252"/>
      <c r="E12" s="147"/>
      <c r="F12" s="147">
        <v>0</v>
      </c>
      <c r="G12" s="252"/>
      <c r="H12" s="147"/>
      <c r="I12" s="147">
        <v>0</v>
      </c>
      <c r="J12" s="252"/>
      <c r="K12" s="147"/>
      <c r="L12" s="147">
        <v>0</v>
      </c>
      <c r="M12" s="252"/>
      <c r="N12" s="147"/>
      <c r="O12" s="147">
        <v>0</v>
      </c>
      <c r="P12" s="252"/>
      <c r="Q12" s="147"/>
      <c r="R12" s="147">
        <v>0</v>
      </c>
      <c r="S12" s="252"/>
      <c r="T12" s="147"/>
      <c r="U12" s="147">
        <v>0</v>
      </c>
      <c r="V12" s="252"/>
      <c r="W12" s="147"/>
      <c r="X12" s="147">
        <v>0</v>
      </c>
      <c r="Y12" s="252"/>
      <c r="Z12" s="147"/>
      <c r="AA12" s="147">
        <v>0</v>
      </c>
      <c r="AB12" s="252"/>
      <c r="AC12" s="147"/>
      <c r="AD12" s="147">
        <v>0</v>
      </c>
      <c r="AE12" s="252"/>
      <c r="AF12" s="147"/>
      <c r="AG12" s="147">
        <v>0</v>
      </c>
      <c r="AH12" s="252"/>
      <c r="AI12" s="252"/>
      <c r="AJ12" s="252">
        <v>0</v>
      </c>
      <c r="AK12" s="252"/>
      <c r="AL12" s="252"/>
      <c r="AM12" s="252">
        <v>0</v>
      </c>
      <c r="AN12" s="252"/>
      <c r="AO12" s="252"/>
      <c r="AP12" s="252">
        <v>0</v>
      </c>
      <c r="AQ12" s="252"/>
      <c r="AR12" s="252"/>
      <c r="AS12" s="252">
        <v>0</v>
      </c>
      <c r="AT12" s="252"/>
      <c r="AU12" s="337">
        <f>SUM(B12+E12+H12+K12+N12+Q12+T12+W12+Z12+AC12+AF12+AI12+AL12+AO12+AR12)</f>
        <v>0</v>
      </c>
      <c r="AV12" s="337">
        <f>SUM(C12+F12+I12+L12+O12+R12+U12+X12+AA12+AD12+AG12+AJ12+AM12+AP12+AS12)</f>
        <v>0</v>
      </c>
      <c r="AW12" s="337">
        <f>SUM(D12+G12+J12+M12+P12+S12+V12+Y12+AB12+AE12+AH12+AK12+AN12+AQ12+AT12)</f>
        <v>0</v>
      </c>
      <c r="AY12" s="52"/>
      <c r="AZ12" s="52"/>
    </row>
    <row r="13" spans="1:52" s="111" customFormat="1" ht="14.25" hidden="1" customHeight="1">
      <c r="A13" s="255"/>
      <c r="B13" s="147"/>
      <c r="C13" s="147"/>
      <c r="D13" s="252"/>
      <c r="E13" s="147"/>
      <c r="F13" s="147"/>
      <c r="G13" s="252"/>
      <c r="H13" s="147"/>
      <c r="I13" s="147"/>
      <c r="J13" s="252"/>
      <c r="K13" s="147"/>
      <c r="L13" s="147"/>
      <c r="M13" s="252"/>
      <c r="N13" s="147"/>
      <c r="O13" s="147"/>
      <c r="P13" s="252"/>
      <c r="Q13" s="147"/>
      <c r="R13" s="147"/>
      <c r="S13" s="252"/>
      <c r="T13" s="147"/>
      <c r="U13" s="147"/>
      <c r="V13" s="252"/>
      <c r="W13" s="147"/>
      <c r="X13" s="147"/>
      <c r="Y13" s="252"/>
      <c r="Z13" s="147"/>
      <c r="AA13" s="147"/>
      <c r="AB13" s="252"/>
      <c r="AC13" s="147"/>
      <c r="AD13" s="147"/>
      <c r="AE13" s="252"/>
      <c r="AF13" s="147"/>
      <c r="AG13" s="147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337"/>
      <c r="AV13" s="337"/>
      <c r="AW13" s="337"/>
      <c r="AY13" s="52"/>
      <c r="AZ13" s="52"/>
    </row>
    <row r="14" spans="1:52" ht="15" customHeight="1">
      <c r="A14" s="264" t="s">
        <v>456</v>
      </c>
      <c r="B14" s="52"/>
      <c r="C14" s="45"/>
      <c r="D14" s="46"/>
      <c r="E14" s="52"/>
      <c r="F14" s="45"/>
      <c r="G14" s="46"/>
      <c r="H14" s="52"/>
      <c r="I14" s="45"/>
      <c r="J14" s="46"/>
      <c r="K14" s="52"/>
      <c r="L14" s="45"/>
      <c r="M14" s="46"/>
      <c r="N14" s="52"/>
      <c r="O14" s="45"/>
      <c r="P14" s="46"/>
      <c r="Q14" s="52"/>
      <c r="R14" s="45"/>
      <c r="S14" s="46"/>
      <c r="T14" s="52"/>
      <c r="U14" s="45"/>
      <c r="V14" s="46"/>
      <c r="W14" s="52"/>
      <c r="X14" s="45"/>
      <c r="Y14" s="46"/>
      <c r="Z14" s="52"/>
      <c r="AA14" s="45"/>
      <c r="AB14" s="46"/>
      <c r="AC14" s="52"/>
      <c r="AD14" s="45"/>
      <c r="AE14" s="46"/>
      <c r="AF14" s="52"/>
      <c r="AG14" s="45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393"/>
      <c r="AV14" s="393"/>
      <c r="AW14" s="393"/>
    </row>
    <row r="15" spans="1:52" s="103" customFormat="1" ht="15" hidden="1" customHeight="1">
      <c r="A15" s="197" t="s">
        <v>674</v>
      </c>
      <c r="B15" s="49"/>
      <c r="C15" s="49">
        <v>0</v>
      </c>
      <c r="D15" s="99"/>
      <c r="E15" s="49"/>
      <c r="F15" s="49">
        <v>0</v>
      </c>
      <c r="G15" s="99"/>
      <c r="H15" s="49"/>
      <c r="I15" s="49">
        <v>0</v>
      </c>
      <c r="J15" s="99"/>
      <c r="K15" s="49"/>
      <c r="L15" s="49">
        <v>0</v>
      </c>
      <c r="M15" s="99"/>
      <c r="N15" s="49"/>
      <c r="O15" s="49">
        <v>0</v>
      </c>
      <c r="P15" s="99"/>
      <c r="Q15" s="49"/>
      <c r="R15" s="49">
        <v>0</v>
      </c>
      <c r="S15" s="99"/>
      <c r="T15" s="49"/>
      <c r="U15" s="49">
        <v>0</v>
      </c>
      <c r="V15" s="99"/>
      <c r="W15" s="49"/>
      <c r="X15" s="49">
        <v>0</v>
      </c>
      <c r="Y15" s="99"/>
      <c r="Z15" s="49">
        <v>0</v>
      </c>
      <c r="AA15" s="49">
        <v>0</v>
      </c>
      <c r="AB15" s="99"/>
      <c r="AC15" s="49"/>
      <c r="AD15" s="49">
        <v>0</v>
      </c>
      <c r="AE15" s="99"/>
      <c r="AF15" s="49"/>
      <c r="AG15" s="49">
        <v>0</v>
      </c>
      <c r="AH15" s="99"/>
      <c r="AI15" s="99"/>
      <c r="AJ15" s="99">
        <v>0</v>
      </c>
      <c r="AK15" s="99"/>
      <c r="AL15" s="99"/>
      <c r="AM15" s="99">
        <v>0</v>
      </c>
      <c r="AN15" s="99"/>
      <c r="AO15" s="99"/>
      <c r="AP15" s="99">
        <v>0</v>
      </c>
      <c r="AQ15" s="99"/>
      <c r="AR15" s="99"/>
      <c r="AS15" s="99">
        <v>0</v>
      </c>
      <c r="AT15" s="99"/>
      <c r="AU15" s="393">
        <f t="shared" ref="AU15:AU30" si="1">SUM(B15+E15+H15+K15+N15+Q15+T15+W15+Z15+AC15+AF15+AI15+AL15+AO15+AR15)</f>
        <v>0</v>
      </c>
      <c r="AV15" s="393">
        <f t="shared" ref="AV15:AV30" si="2">SUM(C15+F15+I15+L15+O15+R15+U15+X15+AA15+AD15+AG15+AJ15+AM15+AP15+AS15)</f>
        <v>0</v>
      </c>
      <c r="AW15" s="277">
        <f t="shared" ref="AW15:AW30" si="3">SUM(D15+G15+J15+M15+P15+S15+V15+Y15+AB15+AE15+AH15+AK15+AN15+AQ15+AT15)</f>
        <v>0</v>
      </c>
      <c r="AY15" s="46"/>
      <c r="AZ15" s="46"/>
    </row>
    <row r="16" spans="1:52" s="103" customFormat="1" ht="15" customHeight="1">
      <c r="A16" s="197" t="s">
        <v>259</v>
      </c>
      <c r="B16" s="49"/>
      <c r="C16" s="49">
        <v>0</v>
      </c>
      <c r="D16" s="99"/>
      <c r="E16" s="49"/>
      <c r="F16" s="49">
        <v>0</v>
      </c>
      <c r="G16" s="99"/>
      <c r="H16" s="49"/>
      <c r="I16" s="49">
        <v>0</v>
      </c>
      <c r="J16" s="99"/>
      <c r="K16" s="49"/>
      <c r="L16" s="49">
        <v>0</v>
      </c>
      <c r="M16" s="99"/>
      <c r="N16" s="49"/>
      <c r="O16" s="49">
        <v>0</v>
      </c>
      <c r="P16" s="99"/>
      <c r="Q16" s="49">
        <v>0</v>
      </c>
      <c r="R16" s="49">
        <v>0</v>
      </c>
      <c r="S16" s="99"/>
      <c r="T16" s="49"/>
      <c r="U16" s="49">
        <v>0</v>
      </c>
      <c r="V16" s="99"/>
      <c r="W16" s="49"/>
      <c r="X16" s="49">
        <v>0</v>
      </c>
      <c r="Y16" s="99"/>
      <c r="Z16" s="49"/>
      <c r="AA16" s="49">
        <v>0</v>
      </c>
      <c r="AB16" s="99"/>
      <c r="AC16" s="49"/>
      <c r="AD16" s="49">
        <v>0</v>
      </c>
      <c r="AE16" s="99"/>
      <c r="AF16" s="49"/>
      <c r="AG16" s="49">
        <v>0</v>
      </c>
      <c r="AH16" s="99"/>
      <c r="AI16" s="99"/>
      <c r="AJ16" s="99">
        <v>0</v>
      </c>
      <c r="AK16" s="99"/>
      <c r="AL16" s="99"/>
      <c r="AM16" s="99">
        <v>0</v>
      </c>
      <c r="AN16" s="99"/>
      <c r="AO16" s="99"/>
      <c r="AP16" s="99">
        <v>0</v>
      </c>
      <c r="AQ16" s="99"/>
      <c r="AR16" s="99"/>
      <c r="AS16" s="99">
        <v>0</v>
      </c>
      <c r="AT16" s="99"/>
      <c r="AU16" s="393">
        <f t="shared" si="1"/>
        <v>0</v>
      </c>
      <c r="AV16" s="393">
        <f t="shared" si="2"/>
        <v>0</v>
      </c>
      <c r="AW16" s="277">
        <f t="shared" si="3"/>
        <v>0</v>
      </c>
      <c r="AY16" s="46"/>
      <c r="AZ16" s="46"/>
    </row>
    <row r="17" spans="1:50" ht="15" customHeight="1">
      <c r="A17" s="197" t="s">
        <v>864</v>
      </c>
      <c r="B17" s="49"/>
      <c r="C17" s="49">
        <v>0</v>
      </c>
      <c r="D17" s="99"/>
      <c r="E17" s="49"/>
      <c r="F17" s="49">
        <v>0</v>
      </c>
      <c r="G17" s="99"/>
      <c r="H17" s="49"/>
      <c r="I17" s="49">
        <v>0</v>
      </c>
      <c r="J17" s="99"/>
      <c r="K17" s="49"/>
      <c r="L17" s="49">
        <v>0</v>
      </c>
      <c r="M17" s="99"/>
      <c r="N17" s="49"/>
      <c r="O17" s="49">
        <v>0</v>
      </c>
      <c r="P17" s="99"/>
      <c r="Q17" s="49">
        <v>901</v>
      </c>
      <c r="R17" s="49">
        <v>901</v>
      </c>
      <c r="S17" s="99">
        <v>551</v>
      </c>
      <c r="T17" s="49"/>
      <c r="U17" s="49">
        <v>0</v>
      </c>
      <c r="V17" s="99"/>
      <c r="W17" s="49"/>
      <c r="X17" s="49">
        <v>0</v>
      </c>
      <c r="Y17" s="99"/>
      <c r="Z17" s="49"/>
      <c r="AA17" s="49">
        <v>0</v>
      </c>
      <c r="AB17" s="99"/>
      <c r="AC17" s="49"/>
      <c r="AD17" s="49">
        <v>0</v>
      </c>
      <c r="AE17" s="99"/>
      <c r="AF17" s="49"/>
      <c r="AG17" s="49">
        <v>0</v>
      </c>
      <c r="AH17" s="99"/>
      <c r="AI17" s="99">
        <v>126</v>
      </c>
      <c r="AJ17" s="99">
        <v>155</v>
      </c>
      <c r="AK17" s="99">
        <v>155</v>
      </c>
      <c r="AL17" s="99">
        <v>500</v>
      </c>
      <c r="AM17" s="99">
        <v>500</v>
      </c>
      <c r="AN17" s="99"/>
      <c r="AO17" s="99"/>
      <c r="AP17" s="99">
        <v>0</v>
      </c>
      <c r="AQ17" s="99"/>
      <c r="AR17" s="99"/>
      <c r="AS17" s="99">
        <v>0</v>
      </c>
      <c r="AT17" s="99"/>
      <c r="AU17" s="393">
        <f t="shared" si="1"/>
        <v>1527</v>
      </c>
      <c r="AV17" s="393">
        <f t="shared" si="2"/>
        <v>1556</v>
      </c>
      <c r="AW17" s="277">
        <f t="shared" si="3"/>
        <v>706</v>
      </c>
    </row>
    <row r="18" spans="1:50" ht="15" customHeight="1">
      <c r="A18" s="59" t="s">
        <v>865</v>
      </c>
      <c r="B18" s="49"/>
      <c r="C18" s="49">
        <v>0</v>
      </c>
      <c r="D18" s="99"/>
      <c r="E18" s="49"/>
      <c r="F18" s="49">
        <v>0</v>
      </c>
      <c r="G18" s="99"/>
      <c r="H18" s="49"/>
      <c r="I18" s="49">
        <v>0</v>
      </c>
      <c r="J18" s="99"/>
      <c r="K18" s="49"/>
      <c r="L18" s="49">
        <v>0</v>
      </c>
      <c r="M18" s="99"/>
      <c r="N18" s="49"/>
      <c r="O18" s="49">
        <v>0</v>
      </c>
      <c r="P18" s="99"/>
      <c r="Q18" s="49">
        <v>239</v>
      </c>
      <c r="R18" s="49">
        <v>239</v>
      </c>
      <c r="S18" s="99">
        <v>77</v>
      </c>
      <c r="T18" s="49"/>
      <c r="U18" s="49">
        <v>0</v>
      </c>
      <c r="V18" s="99"/>
      <c r="W18" s="49"/>
      <c r="X18" s="49">
        <v>0</v>
      </c>
      <c r="Y18" s="99"/>
      <c r="Z18" s="49"/>
      <c r="AA18" s="49">
        <v>0</v>
      </c>
      <c r="AB18" s="99"/>
      <c r="AC18" s="49"/>
      <c r="AD18" s="49">
        <v>0</v>
      </c>
      <c r="AE18" s="99"/>
      <c r="AF18" s="49"/>
      <c r="AG18" s="49">
        <v>0</v>
      </c>
      <c r="AH18" s="99"/>
      <c r="AI18" s="99">
        <v>34</v>
      </c>
      <c r="AJ18" s="99">
        <v>53</v>
      </c>
      <c r="AK18" s="99">
        <v>52</v>
      </c>
      <c r="AL18" s="99">
        <v>135</v>
      </c>
      <c r="AM18" s="99">
        <v>135</v>
      </c>
      <c r="AN18" s="99"/>
      <c r="AO18" s="99"/>
      <c r="AP18" s="99">
        <v>0</v>
      </c>
      <c r="AQ18" s="99"/>
      <c r="AR18" s="99"/>
      <c r="AS18" s="99">
        <v>0</v>
      </c>
      <c r="AT18" s="99"/>
      <c r="AU18" s="393">
        <f t="shared" si="1"/>
        <v>408</v>
      </c>
      <c r="AV18" s="393">
        <f t="shared" si="2"/>
        <v>427</v>
      </c>
      <c r="AW18" s="277">
        <f t="shared" si="3"/>
        <v>129</v>
      </c>
    </row>
    <row r="19" spans="1:50" ht="15" customHeight="1">
      <c r="A19" s="220" t="s">
        <v>866</v>
      </c>
      <c r="B19" s="99"/>
      <c r="C19" s="49">
        <v>0</v>
      </c>
      <c r="D19" s="99"/>
      <c r="E19" s="99"/>
      <c r="F19" s="49">
        <v>0</v>
      </c>
      <c r="G19" s="99"/>
      <c r="H19" s="49"/>
      <c r="I19" s="49">
        <v>0</v>
      </c>
      <c r="J19" s="99"/>
      <c r="K19" s="49"/>
      <c r="L19" s="49">
        <v>0</v>
      </c>
      <c r="M19" s="99"/>
      <c r="N19" s="49"/>
      <c r="O19" s="49">
        <v>0</v>
      </c>
      <c r="P19" s="99"/>
      <c r="Q19" s="49">
        <v>0</v>
      </c>
      <c r="R19" s="49">
        <v>0</v>
      </c>
      <c r="S19" s="99"/>
      <c r="T19" s="49"/>
      <c r="U19" s="49">
        <v>0</v>
      </c>
      <c r="V19" s="99"/>
      <c r="W19" s="49"/>
      <c r="X19" s="49">
        <v>0</v>
      </c>
      <c r="Y19" s="99"/>
      <c r="Z19" s="49"/>
      <c r="AA19" s="49">
        <v>0</v>
      </c>
      <c r="AB19" s="99"/>
      <c r="AC19" s="49"/>
      <c r="AD19" s="49">
        <v>0</v>
      </c>
      <c r="AE19" s="99"/>
      <c r="AF19" s="49"/>
      <c r="AG19" s="49">
        <v>0</v>
      </c>
      <c r="AH19" s="99"/>
      <c r="AI19" s="99"/>
      <c r="AJ19" s="99">
        <v>0</v>
      </c>
      <c r="AK19" s="99"/>
      <c r="AL19" s="99"/>
      <c r="AM19" s="99">
        <v>0</v>
      </c>
      <c r="AN19" s="99"/>
      <c r="AO19" s="99"/>
      <c r="AP19" s="99">
        <v>0</v>
      </c>
      <c r="AQ19" s="99"/>
      <c r="AR19" s="99"/>
      <c r="AS19" s="99">
        <v>0</v>
      </c>
      <c r="AT19" s="99"/>
      <c r="AU19" s="393">
        <f t="shared" si="1"/>
        <v>0</v>
      </c>
      <c r="AV19" s="393">
        <f t="shared" si="2"/>
        <v>0</v>
      </c>
      <c r="AW19" s="277">
        <f t="shared" si="3"/>
        <v>0</v>
      </c>
    </row>
    <row r="20" spans="1:50" ht="15" hidden="1" customHeight="1">
      <c r="A20" s="220" t="s">
        <v>146</v>
      </c>
      <c r="B20" s="49"/>
      <c r="C20" s="49">
        <v>0</v>
      </c>
      <c r="D20" s="99"/>
      <c r="E20" s="49"/>
      <c r="F20" s="49">
        <v>0</v>
      </c>
      <c r="G20" s="99"/>
      <c r="H20" s="49"/>
      <c r="I20" s="49">
        <v>0</v>
      </c>
      <c r="J20" s="99"/>
      <c r="K20" s="49"/>
      <c r="L20" s="49">
        <v>0</v>
      </c>
      <c r="M20" s="99"/>
      <c r="N20" s="49"/>
      <c r="O20" s="49">
        <v>0</v>
      </c>
      <c r="P20" s="99"/>
      <c r="Q20" s="49">
        <v>0</v>
      </c>
      <c r="R20" s="49">
        <v>0</v>
      </c>
      <c r="S20" s="99"/>
      <c r="T20" s="49"/>
      <c r="U20" s="49">
        <v>0</v>
      </c>
      <c r="V20" s="99"/>
      <c r="W20" s="49"/>
      <c r="X20" s="49">
        <v>0</v>
      </c>
      <c r="Y20" s="99"/>
      <c r="Z20" s="49"/>
      <c r="AA20" s="49">
        <v>0</v>
      </c>
      <c r="AB20" s="99"/>
      <c r="AC20" s="49"/>
      <c r="AD20" s="49">
        <v>0</v>
      </c>
      <c r="AE20" s="99"/>
      <c r="AF20" s="49"/>
      <c r="AG20" s="49">
        <v>0</v>
      </c>
      <c r="AH20" s="99"/>
      <c r="AI20" s="99"/>
      <c r="AJ20" s="99">
        <v>0</v>
      </c>
      <c r="AK20" s="99"/>
      <c r="AL20" s="99"/>
      <c r="AM20" s="99">
        <v>0</v>
      </c>
      <c r="AN20" s="99"/>
      <c r="AO20" s="99"/>
      <c r="AP20" s="99">
        <v>0</v>
      </c>
      <c r="AQ20" s="99"/>
      <c r="AR20" s="99"/>
      <c r="AS20" s="99">
        <v>0</v>
      </c>
      <c r="AT20" s="99"/>
      <c r="AU20" s="393">
        <f t="shared" si="1"/>
        <v>0</v>
      </c>
      <c r="AV20" s="393">
        <f t="shared" si="2"/>
        <v>0</v>
      </c>
      <c r="AW20" s="277">
        <f t="shared" si="3"/>
        <v>0</v>
      </c>
    </row>
    <row r="21" spans="1:50" ht="15" hidden="1" customHeight="1">
      <c r="A21" s="220" t="s">
        <v>645</v>
      </c>
      <c r="B21" s="49"/>
      <c r="C21" s="49">
        <v>0</v>
      </c>
      <c r="D21" s="99"/>
      <c r="E21" s="49"/>
      <c r="F21" s="49">
        <v>0</v>
      </c>
      <c r="G21" s="99"/>
      <c r="H21" s="49"/>
      <c r="I21" s="49">
        <v>0</v>
      </c>
      <c r="J21" s="99"/>
      <c r="K21" s="49"/>
      <c r="L21" s="49">
        <v>0</v>
      </c>
      <c r="M21" s="99"/>
      <c r="N21" s="49"/>
      <c r="O21" s="49">
        <v>0</v>
      </c>
      <c r="P21" s="99"/>
      <c r="Q21" s="49">
        <v>0</v>
      </c>
      <c r="R21" s="49">
        <v>0</v>
      </c>
      <c r="S21" s="99"/>
      <c r="T21" s="49"/>
      <c r="U21" s="49">
        <v>0</v>
      </c>
      <c r="V21" s="99"/>
      <c r="W21" s="49"/>
      <c r="X21" s="49">
        <v>0</v>
      </c>
      <c r="Y21" s="99"/>
      <c r="Z21" s="49"/>
      <c r="AA21" s="49">
        <v>0</v>
      </c>
      <c r="AB21" s="99"/>
      <c r="AC21" s="49"/>
      <c r="AD21" s="49">
        <v>0</v>
      </c>
      <c r="AE21" s="99"/>
      <c r="AF21" s="49"/>
      <c r="AG21" s="49">
        <v>0</v>
      </c>
      <c r="AH21" s="99"/>
      <c r="AI21" s="99"/>
      <c r="AJ21" s="99">
        <v>0</v>
      </c>
      <c r="AK21" s="99"/>
      <c r="AL21" s="99"/>
      <c r="AM21" s="99">
        <v>0</v>
      </c>
      <c r="AN21" s="99"/>
      <c r="AO21" s="99"/>
      <c r="AP21" s="99">
        <v>0</v>
      </c>
      <c r="AQ21" s="99"/>
      <c r="AR21" s="99"/>
      <c r="AS21" s="99">
        <v>0</v>
      </c>
      <c r="AT21" s="99"/>
      <c r="AU21" s="393">
        <f t="shared" si="1"/>
        <v>0</v>
      </c>
      <c r="AV21" s="393">
        <f t="shared" si="2"/>
        <v>0</v>
      </c>
      <c r="AW21" s="277">
        <f t="shared" si="3"/>
        <v>0</v>
      </c>
    </row>
    <row r="22" spans="1:50" ht="15" customHeight="1">
      <c r="A22" s="220" t="s">
        <v>479</v>
      </c>
      <c r="B22" s="99"/>
      <c r="C22" s="49">
        <v>0</v>
      </c>
      <c r="D22" s="99"/>
      <c r="E22" s="99"/>
      <c r="F22" s="49">
        <v>0</v>
      </c>
      <c r="G22" s="99"/>
      <c r="H22" s="49"/>
      <c r="I22" s="49">
        <v>0</v>
      </c>
      <c r="J22" s="99"/>
      <c r="K22" s="49"/>
      <c r="L22" s="49">
        <v>0</v>
      </c>
      <c r="M22" s="99"/>
      <c r="N22" s="49"/>
      <c r="O22" s="49">
        <v>0</v>
      </c>
      <c r="P22" s="99"/>
      <c r="Q22" s="49">
        <v>127</v>
      </c>
      <c r="R22" s="49">
        <v>127</v>
      </c>
      <c r="S22" s="99">
        <v>79</v>
      </c>
      <c r="T22" s="49"/>
      <c r="U22" s="49">
        <v>0</v>
      </c>
      <c r="V22" s="99"/>
      <c r="W22" s="49">
        <v>450</v>
      </c>
      <c r="X22" s="49">
        <v>450</v>
      </c>
      <c r="Y22" s="99"/>
      <c r="Z22" s="49"/>
      <c r="AA22" s="49">
        <v>0</v>
      </c>
      <c r="AB22" s="99"/>
      <c r="AC22" s="49"/>
      <c r="AD22" s="49">
        <v>0</v>
      </c>
      <c r="AE22" s="99"/>
      <c r="AF22" s="49"/>
      <c r="AG22" s="49">
        <v>0</v>
      </c>
      <c r="AH22" s="99"/>
      <c r="AI22" s="99"/>
      <c r="AJ22" s="99">
        <v>52</v>
      </c>
      <c r="AK22" s="99">
        <v>51</v>
      </c>
      <c r="AL22" s="99"/>
      <c r="AM22" s="99">
        <v>0</v>
      </c>
      <c r="AN22" s="99"/>
      <c r="AO22" s="99"/>
      <c r="AP22" s="99">
        <v>10850</v>
      </c>
      <c r="AQ22" s="99">
        <v>10850</v>
      </c>
      <c r="AR22" s="99"/>
      <c r="AS22" s="99">
        <v>11455</v>
      </c>
      <c r="AT22" s="99">
        <v>1848</v>
      </c>
      <c r="AU22" s="393">
        <f>SUM(B22+E22+H22+K22+N22+Q22+T22+W22+Z22+AC22+AF22+AI22+AL22+AO22+AR22)</f>
        <v>577</v>
      </c>
      <c r="AV22" s="393">
        <f t="shared" si="2"/>
        <v>22934</v>
      </c>
      <c r="AW22" s="277">
        <f t="shared" si="3"/>
        <v>12828</v>
      </c>
    </row>
    <row r="23" spans="1:50" ht="15" customHeight="1">
      <c r="A23" s="197" t="s">
        <v>1230</v>
      </c>
      <c r="B23" s="49"/>
      <c r="C23" s="49">
        <v>0</v>
      </c>
      <c r="D23" s="99"/>
      <c r="E23" s="49"/>
      <c r="F23" s="49">
        <v>0</v>
      </c>
      <c r="G23" s="99"/>
      <c r="H23" s="49"/>
      <c r="I23" s="49">
        <v>0</v>
      </c>
      <c r="J23" s="99"/>
      <c r="K23" s="49"/>
      <c r="L23" s="49">
        <v>0</v>
      </c>
      <c r="M23" s="99"/>
      <c r="N23" s="49"/>
      <c r="O23" s="49">
        <v>0</v>
      </c>
      <c r="P23" s="99"/>
      <c r="Q23" s="49">
        <v>0</v>
      </c>
      <c r="R23" s="49">
        <v>0</v>
      </c>
      <c r="S23" s="99"/>
      <c r="T23" s="49"/>
      <c r="U23" s="49">
        <v>0</v>
      </c>
      <c r="V23" s="99"/>
      <c r="W23" s="49"/>
      <c r="X23" s="49">
        <v>0</v>
      </c>
      <c r="Y23" s="99"/>
      <c r="Z23" s="49"/>
      <c r="AA23" s="49">
        <v>0</v>
      </c>
      <c r="AB23" s="99"/>
      <c r="AC23" s="49"/>
      <c r="AD23" s="49">
        <v>0</v>
      </c>
      <c r="AE23" s="99"/>
      <c r="AF23" s="49"/>
      <c r="AG23" s="49">
        <v>0</v>
      </c>
      <c r="AH23" s="99"/>
      <c r="AI23" s="99"/>
      <c r="AJ23" s="99">
        <v>0</v>
      </c>
      <c r="AK23" s="99"/>
      <c r="AL23" s="99"/>
      <c r="AM23" s="99">
        <v>0</v>
      </c>
      <c r="AN23" s="99"/>
      <c r="AO23" s="99"/>
      <c r="AP23" s="99">
        <v>0</v>
      </c>
      <c r="AQ23" s="99"/>
      <c r="AR23" s="99"/>
      <c r="AS23" s="99">
        <v>0</v>
      </c>
      <c r="AT23" s="99"/>
      <c r="AU23" s="393">
        <f t="shared" si="1"/>
        <v>0</v>
      </c>
      <c r="AV23" s="393">
        <f t="shared" si="2"/>
        <v>0</v>
      </c>
      <c r="AW23" s="277">
        <f t="shared" si="3"/>
        <v>0</v>
      </c>
    </row>
    <row r="24" spans="1:50" ht="15" hidden="1" customHeight="1">
      <c r="A24" s="197" t="s">
        <v>867</v>
      </c>
      <c r="B24" s="49"/>
      <c r="C24" s="49">
        <v>0</v>
      </c>
      <c r="D24" s="99"/>
      <c r="E24" s="49"/>
      <c r="F24" s="49">
        <v>0</v>
      </c>
      <c r="G24" s="99"/>
      <c r="H24" s="49"/>
      <c r="I24" s="49">
        <v>0</v>
      </c>
      <c r="J24" s="99"/>
      <c r="K24" s="49"/>
      <c r="L24" s="49">
        <v>0</v>
      </c>
      <c r="M24" s="99"/>
      <c r="N24" s="49"/>
      <c r="O24" s="49">
        <v>0</v>
      </c>
      <c r="P24" s="99"/>
      <c r="Q24" s="49">
        <v>0</v>
      </c>
      <c r="R24" s="49">
        <v>0</v>
      </c>
      <c r="S24" s="99"/>
      <c r="T24" s="49"/>
      <c r="U24" s="49">
        <v>0</v>
      </c>
      <c r="V24" s="99"/>
      <c r="W24" s="49"/>
      <c r="X24" s="49">
        <v>0</v>
      </c>
      <c r="Y24" s="99"/>
      <c r="Z24" s="49"/>
      <c r="AA24" s="49">
        <v>0</v>
      </c>
      <c r="AB24" s="99"/>
      <c r="AC24" s="49"/>
      <c r="AD24" s="49">
        <v>0</v>
      </c>
      <c r="AE24" s="99"/>
      <c r="AF24" s="49"/>
      <c r="AG24" s="49">
        <v>0</v>
      </c>
      <c r="AH24" s="99"/>
      <c r="AI24" s="99"/>
      <c r="AJ24" s="99">
        <v>0</v>
      </c>
      <c r="AK24" s="99"/>
      <c r="AL24" s="99"/>
      <c r="AM24" s="99">
        <v>0</v>
      </c>
      <c r="AN24" s="99"/>
      <c r="AO24" s="99"/>
      <c r="AP24" s="99">
        <v>0</v>
      </c>
      <c r="AQ24" s="99"/>
      <c r="AR24" s="99"/>
      <c r="AS24" s="99">
        <v>0</v>
      </c>
      <c r="AT24" s="99"/>
      <c r="AU24" s="393">
        <f t="shared" si="1"/>
        <v>0</v>
      </c>
      <c r="AV24" s="393">
        <f t="shared" si="2"/>
        <v>0</v>
      </c>
      <c r="AW24" s="277">
        <f t="shared" si="3"/>
        <v>0</v>
      </c>
    </row>
    <row r="25" spans="1:50" ht="15" customHeight="1">
      <c r="A25" s="197" t="s">
        <v>1249</v>
      </c>
      <c r="B25" s="49"/>
      <c r="C25" s="49">
        <v>0</v>
      </c>
      <c r="D25" s="99"/>
      <c r="E25" s="49"/>
      <c r="F25" s="49">
        <v>0</v>
      </c>
      <c r="G25" s="99"/>
      <c r="H25" s="49"/>
      <c r="I25" s="49">
        <v>610</v>
      </c>
      <c r="J25" s="99">
        <v>610</v>
      </c>
      <c r="K25" s="49"/>
      <c r="L25" s="49">
        <v>0</v>
      </c>
      <c r="M25" s="99"/>
      <c r="N25" s="49"/>
      <c r="O25" s="49">
        <v>0</v>
      </c>
      <c r="P25" s="99"/>
      <c r="Q25" s="49">
        <v>0</v>
      </c>
      <c r="R25" s="49">
        <v>2010</v>
      </c>
      <c r="S25" s="99">
        <v>2010</v>
      </c>
      <c r="T25" s="49">
        <v>1000</v>
      </c>
      <c r="U25" s="49">
        <v>1000</v>
      </c>
      <c r="V25" s="99">
        <v>1000</v>
      </c>
      <c r="W25" s="49"/>
      <c r="X25" s="49">
        <v>0</v>
      </c>
      <c r="Y25" s="99"/>
      <c r="Z25" s="49"/>
      <c r="AA25" s="49">
        <v>0</v>
      </c>
      <c r="AB25" s="99"/>
      <c r="AC25" s="49">
        <v>3200</v>
      </c>
      <c r="AD25" s="49">
        <v>3450</v>
      </c>
      <c r="AE25" s="99">
        <v>3450</v>
      </c>
      <c r="AF25" s="49"/>
      <c r="AG25" s="49">
        <v>0</v>
      </c>
      <c r="AH25" s="99"/>
      <c r="AI25" s="99">
        <v>500</v>
      </c>
      <c r="AJ25" s="99">
        <v>400</v>
      </c>
      <c r="AK25" s="99"/>
      <c r="AL25" s="99">
        <v>800</v>
      </c>
      <c r="AM25" s="99">
        <v>2800</v>
      </c>
      <c r="AN25" s="99">
        <v>800</v>
      </c>
      <c r="AO25" s="99"/>
      <c r="AP25" s="99">
        <v>0</v>
      </c>
      <c r="AQ25" s="99"/>
      <c r="AR25" s="99"/>
      <c r="AS25" s="99">
        <v>0</v>
      </c>
      <c r="AT25" s="99"/>
      <c r="AU25" s="393">
        <f t="shared" si="1"/>
        <v>5500</v>
      </c>
      <c r="AV25" s="393">
        <f t="shared" si="2"/>
        <v>10270</v>
      </c>
      <c r="AW25" s="277">
        <f t="shared" si="3"/>
        <v>7870</v>
      </c>
    </row>
    <row r="26" spans="1:50" ht="15" customHeight="1">
      <c r="A26" s="197" t="s">
        <v>1250</v>
      </c>
      <c r="B26" s="49"/>
      <c r="C26" s="49">
        <v>0</v>
      </c>
      <c r="D26" s="99"/>
      <c r="E26" s="49"/>
      <c r="F26" s="49">
        <v>0</v>
      </c>
      <c r="G26" s="99"/>
      <c r="H26" s="49"/>
      <c r="I26" s="49">
        <v>0</v>
      </c>
      <c r="J26" s="99"/>
      <c r="K26" s="49"/>
      <c r="L26" s="49">
        <v>0</v>
      </c>
      <c r="M26" s="99"/>
      <c r="N26" s="49"/>
      <c r="O26" s="49">
        <v>0</v>
      </c>
      <c r="P26" s="99"/>
      <c r="Q26" s="49">
        <v>0</v>
      </c>
      <c r="R26" s="49">
        <v>0</v>
      </c>
      <c r="S26" s="99"/>
      <c r="T26" s="49"/>
      <c r="U26" s="49">
        <v>0</v>
      </c>
      <c r="V26" s="99"/>
      <c r="W26" s="49"/>
      <c r="X26" s="49">
        <v>0</v>
      </c>
      <c r="Y26" s="99"/>
      <c r="Z26" s="49"/>
      <c r="AA26" s="50">
        <v>0</v>
      </c>
      <c r="AB26" s="99"/>
      <c r="AC26" s="49"/>
      <c r="AD26" s="50">
        <v>0</v>
      </c>
      <c r="AE26" s="99"/>
      <c r="AF26" s="49"/>
      <c r="AG26" s="50">
        <v>0</v>
      </c>
      <c r="AH26" s="99"/>
      <c r="AI26" s="99"/>
      <c r="AJ26" s="99">
        <v>0</v>
      </c>
      <c r="AK26" s="99"/>
      <c r="AL26" s="99"/>
      <c r="AM26" s="99">
        <v>0</v>
      </c>
      <c r="AN26" s="99"/>
      <c r="AO26" s="99"/>
      <c r="AP26" s="99">
        <v>0</v>
      </c>
      <c r="AQ26" s="99"/>
      <c r="AR26" s="99"/>
      <c r="AS26" s="99">
        <v>0</v>
      </c>
      <c r="AT26" s="99"/>
      <c r="AU26" s="393">
        <f t="shared" si="1"/>
        <v>0</v>
      </c>
      <c r="AV26" s="393">
        <f t="shared" si="2"/>
        <v>0</v>
      </c>
      <c r="AW26" s="277">
        <f t="shared" si="3"/>
        <v>0</v>
      </c>
    </row>
    <row r="27" spans="1:50" ht="15" customHeight="1">
      <c r="A27" s="197" t="s">
        <v>1251</v>
      </c>
      <c r="B27" s="49">
        <v>63500</v>
      </c>
      <c r="C27" s="49">
        <v>95034</v>
      </c>
      <c r="D27" s="99">
        <v>95032</v>
      </c>
      <c r="E27" s="49">
        <v>7000</v>
      </c>
      <c r="F27" s="49">
        <v>8595</v>
      </c>
      <c r="G27" s="99">
        <v>7595</v>
      </c>
      <c r="H27" s="49">
        <v>10000</v>
      </c>
      <c r="I27" s="49">
        <v>17800</v>
      </c>
      <c r="J27" s="99">
        <v>15790</v>
      </c>
      <c r="K27" s="49">
        <v>8000</v>
      </c>
      <c r="L27" s="49">
        <v>8000</v>
      </c>
      <c r="M27" s="99">
        <v>8000</v>
      </c>
      <c r="N27" s="49"/>
      <c r="O27" s="49">
        <v>0</v>
      </c>
      <c r="P27" s="99"/>
      <c r="Q27" s="49">
        <v>10000</v>
      </c>
      <c r="R27" s="49">
        <v>10940</v>
      </c>
      <c r="S27" s="99">
        <v>8231</v>
      </c>
      <c r="T27" s="49"/>
      <c r="U27" s="49">
        <v>0</v>
      </c>
      <c r="V27" s="99"/>
      <c r="W27" s="49"/>
      <c r="X27" s="49">
        <v>0</v>
      </c>
      <c r="Y27" s="99"/>
      <c r="Z27" s="49">
        <v>15000</v>
      </c>
      <c r="AA27" s="49">
        <v>35378</v>
      </c>
      <c r="AB27" s="99">
        <v>34120</v>
      </c>
      <c r="AC27" s="49"/>
      <c r="AD27" s="49">
        <v>0</v>
      </c>
      <c r="AE27" s="99"/>
      <c r="AF27" s="49"/>
      <c r="AG27" s="49">
        <f>0+10000</f>
        <v>10000</v>
      </c>
      <c r="AH27" s="99">
        <v>10000</v>
      </c>
      <c r="AI27" s="99"/>
      <c r="AJ27" s="99">
        <v>0</v>
      </c>
      <c r="AK27" s="99"/>
      <c r="AL27" s="99"/>
      <c r="AM27" s="99">
        <v>0</v>
      </c>
      <c r="AN27" s="99"/>
      <c r="AO27" s="99"/>
      <c r="AP27" s="99">
        <v>0</v>
      </c>
      <c r="AQ27" s="99"/>
      <c r="AR27" s="99"/>
      <c r="AS27" s="99">
        <v>0</v>
      </c>
      <c r="AT27" s="99"/>
      <c r="AU27" s="393">
        <f t="shared" si="1"/>
        <v>113500</v>
      </c>
      <c r="AV27" s="393">
        <f t="shared" si="2"/>
        <v>185747</v>
      </c>
      <c r="AW27" s="277">
        <f t="shared" si="3"/>
        <v>178768</v>
      </c>
    </row>
    <row r="28" spans="1:50" ht="15" customHeight="1">
      <c r="A28" s="197" t="s">
        <v>1252</v>
      </c>
      <c r="B28" s="49"/>
      <c r="C28" s="49">
        <v>0</v>
      </c>
      <c r="D28" s="99"/>
      <c r="E28" s="49"/>
      <c r="F28" s="49">
        <v>0</v>
      </c>
      <c r="G28" s="99"/>
      <c r="H28" s="49"/>
      <c r="I28" s="49">
        <v>0</v>
      </c>
      <c r="J28" s="99"/>
      <c r="K28" s="49"/>
      <c r="L28" s="49">
        <v>0</v>
      </c>
      <c r="M28" s="99"/>
      <c r="N28" s="49"/>
      <c r="O28" s="49">
        <v>0</v>
      </c>
      <c r="P28" s="99"/>
      <c r="Q28" s="49">
        <v>0</v>
      </c>
      <c r="R28" s="49">
        <v>0</v>
      </c>
      <c r="S28" s="99"/>
      <c r="T28" s="49"/>
      <c r="U28" s="49">
        <v>0</v>
      </c>
      <c r="V28" s="99"/>
      <c r="W28" s="49"/>
      <c r="X28" s="49">
        <v>0</v>
      </c>
      <c r="Y28" s="99"/>
      <c r="Z28" s="49">
        <v>0</v>
      </c>
      <c r="AA28" s="49">
        <v>0</v>
      </c>
      <c r="AB28" s="99"/>
      <c r="AC28" s="49"/>
      <c r="AD28" s="49">
        <v>0</v>
      </c>
      <c r="AE28" s="99"/>
      <c r="AF28" s="49"/>
      <c r="AG28" s="49">
        <v>0</v>
      </c>
      <c r="AH28" s="99"/>
      <c r="AI28" s="99"/>
      <c r="AJ28" s="99">
        <v>0</v>
      </c>
      <c r="AK28" s="99"/>
      <c r="AL28" s="99"/>
      <c r="AM28" s="99">
        <v>0</v>
      </c>
      <c r="AN28" s="99"/>
      <c r="AO28" s="99"/>
      <c r="AP28" s="99">
        <v>0</v>
      </c>
      <c r="AQ28" s="99"/>
      <c r="AR28" s="99"/>
      <c r="AS28" s="99">
        <v>0</v>
      </c>
      <c r="AT28" s="99"/>
      <c r="AU28" s="393">
        <f t="shared" si="1"/>
        <v>0</v>
      </c>
      <c r="AV28" s="393">
        <f t="shared" si="2"/>
        <v>0</v>
      </c>
      <c r="AW28" s="277">
        <f t="shared" si="3"/>
        <v>0</v>
      </c>
    </row>
    <row r="29" spans="1:50" ht="15" customHeight="1">
      <c r="A29" s="197" t="s">
        <v>183</v>
      </c>
      <c r="B29" s="49"/>
      <c r="C29" s="49">
        <v>0</v>
      </c>
      <c r="D29" s="99"/>
      <c r="E29" s="49"/>
      <c r="F29" s="49">
        <v>0</v>
      </c>
      <c r="G29" s="99"/>
      <c r="H29" s="49"/>
      <c r="I29" s="49">
        <v>0</v>
      </c>
      <c r="J29" s="99"/>
      <c r="K29" s="49"/>
      <c r="L29" s="49">
        <v>0</v>
      </c>
      <c r="M29" s="99"/>
      <c r="N29" s="49"/>
      <c r="O29" s="49">
        <v>0</v>
      </c>
      <c r="P29" s="99"/>
      <c r="Q29" s="49">
        <v>0</v>
      </c>
      <c r="R29" s="49">
        <v>0</v>
      </c>
      <c r="S29" s="99"/>
      <c r="T29" s="49"/>
      <c r="U29" s="49">
        <v>0</v>
      </c>
      <c r="V29" s="99"/>
      <c r="W29" s="49"/>
      <c r="X29" s="49">
        <v>0</v>
      </c>
      <c r="Y29" s="99"/>
      <c r="Z29" s="49">
        <v>0</v>
      </c>
      <c r="AA29" s="49">
        <v>0</v>
      </c>
      <c r="AB29" s="99"/>
      <c r="AC29" s="49"/>
      <c r="AD29" s="49">
        <v>0</v>
      </c>
      <c r="AE29" s="99"/>
      <c r="AF29" s="49"/>
      <c r="AG29" s="49">
        <v>0</v>
      </c>
      <c r="AH29" s="99"/>
      <c r="AI29" s="99"/>
      <c r="AJ29" s="99">
        <v>0</v>
      </c>
      <c r="AK29" s="99"/>
      <c r="AL29" s="99"/>
      <c r="AM29" s="99">
        <v>0</v>
      </c>
      <c r="AN29" s="99"/>
      <c r="AO29" s="99"/>
      <c r="AP29" s="99">
        <v>0</v>
      </c>
      <c r="AQ29" s="99"/>
      <c r="AR29" s="99"/>
      <c r="AS29" s="99">
        <v>0</v>
      </c>
      <c r="AT29" s="99"/>
      <c r="AU29" s="393">
        <f t="shared" si="1"/>
        <v>0</v>
      </c>
      <c r="AV29" s="393">
        <f t="shared" si="2"/>
        <v>0</v>
      </c>
      <c r="AW29" s="277">
        <f t="shared" si="3"/>
        <v>0</v>
      </c>
    </row>
    <row r="30" spans="1:50" ht="15" customHeight="1">
      <c r="A30" s="197" t="s">
        <v>184</v>
      </c>
      <c r="B30" s="49">
        <v>7000</v>
      </c>
      <c r="C30" s="49">
        <v>0</v>
      </c>
      <c r="D30" s="99"/>
      <c r="E30" s="49"/>
      <c r="F30" s="49">
        <v>0</v>
      </c>
      <c r="G30" s="99"/>
      <c r="H30" s="49"/>
      <c r="I30" s="49">
        <v>0</v>
      </c>
      <c r="J30" s="99"/>
      <c r="K30" s="49"/>
      <c r="L30" s="49">
        <v>0</v>
      </c>
      <c r="M30" s="99"/>
      <c r="N30" s="49"/>
      <c r="O30" s="49">
        <v>0</v>
      </c>
      <c r="P30" s="99"/>
      <c r="Q30" s="49">
        <v>12000</v>
      </c>
      <c r="R30" s="49">
        <v>182</v>
      </c>
      <c r="S30" s="99"/>
      <c r="T30" s="49"/>
      <c r="U30" s="49">
        <v>0</v>
      </c>
      <c r="V30" s="99"/>
      <c r="W30" s="49"/>
      <c r="X30" s="49">
        <v>0</v>
      </c>
      <c r="Y30" s="99"/>
      <c r="Z30" s="49">
        <v>10000</v>
      </c>
      <c r="AA30" s="49">
        <f>821-820</f>
        <v>1</v>
      </c>
      <c r="AB30" s="99"/>
      <c r="AC30" s="49"/>
      <c r="AD30" s="49">
        <v>0</v>
      </c>
      <c r="AE30" s="99"/>
      <c r="AF30" s="49">
        <v>10000</v>
      </c>
      <c r="AG30" s="49">
        <f>10000-10000</f>
        <v>0</v>
      </c>
      <c r="AH30" s="99"/>
      <c r="AI30" s="99"/>
      <c r="AJ30" s="99">
        <v>0</v>
      </c>
      <c r="AK30" s="99"/>
      <c r="AL30" s="99">
        <v>4000</v>
      </c>
      <c r="AM30" s="99">
        <v>2000</v>
      </c>
      <c r="AN30" s="99"/>
      <c r="AO30" s="99"/>
      <c r="AP30" s="99">
        <v>0</v>
      </c>
      <c r="AQ30" s="99"/>
      <c r="AR30" s="99"/>
      <c r="AS30" s="99">
        <v>0</v>
      </c>
      <c r="AT30" s="99"/>
      <c r="AU30" s="393">
        <f t="shared" si="1"/>
        <v>43000</v>
      </c>
      <c r="AV30" s="393">
        <f t="shared" si="2"/>
        <v>2183</v>
      </c>
      <c r="AW30" s="277">
        <f t="shared" si="3"/>
        <v>0</v>
      </c>
    </row>
    <row r="31" spans="1:50" ht="15" customHeight="1">
      <c r="A31" s="222" t="s">
        <v>678</v>
      </c>
      <c r="B31" s="47">
        <f>SUM(B15:B30)</f>
        <v>70500</v>
      </c>
      <c r="C31" s="47">
        <f t="shared" ref="C31:AW31" si="4">SUM(C15:C30)</f>
        <v>95034</v>
      </c>
      <c r="D31" s="47">
        <f t="shared" si="4"/>
        <v>95032</v>
      </c>
      <c r="E31" s="47">
        <f t="shared" si="4"/>
        <v>7000</v>
      </c>
      <c r="F31" s="47">
        <f t="shared" si="4"/>
        <v>8595</v>
      </c>
      <c r="G31" s="47">
        <f t="shared" si="4"/>
        <v>7595</v>
      </c>
      <c r="H31" s="47">
        <f t="shared" si="4"/>
        <v>10000</v>
      </c>
      <c r="I31" s="47">
        <f t="shared" si="4"/>
        <v>18410</v>
      </c>
      <c r="J31" s="47">
        <f t="shared" si="4"/>
        <v>16400</v>
      </c>
      <c r="K31" s="47">
        <f t="shared" si="4"/>
        <v>8000</v>
      </c>
      <c r="L31" s="47">
        <f t="shared" si="4"/>
        <v>8000</v>
      </c>
      <c r="M31" s="47">
        <f t="shared" si="4"/>
        <v>8000</v>
      </c>
      <c r="N31" s="47">
        <f t="shared" si="4"/>
        <v>0</v>
      </c>
      <c r="O31" s="47">
        <f t="shared" si="4"/>
        <v>0</v>
      </c>
      <c r="P31" s="47">
        <f t="shared" si="4"/>
        <v>0</v>
      </c>
      <c r="Q31" s="47">
        <f t="shared" si="4"/>
        <v>23267</v>
      </c>
      <c r="R31" s="47">
        <f t="shared" si="4"/>
        <v>14399</v>
      </c>
      <c r="S31" s="47">
        <f t="shared" si="4"/>
        <v>10948</v>
      </c>
      <c r="T31" s="47">
        <f t="shared" si="4"/>
        <v>1000</v>
      </c>
      <c r="U31" s="47">
        <f t="shared" si="4"/>
        <v>1000</v>
      </c>
      <c r="V31" s="47">
        <f t="shared" si="4"/>
        <v>1000</v>
      </c>
      <c r="W31" s="47">
        <f t="shared" si="4"/>
        <v>450</v>
      </c>
      <c r="X31" s="47">
        <f t="shared" si="4"/>
        <v>450</v>
      </c>
      <c r="Y31" s="47">
        <f t="shared" si="4"/>
        <v>0</v>
      </c>
      <c r="Z31" s="47">
        <f t="shared" si="4"/>
        <v>25000</v>
      </c>
      <c r="AA31" s="47">
        <f t="shared" si="4"/>
        <v>35379</v>
      </c>
      <c r="AB31" s="47">
        <f t="shared" si="4"/>
        <v>34120</v>
      </c>
      <c r="AC31" s="47">
        <f t="shared" si="4"/>
        <v>3200</v>
      </c>
      <c r="AD31" s="47">
        <f t="shared" si="4"/>
        <v>3450</v>
      </c>
      <c r="AE31" s="47">
        <f t="shared" si="4"/>
        <v>3450</v>
      </c>
      <c r="AF31" s="47">
        <f t="shared" si="4"/>
        <v>10000</v>
      </c>
      <c r="AG31" s="47">
        <f t="shared" si="4"/>
        <v>10000</v>
      </c>
      <c r="AH31" s="47">
        <f t="shared" si="4"/>
        <v>10000</v>
      </c>
      <c r="AI31" s="47">
        <f t="shared" si="4"/>
        <v>660</v>
      </c>
      <c r="AJ31" s="47">
        <f t="shared" si="4"/>
        <v>660</v>
      </c>
      <c r="AK31" s="47">
        <f t="shared" si="4"/>
        <v>258</v>
      </c>
      <c r="AL31" s="47">
        <f t="shared" si="4"/>
        <v>5435</v>
      </c>
      <c r="AM31" s="47">
        <f t="shared" si="4"/>
        <v>5435</v>
      </c>
      <c r="AN31" s="47">
        <f t="shared" si="4"/>
        <v>800</v>
      </c>
      <c r="AO31" s="47">
        <f t="shared" si="4"/>
        <v>0</v>
      </c>
      <c r="AP31" s="47">
        <f t="shared" si="4"/>
        <v>10850</v>
      </c>
      <c r="AQ31" s="47">
        <f t="shared" si="4"/>
        <v>10850</v>
      </c>
      <c r="AR31" s="47">
        <f t="shared" si="4"/>
        <v>0</v>
      </c>
      <c r="AS31" s="47">
        <f t="shared" si="4"/>
        <v>11455</v>
      </c>
      <c r="AT31" s="47">
        <f t="shared" si="4"/>
        <v>1848</v>
      </c>
      <c r="AU31" s="462">
        <f t="shared" si="4"/>
        <v>164512</v>
      </c>
      <c r="AV31" s="462">
        <f t="shared" si="4"/>
        <v>223117</v>
      </c>
      <c r="AW31" s="462">
        <f t="shared" si="4"/>
        <v>200301</v>
      </c>
      <c r="AX31" s="100"/>
    </row>
    <row r="32" spans="1:50" ht="15" customHeight="1">
      <c r="A32" s="70" t="s">
        <v>135</v>
      </c>
      <c r="B32" s="49"/>
      <c r="C32" s="49">
        <v>0</v>
      </c>
      <c r="D32" s="50"/>
      <c r="E32" s="49"/>
      <c r="F32" s="49">
        <v>0</v>
      </c>
      <c r="G32" s="50"/>
      <c r="H32" s="49"/>
      <c r="I32" s="49">
        <v>0</v>
      </c>
      <c r="J32" s="50"/>
      <c r="K32" s="49"/>
      <c r="L32" s="49">
        <v>0</v>
      </c>
      <c r="M32" s="50"/>
      <c r="N32" s="49"/>
      <c r="O32" s="49">
        <v>0</v>
      </c>
      <c r="P32" s="50"/>
      <c r="Q32" s="49"/>
      <c r="R32" s="49">
        <v>0</v>
      </c>
      <c r="S32" s="50"/>
      <c r="T32" s="49"/>
      <c r="U32" s="49">
        <v>0</v>
      </c>
      <c r="V32" s="50"/>
      <c r="W32" s="49"/>
      <c r="X32" s="49">
        <v>0</v>
      </c>
      <c r="Y32" s="50"/>
      <c r="Z32" s="49"/>
      <c r="AA32" s="49">
        <v>0</v>
      </c>
      <c r="AB32" s="50"/>
      <c r="AC32" s="49"/>
      <c r="AD32" s="49">
        <v>0</v>
      </c>
      <c r="AE32" s="50"/>
      <c r="AF32" s="49"/>
      <c r="AG32" s="49">
        <v>0</v>
      </c>
      <c r="AH32" s="50"/>
      <c r="AI32" s="50"/>
      <c r="AJ32" s="50">
        <v>0</v>
      </c>
      <c r="AK32" s="50"/>
      <c r="AL32" s="50"/>
      <c r="AM32" s="50">
        <v>0</v>
      </c>
      <c r="AN32" s="50"/>
      <c r="AO32" s="50"/>
      <c r="AP32" s="50">
        <v>27030</v>
      </c>
      <c r="AQ32" s="50">
        <f>24732+1</f>
        <v>24733</v>
      </c>
      <c r="AR32" s="50"/>
      <c r="AS32" s="50">
        <v>34172</v>
      </c>
      <c r="AT32" s="50">
        <v>33568</v>
      </c>
      <c r="AU32" s="393">
        <f t="shared" ref="AU32:AU38" si="5">SUM(B32+E32+H32+K32+N32+Q32+T32+W32+Z32+AC32+AF32+AI32+AL32+AO32+AR32)</f>
        <v>0</v>
      </c>
      <c r="AV32" s="393">
        <f t="shared" ref="AV32:AV40" si="6">SUM(C32+F32+I32+L32+O32+R32+U32+X32+AA32+AD32+AG32+AJ32+AM32+AP32+AS32)</f>
        <v>61202</v>
      </c>
      <c r="AW32" s="277">
        <f t="shared" ref="AW32:AW40" si="7">SUM(D32+G32+J32+M32+P32+S32+V32+Y32+AB32+AE32+AH32+AK32+AN32+AQ32+AT32)</f>
        <v>58301</v>
      </c>
      <c r="AX32" s="77"/>
    </row>
    <row r="33" spans="1:53" s="100" customFormat="1" ht="15" customHeight="1">
      <c r="A33" s="100" t="s">
        <v>136</v>
      </c>
      <c r="B33" s="55"/>
      <c r="C33" s="55">
        <v>0</v>
      </c>
      <c r="D33" s="55"/>
      <c r="E33" s="55"/>
      <c r="F33" s="55">
        <v>0</v>
      </c>
      <c r="G33" s="55"/>
      <c r="H33" s="55"/>
      <c r="I33" s="55">
        <v>0</v>
      </c>
      <c r="J33" s="55"/>
      <c r="K33" s="55"/>
      <c r="L33" s="55">
        <v>0</v>
      </c>
      <c r="M33" s="55"/>
      <c r="N33" s="55"/>
      <c r="O33" s="55">
        <v>0</v>
      </c>
      <c r="P33" s="55"/>
      <c r="Q33" s="55"/>
      <c r="R33" s="55">
        <v>0</v>
      </c>
      <c r="S33" s="55"/>
      <c r="T33" s="55"/>
      <c r="U33" s="55">
        <v>0</v>
      </c>
      <c r="V33" s="55"/>
      <c r="W33" s="55"/>
      <c r="X33" s="55">
        <v>0</v>
      </c>
      <c r="Y33" s="55"/>
      <c r="Z33" s="55"/>
      <c r="AA33" s="55">
        <v>0</v>
      </c>
      <c r="AB33" s="55"/>
      <c r="AC33" s="55"/>
      <c r="AD33" s="55">
        <v>0</v>
      </c>
      <c r="AE33" s="55"/>
      <c r="AF33" s="55"/>
      <c r="AG33" s="55">
        <v>0</v>
      </c>
      <c r="AH33" s="55"/>
      <c r="AI33" s="55"/>
      <c r="AJ33" s="55">
        <v>0</v>
      </c>
      <c r="AK33" s="55"/>
      <c r="AL33" s="55"/>
      <c r="AM33" s="55">
        <v>0</v>
      </c>
      <c r="AN33" s="55"/>
      <c r="AO33" s="55"/>
      <c r="AP33" s="55">
        <v>185476</v>
      </c>
      <c r="AQ33" s="55">
        <v>24627</v>
      </c>
      <c r="AR33" s="55"/>
      <c r="AS33" s="55">
        <v>204858</v>
      </c>
      <c r="AT33" s="55">
        <v>198615</v>
      </c>
      <c r="AU33" s="304">
        <f t="shared" si="5"/>
        <v>0</v>
      </c>
      <c r="AV33" s="304">
        <f t="shared" si="6"/>
        <v>390334</v>
      </c>
      <c r="AW33" s="304">
        <f t="shared" si="7"/>
        <v>223242</v>
      </c>
      <c r="AX33" s="77"/>
      <c r="AY33" s="77"/>
      <c r="AZ33" s="77"/>
    </row>
    <row r="34" spans="1:53" ht="15" hidden="1" customHeight="1">
      <c r="A34" s="70" t="s">
        <v>137</v>
      </c>
      <c r="B34" s="49"/>
      <c r="C34" s="49">
        <v>0</v>
      </c>
      <c r="D34" s="50"/>
      <c r="E34" s="49"/>
      <c r="F34" s="49">
        <v>0</v>
      </c>
      <c r="G34" s="50"/>
      <c r="H34" s="49"/>
      <c r="I34" s="49">
        <v>0</v>
      </c>
      <c r="J34" s="50"/>
      <c r="K34" s="49"/>
      <c r="L34" s="49">
        <v>0</v>
      </c>
      <c r="M34" s="50"/>
      <c r="N34" s="49"/>
      <c r="O34" s="49">
        <v>0</v>
      </c>
      <c r="P34" s="50"/>
      <c r="Q34" s="49"/>
      <c r="R34" s="49">
        <v>0</v>
      </c>
      <c r="S34" s="50"/>
      <c r="T34" s="49"/>
      <c r="U34" s="49">
        <v>0</v>
      </c>
      <c r="V34" s="50"/>
      <c r="W34" s="49"/>
      <c r="X34" s="49">
        <v>0</v>
      </c>
      <c r="Y34" s="50"/>
      <c r="Z34" s="49"/>
      <c r="AA34" s="49">
        <v>0</v>
      </c>
      <c r="AB34" s="50"/>
      <c r="AC34" s="49"/>
      <c r="AD34" s="49">
        <v>0</v>
      </c>
      <c r="AE34" s="50"/>
      <c r="AF34" s="49"/>
      <c r="AG34" s="49">
        <v>0</v>
      </c>
      <c r="AH34" s="50"/>
      <c r="AI34" s="50"/>
      <c r="AJ34" s="50">
        <v>0</v>
      </c>
      <c r="AK34" s="50"/>
      <c r="AL34" s="50"/>
      <c r="AM34" s="50">
        <v>0</v>
      </c>
      <c r="AN34" s="50"/>
      <c r="AO34" s="50"/>
      <c r="AP34" s="50">
        <v>0</v>
      </c>
      <c r="AQ34" s="50"/>
      <c r="AR34" s="50"/>
      <c r="AS34" s="50">
        <v>0</v>
      </c>
      <c r="AT34" s="50"/>
      <c r="AU34" s="393">
        <f t="shared" si="5"/>
        <v>0</v>
      </c>
      <c r="AV34" s="393">
        <f t="shared" si="6"/>
        <v>0</v>
      </c>
      <c r="AW34" s="277">
        <f t="shared" si="7"/>
        <v>0</v>
      </c>
      <c r="AX34" s="77"/>
      <c r="BA34" s="52"/>
    </row>
    <row r="35" spans="1:53" ht="15" customHeight="1">
      <c r="A35" s="197" t="s">
        <v>1253</v>
      </c>
      <c r="B35" s="49"/>
      <c r="C35" s="49">
        <v>0</v>
      </c>
      <c r="D35" s="50"/>
      <c r="E35" s="49"/>
      <c r="F35" s="49">
        <v>0</v>
      </c>
      <c r="G35" s="50"/>
      <c r="H35" s="49"/>
      <c r="I35" s="49">
        <v>0</v>
      </c>
      <c r="J35" s="50"/>
      <c r="K35" s="49"/>
      <c r="L35" s="49">
        <v>0</v>
      </c>
      <c r="M35" s="50"/>
      <c r="N35" s="49"/>
      <c r="O35" s="49">
        <v>0</v>
      </c>
      <c r="P35" s="50"/>
      <c r="Q35" s="49"/>
      <c r="R35" s="49">
        <v>0</v>
      </c>
      <c r="S35" s="50"/>
      <c r="T35" s="49"/>
      <c r="U35" s="49">
        <v>0</v>
      </c>
      <c r="V35" s="50"/>
      <c r="W35" s="49"/>
      <c r="X35" s="49">
        <v>0</v>
      </c>
      <c r="Y35" s="50"/>
      <c r="Z35" s="49"/>
      <c r="AA35" s="49">
        <v>0</v>
      </c>
      <c r="AB35" s="50"/>
      <c r="AC35" s="49"/>
      <c r="AD35" s="49">
        <v>0</v>
      </c>
      <c r="AE35" s="50"/>
      <c r="AF35" s="49"/>
      <c r="AG35" s="49">
        <v>0</v>
      </c>
      <c r="AH35" s="50"/>
      <c r="AI35" s="50"/>
      <c r="AJ35" s="50">
        <v>0</v>
      </c>
      <c r="AK35" s="50"/>
      <c r="AL35" s="50"/>
      <c r="AM35" s="50">
        <v>0</v>
      </c>
      <c r="AN35" s="50"/>
      <c r="AO35" s="50"/>
      <c r="AP35" s="50">
        <v>0</v>
      </c>
      <c r="AQ35" s="50"/>
      <c r="AR35" s="50"/>
      <c r="AS35" s="50">
        <v>0</v>
      </c>
      <c r="AT35" s="50"/>
      <c r="AU35" s="393">
        <f t="shared" si="5"/>
        <v>0</v>
      </c>
      <c r="AV35" s="393">
        <f t="shared" si="6"/>
        <v>0</v>
      </c>
      <c r="AW35" s="277">
        <f t="shared" si="7"/>
        <v>0</v>
      </c>
      <c r="AX35" s="77"/>
      <c r="BA35" s="52"/>
    </row>
    <row r="36" spans="1:53" ht="15" customHeight="1">
      <c r="A36" s="197" t="s">
        <v>1254</v>
      </c>
      <c r="B36" s="49"/>
      <c r="C36" s="49">
        <v>0</v>
      </c>
      <c r="D36" s="50"/>
      <c r="E36" s="49"/>
      <c r="F36" s="49">
        <v>0</v>
      </c>
      <c r="G36" s="50"/>
      <c r="H36" s="49"/>
      <c r="I36" s="49">
        <v>0</v>
      </c>
      <c r="J36" s="50"/>
      <c r="K36" s="49"/>
      <c r="L36" s="49">
        <v>0</v>
      </c>
      <c r="M36" s="50"/>
      <c r="N36" s="49"/>
      <c r="O36" s="49">
        <v>0</v>
      </c>
      <c r="P36" s="50"/>
      <c r="Q36" s="49"/>
      <c r="R36" s="49">
        <v>0</v>
      </c>
      <c r="S36" s="50"/>
      <c r="T36" s="49"/>
      <c r="U36" s="49">
        <v>0</v>
      </c>
      <c r="V36" s="50"/>
      <c r="W36" s="49"/>
      <c r="X36" s="49">
        <v>0</v>
      </c>
      <c r="Y36" s="50"/>
      <c r="Z36" s="49"/>
      <c r="AA36" s="49">
        <v>0</v>
      </c>
      <c r="AB36" s="50"/>
      <c r="AC36" s="49"/>
      <c r="AD36" s="49">
        <v>0</v>
      </c>
      <c r="AE36" s="50"/>
      <c r="AF36" s="49"/>
      <c r="AG36" s="49">
        <v>0</v>
      </c>
      <c r="AH36" s="50"/>
      <c r="AI36" s="50"/>
      <c r="AJ36" s="50">
        <v>0</v>
      </c>
      <c r="AK36" s="50"/>
      <c r="AL36" s="50"/>
      <c r="AM36" s="50">
        <v>0</v>
      </c>
      <c r="AN36" s="50"/>
      <c r="AO36" s="50"/>
      <c r="AP36" s="50">
        <v>0</v>
      </c>
      <c r="AQ36" s="50"/>
      <c r="AR36" s="50"/>
      <c r="AS36" s="50">
        <v>0</v>
      </c>
      <c r="AT36" s="50"/>
      <c r="AU36" s="393">
        <f t="shared" si="5"/>
        <v>0</v>
      </c>
      <c r="AV36" s="393">
        <f t="shared" si="6"/>
        <v>0</v>
      </c>
      <c r="AW36" s="277">
        <f t="shared" si="7"/>
        <v>0</v>
      </c>
      <c r="AX36" s="77"/>
      <c r="BA36" s="52"/>
    </row>
    <row r="37" spans="1:53" ht="15" customHeight="1">
      <c r="A37" s="197" t="s">
        <v>1255</v>
      </c>
      <c r="B37" s="49"/>
      <c r="C37" s="49">
        <v>0</v>
      </c>
      <c r="D37" s="50"/>
      <c r="E37" s="49"/>
      <c r="F37" s="49">
        <v>0</v>
      </c>
      <c r="G37" s="50"/>
      <c r="H37" s="49"/>
      <c r="I37" s="49">
        <v>0</v>
      </c>
      <c r="J37" s="50"/>
      <c r="K37" s="49"/>
      <c r="L37" s="49">
        <v>0</v>
      </c>
      <c r="M37" s="50"/>
      <c r="N37" s="49"/>
      <c r="O37" s="49">
        <v>0</v>
      </c>
      <c r="P37" s="50"/>
      <c r="Q37" s="49"/>
      <c r="R37" s="49">
        <v>0</v>
      </c>
      <c r="S37" s="50"/>
      <c r="T37" s="49"/>
      <c r="U37" s="49">
        <v>0</v>
      </c>
      <c r="V37" s="50"/>
      <c r="W37" s="49"/>
      <c r="X37" s="49">
        <v>0</v>
      </c>
      <c r="Y37" s="50"/>
      <c r="Z37" s="49"/>
      <c r="AA37" s="49">
        <v>0</v>
      </c>
      <c r="AB37" s="50"/>
      <c r="AC37" s="49"/>
      <c r="AD37" s="49">
        <v>0</v>
      </c>
      <c r="AE37" s="50"/>
      <c r="AF37" s="49"/>
      <c r="AG37" s="49">
        <v>49300</v>
      </c>
      <c r="AH37" s="50">
        <v>49300</v>
      </c>
      <c r="AI37" s="50"/>
      <c r="AJ37" s="50">
        <v>0</v>
      </c>
      <c r="AK37" s="50"/>
      <c r="AL37" s="50"/>
      <c r="AM37" s="50">
        <v>0</v>
      </c>
      <c r="AN37" s="50"/>
      <c r="AO37" s="50"/>
      <c r="AP37" s="50">
        <v>0</v>
      </c>
      <c r="AQ37" s="50"/>
      <c r="AR37" s="50"/>
      <c r="AS37" s="50">
        <v>0</v>
      </c>
      <c r="AT37" s="50"/>
      <c r="AU37" s="393">
        <f t="shared" si="5"/>
        <v>0</v>
      </c>
      <c r="AV37" s="393">
        <f t="shared" si="6"/>
        <v>49300</v>
      </c>
      <c r="AW37" s="277">
        <f t="shared" si="7"/>
        <v>49300</v>
      </c>
      <c r="AX37" s="100"/>
    </row>
    <row r="38" spans="1:53" ht="15" customHeight="1">
      <c r="A38" s="197" t="s">
        <v>1256</v>
      </c>
      <c r="B38" s="49"/>
      <c r="C38" s="49">
        <v>0</v>
      </c>
      <c r="D38" s="50"/>
      <c r="E38" s="49"/>
      <c r="F38" s="49">
        <v>0</v>
      </c>
      <c r="G38" s="50"/>
      <c r="H38" s="49"/>
      <c r="I38" s="49">
        <v>0</v>
      </c>
      <c r="J38" s="50"/>
      <c r="K38" s="49"/>
      <c r="L38" s="49">
        <v>0</v>
      </c>
      <c r="M38" s="50"/>
      <c r="N38" s="49"/>
      <c r="O38" s="49">
        <v>0</v>
      </c>
      <c r="P38" s="50"/>
      <c r="Q38" s="49"/>
      <c r="R38" s="49">
        <v>0</v>
      </c>
      <c r="S38" s="50"/>
      <c r="T38" s="49"/>
      <c r="U38" s="49">
        <v>0</v>
      </c>
      <c r="V38" s="50"/>
      <c r="W38" s="49"/>
      <c r="X38" s="49">
        <v>0</v>
      </c>
      <c r="Y38" s="50"/>
      <c r="Z38" s="49"/>
      <c r="AA38" s="49">
        <v>0</v>
      </c>
      <c r="AB38" s="50"/>
      <c r="AC38" s="49"/>
      <c r="AD38" s="49">
        <v>0</v>
      </c>
      <c r="AE38" s="50"/>
      <c r="AF38" s="49"/>
      <c r="AG38" s="49">
        <v>0</v>
      </c>
      <c r="AH38" s="50"/>
      <c r="AI38" s="50"/>
      <c r="AJ38" s="50">
        <v>0</v>
      </c>
      <c r="AK38" s="50"/>
      <c r="AL38" s="50"/>
      <c r="AM38" s="50">
        <v>0</v>
      </c>
      <c r="AN38" s="50"/>
      <c r="AO38" s="50"/>
      <c r="AP38" s="50">
        <v>0</v>
      </c>
      <c r="AQ38" s="50"/>
      <c r="AR38" s="50"/>
      <c r="AS38" s="50">
        <v>0</v>
      </c>
      <c r="AT38" s="50"/>
      <c r="AU38" s="393">
        <f t="shared" si="5"/>
        <v>0</v>
      </c>
      <c r="AV38" s="393">
        <f t="shared" si="6"/>
        <v>0</v>
      </c>
      <c r="AW38" s="277">
        <f t="shared" si="7"/>
        <v>0</v>
      </c>
      <c r="AX38" s="100"/>
    </row>
    <row r="39" spans="1:53" ht="15" customHeight="1">
      <c r="A39" s="100" t="s">
        <v>138</v>
      </c>
      <c r="B39" s="49"/>
      <c r="C39" s="49">
        <v>0</v>
      </c>
      <c r="D39" s="50"/>
      <c r="E39" s="49"/>
      <c r="F39" s="49">
        <v>0</v>
      </c>
      <c r="G39" s="50"/>
      <c r="H39" s="49"/>
      <c r="I39" s="49">
        <v>0</v>
      </c>
      <c r="J39" s="50"/>
      <c r="K39" s="49"/>
      <c r="L39" s="49">
        <v>0</v>
      </c>
      <c r="M39" s="50"/>
      <c r="N39" s="49"/>
      <c r="O39" s="49">
        <v>0</v>
      </c>
      <c r="P39" s="50"/>
      <c r="Q39" s="49"/>
      <c r="R39" s="49">
        <v>0</v>
      </c>
      <c r="S39" s="50"/>
      <c r="T39" s="49"/>
      <c r="U39" s="49">
        <v>0</v>
      </c>
      <c r="V39" s="50"/>
      <c r="W39" s="49"/>
      <c r="X39" s="49">
        <v>0</v>
      </c>
      <c r="Y39" s="50"/>
      <c r="Z39" s="49"/>
      <c r="AA39" s="49">
        <v>0</v>
      </c>
      <c r="AB39" s="50"/>
      <c r="AC39" s="49"/>
      <c r="AD39" s="49">
        <v>0</v>
      </c>
      <c r="AE39" s="50"/>
      <c r="AF39" s="49"/>
      <c r="AG39" s="49">
        <v>0</v>
      </c>
      <c r="AH39" s="50"/>
      <c r="AI39" s="50"/>
      <c r="AJ39" s="50">
        <v>0</v>
      </c>
      <c r="AK39" s="50"/>
      <c r="AL39" s="50"/>
      <c r="AM39" s="50">
        <v>0</v>
      </c>
      <c r="AN39" s="50"/>
      <c r="AO39" s="50"/>
      <c r="AP39" s="50">
        <v>0</v>
      </c>
      <c r="AQ39" s="50"/>
      <c r="AR39" s="50"/>
      <c r="AS39" s="50">
        <v>0</v>
      </c>
      <c r="AT39" s="50"/>
      <c r="AU39" s="393">
        <f>SUM(B39+E39+H39+K39+N39+Q39+T39+W39+Z39+AC39+AF39+AI39+AL39+AO39+AR39)</f>
        <v>0</v>
      </c>
      <c r="AV39" s="393">
        <f t="shared" si="6"/>
        <v>0</v>
      </c>
      <c r="AW39" s="277">
        <f t="shared" si="7"/>
        <v>0</v>
      </c>
      <c r="AX39" s="77"/>
      <c r="BA39" s="52"/>
    </row>
    <row r="40" spans="1:53" ht="15" customHeight="1">
      <c r="A40" s="100" t="s">
        <v>713</v>
      </c>
      <c r="B40" s="49"/>
      <c r="C40" s="49">
        <v>0</v>
      </c>
      <c r="D40" s="50"/>
      <c r="E40" s="49"/>
      <c r="F40" s="49">
        <v>0</v>
      </c>
      <c r="G40" s="50"/>
      <c r="H40" s="49"/>
      <c r="I40" s="49">
        <v>0</v>
      </c>
      <c r="J40" s="50"/>
      <c r="K40" s="49"/>
      <c r="L40" s="49">
        <v>0</v>
      </c>
      <c r="M40" s="50"/>
      <c r="N40" s="49">
        <v>1000</v>
      </c>
      <c r="O40" s="49">
        <v>1000</v>
      </c>
      <c r="P40" s="50"/>
      <c r="Q40" s="49"/>
      <c r="R40" s="49">
        <v>0</v>
      </c>
      <c r="S40" s="50"/>
      <c r="T40" s="49"/>
      <c r="U40" s="49">
        <v>0</v>
      </c>
      <c r="V40" s="50"/>
      <c r="W40" s="49"/>
      <c r="X40" s="49">
        <v>0</v>
      </c>
      <c r="Y40" s="50"/>
      <c r="Z40" s="49"/>
      <c r="AA40" s="49">
        <v>0</v>
      </c>
      <c r="AB40" s="50"/>
      <c r="AC40" s="49"/>
      <c r="AD40" s="49">
        <v>0</v>
      </c>
      <c r="AE40" s="50"/>
      <c r="AF40" s="49">
        <v>25000</v>
      </c>
      <c r="AG40" s="49">
        <v>1000</v>
      </c>
      <c r="AH40" s="50"/>
      <c r="AI40" s="50"/>
      <c r="AJ40" s="50">
        <v>0</v>
      </c>
      <c r="AK40" s="50"/>
      <c r="AL40" s="50"/>
      <c r="AM40" s="50">
        <v>0</v>
      </c>
      <c r="AN40" s="50"/>
      <c r="AO40" s="50"/>
      <c r="AP40" s="50">
        <v>0</v>
      </c>
      <c r="AQ40" s="50"/>
      <c r="AR40" s="50"/>
      <c r="AS40" s="50">
        <v>0</v>
      </c>
      <c r="AT40" s="50"/>
      <c r="AU40" s="393">
        <f>SUM(B40+E40+H40+K40+N40+Q40+T40+W40+Z40+AC40+AF40+AI40+AL40+AO40+AR40)</f>
        <v>26000</v>
      </c>
      <c r="AV40" s="393">
        <f t="shared" si="6"/>
        <v>2000</v>
      </c>
      <c r="AW40" s="277">
        <f t="shared" si="7"/>
        <v>0</v>
      </c>
      <c r="AX40" s="77"/>
      <c r="BA40" s="52"/>
    </row>
    <row r="41" spans="1:53" ht="15" customHeight="1">
      <c r="A41" s="223" t="s">
        <v>518</v>
      </c>
      <c r="B41" s="47">
        <f>SUM(B32:B40)</f>
        <v>0</v>
      </c>
      <c r="C41" s="47">
        <f t="shared" ref="C41:AW41" si="8">SUM(C32:C40)</f>
        <v>0</v>
      </c>
      <c r="D41" s="47">
        <f t="shared" si="8"/>
        <v>0</v>
      </c>
      <c r="E41" s="47">
        <f t="shared" si="8"/>
        <v>0</v>
      </c>
      <c r="F41" s="47">
        <f t="shared" si="8"/>
        <v>0</v>
      </c>
      <c r="G41" s="47">
        <f t="shared" si="8"/>
        <v>0</v>
      </c>
      <c r="H41" s="47">
        <f t="shared" si="8"/>
        <v>0</v>
      </c>
      <c r="I41" s="47">
        <f t="shared" si="8"/>
        <v>0</v>
      </c>
      <c r="J41" s="47">
        <f t="shared" si="8"/>
        <v>0</v>
      </c>
      <c r="K41" s="47">
        <f t="shared" si="8"/>
        <v>0</v>
      </c>
      <c r="L41" s="47">
        <f t="shared" si="8"/>
        <v>0</v>
      </c>
      <c r="M41" s="47">
        <f t="shared" si="8"/>
        <v>0</v>
      </c>
      <c r="N41" s="47">
        <f t="shared" si="8"/>
        <v>1000</v>
      </c>
      <c r="O41" s="47">
        <f t="shared" si="8"/>
        <v>1000</v>
      </c>
      <c r="P41" s="47">
        <f t="shared" si="8"/>
        <v>0</v>
      </c>
      <c r="Q41" s="47">
        <f t="shared" si="8"/>
        <v>0</v>
      </c>
      <c r="R41" s="47">
        <f t="shared" si="8"/>
        <v>0</v>
      </c>
      <c r="S41" s="47">
        <f t="shared" si="8"/>
        <v>0</v>
      </c>
      <c r="T41" s="47">
        <f t="shared" si="8"/>
        <v>0</v>
      </c>
      <c r="U41" s="47">
        <f t="shared" si="8"/>
        <v>0</v>
      </c>
      <c r="V41" s="47">
        <f t="shared" si="8"/>
        <v>0</v>
      </c>
      <c r="W41" s="47">
        <f t="shared" si="8"/>
        <v>0</v>
      </c>
      <c r="X41" s="47">
        <f t="shared" si="8"/>
        <v>0</v>
      </c>
      <c r="Y41" s="47">
        <f t="shared" si="8"/>
        <v>0</v>
      </c>
      <c r="Z41" s="47">
        <f t="shared" si="8"/>
        <v>0</v>
      </c>
      <c r="AA41" s="47">
        <f t="shared" si="8"/>
        <v>0</v>
      </c>
      <c r="AB41" s="47">
        <f t="shared" si="8"/>
        <v>0</v>
      </c>
      <c r="AC41" s="47">
        <f t="shared" si="8"/>
        <v>0</v>
      </c>
      <c r="AD41" s="47">
        <f t="shared" si="8"/>
        <v>0</v>
      </c>
      <c r="AE41" s="47">
        <f t="shared" si="8"/>
        <v>0</v>
      </c>
      <c r="AF41" s="47">
        <f t="shared" si="8"/>
        <v>25000</v>
      </c>
      <c r="AG41" s="47">
        <f t="shared" si="8"/>
        <v>50300</v>
      </c>
      <c r="AH41" s="47">
        <f t="shared" si="8"/>
        <v>49300</v>
      </c>
      <c r="AI41" s="47">
        <f t="shared" si="8"/>
        <v>0</v>
      </c>
      <c r="AJ41" s="47">
        <f t="shared" si="8"/>
        <v>0</v>
      </c>
      <c r="AK41" s="47">
        <f t="shared" si="8"/>
        <v>0</v>
      </c>
      <c r="AL41" s="47">
        <f t="shared" si="8"/>
        <v>0</v>
      </c>
      <c r="AM41" s="47">
        <f t="shared" si="8"/>
        <v>0</v>
      </c>
      <c r="AN41" s="47">
        <f t="shared" si="8"/>
        <v>0</v>
      </c>
      <c r="AO41" s="47">
        <f t="shared" si="8"/>
        <v>0</v>
      </c>
      <c r="AP41" s="47">
        <f t="shared" si="8"/>
        <v>212506</v>
      </c>
      <c r="AQ41" s="47">
        <f t="shared" si="8"/>
        <v>49360</v>
      </c>
      <c r="AR41" s="47">
        <f t="shared" si="8"/>
        <v>0</v>
      </c>
      <c r="AS41" s="47">
        <f t="shared" si="8"/>
        <v>239030</v>
      </c>
      <c r="AT41" s="47">
        <f t="shared" si="8"/>
        <v>232183</v>
      </c>
      <c r="AU41" s="462">
        <f t="shared" si="8"/>
        <v>26000</v>
      </c>
      <c r="AV41" s="462">
        <f t="shared" si="8"/>
        <v>502836</v>
      </c>
      <c r="AW41" s="462">
        <f t="shared" si="8"/>
        <v>330843</v>
      </c>
      <c r="AX41" s="77"/>
    </row>
    <row r="42" spans="1:53" ht="15" customHeight="1">
      <c r="A42" s="222" t="s">
        <v>885</v>
      </c>
      <c r="B42" s="156">
        <f>B41+B31</f>
        <v>70500</v>
      </c>
      <c r="C42" s="156">
        <f t="shared" ref="C42:AW42" si="9">C41+C31</f>
        <v>95034</v>
      </c>
      <c r="D42" s="156">
        <f t="shared" si="9"/>
        <v>95032</v>
      </c>
      <c r="E42" s="156">
        <f t="shared" si="9"/>
        <v>7000</v>
      </c>
      <c r="F42" s="156">
        <f t="shared" si="9"/>
        <v>8595</v>
      </c>
      <c r="G42" s="156">
        <f t="shared" si="9"/>
        <v>7595</v>
      </c>
      <c r="H42" s="156">
        <f t="shared" si="9"/>
        <v>10000</v>
      </c>
      <c r="I42" s="156">
        <f t="shared" si="9"/>
        <v>18410</v>
      </c>
      <c r="J42" s="156">
        <f t="shared" si="9"/>
        <v>16400</v>
      </c>
      <c r="K42" s="156">
        <f t="shared" si="9"/>
        <v>8000</v>
      </c>
      <c r="L42" s="156">
        <f t="shared" si="9"/>
        <v>8000</v>
      </c>
      <c r="M42" s="156">
        <f t="shared" si="9"/>
        <v>8000</v>
      </c>
      <c r="N42" s="156">
        <f t="shared" si="9"/>
        <v>1000</v>
      </c>
      <c r="O42" s="156">
        <f t="shared" si="9"/>
        <v>1000</v>
      </c>
      <c r="P42" s="156">
        <f t="shared" si="9"/>
        <v>0</v>
      </c>
      <c r="Q42" s="156">
        <f t="shared" si="9"/>
        <v>23267</v>
      </c>
      <c r="R42" s="156">
        <f t="shared" si="9"/>
        <v>14399</v>
      </c>
      <c r="S42" s="156">
        <f t="shared" si="9"/>
        <v>10948</v>
      </c>
      <c r="T42" s="156">
        <f t="shared" si="9"/>
        <v>1000</v>
      </c>
      <c r="U42" s="156">
        <f t="shared" si="9"/>
        <v>1000</v>
      </c>
      <c r="V42" s="156">
        <f t="shared" si="9"/>
        <v>1000</v>
      </c>
      <c r="W42" s="156">
        <f t="shared" si="9"/>
        <v>450</v>
      </c>
      <c r="X42" s="156">
        <f t="shared" si="9"/>
        <v>450</v>
      </c>
      <c r="Y42" s="156">
        <f t="shared" si="9"/>
        <v>0</v>
      </c>
      <c r="Z42" s="156">
        <f t="shared" si="9"/>
        <v>25000</v>
      </c>
      <c r="AA42" s="156">
        <f t="shared" si="9"/>
        <v>35379</v>
      </c>
      <c r="AB42" s="156">
        <f t="shared" si="9"/>
        <v>34120</v>
      </c>
      <c r="AC42" s="156">
        <f t="shared" si="9"/>
        <v>3200</v>
      </c>
      <c r="AD42" s="156">
        <f t="shared" si="9"/>
        <v>3450</v>
      </c>
      <c r="AE42" s="156">
        <f t="shared" si="9"/>
        <v>3450</v>
      </c>
      <c r="AF42" s="156">
        <f t="shared" si="9"/>
        <v>35000</v>
      </c>
      <c r="AG42" s="156">
        <f t="shared" si="9"/>
        <v>60300</v>
      </c>
      <c r="AH42" s="156">
        <f t="shared" si="9"/>
        <v>59300</v>
      </c>
      <c r="AI42" s="156">
        <f t="shared" si="9"/>
        <v>660</v>
      </c>
      <c r="AJ42" s="156">
        <f t="shared" si="9"/>
        <v>660</v>
      </c>
      <c r="AK42" s="156">
        <f t="shared" si="9"/>
        <v>258</v>
      </c>
      <c r="AL42" s="156">
        <f t="shared" si="9"/>
        <v>5435</v>
      </c>
      <c r="AM42" s="156">
        <f t="shared" si="9"/>
        <v>5435</v>
      </c>
      <c r="AN42" s="156">
        <f t="shared" si="9"/>
        <v>800</v>
      </c>
      <c r="AO42" s="156">
        <f t="shared" si="9"/>
        <v>0</v>
      </c>
      <c r="AP42" s="156">
        <f t="shared" si="9"/>
        <v>223356</v>
      </c>
      <c r="AQ42" s="156">
        <f t="shared" si="9"/>
        <v>60210</v>
      </c>
      <c r="AR42" s="156">
        <f t="shared" si="9"/>
        <v>0</v>
      </c>
      <c r="AS42" s="156">
        <f t="shared" si="9"/>
        <v>250485</v>
      </c>
      <c r="AT42" s="156">
        <f t="shared" si="9"/>
        <v>234031</v>
      </c>
      <c r="AU42" s="156">
        <f t="shared" si="9"/>
        <v>190512</v>
      </c>
      <c r="AV42" s="156">
        <f t="shared" si="9"/>
        <v>725953</v>
      </c>
      <c r="AW42" s="156">
        <f t="shared" si="9"/>
        <v>531144</v>
      </c>
      <c r="AX42" s="77"/>
    </row>
    <row r="43" spans="1:53" ht="15" hidden="1" customHeight="1">
      <c r="A43" s="197" t="s">
        <v>601</v>
      </c>
      <c r="B43" s="49"/>
      <c r="C43" s="49">
        <v>0</v>
      </c>
      <c r="D43" s="50"/>
      <c r="E43" s="49"/>
      <c r="F43" s="49">
        <v>0</v>
      </c>
      <c r="G43" s="50"/>
      <c r="H43" s="49"/>
      <c r="I43" s="49">
        <v>0</v>
      </c>
      <c r="J43" s="50"/>
      <c r="K43" s="49"/>
      <c r="L43" s="49">
        <v>0</v>
      </c>
      <c r="M43" s="50"/>
      <c r="N43" s="49"/>
      <c r="O43" s="49">
        <v>0</v>
      </c>
      <c r="P43" s="50"/>
      <c r="Q43" s="49"/>
      <c r="R43" s="49">
        <v>0</v>
      </c>
      <c r="S43" s="50"/>
      <c r="T43" s="49"/>
      <c r="U43" s="49">
        <v>0</v>
      </c>
      <c r="V43" s="50"/>
      <c r="W43" s="49"/>
      <c r="X43" s="49">
        <v>0</v>
      </c>
      <c r="Y43" s="50"/>
      <c r="Z43" s="49"/>
      <c r="AA43" s="49">
        <v>0</v>
      </c>
      <c r="AB43" s="50"/>
      <c r="AC43" s="49"/>
      <c r="AD43" s="49">
        <v>0</v>
      </c>
      <c r="AE43" s="50"/>
      <c r="AF43" s="49"/>
      <c r="AG43" s="49">
        <v>0</v>
      </c>
      <c r="AH43" s="50"/>
      <c r="AI43" s="50"/>
      <c r="AJ43" s="50">
        <v>0</v>
      </c>
      <c r="AK43" s="50"/>
      <c r="AL43" s="50"/>
      <c r="AM43" s="50">
        <v>0</v>
      </c>
      <c r="AN43" s="50"/>
      <c r="AO43" s="50"/>
      <c r="AP43" s="50">
        <v>0</v>
      </c>
      <c r="AQ43" s="50"/>
      <c r="AR43" s="50"/>
      <c r="AS43" s="50">
        <v>0</v>
      </c>
      <c r="AT43" s="50"/>
      <c r="AU43" s="393">
        <f t="shared" ref="AU43:AU55" si="10">SUM(B43+E43+H43+K43+N43+Q43+T43+W43+Z43+AC43+AF43+AI43+AL43+AO43+AR43)</f>
        <v>0</v>
      </c>
      <c r="AV43" s="393">
        <f t="shared" ref="AV43:AV55" si="11">SUM(C43+F43+I43+L43+O43+R43+U43+X43+AA43+AD43+AG43+AJ43+AM43+AP43+AS43)</f>
        <v>0</v>
      </c>
      <c r="AW43" s="277">
        <f t="shared" ref="AW43:AW55" si="12">SUM(D43+G43+J43+M43+P43+S43+V43+Y43+AB43+AE43+AH43+AK43+AN43+AQ43+AT43)</f>
        <v>0</v>
      </c>
      <c r="AX43" s="77"/>
    </row>
    <row r="44" spans="1:53" ht="15" hidden="1" customHeight="1">
      <c r="A44" s="197" t="s">
        <v>788</v>
      </c>
      <c r="B44" s="54"/>
      <c r="C44" s="54">
        <v>0</v>
      </c>
      <c r="D44" s="50"/>
      <c r="E44" s="54"/>
      <c r="F44" s="54">
        <v>0</v>
      </c>
      <c r="G44" s="50"/>
      <c r="H44" s="54"/>
      <c r="I44" s="54">
        <v>0</v>
      </c>
      <c r="J44" s="50"/>
      <c r="K44" s="54"/>
      <c r="L44" s="54">
        <v>0</v>
      </c>
      <c r="M44" s="50"/>
      <c r="N44" s="54"/>
      <c r="O44" s="54">
        <v>0</v>
      </c>
      <c r="P44" s="50"/>
      <c r="Q44" s="54"/>
      <c r="R44" s="54">
        <v>0</v>
      </c>
      <c r="S44" s="50"/>
      <c r="T44" s="54"/>
      <c r="U44" s="54">
        <v>0</v>
      </c>
      <c r="V44" s="50"/>
      <c r="W44" s="54"/>
      <c r="X44" s="54">
        <v>0</v>
      </c>
      <c r="Y44" s="50"/>
      <c r="Z44" s="54"/>
      <c r="AA44" s="54">
        <v>0</v>
      </c>
      <c r="AB44" s="50"/>
      <c r="AC44" s="54"/>
      <c r="AD44" s="54">
        <v>0</v>
      </c>
      <c r="AE44" s="50"/>
      <c r="AF44" s="54"/>
      <c r="AG44" s="54">
        <v>0</v>
      </c>
      <c r="AH44" s="50"/>
      <c r="AI44" s="50"/>
      <c r="AJ44" s="50">
        <v>0</v>
      </c>
      <c r="AK44" s="50"/>
      <c r="AL44" s="50"/>
      <c r="AM44" s="50">
        <v>0</v>
      </c>
      <c r="AN44" s="50"/>
      <c r="AO44" s="50"/>
      <c r="AP44" s="50">
        <v>0</v>
      </c>
      <c r="AQ44" s="50"/>
      <c r="AR44" s="50"/>
      <c r="AS44" s="50">
        <v>0</v>
      </c>
      <c r="AT44" s="50"/>
      <c r="AU44" s="393">
        <f t="shared" si="10"/>
        <v>0</v>
      </c>
      <c r="AV44" s="393">
        <f t="shared" si="11"/>
        <v>0</v>
      </c>
      <c r="AW44" s="277">
        <f t="shared" si="12"/>
        <v>0</v>
      </c>
      <c r="AX44" s="100"/>
    </row>
    <row r="45" spans="1:53" ht="15" customHeight="1">
      <c r="A45" s="197" t="s">
        <v>599</v>
      </c>
      <c r="B45" s="54"/>
      <c r="C45" s="54">
        <v>0</v>
      </c>
      <c r="D45" s="50"/>
      <c r="E45" s="54"/>
      <c r="F45" s="54">
        <v>0</v>
      </c>
      <c r="G45" s="50"/>
      <c r="H45" s="54"/>
      <c r="I45" s="54">
        <v>0</v>
      </c>
      <c r="J45" s="50"/>
      <c r="K45" s="54"/>
      <c r="L45" s="54">
        <v>0</v>
      </c>
      <c r="M45" s="50"/>
      <c r="N45" s="54"/>
      <c r="O45" s="54">
        <v>0</v>
      </c>
      <c r="P45" s="50"/>
      <c r="Q45" s="54"/>
      <c r="R45" s="54">
        <v>0</v>
      </c>
      <c r="S45" s="50"/>
      <c r="T45" s="54"/>
      <c r="U45" s="54">
        <v>0</v>
      </c>
      <c r="V45" s="50"/>
      <c r="W45" s="54"/>
      <c r="X45" s="54">
        <v>0</v>
      </c>
      <c r="Y45" s="50"/>
      <c r="Z45" s="54"/>
      <c r="AA45" s="54">
        <v>0</v>
      </c>
      <c r="AB45" s="50"/>
      <c r="AC45" s="54"/>
      <c r="AD45" s="54">
        <v>0</v>
      </c>
      <c r="AE45" s="50"/>
      <c r="AF45" s="54"/>
      <c r="AG45" s="54">
        <v>0</v>
      </c>
      <c r="AH45" s="50"/>
      <c r="AI45" s="50"/>
      <c r="AJ45" s="50">
        <v>0</v>
      </c>
      <c r="AK45" s="50"/>
      <c r="AL45" s="50"/>
      <c r="AM45" s="50">
        <v>0</v>
      </c>
      <c r="AN45" s="50"/>
      <c r="AO45" s="50"/>
      <c r="AP45" s="50">
        <v>0</v>
      </c>
      <c r="AQ45" s="50"/>
      <c r="AR45" s="50"/>
      <c r="AS45" s="50">
        <v>0</v>
      </c>
      <c r="AT45" s="50"/>
      <c r="AU45" s="393">
        <f t="shared" si="10"/>
        <v>0</v>
      </c>
      <c r="AV45" s="393">
        <f t="shared" si="11"/>
        <v>0</v>
      </c>
      <c r="AW45" s="277">
        <f t="shared" si="12"/>
        <v>0</v>
      </c>
      <c r="AX45" s="100"/>
    </row>
    <row r="46" spans="1:53" ht="15" customHeight="1">
      <c r="A46" s="197" t="s">
        <v>600</v>
      </c>
      <c r="B46" s="49"/>
      <c r="C46" s="49">
        <v>0</v>
      </c>
      <c r="D46" s="50"/>
      <c r="E46" s="49"/>
      <c r="F46" s="49">
        <v>0</v>
      </c>
      <c r="G46" s="50"/>
      <c r="H46" s="49"/>
      <c r="I46" s="49">
        <v>0</v>
      </c>
      <c r="J46" s="50"/>
      <c r="K46" s="49"/>
      <c r="L46" s="49">
        <v>0</v>
      </c>
      <c r="M46" s="50"/>
      <c r="N46" s="49"/>
      <c r="O46" s="49">
        <v>0</v>
      </c>
      <c r="P46" s="50"/>
      <c r="Q46" s="49"/>
      <c r="R46" s="49">
        <v>0</v>
      </c>
      <c r="S46" s="50"/>
      <c r="T46" s="49"/>
      <c r="U46" s="49">
        <v>0</v>
      </c>
      <c r="V46" s="50"/>
      <c r="W46" s="49"/>
      <c r="X46" s="49">
        <v>0</v>
      </c>
      <c r="Y46" s="50"/>
      <c r="Z46" s="49"/>
      <c r="AA46" s="49">
        <v>0</v>
      </c>
      <c r="AB46" s="50"/>
      <c r="AC46" s="49"/>
      <c r="AD46" s="49">
        <v>0</v>
      </c>
      <c r="AE46" s="50"/>
      <c r="AF46" s="49"/>
      <c r="AG46" s="49">
        <v>0</v>
      </c>
      <c r="AH46" s="50"/>
      <c r="AI46" s="50"/>
      <c r="AJ46" s="50">
        <v>0</v>
      </c>
      <c r="AK46" s="50"/>
      <c r="AL46" s="50"/>
      <c r="AM46" s="50">
        <v>0</v>
      </c>
      <c r="AN46" s="50"/>
      <c r="AO46" s="50"/>
      <c r="AP46" s="50">
        <v>0</v>
      </c>
      <c r="AQ46" s="50"/>
      <c r="AR46" s="50"/>
      <c r="AS46" s="50">
        <v>0</v>
      </c>
      <c r="AT46" s="50"/>
      <c r="AU46" s="393">
        <f t="shared" si="10"/>
        <v>0</v>
      </c>
      <c r="AV46" s="393">
        <f t="shared" si="11"/>
        <v>0</v>
      </c>
      <c r="AW46" s="277">
        <f t="shared" si="12"/>
        <v>0</v>
      </c>
      <c r="AX46" s="100"/>
    </row>
    <row r="47" spans="1:53" ht="15" hidden="1" customHeight="1">
      <c r="A47" s="197" t="s">
        <v>602</v>
      </c>
      <c r="B47" s="49"/>
      <c r="C47" s="49">
        <v>0</v>
      </c>
      <c r="D47" s="50"/>
      <c r="E47" s="49"/>
      <c r="F47" s="49">
        <v>0</v>
      </c>
      <c r="G47" s="50"/>
      <c r="H47" s="49"/>
      <c r="I47" s="49">
        <v>0</v>
      </c>
      <c r="J47" s="50"/>
      <c r="K47" s="49"/>
      <c r="L47" s="49">
        <v>0</v>
      </c>
      <c r="M47" s="50"/>
      <c r="N47" s="49"/>
      <c r="O47" s="49">
        <v>0</v>
      </c>
      <c r="P47" s="50"/>
      <c r="Q47" s="49"/>
      <c r="R47" s="49">
        <v>0</v>
      </c>
      <c r="S47" s="50"/>
      <c r="T47" s="49"/>
      <c r="U47" s="49">
        <v>0</v>
      </c>
      <c r="V47" s="50"/>
      <c r="W47" s="49"/>
      <c r="X47" s="49">
        <v>0</v>
      </c>
      <c r="Y47" s="50"/>
      <c r="Z47" s="49"/>
      <c r="AA47" s="49">
        <v>0</v>
      </c>
      <c r="AB47" s="50"/>
      <c r="AC47" s="49"/>
      <c r="AD47" s="49">
        <v>0</v>
      </c>
      <c r="AE47" s="50"/>
      <c r="AF47" s="49"/>
      <c r="AG47" s="49">
        <v>0</v>
      </c>
      <c r="AH47" s="50"/>
      <c r="AI47" s="50"/>
      <c r="AJ47" s="50">
        <v>0</v>
      </c>
      <c r="AK47" s="50"/>
      <c r="AL47" s="50"/>
      <c r="AM47" s="50">
        <v>0</v>
      </c>
      <c r="AN47" s="50"/>
      <c r="AO47" s="50"/>
      <c r="AP47" s="50">
        <v>0</v>
      </c>
      <c r="AQ47" s="50"/>
      <c r="AR47" s="50"/>
      <c r="AS47" s="50">
        <v>0</v>
      </c>
      <c r="AT47" s="50"/>
      <c r="AU47" s="393">
        <f t="shared" si="10"/>
        <v>0</v>
      </c>
      <c r="AV47" s="393">
        <f t="shared" si="11"/>
        <v>0</v>
      </c>
      <c r="AW47" s="277">
        <f t="shared" si="12"/>
        <v>0</v>
      </c>
      <c r="AX47" s="100"/>
    </row>
    <row r="48" spans="1:53" ht="15" customHeight="1">
      <c r="A48" s="197" t="s">
        <v>603</v>
      </c>
      <c r="B48" s="49"/>
      <c r="C48" s="49">
        <v>0</v>
      </c>
      <c r="D48" s="50"/>
      <c r="E48" s="49"/>
      <c r="F48" s="49">
        <v>0</v>
      </c>
      <c r="G48" s="50"/>
      <c r="H48" s="49"/>
      <c r="I48" s="49">
        <v>0</v>
      </c>
      <c r="J48" s="50"/>
      <c r="K48" s="49"/>
      <c r="L48" s="49">
        <v>0</v>
      </c>
      <c r="M48" s="50"/>
      <c r="N48" s="49"/>
      <c r="O48" s="49">
        <v>0</v>
      </c>
      <c r="P48" s="50"/>
      <c r="Q48" s="49"/>
      <c r="R48" s="49">
        <v>0</v>
      </c>
      <c r="S48" s="50"/>
      <c r="T48" s="49"/>
      <c r="U48" s="49">
        <v>0</v>
      </c>
      <c r="V48" s="50"/>
      <c r="W48" s="49"/>
      <c r="X48" s="49">
        <v>0</v>
      </c>
      <c r="Y48" s="50"/>
      <c r="Z48" s="50"/>
      <c r="AA48" s="50">
        <v>0</v>
      </c>
      <c r="AB48" s="50"/>
      <c r="AC48" s="50"/>
      <c r="AD48" s="50">
        <v>0</v>
      </c>
      <c r="AE48" s="50"/>
      <c r="AF48" s="50"/>
      <c r="AG48" s="50">
        <v>0</v>
      </c>
      <c r="AH48" s="50"/>
      <c r="AI48" s="50"/>
      <c r="AJ48" s="50">
        <v>0</v>
      </c>
      <c r="AK48" s="50"/>
      <c r="AL48" s="50"/>
      <c r="AM48" s="50">
        <v>0</v>
      </c>
      <c r="AN48" s="50"/>
      <c r="AO48" s="50"/>
      <c r="AP48" s="50">
        <v>0</v>
      </c>
      <c r="AQ48" s="50"/>
      <c r="AR48" s="50"/>
      <c r="AS48" s="50">
        <v>0</v>
      </c>
      <c r="AT48" s="50"/>
      <c r="AU48" s="393">
        <f t="shared" si="10"/>
        <v>0</v>
      </c>
      <c r="AV48" s="393">
        <f t="shared" si="11"/>
        <v>0</v>
      </c>
      <c r="AW48" s="277">
        <f t="shared" si="12"/>
        <v>0</v>
      </c>
      <c r="AX48" s="77"/>
    </row>
    <row r="49" spans="1:55" ht="15" customHeight="1">
      <c r="A49" s="197" t="s">
        <v>604</v>
      </c>
      <c r="B49" s="49"/>
      <c r="C49" s="49">
        <v>0</v>
      </c>
      <c r="D49" s="50"/>
      <c r="E49" s="49"/>
      <c r="F49" s="49">
        <v>0</v>
      </c>
      <c r="G49" s="50"/>
      <c r="H49" s="49"/>
      <c r="I49" s="49">
        <v>0</v>
      </c>
      <c r="J49" s="50"/>
      <c r="K49" s="49"/>
      <c r="L49" s="49">
        <v>0</v>
      </c>
      <c r="M49" s="50"/>
      <c r="N49" s="49"/>
      <c r="O49" s="49">
        <v>0</v>
      </c>
      <c r="P49" s="50"/>
      <c r="Q49" s="49"/>
      <c r="R49" s="49">
        <v>0</v>
      </c>
      <c r="S49" s="50"/>
      <c r="T49" s="49"/>
      <c r="U49" s="49">
        <v>0</v>
      </c>
      <c r="V49" s="50"/>
      <c r="W49" s="49"/>
      <c r="X49" s="49">
        <v>0</v>
      </c>
      <c r="Y49" s="50"/>
      <c r="Z49" s="50"/>
      <c r="AA49" s="50">
        <v>0</v>
      </c>
      <c r="AB49" s="50"/>
      <c r="AC49" s="50"/>
      <c r="AD49" s="50">
        <v>0</v>
      </c>
      <c r="AE49" s="50"/>
      <c r="AF49" s="50"/>
      <c r="AG49" s="50">
        <v>0</v>
      </c>
      <c r="AH49" s="50"/>
      <c r="AI49" s="50"/>
      <c r="AJ49" s="50">
        <v>0</v>
      </c>
      <c r="AK49" s="50"/>
      <c r="AL49" s="50"/>
      <c r="AM49" s="50">
        <v>0</v>
      </c>
      <c r="AN49" s="50"/>
      <c r="AO49" s="50"/>
      <c r="AP49" s="50">
        <v>0</v>
      </c>
      <c r="AQ49" s="50"/>
      <c r="AR49" s="50"/>
      <c r="AS49" s="50">
        <v>0</v>
      </c>
      <c r="AT49" s="50"/>
      <c r="AU49" s="393">
        <f t="shared" si="10"/>
        <v>0</v>
      </c>
      <c r="AV49" s="393">
        <f t="shared" si="11"/>
        <v>0</v>
      </c>
      <c r="AW49" s="277">
        <f t="shared" si="12"/>
        <v>0</v>
      </c>
      <c r="AX49" s="77"/>
    </row>
    <row r="50" spans="1:55" ht="15" hidden="1" customHeight="1">
      <c r="A50" s="197" t="s">
        <v>605</v>
      </c>
      <c r="B50" s="49"/>
      <c r="C50" s="49">
        <v>0</v>
      </c>
      <c r="D50" s="50"/>
      <c r="E50" s="49"/>
      <c r="F50" s="49">
        <v>0</v>
      </c>
      <c r="G50" s="50"/>
      <c r="H50" s="49"/>
      <c r="I50" s="49">
        <v>0</v>
      </c>
      <c r="J50" s="50"/>
      <c r="K50" s="49"/>
      <c r="L50" s="49">
        <v>0</v>
      </c>
      <c r="M50" s="50"/>
      <c r="N50" s="49"/>
      <c r="O50" s="49">
        <v>0</v>
      </c>
      <c r="P50" s="50"/>
      <c r="Q50" s="49"/>
      <c r="R50" s="49">
        <v>0</v>
      </c>
      <c r="S50" s="50"/>
      <c r="T50" s="49"/>
      <c r="U50" s="49">
        <v>0</v>
      </c>
      <c r="V50" s="50"/>
      <c r="W50" s="49"/>
      <c r="X50" s="49">
        <v>0</v>
      </c>
      <c r="Y50" s="50"/>
      <c r="Z50" s="49"/>
      <c r="AA50" s="49">
        <v>0</v>
      </c>
      <c r="AB50" s="50"/>
      <c r="AC50" s="49"/>
      <c r="AD50" s="49">
        <v>0</v>
      </c>
      <c r="AE50" s="50"/>
      <c r="AF50" s="49"/>
      <c r="AG50" s="49">
        <v>0</v>
      </c>
      <c r="AH50" s="50"/>
      <c r="AI50" s="50"/>
      <c r="AJ50" s="50">
        <v>0</v>
      </c>
      <c r="AK50" s="50"/>
      <c r="AL50" s="50"/>
      <c r="AM50" s="50">
        <v>0</v>
      </c>
      <c r="AN50" s="50"/>
      <c r="AO50" s="50"/>
      <c r="AP50" s="50">
        <v>0</v>
      </c>
      <c r="AQ50" s="50"/>
      <c r="AR50" s="50"/>
      <c r="AS50" s="50">
        <v>0</v>
      </c>
      <c r="AT50" s="50"/>
      <c r="AU50" s="393">
        <f t="shared" si="10"/>
        <v>0</v>
      </c>
      <c r="AV50" s="393">
        <f t="shared" si="11"/>
        <v>0</v>
      </c>
      <c r="AW50" s="277">
        <f t="shared" si="12"/>
        <v>0</v>
      </c>
      <c r="AX50" s="77"/>
    </row>
    <row r="51" spans="1:55" ht="15" customHeight="1">
      <c r="A51" s="197" t="s">
        <v>606</v>
      </c>
      <c r="B51" s="54"/>
      <c r="C51" s="54">
        <v>0</v>
      </c>
      <c r="D51" s="50"/>
      <c r="E51" s="54"/>
      <c r="F51" s="54">
        <v>0</v>
      </c>
      <c r="G51" s="50"/>
      <c r="H51" s="54"/>
      <c r="I51" s="54">
        <v>0</v>
      </c>
      <c r="J51" s="50"/>
      <c r="K51" s="54"/>
      <c r="L51" s="54">
        <v>0</v>
      </c>
      <c r="M51" s="50"/>
      <c r="N51" s="54"/>
      <c r="O51" s="54">
        <v>0</v>
      </c>
      <c r="P51" s="50"/>
      <c r="Q51" s="54"/>
      <c r="R51" s="54">
        <v>0</v>
      </c>
      <c r="S51" s="50"/>
      <c r="T51" s="54"/>
      <c r="U51" s="54">
        <v>0</v>
      </c>
      <c r="V51" s="50"/>
      <c r="W51" s="54"/>
      <c r="X51" s="54">
        <v>0</v>
      </c>
      <c r="Y51" s="50"/>
      <c r="Z51" s="54"/>
      <c r="AA51" s="54">
        <v>0</v>
      </c>
      <c r="AB51" s="50"/>
      <c r="AC51" s="54"/>
      <c r="AD51" s="54">
        <v>0</v>
      </c>
      <c r="AE51" s="50"/>
      <c r="AF51" s="54"/>
      <c r="AG51" s="54">
        <v>0</v>
      </c>
      <c r="AH51" s="50"/>
      <c r="AI51" s="50"/>
      <c r="AJ51" s="50">
        <v>0</v>
      </c>
      <c r="AK51" s="50"/>
      <c r="AL51" s="50"/>
      <c r="AM51" s="50">
        <v>0</v>
      </c>
      <c r="AN51" s="50"/>
      <c r="AO51" s="50"/>
      <c r="AP51" s="50">
        <v>0</v>
      </c>
      <c r="AQ51" s="50"/>
      <c r="AR51" s="50"/>
      <c r="AS51" s="50">
        <v>0</v>
      </c>
      <c r="AT51" s="50"/>
      <c r="AU51" s="393">
        <f t="shared" si="10"/>
        <v>0</v>
      </c>
      <c r="AV51" s="393">
        <f t="shared" si="11"/>
        <v>0</v>
      </c>
      <c r="AW51" s="277">
        <f t="shared" si="12"/>
        <v>0</v>
      </c>
      <c r="AX51" s="100"/>
    </row>
    <row r="52" spans="1:55" ht="15" customHeight="1">
      <c r="A52" s="197" t="s">
        <v>607</v>
      </c>
      <c r="B52" s="54"/>
      <c r="C52" s="54">
        <v>0</v>
      </c>
      <c r="D52" s="50"/>
      <c r="E52" s="54"/>
      <c r="F52" s="54">
        <v>0</v>
      </c>
      <c r="G52" s="50"/>
      <c r="H52" s="54"/>
      <c r="I52" s="54">
        <v>0</v>
      </c>
      <c r="J52" s="50"/>
      <c r="K52" s="54"/>
      <c r="L52" s="54">
        <v>0</v>
      </c>
      <c r="M52" s="50"/>
      <c r="N52" s="54"/>
      <c r="O52" s="54">
        <v>0</v>
      </c>
      <c r="P52" s="50"/>
      <c r="Q52" s="54"/>
      <c r="R52" s="54">
        <v>0</v>
      </c>
      <c r="S52" s="50"/>
      <c r="T52" s="54"/>
      <c r="U52" s="54">
        <v>0</v>
      </c>
      <c r="V52" s="50"/>
      <c r="W52" s="54"/>
      <c r="X52" s="54">
        <v>0</v>
      </c>
      <c r="Y52" s="50"/>
      <c r="Z52" s="54"/>
      <c r="AA52" s="54">
        <v>0</v>
      </c>
      <c r="AB52" s="50"/>
      <c r="AC52" s="54"/>
      <c r="AD52" s="54">
        <v>0</v>
      </c>
      <c r="AE52" s="50"/>
      <c r="AF52" s="54"/>
      <c r="AG52" s="54">
        <v>0</v>
      </c>
      <c r="AH52" s="50"/>
      <c r="AI52" s="50"/>
      <c r="AJ52" s="50">
        <v>0</v>
      </c>
      <c r="AK52" s="50"/>
      <c r="AL52" s="50"/>
      <c r="AM52" s="50">
        <v>0</v>
      </c>
      <c r="AN52" s="50"/>
      <c r="AO52" s="50"/>
      <c r="AP52" s="50">
        <v>0</v>
      </c>
      <c r="AQ52" s="50"/>
      <c r="AR52" s="50"/>
      <c r="AS52" s="50">
        <v>0</v>
      </c>
      <c r="AT52" s="50"/>
      <c r="AU52" s="393">
        <f t="shared" si="10"/>
        <v>0</v>
      </c>
      <c r="AV52" s="393">
        <f t="shared" si="11"/>
        <v>0</v>
      </c>
      <c r="AW52" s="277">
        <f t="shared" si="12"/>
        <v>0</v>
      </c>
      <c r="AX52" s="100"/>
    </row>
    <row r="53" spans="1:55" ht="15" customHeight="1">
      <c r="A53" s="197" t="s">
        <v>608</v>
      </c>
      <c r="B53" s="49"/>
      <c r="C53" s="49">
        <v>0</v>
      </c>
      <c r="D53" s="50"/>
      <c r="E53" s="49"/>
      <c r="F53" s="49">
        <v>0</v>
      </c>
      <c r="G53" s="50"/>
      <c r="H53" s="49"/>
      <c r="I53" s="49">
        <v>0</v>
      </c>
      <c r="J53" s="50"/>
      <c r="K53" s="49"/>
      <c r="L53" s="49">
        <v>0</v>
      </c>
      <c r="M53" s="50"/>
      <c r="N53" s="49"/>
      <c r="O53" s="49">
        <v>0</v>
      </c>
      <c r="P53" s="50"/>
      <c r="Q53" s="49"/>
      <c r="R53" s="49">
        <v>0</v>
      </c>
      <c r="S53" s="50"/>
      <c r="T53" s="49"/>
      <c r="U53" s="49">
        <v>0</v>
      </c>
      <c r="V53" s="50"/>
      <c r="W53" s="49"/>
      <c r="X53" s="49">
        <v>0</v>
      </c>
      <c r="Y53" s="50"/>
      <c r="Z53" s="49"/>
      <c r="AA53" s="49">
        <v>0</v>
      </c>
      <c r="AB53" s="50"/>
      <c r="AC53" s="49"/>
      <c r="AD53" s="49">
        <v>0</v>
      </c>
      <c r="AE53" s="50"/>
      <c r="AF53" s="49"/>
      <c r="AG53" s="49">
        <v>0</v>
      </c>
      <c r="AH53" s="50"/>
      <c r="AI53" s="50"/>
      <c r="AJ53" s="50">
        <v>0</v>
      </c>
      <c r="AK53" s="50"/>
      <c r="AL53" s="50"/>
      <c r="AM53" s="50">
        <v>0</v>
      </c>
      <c r="AN53" s="50"/>
      <c r="AO53" s="50"/>
      <c r="AP53" s="50">
        <v>0</v>
      </c>
      <c r="AQ53" s="50"/>
      <c r="AR53" s="50"/>
      <c r="AS53" s="50">
        <v>0</v>
      </c>
      <c r="AT53" s="50"/>
      <c r="AU53" s="393">
        <f t="shared" si="10"/>
        <v>0</v>
      </c>
      <c r="AV53" s="393">
        <f t="shared" si="11"/>
        <v>0</v>
      </c>
      <c r="AW53" s="277">
        <f t="shared" si="12"/>
        <v>0</v>
      </c>
      <c r="AX53" s="100"/>
    </row>
    <row r="54" spans="1:55" ht="15" customHeight="1">
      <c r="A54" s="197" t="s">
        <v>609</v>
      </c>
      <c r="B54" s="49"/>
      <c r="C54" s="49">
        <v>0</v>
      </c>
      <c r="D54" s="50"/>
      <c r="E54" s="49"/>
      <c r="F54" s="49">
        <v>0</v>
      </c>
      <c r="G54" s="50"/>
      <c r="H54" s="49"/>
      <c r="I54" s="49">
        <v>0</v>
      </c>
      <c r="J54" s="50"/>
      <c r="K54" s="49"/>
      <c r="L54" s="49">
        <v>0</v>
      </c>
      <c r="M54" s="50"/>
      <c r="N54" s="49"/>
      <c r="O54" s="49">
        <v>0</v>
      </c>
      <c r="P54" s="50"/>
      <c r="Q54" s="49"/>
      <c r="R54" s="49">
        <v>0</v>
      </c>
      <c r="S54" s="50"/>
      <c r="T54" s="49"/>
      <c r="U54" s="49">
        <v>0</v>
      </c>
      <c r="V54" s="50"/>
      <c r="W54" s="49"/>
      <c r="X54" s="49">
        <v>0</v>
      </c>
      <c r="Y54" s="50"/>
      <c r="Z54" s="49"/>
      <c r="AA54" s="49">
        <v>0</v>
      </c>
      <c r="AB54" s="50"/>
      <c r="AC54" s="49"/>
      <c r="AD54" s="49">
        <v>0</v>
      </c>
      <c r="AE54" s="50"/>
      <c r="AF54" s="49"/>
      <c r="AG54" s="49">
        <v>0</v>
      </c>
      <c r="AH54" s="50"/>
      <c r="AI54" s="50"/>
      <c r="AJ54" s="50">
        <v>0</v>
      </c>
      <c r="AK54" s="50"/>
      <c r="AL54" s="50"/>
      <c r="AM54" s="50">
        <v>0</v>
      </c>
      <c r="AN54" s="50"/>
      <c r="AO54" s="50"/>
      <c r="AP54" s="50">
        <v>0</v>
      </c>
      <c r="AQ54" s="50"/>
      <c r="AR54" s="50"/>
      <c r="AS54" s="50">
        <v>0</v>
      </c>
      <c r="AT54" s="50"/>
      <c r="AU54" s="393">
        <f t="shared" si="10"/>
        <v>0</v>
      </c>
      <c r="AV54" s="393">
        <f t="shared" si="11"/>
        <v>0</v>
      </c>
      <c r="AW54" s="277">
        <f t="shared" si="12"/>
        <v>0</v>
      </c>
      <c r="AX54" s="100"/>
    </row>
    <row r="55" spans="1:55" ht="15" hidden="1" customHeight="1">
      <c r="A55" s="197" t="s">
        <v>610</v>
      </c>
      <c r="B55" s="49"/>
      <c r="C55" s="49">
        <v>0</v>
      </c>
      <c r="D55" s="50"/>
      <c r="E55" s="49"/>
      <c r="F55" s="49">
        <v>0</v>
      </c>
      <c r="G55" s="50"/>
      <c r="H55" s="49"/>
      <c r="I55" s="49">
        <v>0</v>
      </c>
      <c r="J55" s="50"/>
      <c r="K55" s="49"/>
      <c r="L55" s="49">
        <v>0</v>
      </c>
      <c r="M55" s="50"/>
      <c r="N55" s="49"/>
      <c r="O55" s="49">
        <v>0</v>
      </c>
      <c r="P55" s="50"/>
      <c r="Q55" s="49"/>
      <c r="R55" s="49">
        <v>0</v>
      </c>
      <c r="S55" s="50"/>
      <c r="T55" s="49"/>
      <c r="U55" s="49">
        <v>0</v>
      </c>
      <c r="V55" s="50"/>
      <c r="W55" s="49"/>
      <c r="X55" s="49">
        <v>0</v>
      </c>
      <c r="Y55" s="50"/>
      <c r="Z55" s="50"/>
      <c r="AA55" s="50">
        <v>0</v>
      </c>
      <c r="AB55" s="50"/>
      <c r="AC55" s="50"/>
      <c r="AD55" s="50">
        <v>0</v>
      </c>
      <c r="AE55" s="50"/>
      <c r="AF55" s="50"/>
      <c r="AG55" s="50">
        <v>0</v>
      </c>
      <c r="AH55" s="50"/>
      <c r="AI55" s="50"/>
      <c r="AJ55" s="50">
        <v>0</v>
      </c>
      <c r="AK55" s="50"/>
      <c r="AL55" s="50"/>
      <c r="AM55" s="50">
        <v>0</v>
      </c>
      <c r="AN55" s="50"/>
      <c r="AO55" s="50"/>
      <c r="AP55" s="50">
        <v>0</v>
      </c>
      <c r="AQ55" s="50"/>
      <c r="AR55" s="50"/>
      <c r="AS55" s="50">
        <v>0</v>
      </c>
      <c r="AT55" s="50"/>
      <c r="AU55" s="393">
        <f t="shared" si="10"/>
        <v>0</v>
      </c>
      <c r="AV55" s="393">
        <f t="shared" si="11"/>
        <v>0</v>
      </c>
      <c r="AW55" s="277">
        <f t="shared" si="12"/>
        <v>0</v>
      </c>
      <c r="AX55" s="77"/>
    </row>
    <row r="56" spans="1:55" ht="15" customHeight="1" thickBot="1">
      <c r="A56" s="223" t="s">
        <v>627</v>
      </c>
      <c r="B56" s="47">
        <f>SUM(B43:B55)</f>
        <v>0</v>
      </c>
      <c r="C56" s="47">
        <f t="shared" ref="C56:AW56" si="13">SUM(C43:C55)</f>
        <v>0</v>
      </c>
      <c r="D56" s="47">
        <f t="shared" si="13"/>
        <v>0</v>
      </c>
      <c r="E56" s="47">
        <f t="shared" si="13"/>
        <v>0</v>
      </c>
      <c r="F56" s="47">
        <f t="shared" si="13"/>
        <v>0</v>
      </c>
      <c r="G56" s="47">
        <f t="shared" si="13"/>
        <v>0</v>
      </c>
      <c r="H56" s="47">
        <f t="shared" si="13"/>
        <v>0</v>
      </c>
      <c r="I56" s="47">
        <f t="shared" si="13"/>
        <v>0</v>
      </c>
      <c r="J56" s="47">
        <f t="shared" si="13"/>
        <v>0</v>
      </c>
      <c r="K56" s="47">
        <f t="shared" si="13"/>
        <v>0</v>
      </c>
      <c r="L56" s="47">
        <f t="shared" si="13"/>
        <v>0</v>
      </c>
      <c r="M56" s="47">
        <f t="shared" si="13"/>
        <v>0</v>
      </c>
      <c r="N56" s="47">
        <f t="shared" si="13"/>
        <v>0</v>
      </c>
      <c r="O56" s="47">
        <f t="shared" si="13"/>
        <v>0</v>
      </c>
      <c r="P56" s="47">
        <f t="shared" si="13"/>
        <v>0</v>
      </c>
      <c r="Q56" s="47">
        <f t="shared" si="13"/>
        <v>0</v>
      </c>
      <c r="R56" s="47">
        <f t="shared" si="13"/>
        <v>0</v>
      </c>
      <c r="S56" s="47">
        <f t="shared" si="13"/>
        <v>0</v>
      </c>
      <c r="T56" s="47">
        <f t="shared" si="13"/>
        <v>0</v>
      </c>
      <c r="U56" s="47">
        <f t="shared" si="13"/>
        <v>0</v>
      </c>
      <c r="V56" s="47">
        <f t="shared" si="13"/>
        <v>0</v>
      </c>
      <c r="W56" s="47">
        <f t="shared" si="13"/>
        <v>0</v>
      </c>
      <c r="X56" s="47">
        <f t="shared" si="13"/>
        <v>0</v>
      </c>
      <c r="Y56" s="47">
        <f t="shared" si="13"/>
        <v>0</v>
      </c>
      <c r="Z56" s="47">
        <f t="shared" si="13"/>
        <v>0</v>
      </c>
      <c r="AA56" s="47">
        <f t="shared" si="13"/>
        <v>0</v>
      </c>
      <c r="AB56" s="47">
        <f t="shared" si="13"/>
        <v>0</v>
      </c>
      <c r="AC56" s="47">
        <f t="shared" si="13"/>
        <v>0</v>
      </c>
      <c r="AD56" s="47">
        <f t="shared" si="13"/>
        <v>0</v>
      </c>
      <c r="AE56" s="47">
        <f t="shared" si="13"/>
        <v>0</v>
      </c>
      <c r="AF56" s="47">
        <f t="shared" si="13"/>
        <v>0</v>
      </c>
      <c r="AG56" s="47">
        <f t="shared" si="13"/>
        <v>0</v>
      </c>
      <c r="AH56" s="47">
        <f t="shared" si="13"/>
        <v>0</v>
      </c>
      <c r="AI56" s="47">
        <f t="shared" si="13"/>
        <v>0</v>
      </c>
      <c r="AJ56" s="47">
        <f t="shared" si="13"/>
        <v>0</v>
      </c>
      <c r="AK56" s="47">
        <f t="shared" si="13"/>
        <v>0</v>
      </c>
      <c r="AL56" s="47">
        <f t="shared" si="13"/>
        <v>0</v>
      </c>
      <c r="AM56" s="47">
        <f t="shared" si="13"/>
        <v>0</v>
      </c>
      <c r="AN56" s="47">
        <f t="shared" si="13"/>
        <v>0</v>
      </c>
      <c r="AO56" s="47">
        <f t="shared" si="13"/>
        <v>0</v>
      </c>
      <c r="AP56" s="47">
        <f t="shared" si="13"/>
        <v>0</v>
      </c>
      <c r="AQ56" s="47">
        <f t="shared" si="13"/>
        <v>0</v>
      </c>
      <c r="AR56" s="47">
        <f t="shared" si="13"/>
        <v>0</v>
      </c>
      <c r="AS56" s="47">
        <f t="shared" si="13"/>
        <v>0</v>
      </c>
      <c r="AT56" s="47">
        <f t="shared" si="13"/>
        <v>0</v>
      </c>
      <c r="AU56" s="462">
        <f t="shared" si="13"/>
        <v>0</v>
      </c>
      <c r="AV56" s="462">
        <f t="shared" si="13"/>
        <v>0</v>
      </c>
      <c r="AW56" s="462">
        <f t="shared" si="13"/>
        <v>0</v>
      </c>
      <c r="AX56" s="100"/>
    </row>
    <row r="57" spans="1:55" s="107" customFormat="1" ht="15" customHeight="1" thickBot="1">
      <c r="A57" s="328" t="s">
        <v>147</v>
      </c>
      <c r="B57" s="48">
        <f>SUM(B42+B56)</f>
        <v>70500</v>
      </c>
      <c r="C57" s="48">
        <f t="shared" ref="C57:AW57" si="14">SUM(C42+C56)</f>
        <v>95034</v>
      </c>
      <c r="D57" s="48">
        <f t="shared" si="14"/>
        <v>95032</v>
      </c>
      <c r="E57" s="48">
        <f t="shared" si="14"/>
        <v>7000</v>
      </c>
      <c r="F57" s="48">
        <f t="shared" si="14"/>
        <v>8595</v>
      </c>
      <c r="G57" s="48">
        <f t="shared" si="14"/>
        <v>7595</v>
      </c>
      <c r="H57" s="48">
        <f t="shared" si="14"/>
        <v>10000</v>
      </c>
      <c r="I57" s="48">
        <f t="shared" si="14"/>
        <v>18410</v>
      </c>
      <c r="J57" s="48">
        <f t="shared" si="14"/>
        <v>16400</v>
      </c>
      <c r="K57" s="48">
        <f t="shared" si="14"/>
        <v>8000</v>
      </c>
      <c r="L57" s="48">
        <f t="shared" si="14"/>
        <v>8000</v>
      </c>
      <c r="M57" s="48">
        <f t="shared" si="14"/>
        <v>8000</v>
      </c>
      <c r="N57" s="48">
        <f t="shared" si="14"/>
        <v>1000</v>
      </c>
      <c r="O57" s="48">
        <f t="shared" si="14"/>
        <v>1000</v>
      </c>
      <c r="P57" s="48">
        <f t="shared" si="14"/>
        <v>0</v>
      </c>
      <c r="Q57" s="48">
        <f t="shared" si="14"/>
        <v>23267</v>
      </c>
      <c r="R57" s="48">
        <f t="shared" si="14"/>
        <v>14399</v>
      </c>
      <c r="S57" s="48">
        <f t="shared" si="14"/>
        <v>10948</v>
      </c>
      <c r="T57" s="48">
        <f t="shared" si="14"/>
        <v>1000</v>
      </c>
      <c r="U57" s="48">
        <f t="shared" si="14"/>
        <v>1000</v>
      </c>
      <c r="V57" s="48">
        <f t="shared" si="14"/>
        <v>1000</v>
      </c>
      <c r="W57" s="48">
        <f t="shared" si="14"/>
        <v>450</v>
      </c>
      <c r="X57" s="48">
        <f t="shared" si="14"/>
        <v>450</v>
      </c>
      <c r="Y57" s="48">
        <f t="shared" si="14"/>
        <v>0</v>
      </c>
      <c r="Z57" s="48">
        <f t="shared" si="14"/>
        <v>25000</v>
      </c>
      <c r="AA57" s="48">
        <f t="shared" si="14"/>
        <v>35379</v>
      </c>
      <c r="AB57" s="48">
        <f t="shared" si="14"/>
        <v>34120</v>
      </c>
      <c r="AC57" s="48">
        <f t="shared" si="14"/>
        <v>3200</v>
      </c>
      <c r="AD57" s="48">
        <f t="shared" si="14"/>
        <v>3450</v>
      </c>
      <c r="AE57" s="48">
        <f t="shared" si="14"/>
        <v>3450</v>
      </c>
      <c r="AF57" s="48">
        <f t="shared" si="14"/>
        <v>35000</v>
      </c>
      <c r="AG57" s="48">
        <f t="shared" si="14"/>
        <v>60300</v>
      </c>
      <c r="AH57" s="48">
        <f t="shared" si="14"/>
        <v>59300</v>
      </c>
      <c r="AI57" s="48">
        <f t="shared" si="14"/>
        <v>660</v>
      </c>
      <c r="AJ57" s="48">
        <f t="shared" si="14"/>
        <v>660</v>
      </c>
      <c r="AK57" s="48">
        <f t="shared" si="14"/>
        <v>258</v>
      </c>
      <c r="AL57" s="48">
        <f t="shared" si="14"/>
        <v>5435</v>
      </c>
      <c r="AM57" s="48">
        <f t="shared" si="14"/>
        <v>5435</v>
      </c>
      <c r="AN57" s="48">
        <f t="shared" si="14"/>
        <v>800</v>
      </c>
      <c r="AO57" s="48">
        <f t="shared" si="14"/>
        <v>0</v>
      </c>
      <c r="AP57" s="48">
        <f t="shared" si="14"/>
        <v>223356</v>
      </c>
      <c r="AQ57" s="48">
        <f t="shared" si="14"/>
        <v>60210</v>
      </c>
      <c r="AR57" s="48">
        <f t="shared" si="14"/>
        <v>0</v>
      </c>
      <c r="AS57" s="48">
        <f t="shared" si="14"/>
        <v>250485</v>
      </c>
      <c r="AT57" s="48">
        <f t="shared" si="14"/>
        <v>234031</v>
      </c>
      <c r="AU57" s="974">
        <f t="shared" si="14"/>
        <v>190512</v>
      </c>
      <c r="AV57" s="974">
        <f t="shared" si="14"/>
        <v>725953</v>
      </c>
      <c r="AW57" s="974">
        <f t="shared" si="14"/>
        <v>531144</v>
      </c>
      <c r="AX57" s="105"/>
      <c r="AY57" s="106"/>
      <c r="AZ57" s="106"/>
    </row>
    <row r="58" spans="1:55" ht="15" customHeight="1">
      <c r="A58" s="265" t="s">
        <v>587</v>
      </c>
      <c r="B58" s="50"/>
      <c r="C58" s="49"/>
      <c r="D58" s="50"/>
      <c r="E58" s="50"/>
      <c r="F58" s="49"/>
      <c r="G58" s="50"/>
      <c r="H58" s="50"/>
      <c r="I58" s="49"/>
      <c r="J58" s="50"/>
      <c r="K58" s="50"/>
      <c r="L58" s="49"/>
      <c r="M58" s="50"/>
      <c r="N58" s="50"/>
      <c r="O58" s="49"/>
      <c r="P58" s="50"/>
      <c r="Q58" s="50"/>
      <c r="R58" s="49"/>
      <c r="S58" s="50"/>
      <c r="T58" s="50"/>
      <c r="U58" s="49"/>
      <c r="V58" s="50"/>
      <c r="W58" s="50"/>
      <c r="X58" s="49"/>
      <c r="Y58" s="50"/>
      <c r="Z58" s="50"/>
      <c r="AA58" s="49"/>
      <c r="AB58" s="50"/>
      <c r="AC58" s="50"/>
      <c r="AD58" s="49"/>
      <c r="AE58" s="50"/>
      <c r="AF58" s="50"/>
      <c r="AG58" s="49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277"/>
      <c r="AV58" s="277"/>
      <c r="AW58" s="277"/>
      <c r="AX58" s="52"/>
    </row>
    <row r="59" spans="1:55" ht="15" hidden="1" customHeight="1">
      <c r="A59" s="220" t="s">
        <v>789</v>
      </c>
      <c r="B59" s="49"/>
      <c r="C59" s="49">
        <v>0</v>
      </c>
      <c r="D59" s="50"/>
      <c r="E59" s="49"/>
      <c r="F59" s="49">
        <v>0</v>
      </c>
      <c r="G59" s="50"/>
      <c r="H59" s="49"/>
      <c r="I59" s="49">
        <v>0</v>
      </c>
      <c r="J59" s="50"/>
      <c r="K59" s="49"/>
      <c r="L59" s="49">
        <v>0</v>
      </c>
      <c r="M59" s="50"/>
      <c r="N59" s="49"/>
      <c r="O59" s="49">
        <v>0</v>
      </c>
      <c r="P59" s="50"/>
      <c r="Q59" s="49"/>
      <c r="R59" s="49">
        <v>0</v>
      </c>
      <c r="S59" s="50"/>
      <c r="T59" s="49"/>
      <c r="U59" s="49">
        <v>0</v>
      </c>
      <c r="V59" s="50"/>
      <c r="W59" s="49"/>
      <c r="X59" s="49">
        <v>0</v>
      </c>
      <c r="Y59" s="50"/>
      <c r="Z59" s="49"/>
      <c r="AA59" s="49">
        <v>0</v>
      </c>
      <c r="AB59" s="50"/>
      <c r="AC59" s="49"/>
      <c r="AD59" s="49">
        <v>0</v>
      </c>
      <c r="AE59" s="50"/>
      <c r="AF59" s="49"/>
      <c r="AG59" s="49">
        <v>0</v>
      </c>
      <c r="AH59" s="50"/>
      <c r="AI59" s="50">
        <v>0</v>
      </c>
      <c r="AJ59" s="50">
        <v>0</v>
      </c>
      <c r="AK59" s="50"/>
      <c r="AL59" s="50">
        <v>0</v>
      </c>
      <c r="AM59" s="50">
        <v>0</v>
      </c>
      <c r="AN59" s="50"/>
      <c r="AO59" s="50">
        <v>0</v>
      </c>
      <c r="AP59" s="50">
        <v>0</v>
      </c>
      <c r="AQ59" s="50"/>
      <c r="AR59" s="50">
        <v>0</v>
      </c>
      <c r="AS59" s="50">
        <v>0</v>
      </c>
      <c r="AT59" s="50"/>
      <c r="AU59" s="393">
        <f t="shared" ref="AU59:AU72" si="15">SUM(B59+E59+H59+K59+N59+Q59+T59+W59+Z59+AC59+AF59+AI59+AL59+AO59+AR59)</f>
        <v>0</v>
      </c>
      <c r="AV59" s="393">
        <f t="shared" ref="AV59:AV72" si="16">SUM(C59+F59+I59+L59+O59+R59+U59+X59+AA59+AD59+AG59+AJ59+AM59+AP59+AS59)</f>
        <v>0</v>
      </c>
      <c r="AW59" s="277">
        <f t="shared" ref="AW59:AW72" si="17">SUM(D59+G59+J59+M59+P59+S59+V59+Y59+AB59+AE59+AH59+AK59+AN59+AQ59+AT59)</f>
        <v>0</v>
      </c>
    </row>
    <row r="60" spans="1:55" ht="15" customHeight="1">
      <c r="A60" s="221" t="s">
        <v>1261</v>
      </c>
      <c r="B60" s="49"/>
      <c r="C60" s="49">
        <v>0</v>
      </c>
      <c r="D60" s="50"/>
      <c r="E60" s="49"/>
      <c r="F60" s="49">
        <v>0</v>
      </c>
      <c r="G60" s="50"/>
      <c r="H60" s="49"/>
      <c r="I60" s="49">
        <v>0</v>
      </c>
      <c r="J60" s="50"/>
      <c r="K60" s="49"/>
      <c r="L60" s="49">
        <v>0</v>
      </c>
      <c r="M60" s="50"/>
      <c r="N60" s="49"/>
      <c r="O60" s="49">
        <v>0</v>
      </c>
      <c r="P60" s="50"/>
      <c r="Q60" s="49"/>
      <c r="R60" s="49">
        <v>0</v>
      </c>
      <c r="S60" s="50"/>
      <c r="T60" s="49"/>
      <c r="U60" s="49">
        <v>0</v>
      </c>
      <c r="V60" s="50"/>
      <c r="W60" s="49"/>
      <c r="X60" s="49">
        <v>0</v>
      </c>
      <c r="Y60" s="50"/>
      <c r="Z60" s="49"/>
      <c r="AA60" s="49">
        <v>0</v>
      </c>
      <c r="AB60" s="50"/>
      <c r="AC60" s="49"/>
      <c r="AD60" s="49">
        <v>0</v>
      </c>
      <c r="AE60" s="50"/>
      <c r="AF60" s="49"/>
      <c r="AG60" s="49">
        <v>0</v>
      </c>
      <c r="AH60" s="50"/>
      <c r="AI60" s="50"/>
      <c r="AJ60" s="50">
        <v>0</v>
      </c>
      <c r="AK60" s="50"/>
      <c r="AL60" s="50"/>
      <c r="AM60" s="50">
        <v>0</v>
      </c>
      <c r="AN60" s="50"/>
      <c r="AO60" s="50"/>
      <c r="AP60" s="50">
        <v>0</v>
      </c>
      <c r="AQ60" s="50"/>
      <c r="AR60" s="50"/>
      <c r="AS60" s="50">
        <v>0</v>
      </c>
      <c r="AT60" s="50"/>
      <c r="AU60" s="393">
        <f t="shared" si="15"/>
        <v>0</v>
      </c>
      <c r="AV60" s="393">
        <f t="shared" si="16"/>
        <v>0</v>
      </c>
      <c r="AW60" s="277">
        <f t="shared" si="17"/>
        <v>0</v>
      </c>
    </row>
    <row r="61" spans="1:55" ht="15" customHeight="1">
      <c r="A61" s="221" t="s">
        <v>1259</v>
      </c>
      <c r="B61" s="49"/>
      <c r="C61" s="49">
        <v>0</v>
      </c>
      <c r="D61" s="50"/>
      <c r="E61" s="49"/>
      <c r="F61" s="49">
        <v>0</v>
      </c>
      <c r="G61" s="50"/>
      <c r="H61" s="49"/>
      <c r="I61" s="49">
        <v>0</v>
      </c>
      <c r="J61" s="50"/>
      <c r="K61" s="49"/>
      <c r="L61" s="49">
        <v>0</v>
      </c>
      <c r="M61" s="50"/>
      <c r="N61" s="49"/>
      <c r="O61" s="49">
        <v>0</v>
      </c>
      <c r="P61" s="50"/>
      <c r="Q61" s="49"/>
      <c r="R61" s="49">
        <v>0</v>
      </c>
      <c r="S61" s="50"/>
      <c r="T61" s="49"/>
      <c r="U61" s="49">
        <v>0</v>
      </c>
      <c r="V61" s="50"/>
      <c r="W61" s="49"/>
      <c r="X61" s="49">
        <v>0</v>
      </c>
      <c r="Y61" s="50"/>
      <c r="Z61" s="49"/>
      <c r="AA61" s="49">
        <v>0</v>
      </c>
      <c r="AB61" s="50"/>
      <c r="AC61" s="49"/>
      <c r="AD61" s="49">
        <v>0</v>
      </c>
      <c r="AE61" s="50"/>
      <c r="AF61" s="49"/>
      <c r="AG61" s="49">
        <v>0</v>
      </c>
      <c r="AH61" s="50"/>
      <c r="AI61" s="50"/>
      <c r="AJ61" s="50">
        <v>0</v>
      </c>
      <c r="AK61" s="50"/>
      <c r="AL61" s="50"/>
      <c r="AM61" s="50">
        <v>0</v>
      </c>
      <c r="AN61" s="50"/>
      <c r="AO61" s="50"/>
      <c r="AP61" s="50">
        <v>0</v>
      </c>
      <c r="AQ61" s="50"/>
      <c r="AR61" s="50"/>
      <c r="AS61" s="50">
        <v>0</v>
      </c>
      <c r="AT61" s="50"/>
      <c r="AU61" s="393">
        <f t="shared" si="15"/>
        <v>0</v>
      </c>
      <c r="AV61" s="393">
        <f t="shared" si="16"/>
        <v>0</v>
      </c>
      <c r="AW61" s="277">
        <f t="shared" si="17"/>
        <v>0</v>
      </c>
    </row>
    <row r="62" spans="1:55" ht="15" customHeight="1">
      <c r="A62" s="197" t="s">
        <v>790</v>
      </c>
      <c r="B62" s="49"/>
      <c r="C62" s="49">
        <v>0</v>
      </c>
      <c r="D62" s="50"/>
      <c r="E62" s="49"/>
      <c r="F62" s="49">
        <v>0</v>
      </c>
      <c r="G62" s="50"/>
      <c r="H62" s="49"/>
      <c r="I62" s="49">
        <v>0</v>
      </c>
      <c r="J62" s="50"/>
      <c r="K62" s="49"/>
      <c r="L62" s="49">
        <v>0</v>
      </c>
      <c r="M62" s="50"/>
      <c r="N62" s="49"/>
      <c r="O62" s="49">
        <v>0</v>
      </c>
      <c r="P62" s="50"/>
      <c r="Q62" s="49"/>
      <c r="R62" s="49">
        <v>0</v>
      </c>
      <c r="S62" s="50"/>
      <c r="T62" s="49"/>
      <c r="U62" s="49">
        <v>0</v>
      </c>
      <c r="V62" s="50"/>
      <c r="W62" s="49"/>
      <c r="X62" s="49">
        <v>0</v>
      </c>
      <c r="Y62" s="50"/>
      <c r="Z62" s="49"/>
      <c r="AA62" s="49">
        <v>0</v>
      </c>
      <c r="AB62" s="50"/>
      <c r="AC62" s="49"/>
      <c r="AD62" s="49">
        <v>0</v>
      </c>
      <c r="AE62" s="50"/>
      <c r="AF62" s="49"/>
      <c r="AG62" s="49">
        <v>0</v>
      </c>
      <c r="AH62" s="50"/>
      <c r="AI62" s="50"/>
      <c r="AJ62" s="50">
        <v>0</v>
      </c>
      <c r="AK62" s="50"/>
      <c r="AL62" s="50"/>
      <c r="AM62" s="50">
        <v>0</v>
      </c>
      <c r="AN62" s="50"/>
      <c r="AO62" s="50"/>
      <c r="AP62" s="50">
        <v>0</v>
      </c>
      <c r="AQ62" s="50"/>
      <c r="AR62" s="50"/>
      <c r="AS62" s="50">
        <v>0</v>
      </c>
      <c r="AT62" s="50"/>
      <c r="AU62" s="393">
        <f t="shared" si="15"/>
        <v>0</v>
      </c>
      <c r="AV62" s="393">
        <f t="shared" si="16"/>
        <v>0</v>
      </c>
      <c r="AW62" s="277">
        <f t="shared" si="17"/>
        <v>0</v>
      </c>
      <c r="AX62" s="52"/>
      <c r="AY62" s="77"/>
      <c r="AZ62" s="77"/>
      <c r="BA62" s="100"/>
      <c r="BB62" s="100"/>
      <c r="BC62" s="100"/>
    </row>
    <row r="63" spans="1:55" ht="15" customHeight="1">
      <c r="A63" s="70" t="s">
        <v>1260</v>
      </c>
      <c r="B63" s="49"/>
      <c r="C63" s="49">
        <v>0</v>
      </c>
      <c r="D63" s="50"/>
      <c r="E63" s="49"/>
      <c r="F63" s="49">
        <v>0</v>
      </c>
      <c r="G63" s="50"/>
      <c r="H63" s="49"/>
      <c r="I63" s="49">
        <v>0</v>
      </c>
      <c r="J63" s="50"/>
      <c r="K63" s="49"/>
      <c r="L63" s="49">
        <v>0</v>
      </c>
      <c r="M63" s="50"/>
      <c r="N63" s="49"/>
      <c r="O63" s="49">
        <v>0</v>
      </c>
      <c r="P63" s="50"/>
      <c r="Q63" s="49"/>
      <c r="R63" s="49">
        <v>0</v>
      </c>
      <c r="S63" s="50"/>
      <c r="T63" s="49"/>
      <c r="U63" s="49">
        <v>0</v>
      </c>
      <c r="V63" s="50"/>
      <c r="W63" s="49"/>
      <c r="X63" s="49">
        <v>0</v>
      </c>
      <c r="Y63" s="50"/>
      <c r="Z63" s="49"/>
      <c r="AA63" s="49">
        <v>0</v>
      </c>
      <c r="AB63" s="50"/>
      <c r="AC63" s="49"/>
      <c r="AD63" s="49">
        <v>0</v>
      </c>
      <c r="AE63" s="50"/>
      <c r="AF63" s="49"/>
      <c r="AG63" s="49">
        <v>0</v>
      </c>
      <c r="AH63" s="50"/>
      <c r="AI63" s="50"/>
      <c r="AJ63" s="50">
        <v>0</v>
      </c>
      <c r="AK63" s="50"/>
      <c r="AL63" s="50"/>
      <c r="AM63" s="50">
        <v>0</v>
      </c>
      <c r="AN63" s="50"/>
      <c r="AO63" s="50"/>
      <c r="AP63" s="50">
        <v>0</v>
      </c>
      <c r="AQ63" s="50"/>
      <c r="AR63" s="50"/>
      <c r="AS63" s="50">
        <v>0</v>
      </c>
      <c r="AT63" s="50"/>
      <c r="AU63" s="393">
        <f t="shared" si="15"/>
        <v>0</v>
      </c>
      <c r="AV63" s="393">
        <f t="shared" si="16"/>
        <v>0</v>
      </c>
      <c r="AW63" s="277">
        <f t="shared" si="17"/>
        <v>0</v>
      </c>
      <c r="AY63" s="77"/>
      <c r="AZ63" s="77"/>
      <c r="BA63" s="100"/>
      <c r="BB63" s="100"/>
      <c r="BC63" s="100"/>
    </row>
    <row r="64" spans="1:55" ht="15" customHeight="1">
      <c r="A64" s="220" t="s">
        <v>1257</v>
      </c>
      <c r="B64" s="49"/>
      <c r="C64" s="49">
        <v>0</v>
      </c>
      <c r="D64" s="50"/>
      <c r="E64" s="49"/>
      <c r="F64" s="49">
        <v>0</v>
      </c>
      <c r="G64" s="50"/>
      <c r="H64" s="49"/>
      <c r="I64" s="49">
        <v>0</v>
      </c>
      <c r="J64" s="50"/>
      <c r="K64" s="49"/>
      <c r="L64" s="49">
        <v>0</v>
      </c>
      <c r="M64" s="50"/>
      <c r="N64" s="49"/>
      <c r="O64" s="49">
        <v>0</v>
      </c>
      <c r="P64" s="50"/>
      <c r="Q64" s="49"/>
      <c r="R64" s="49">
        <v>0</v>
      </c>
      <c r="S64" s="50"/>
      <c r="T64" s="49"/>
      <c r="U64" s="49">
        <v>0</v>
      </c>
      <c r="V64" s="50"/>
      <c r="W64" s="49"/>
      <c r="X64" s="49">
        <v>0</v>
      </c>
      <c r="Y64" s="50"/>
      <c r="Z64" s="49"/>
      <c r="AA64" s="49">
        <v>0</v>
      </c>
      <c r="AB64" s="50"/>
      <c r="AC64" s="49"/>
      <c r="AD64" s="49">
        <v>0</v>
      </c>
      <c r="AE64" s="50"/>
      <c r="AF64" s="49"/>
      <c r="AG64" s="49">
        <v>0</v>
      </c>
      <c r="AH64" s="50"/>
      <c r="AI64" s="50"/>
      <c r="AJ64" s="50">
        <v>0</v>
      </c>
      <c r="AK64" s="50"/>
      <c r="AL64" s="50"/>
      <c r="AM64" s="50">
        <v>0</v>
      </c>
      <c r="AN64" s="50"/>
      <c r="AO64" s="50"/>
      <c r="AP64" s="50">
        <v>0</v>
      </c>
      <c r="AQ64" s="50"/>
      <c r="AR64" s="50"/>
      <c r="AS64" s="50">
        <v>0</v>
      </c>
      <c r="AT64" s="50"/>
      <c r="AU64" s="393">
        <f t="shared" si="15"/>
        <v>0</v>
      </c>
      <c r="AV64" s="393">
        <f t="shared" si="16"/>
        <v>0</v>
      </c>
      <c r="AW64" s="277">
        <f t="shared" si="17"/>
        <v>0</v>
      </c>
      <c r="AY64" s="77"/>
      <c r="AZ64" s="77"/>
      <c r="BA64" s="100"/>
      <c r="BB64" s="100"/>
      <c r="BC64" s="100"/>
    </row>
    <row r="65" spans="1:55" ht="15" customHeight="1">
      <c r="A65" s="221" t="s">
        <v>139</v>
      </c>
      <c r="B65" s="49"/>
      <c r="C65" s="49">
        <v>0</v>
      </c>
      <c r="D65" s="50"/>
      <c r="E65" s="49"/>
      <c r="F65" s="49">
        <v>0</v>
      </c>
      <c r="G65" s="50"/>
      <c r="H65" s="49"/>
      <c r="I65" s="49">
        <v>0</v>
      </c>
      <c r="J65" s="50"/>
      <c r="K65" s="49"/>
      <c r="L65" s="49">
        <v>0</v>
      </c>
      <c r="M65" s="50"/>
      <c r="N65" s="49"/>
      <c r="O65" s="49">
        <v>0</v>
      </c>
      <c r="P65" s="50"/>
      <c r="Q65" s="49"/>
      <c r="R65" s="49">
        <v>0</v>
      </c>
      <c r="S65" s="50"/>
      <c r="T65" s="49"/>
      <c r="U65" s="49">
        <v>0</v>
      </c>
      <c r="V65" s="50"/>
      <c r="W65" s="49"/>
      <c r="X65" s="49">
        <v>0</v>
      </c>
      <c r="Y65" s="50"/>
      <c r="Z65" s="49"/>
      <c r="AA65" s="49">
        <v>0</v>
      </c>
      <c r="AB65" s="50"/>
      <c r="AC65" s="49"/>
      <c r="AD65" s="49">
        <v>0</v>
      </c>
      <c r="AE65" s="50"/>
      <c r="AF65" s="49"/>
      <c r="AG65" s="49">
        <v>0</v>
      </c>
      <c r="AH65" s="50"/>
      <c r="AI65" s="50"/>
      <c r="AJ65" s="50">
        <v>0</v>
      </c>
      <c r="AK65" s="50"/>
      <c r="AL65" s="50"/>
      <c r="AM65" s="50">
        <v>0</v>
      </c>
      <c r="AN65" s="50"/>
      <c r="AO65" s="50"/>
      <c r="AP65" s="50">
        <v>0</v>
      </c>
      <c r="AQ65" s="50"/>
      <c r="AR65" s="50"/>
      <c r="AS65" s="50">
        <v>0</v>
      </c>
      <c r="AT65" s="50"/>
      <c r="AU65" s="393">
        <f t="shared" si="15"/>
        <v>0</v>
      </c>
      <c r="AV65" s="393">
        <f t="shared" si="16"/>
        <v>0</v>
      </c>
      <c r="AW65" s="277">
        <f t="shared" si="17"/>
        <v>0</v>
      </c>
      <c r="AX65" s="52"/>
      <c r="AY65" s="77"/>
      <c r="AZ65" s="77"/>
      <c r="BA65" s="100"/>
      <c r="BB65" s="100"/>
      <c r="BC65" s="100"/>
    </row>
    <row r="66" spans="1:55" ht="15" customHeight="1">
      <c r="A66" s="221" t="s">
        <v>140</v>
      </c>
      <c r="B66" s="49"/>
      <c r="C66" s="49">
        <v>0</v>
      </c>
      <c r="D66" s="50"/>
      <c r="E66" s="49"/>
      <c r="F66" s="49">
        <v>0</v>
      </c>
      <c r="G66" s="50"/>
      <c r="H66" s="49"/>
      <c r="I66" s="49">
        <v>0</v>
      </c>
      <c r="J66" s="50"/>
      <c r="K66" s="49"/>
      <c r="L66" s="49">
        <v>0</v>
      </c>
      <c r="M66" s="50"/>
      <c r="N66" s="49"/>
      <c r="O66" s="49">
        <v>0</v>
      </c>
      <c r="P66" s="50"/>
      <c r="Q66" s="49"/>
      <c r="R66" s="49">
        <v>0</v>
      </c>
      <c r="S66" s="50"/>
      <c r="T66" s="49"/>
      <c r="U66" s="49">
        <v>0</v>
      </c>
      <c r="V66" s="50"/>
      <c r="W66" s="49"/>
      <c r="X66" s="49">
        <v>0</v>
      </c>
      <c r="Y66" s="50"/>
      <c r="Z66" s="49"/>
      <c r="AA66" s="49">
        <v>0</v>
      </c>
      <c r="AB66" s="50"/>
      <c r="AC66" s="49"/>
      <c r="AD66" s="49">
        <v>0</v>
      </c>
      <c r="AE66" s="50"/>
      <c r="AF66" s="49"/>
      <c r="AG66" s="49">
        <v>0</v>
      </c>
      <c r="AH66" s="50"/>
      <c r="AI66" s="50"/>
      <c r="AJ66" s="50">
        <v>0</v>
      </c>
      <c r="AK66" s="50"/>
      <c r="AL66" s="50"/>
      <c r="AM66" s="50">
        <v>0</v>
      </c>
      <c r="AN66" s="50"/>
      <c r="AO66" s="50"/>
      <c r="AP66" s="50">
        <v>0</v>
      </c>
      <c r="AQ66" s="50"/>
      <c r="AR66" s="50"/>
      <c r="AS66" s="50">
        <v>0</v>
      </c>
      <c r="AT66" s="50"/>
      <c r="AU66" s="393">
        <f t="shared" si="15"/>
        <v>0</v>
      </c>
      <c r="AV66" s="393">
        <f t="shared" si="16"/>
        <v>0</v>
      </c>
      <c r="AW66" s="277">
        <f t="shared" si="17"/>
        <v>0</v>
      </c>
    </row>
    <row r="67" spans="1:55" ht="15" hidden="1" customHeight="1">
      <c r="A67" s="220" t="s">
        <v>149</v>
      </c>
      <c r="B67" s="49"/>
      <c r="C67" s="49">
        <v>0</v>
      </c>
      <c r="D67" s="50"/>
      <c r="E67" s="49"/>
      <c r="F67" s="49">
        <v>0</v>
      </c>
      <c r="G67" s="50"/>
      <c r="H67" s="49"/>
      <c r="I67" s="49">
        <v>0</v>
      </c>
      <c r="J67" s="50"/>
      <c r="K67" s="49"/>
      <c r="L67" s="49">
        <v>0</v>
      </c>
      <c r="M67" s="50"/>
      <c r="N67" s="49"/>
      <c r="O67" s="49">
        <v>0</v>
      </c>
      <c r="P67" s="50"/>
      <c r="Q67" s="49"/>
      <c r="R67" s="49">
        <v>0</v>
      </c>
      <c r="S67" s="50"/>
      <c r="T67" s="49"/>
      <c r="U67" s="49">
        <v>0</v>
      </c>
      <c r="V67" s="50"/>
      <c r="W67" s="49"/>
      <c r="X67" s="49">
        <v>0</v>
      </c>
      <c r="Y67" s="50"/>
      <c r="Z67" s="49"/>
      <c r="AA67" s="49">
        <v>0</v>
      </c>
      <c r="AB67" s="50"/>
      <c r="AC67" s="49"/>
      <c r="AD67" s="49">
        <v>0</v>
      </c>
      <c r="AE67" s="50"/>
      <c r="AF67" s="49"/>
      <c r="AG67" s="49">
        <v>0</v>
      </c>
      <c r="AH67" s="50"/>
      <c r="AI67" s="50"/>
      <c r="AJ67" s="50">
        <v>0</v>
      </c>
      <c r="AK67" s="50"/>
      <c r="AL67" s="50"/>
      <c r="AM67" s="50">
        <v>0</v>
      </c>
      <c r="AN67" s="50"/>
      <c r="AO67" s="50"/>
      <c r="AP67" s="50">
        <v>0</v>
      </c>
      <c r="AQ67" s="50"/>
      <c r="AR67" s="50"/>
      <c r="AS67" s="50">
        <v>0</v>
      </c>
      <c r="AT67" s="50"/>
      <c r="AU67" s="393">
        <f t="shared" si="15"/>
        <v>0</v>
      </c>
      <c r="AV67" s="393">
        <f t="shared" si="16"/>
        <v>0</v>
      </c>
      <c r="AW67" s="277">
        <f t="shared" si="17"/>
        <v>0</v>
      </c>
      <c r="AY67" s="77"/>
      <c r="AZ67" s="77"/>
      <c r="BA67" s="100"/>
      <c r="BB67" s="100"/>
      <c r="BC67" s="100"/>
    </row>
    <row r="68" spans="1:55" ht="15" hidden="1" customHeight="1">
      <c r="A68" s="220" t="s">
        <v>150</v>
      </c>
      <c r="B68" s="49"/>
      <c r="C68" s="49">
        <v>0</v>
      </c>
      <c r="D68" s="50"/>
      <c r="E68" s="49"/>
      <c r="F68" s="49">
        <v>0</v>
      </c>
      <c r="G68" s="50"/>
      <c r="H68" s="49"/>
      <c r="I68" s="49">
        <v>0</v>
      </c>
      <c r="J68" s="50"/>
      <c r="K68" s="49"/>
      <c r="L68" s="49">
        <v>0</v>
      </c>
      <c r="M68" s="50"/>
      <c r="N68" s="49"/>
      <c r="O68" s="49">
        <v>0</v>
      </c>
      <c r="P68" s="50"/>
      <c r="Q68" s="49"/>
      <c r="R68" s="49">
        <v>0</v>
      </c>
      <c r="S68" s="50"/>
      <c r="T68" s="49"/>
      <c r="U68" s="49">
        <v>0</v>
      </c>
      <c r="V68" s="50"/>
      <c r="W68" s="49"/>
      <c r="X68" s="49">
        <v>0</v>
      </c>
      <c r="Y68" s="50"/>
      <c r="Z68" s="49"/>
      <c r="AA68" s="49">
        <v>0</v>
      </c>
      <c r="AB68" s="50"/>
      <c r="AC68" s="49"/>
      <c r="AD68" s="49">
        <v>0</v>
      </c>
      <c r="AE68" s="50"/>
      <c r="AF68" s="49"/>
      <c r="AG68" s="49">
        <v>0</v>
      </c>
      <c r="AH68" s="50"/>
      <c r="AI68" s="50"/>
      <c r="AJ68" s="50">
        <v>0</v>
      </c>
      <c r="AK68" s="50"/>
      <c r="AL68" s="50"/>
      <c r="AM68" s="50">
        <v>0</v>
      </c>
      <c r="AN68" s="50"/>
      <c r="AO68" s="50"/>
      <c r="AP68" s="50">
        <v>0</v>
      </c>
      <c r="AQ68" s="50"/>
      <c r="AR68" s="50"/>
      <c r="AS68" s="50">
        <v>0</v>
      </c>
      <c r="AT68" s="50"/>
      <c r="AU68" s="393">
        <f t="shared" si="15"/>
        <v>0</v>
      </c>
      <c r="AV68" s="393">
        <f t="shared" si="16"/>
        <v>0</v>
      </c>
      <c r="AW68" s="277">
        <f t="shared" si="17"/>
        <v>0</v>
      </c>
      <c r="AY68" s="77"/>
      <c r="AZ68" s="77"/>
      <c r="BA68" s="100"/>
      <c r="BB68" s="100"/>
      <c r="BC68" s="100"/>
    </row>
    <row r="69" spans="1:55" ht="15" customHeight="1">
      <c r="A69" s="221" t="s">
        <v>480</v>
      </c>
      <c r="B69" s="49"/>
      <c r="C69" s="49">
        <v>0</v>
      </c>
      <c r="D69" s="50"/>
      <c r="E69" s="49"/>
      <c r="F69" s="49">
        <v>0</v>
      </c>
      <c r="G69" s="50"/>
      <c r="H69" s="49"/>
      <c r="I69" s="49">
        <v>0</v>
      </c>
      <c r="J69" s="50"/>
      <c r="K69" s="49"/>
      <c r="L69" s="49">
        <v>0</v>
      </c>
      <c r="M69" s="50"/>
      <c r="N69" s="49"/>
      <c r="O69" s="49">
        <v>0</v>
      </c>
      <c r="P69" s="50"/>
      <c r="Q69" s="49"/>
      <c r="R69" s="49">
        <v>0</v>
      </c>
      <c r="S69" s="50"/>
      <c r="T69" s="49"/>
      <c r="U69" s="49">
        <v>0</v>
      </c>
      <c r="V69" s="50"/>
      <c r="W69" s="49"/>
      <c r="X69" s="49">
        <v>0</v>
      </c>
      <c r="Y69" s="50"/>
      <c r="Z69" s="49"/>
      <c r="AA69" s="49">
        <v>0</v>
      </c>
      <c r="AB69" s="50">
        <v>7</v>
      </c>
      <c r="AC69" s="49"/>
      <c r="AD69" s="49">
        <v>0</v>
      </c>
      <c r="AE69" s="50"/>
      <c r="AF69" s="49"/>
      <c r="AG69" s="49">
        <v>0</v>
      </c>
      <c r="AH69" s="50"/>
      <c r="AI69" s="50"/>
      <c r="AJ69" s="50">
        <v>0</v>
      </c>
      <c r="AK69" s="50"/>
      <c r="AL69" s="50"/>
      <c r="AM69" s="50">
        <v>0</v>
      </c>
      <c r="AN69" s="50"/>
      <c r="AO69" s="50"/>
      <c r="AP69" s="50">
        <v>0</v>
      </c>
      <c r="AQ69" s="50"/>
      <c r="AR69" s="50"/>
      <c r="AS69" s="50">
        <v>0</v>
      </c>
      <c r="AT69" s="50"/>
      <c r="AU69" s="393">
        <f>SUM(B69+E69+H69+K69+N69+Q69+T69+W69+Z69+AC69+AF69+AI69+AL69+AO69+AR69)</f>
        <v>0</v>
      </c>
      <c r="AV69" s="393">
        <f t="shared" si="16"/>
        <v>0</v>
      </c>
      <c r="AW69" s="277">
        <f t="shared" si="17"/>
        <v>7</v>
      </c>
    </row>
    <row r="70" spans="1:55" ht="15" hidden="1" customHeight="1">
      <c r="A70" s="221" t="s">
        <v>141</v>
      </c>
      <c r="B70" s="49"/>
      <c r="C70" s="49">
        <v>0</v>
      </c>
      <c r="D70" s="50"/>
      <c r="E70" s="49"/>
      <c r="F70" s="49">
        <v>0</v>
      </c>
      <c r="G70" s="50"/>
      <c r="H70" s="49"/>
      <c r="I70" s="49">
        <v>0</v>
      </c>
      <c r="J70" s="50"/>
      <c r="K70" s="49"/>
      <c r="L70" s="49">
        <v>0</v>
      </c>
      <c r="M70" s="50"/>
      <c r="N70" s="49"/>
      <c r="O70" s="49">
        <v>0</v>
      </c>
      <c r="P70" s="50"/>
      <c r="Q70" s="49"/>
      <c r="R70" s="49">
        <v>0</v>
      </c>
      <c r="S70" s="50"/>
      <c r="T70" s="49"/>
      <c r="U70" s="49">
        <v>0</v>
      </c>
      <c r="V70" s="50"/>
      <c r="W70" s="49"/>
      <c r="X70" s="49">
        <v>0</v>
      </c>
      <c r="Y70" s="50"/>
      <c r="Z70" s="49"/>
      <c r="AA70" s="49">
        <v>0</v>
      </c>
      <c r="AB70" s="50"/>
      <c r="AC70" s="49"/>
      <c r="AD70" s="49">
        <v>0</v>
      </c>
      <c r="AE70" s="50"/>
      <c r="AF70" s="49"/>
      <c r="AG70" s="49">
        <v>0</v>
      </c>
      <c r="AH70" s="50"/>
      <c r="AI70" s="50"/>
      <c r="AJ70" s="50">
        <v>0</v>
      </c>
      <c r="AK70" s="50"/>
      <c r="AL70" s="50"/>
      <c r="AM70" s="50">
        <v>0</v>
      </c>
      <c r="AN70" s="50"/>
      <c r="AO70" s="50"/>
      <c r="AP70" s="50">
        <v>0</v>
      </c>
      <c r="AQ70" s="50"/>
      <c r="AR70" s="50"/>
      <c r="AS70" s="50">
        <v>0</v>
      </c>
      <c r="AT70" s="50"/>
      <c r="AU70" s="393">
        <f t="shared" si="15"/>
        <v>0</v>
      </c>
      <c r="AV70" s="393">
        <f t="shared" si="16"/>
        <v>0</v>
      </c>
      <c r="AW70" s="277">
        <f t="shared" si="17"/>
        <v>0</v>
      </c>
      <c r="AY70" s="77"/>
      <c r="AZ70" s="77"/>
      <c r="BA70" s="100"/>
      <c r="BB70" s="100"/>
      <c r="BC70" s="100"/>
    </row>
    <row r="71" spans="1:55" ht="15" customHeight="1">
      <c r="A71" s="70" t="s">
        <v>791</v>
      </c>
      <c r="B71" s="49"/>
      <c r="C71" s="49">
        <v>0</v>
      </c>
      <c r="D71" s="50"/>
      <c r="E71" s="49"/>
      <c r="F71" s="49">
        <v>0</v>
      </c>
      <c r="G71" s="50"/>
      <c r="H71" s="49"/>
      <c r="I71" s="49">
        <v>0</v>
      </c>
      <c r="J71" s="50"/>
      <c r="K71" s="49"/>
      <c r="L71" s="49">
        <v>0</v>
      </c>
      <c r="M71" s="50"/>
      <c r="N71" s="49"/>
      <c r="O71" s="49">
        <v>0</v>
      </c>
      <c r="P71" s="50"/>
      <c r="Q71" s="49"/>
      <c r="R71" s="49">
        <v>0</v>
      </c>
      <c r="S71" s="50"/>
      <c r="T71" s="49"/>
      <c r="U71" s="49">
        <v>0</v>
      </c>
      <c r="V71" s="50"/>
      <c r="W71" s="49"/>
      <c r="X71" s="49">
        <v>0</v>
      </c>
      <c r="Y71" s="50"/>
      <c r="Z71" s="49"/>
      <c r="AA71" s="49">
        <v>0</v>
      </c>
      <c r="AB71" s="50"/>
      <c r="AC71" s="49"/>
      <c r="AD71" s="49">
        <v>0</v>
      </c>
      <c r="AE71" s="50"/>
      <c r="AF71" s="49"/>
      <c r="AG71" s="49">
        <v>0</v>
      </c>
      <c r="AH71" s="50"/>
      <c r="AI71" s="50"/>
      <c r="AJ71" s="50">
        <v>0</v>
      </c>
      <c r="AK71" s="50"/>
      <c r="AL71" s="50"/>
      <c r="AM71" s="50">
        <v>0</v>
      </c>
      <c r="AN71" s="50"/>
      <c r="AO71" s="50"/>
      <c r="AP71" s="50">
        <v>0</v>
      </c>
      <c r="AQ71" s="50"/>
      <c r="AR71" s="50"/>
      <c r="AS71" s="50">
        <v>0</v>
      </c>
      <c r="AT71" s="50"/>
      <c r="AU71" s="393">
        <f t="shared" si="15"/>
        <v>0</v>
      </c>
      <c r="AV71" s="393">
        <f t="shared" si="16"/>
        <v>0</v>
      </c>
      <c r="AW71" s="277">
        <f t="shared" si="17"/>
        <v>0</v>
      </c>
      <c r="AY71" s="77"/>
      <c r="AZ71" s="77"/>
      <c r="BA71" s="100"/>
      <c r="BB71" s="100"/>
      <c r="BC71" s="100"/>
    </row>
    <row r="72" spans="1:55" ht="15" customHeight="1">
      <c r="A72" s="70" t="s">
        <v>786</v>
      </c>
      <c r="B72" s="49"/>
      <c r="C72" s="49">
        <v>0</v>
      </c>
      <c r="D72" s="50"/>
      <c r="E72" s="49"/>
      <c r="F72" s="49">
        <v>0</v>
      </c>
      <c r="G72" s="50"/>
      <c r="H72" s="49"/>
      <c r="I72" s="49">
        <v>0</v>
      </c>
      <c r="J72" s="50"/>
      <c r="K72" s="49"/>
      <c r="L72" s="49">
        <v>0</v>
      </c>
      <c r="M72" s="50"/>
      <c r="N72" s="49"/>
      <c r="O72" s="49">
        <v>0</v>
      </c>
      <c r="P72" s="50"/>
      <c r="Q72" s="49"/>
      <c r="R72" s="49">
        <v>0</v>
      </c>
      <c r="S72" s="50"/>
      <c r="T72" s="49"/>
      <c r="U72" s="49">
        <v>0</v>
      </c>
      <c r="V72" s="50"/>
      <c r="W72" s="49"/>
      <c r="X72" s="49">
        <v>0</v>
      </c>
      <c r="Y72" s="50"/>
      <c r="Z72" s="49"/>
      <c r="AA72" s="49">
        <v>0</v>
      </c>
      <c r="AB72" s="50"/>
      <c r="AC72" s="49"/>
      <c r="AD72" s="49">
        <v>0</v>
      </c>
      <c r="AE72" s="50"/>
      <c r="AF72" s="49"/>
      <c r="AG72" s="49">
        <v>0</v>
      </c>
      <c r="AH72" s="50"/>
      <c r="AI72" s="50">
        <v>0</v>
      </c>
      <c r="AJ72" s="50">
        <v>0</v>
      </c>
      <c r="AK72" s="50"/>
      <c r="AL72" s="50">
        <v>0</v>
      </c>
      <c r="AM72" s="50">
        <v>0</v>
      </c>
      <c r="AN72" s="50"/>
      <c r="AO72" s="50">
        <v>0</v>
      </c>
      <c r="AP72" s="50">
        <v>0</v>
      </c>
      <c r="AQ72" s="50"/>
      <c r="AR72" s="50">
        <v>0</v>
      </c>
      <c r="AS72" s="50">
        <v>0</v>
      </c>
      <c r="AT72" s="50"/>
      <c r="AU72" s="393">
        <f t="shared" si="15"/>
        <v>0</v>
      </c>
      <c r="AV72" s="393">
        <f t="shared" si="16"/>
        <v>0</v>
      </c>
      <c r="AW72" s="277">
        <f t="shared" si="17"/>
        <v>0</v>
      </c>
    </row>
    <row r="73" spans="1:55" ht="15" customHeight="1">
      <c r="A73" s="222" t="s">
        <v>153</v>
      </c>
      <c r="B73" s="47">
        <f>SUM(B59:B72)</f>
        <v>0</v>
      </c>
      <c r="C73" s="47">
        <f t="shared" ref="C73:AW73" si="18">SUM(C59:C72)</f>
        <v>0</v>
      </c>
      <c r="D73" s="47">
        <f t="shared" si="18"/>
        <v>0</v>
      </c>
      <c r="E73" s="47">
        <f t="shared" si="18"/>
        <v>0</v>
      </c>
      <c r="F73" s="47">
        <f t="shared" si="18"/>
        <v>0</v>
      </c>
      <c r="G73" s="47">
        <f t="shared" si="18"/>
        <v>0</v>
      </c>
      <c r="H73" s="47">
        <f t="shared" si="18"/>
        <v>0</v>
      </c>
      <c r="I73" s="47">
        <f t="shared" si="18"/>
        <v>0</v>
      </c>
      <c r="J73" s="47">
        <f t="shared" si="18"/>
        <v>0</v>
      </c>
      <c r="K73" s="47">
        <f t="shared" si="18"/>
        <v>0</v>
      </c>
      <c r="L73" s="47">
        <f t="shared" si="18"/>
        <v>0</v>
      </c>
      <c r="M73" s="47">
        <f t="shared" si="18"/>
        <v>0</v>
      </c>
      <c r="N73" s="47">
        <f t="shared" si="18"/>
        <v>0</v>
      </c>
      <c r="O73" s="47">
        <f t="shared" si="18"/>
        <v>0</v>
      </c>
      <c r="P73" s="47">
        <f t="shared" si="18"/>
        <v>0</v>
      </c>
      <c r="Q73" s="47">
        <f t="shared" si="18"/>
        <v>0</v>
      </c>
      <c r="R73" s="47">
        <f t="shared" si="18"/>
        <v>0</v>
      </c>
      <c r="S73" s="47">
        <f t="shared" si="18"/>
        <v>0</v>
      </c>
      <c r="T73" s="47">
        <f t="shared" si="18"/>
        <v>0</v>
      </c>
      <c r="U73" s="47">
        <f t="shared" si="18"/>
        <v>0</v>
      </c>
      <c r="V73" s="47">
        <f t="shared" si="18"/>
        <v>0</v>
      </c>
      <c r="W73" s="47">
        <f t="shared" si="18"/>
        <v>0</v>
      </c>
      <c r="X73" s="47">
        <f t="shared" si="18"/>
        <v>0</v>
      </c>
      <c r="Y73" s="47">
        <f t="shared" si="18"/>
        <v>0</v>
      </c>
      <c r="Z73" s="47">
        <f t="shared" si="18"/>
        <v>0</v>
      </c>
      <c r="AA73" s="47">
        <f t="shared" si="18"/>
        <v>0</v>
      </c>
      <c r="AB73" s="47">
        <f t="shared" si="18"/>
        <v>7</v>
      </c>
      <c r="AC73" s="47">
        <f t="shared" si="18"/>
        <v>0</v>
      </c>
      <c r="AD73" s="47">
        <f t="shared" si="18"/>
        <v>0</v>
      </c>
      <c r="AE73" s="47">
        <f t="shared" si="18"/>
        <v>0</v>
      </c>
      <c r="AF73" s="47">
        <f t="shared" si="18"/>
        <v>0</v>
      </c>
      <c r="AG73" s="47">
        <f t="shared" si="18"/>
        <v>0</v>
      </c>
      <c r="AH73" s="47">
        <f t="shared" si="18"/>
        <v>0</v>
      </c>
      <c r="AI73" s="47">
        <f t="shared" si="18"/>
        <v>0</v>
      </c>
      <c r="AJ73" s="47">
        <f t="shared" si="18"/>
        <v>0</v>
      </c>
      <c r="AK73" s="47">
        <f t="shared" si="18"/>
        <v>0</v>
      </c>
      <c r="AL73" s="47">
        <f t="shared" si="18"/>
        <v>0</v>
      </c>
      <c r="AM73" s="47">
        <f t="shared" si="18"/>
        <v>0</v>
      </c>
      <c r="AN73" s="47">
        <f t="shared" si="18"/>
        <v>0</v>
      </c>
      <c r="AO73" s="47">
        <f t="shared" si="18"/>
        <v>0</v>
      </c>
      <c r="AP73" s="47">
        <f t="shared" si="18"/>
        <v>0</v>
      </c>
      <c r="AQ73" s="47">
        <f t="shared" si="18"/>
        <v>0</v>
      </c>
      <c r="AR73" s="47">
        <f t="shared" si="18"/>
        <v>0</v>
      </c>
      <c r="AS73" s="47">
        <f t="shared" si="18"/>
        <v>0</v>
      </c>
      <c r="AT73" s="47">
        <f t="shared" si="18"/>
        <v>0</v>
      </c>
      <c r="AU73" s="462">
        <f t="shared" si="18"/>
        <v>0</v>
      </c>
      <c r="AV73" s="462">
        <f t="shared" si="18"/>
        <v>0</v>
      </c>
      <c r="AW73" s="462">
        <f t="shared" si="18"/>
        <v>7</v>
      </c>
      <c r="AX73" s="52"/>
      <c r="AY73" s="77"/>
      <c r="AZ73" s="77"/>
      <c r="BA73" s="100"/>
      <c r="BB73" s="100"/>
      <c r="BC73" s="100"/>
    </row>
    <row r="74" spans="1:55" ht="15" customHeight="1">
      <c r="A74" s="70" t="s">
        <v>143</v>
      </c>
      <c r="B74" s="54"/>
      <c r="C74" s="54">
        <v>0</v>
      </c>
      <c r="D74" s="55"/>
      <c r="E74" s="54"/>
      <c r="F74" s="54">
        <v>0</v>
      </c>
      <c r="G74" s="55"/>
      <c r="H74" s="54"/>
      <c r="I74" s="54">
        <v>0</v>
      </c>
      <c r="J74" s="55"/>
      <c r="K74" s="54"/>
      <c r="L74" s="54">
        <v>0</v>
      </c>
      <c r="M74" s="55"/>
      <c r="N74" s="54"/>
      <c r="O74" s="54">
        <v>0</v>
      </c>
      <c r="P74" s="55"/>
      <c r="Q74" s="54"/>
      <c r="R74" s="54">
        <v>0</v>
      </c>
      <c r="S74" s="55"/>
      <c r="T74" s="54"/>
      <c r="U74" s="54">
        <v>0</v>
      </c>
      <c r="V74" s="55"/>
      <c r="W74" s="54"/>
      <c r="X74" s="54">
        <v>0</v>
      </c>
      <c r="Y74" s="55"/>
      <c r="Z74" s="54"/>
      <c r="AA74" s="54">
        <v>0</v>
      </c>
      <c r="AB74" s="55"/>
      <c r="AC74" s="54"/>
      <c r="AD74" s="54">
        <v>0</v>
      </c>
      <c r="AE74" s="55"/>
      <c r="AF74" s="54"/>
      <c r="AG74" s="54">
        <v>0</v>
      </c>
      <c r="AH74" s="55"/>
      <c r="AI74" s="55"/>
      <c r="AJ74" s="55">
        <v>0</v>
      </c>
      <c r="AK74" s="55"/>
      <c r="AL74" s="55"/>
      <c r="AM74" s="55">
        <v>0</v>
      </c>
      <c r="AN74" s="55"/>
      <c r="AO74" s="55"/>
      <c r="AP74" s="55">
        <v>0</v>
      </c>
      <c r="AQ74" s="55"/>
      <c r="AR74" s="55"/>
      <c r="AS74" s="55">
        <v>0</v>
      </c>
      <c r="AT74" s="55"/>
      <c r="AU74" s="981">
        <f t="shared" ref="AU74:AU81" si="19">SUM(B74+E74+H74+K74+N74+Q74+T74+W74+Z74+AC74+AF74+AI74+AL74+AO74+AR74)</f>
        <v>0</v>
      </c>
      <c r="AV74" s="981">
        <f t="shared" ref="AV74:AV81" si="20">SUM(C74+F74+I74+L74+O74+R74+U74+X74+AA74+AD74+AG74+AJ74+AM74+AP74+AS74)</f>
        <v>0</v>
      </c>
      <c r="AW74" s="710">
        <f t="shared" ref="AW74:AW81" si="21">SUM(D74+G74+J74+M74+P74+S74+V74+Y74+AB74+AE74+AH74+AK74+AN74+AQ74+AT74)</f>
        <v>0</v>
      </c>
      <c r="AX74" s="52"/>
      <c r="AY74" s="77"/>
      <c r="AZ74" s="77"/>
      <c r="BA74" s="100"/>
      <c r="BB74" s="100"/>
      <c r="BC74" s="100"/>
    </row>
    <row r="75" spans="1:55" ht="15" hidden="1" customHeight="1">
      <c r="A75" s="70" t="s">
        <v>142</v>
      </c>
      <c r="B75" s="54"/>
      <c r="C75" s="54">
        <v>0</v>
      </c>
      <c r="D75" s="50"/>
      <c r="E75" s="54"/>
      <c r="F75" s="54">
        <v>0</v>
      </c>
      <c r="G75" s="50"/>
      <c r="H75" s="54"/>
      <c r="I75" s="54">
        <v>0</v>
      </c>
      <c r="J75" s="50"/>
      <c r="K75" s="54"/>
      <c r="L75" s="54">
        <v>0</v>
      </c>
      <c r="M75" s="50"/>
      <c r="N75" s="54"/>
      <c r="O75" s="54">
        <v>0</v>
      </c>
      <c r="P75" s="50"/>
      <c r="Q75" s="54"/>
      <c r="R75" s="54">
        <v>0</v>
      </c>
      <c r="S75" s="50"/>
      <c r="T75" s="54"/>
      <c r="U75" s="54">
        <v>0</v>
      </c>
      <c r="V75" s="50"/>
      <c r="W75" s="49"/>
      <c r="X75" s="49">
        <v>0</v>
      </c>
      <c r="Y75" s="50"/>
      <c r="Z75" s="49"/>
      <c r="AA75" s="49">
        <v>0</v>
      </c>
      <c r="AB75" s="50"/>
      <c r="AC75" s="49"/>
      <c r="AD75" s="49">
        <v>0</v>
      </c>
      <c r="AE75" s="50"/>
      <c r="AF75" s="49"/>
      <c r="AG75" s="49">
        <v>0</v>
      </c>
      <c r="AH75" s="50"/>
      <c r="AI75" s="50"/>
      <c r="AJ75" s="50">
        <v>0</v>
      </c>
      <c r="AK75" s="50"/>
      <c r="AL75" s="50"/>
      <c r="AM75" s="50">
        <v>0</v>
      </c>
      <c r="AN75" s="50"/>
      <c r="AO75" s="50"/>
      <c r="AP75" s="50">
        <v>0</v>
      </c>
      <c r="AQ75" s="50"/>
      <c r="AR75" s="50"/>
      <c r="AS75" s="50">
        <v>0</v>
      </c>
      <c r="AT75" s="50"/>
      <c r="AU75" s="981">
        <f t="shared" si="19"/>
        <v>0</v>
      </c>
      <c r="AV75" s="981">
        <f t="shared" si="20"/>
        <v>0</v>
      </c>
      <c r="AW75" s="711">
        <f t="shared" si="21"/>
        <v>0</v>
      </c>
      <c r="AY75" s="77"/>
      <c r="AZ75" s="77"/>
      <c r="BA75" s="100"/>
      <c r="BB75" s="100"/>
      <c r="BC75" s="100"/>
    </row>
    <row r="76" spans="1:55" ht="15" customHeight="1">
      <c r="A76" s="70" t="s">
        <v>863</v>
      </c>
      <c r="B76" s="54"/>
      <c r="C76" s="54">
        <v>0</v>
      </c>
      <c r="D76" s="50"/>
      <c r="E76" s="54"/>
      <c r="F76" s="54">
        <v>0</v>
      </c>
      <c r="G76" s="50"/>
      <c r="H76" s="54"/>
      <c r="I76" s="54">
        <v>0</v>
      </c>
      <c r="J76" s="50"/>
      <c r="K76" s="54"/>
      <c r="L76" s="54">
        <v>0</v>
      </c>
      <c r="M76" s="50"/>
      <c r="N76" s="54"/>
      <c r="O76" s="54">
        <v>0</v>
      </c>
      <c r="P76" s="50"/>
      <c r="Q76" s="54"/>
      <c r="R76" s="54">
        <v>0</v>
      </c>
      <c r="S76" s="50"/>
      <c r="T76" s="54"/>
      <c r="U76" s="54">
        <v>0</v>
      </c>
      <c r="V76" s="50"/>
      <c r="W76" s="49"/>
      <c r="X76" s="49">
        <v>0</v>
      </c>
      <c r="Y76" s="50"/>
      <c r="Z76" s="49"/>
      <c r="AA76" s="49">
        <v>0</v>
      </c>
      <c r="AB76" s="50"/>
      <c r="AC76" s="49"/>
      <c r="AD76" s="49">
        <v>0</v>
      </c>
      <c r="AE76" s="50"/>
      <c r="AF76" s="49"/>
      <c r="AG76" s="49">
        <v>0</v>
      </c>
      <c r="AH76" s="50"/>
      <c r="AI76" s="50"/>
      <c r="AJ76" s="50">
        <v>0</v>
      </c>
      <c r="AK76" s="50"/>
      <c r="AL76" s="50"/>
      <c r="AM76" s="50">
        <v>0</v>
      </c>
      <c r="AN76" s="50"/>
      <c r="AO76" s="50"/>
      <c r="AP76" s="50">
        <v>0</v>
      </c>
      <c r="AQ76" s="50"/>
      <c r="AR76" s="50"/>
      <c r="AS76" s="50">
        <v>0</v>
      </c>
      <c r="AT76" s="50"/>
      <c r="AU76" s="981">
        <f t="shared" si="19"/>
        <v>0</v>
      </c>
      <c r="AV76" s="981">
        <f t="shared" si="20"/>
        <v>0</v>
      </c>
      <c r="AW76" s="711">
        <f t="shared" si="21"/>
        <v>0</v>
      </c>
      <c r="AX76" s="52"/>
      <c r="AY76" s="77"/>
      <c r="AZ76" s="77"/>
      <c r="BA76" s="100"/>
      <c r="BB76" s="100"/>
      <c r="BC76" s="100"/>
    </row>
    <row r="77" spans="1:55" ht="15" customHeight="1">
      <c r="A77" s="103" t="s">
        <v>792</v>
      </c>
      <c r="B77" s="54"/>
      <c r="C77" s="54">
        <v>0</v>
      </c>
      <c r="D77" s="50"/>
      <c r="E77" s="54"/>
      <c r="F77" s="54">
        <v>0</v>
      </c>
      <c r="G77" s="50"/>
      <c r="H77" s="54"/>
      <c r="I77" s="54">
        <v>0</v>
      </c>
      <c r="J77" s="50"/>
      <c r="K77" s="54"/>
      <c r="L77" s="54">
        <v>0</v>
      </c>
      <c r="M77" s="50"/>
      <c r="N77" s="54"/>
      <c r="O77" s="54">
        <v>0</v>
      </c>
      <c r="P77" s="50"/>
      <c r="Q77" s="54"/>
      <c r="R77" s="54">
        <v>0</v>
      </c>
      <c r="S77" s="50"/>
      <c r="T77" s="54"/>
      <c r="U77" s="54">
        <v>0</v>
      </c>
      <c r="V77" s="50"/>
      <c r="W77" s="49"/>
      <c r="X77" s="49">
        <v>0</v>
      </c>
      <c r="Y77" s="50"/>
      <c r="Z77" s="49"/>
      <c r="AA77" s="49">
        <v>0</v>
      </c>
      <c r="AB77" s="50"/>
      <c r="AC77" s="49"/>
      <c r="AD77" s="49">
        <v>0</v>
      </c>
      <c r="AE77" s="50"/>
      <c r="AF77" s="49"/>
      <c r="AG77" s="49">
        <v>0</v>
      </c>
      <c r="AH77" s="50"/>
      <c r="AI77" s="50"/>
      <c r="AJ77" s="50">
        <v>0</v>
      </c>
      <c r="AK77" s="50"/>
      <c r="AL77" s="50"/>
      <c r="AM77" s="50">
        <v>0</v>
      </c>
      <c r="AN77" s="50"/>
      <c r="AO77" s="50"/>
      <c r="AP77" s="50">
        <v>0</v>
      </c>
      <c r="AQ77" s="50"/>
      <c r="AR77" s="50"/>
      <c r="AS77" s="50">
        <v>0</v>
      </c>
      <c r="AT77" s="50"/>
      <c r="AU77" s="981">
        <f t="shared" si="19"/>
        <v>0</v>
      </c>
      <c r="AV77" s="981">
        <f t="shared" si="20"/>
        <v>0</v>
      </c>
      <c r="AW77" s="711">
        <f t="shared" si="21"/>
        <v>0</v>
      </c>
      <c r="AX77" s="52"/>
      <c r="AY77" s="77"/>
      <c r="AZ77" s="77"/>
      <c r="BA77" s="100"/>
      <c r="BB77" s="100"/>
      <c r="BC77" s="100"/>
    </row>
    <row r="78" spans="1:55" s="103" customFormat="1" ht="15" customHeight="1">
      <c r="A78" s="103" t="s">
        <v>787</v>
      </c>
      <c r="B78" s="54"/>
      <c r="C78" s="54">
        <v>0</v>
      </c>
      <c r="D78" s="50"/>
      <c r="E78" s="54"/>
      <c r="F78" s="54">
        <v>0</v>
      </c>
      <c r="G78" s="50"/>
      <c r="H78" s="54"/>
      <c r="I78" s="54">
        <v>0</v>
      </c>
      <c r="J78" s="50"/>
      <c r="K78" s="54"/>
      <c r="L78" s="54">
        <v>0</v>
      </c>
      <c r="M78" s="50"/>
      <c r="N78" s="54"/>
      <c r="O78" s="54">
        <v>0</v>
      </c>
      <c r="P78" s="50"/>
      <c r="Q78" s="54"/>
      <c r="R78" s="54">
        <v>0</v>
      </c>
      <c r="S78" s="50"/>
      <c r="T78" s="54"/>
      <c r="U78" s="54">
        <v>0</v>
      </c>
      <c r="V78" s="50"/>
      <c r="W78" s="49"/>
      <c r="X78" s="49">
        <v>0</v>
      </c>
      <c r="Y78" s="50"/>
      <c r="Z78" s="49"/>
      <c r="AA78" s="49">
        <v>0</v>
      </c>
      <c r="AB78" s="50"/>
      <c r="AC78" s="49"/>
      <c r="AD78" s="49">
        <v>0</v>
      </c>
      <c r="AE78" s="50"/>
      <c r="AF78" s="49"/>
      <c r="AG78" s="49">
        <v>0</v>
      </c>
      <c r="AH78" s="50"/>
      <c r="AI78" s="50"/>
      <c r="AJ78" s="50">
        <v>0</v>
      </c>
      <c r="AK78" s="50"/>
      <c r="AL78" s="50"/>
      <c r="AM78" s="50">
        <v>0</v>
      </c>
      <c r="AN78" s="50"/>
      <c r="AO78" s="50"/>
      <c r="AP78" s="50">
        <v>0</v>
      </c>
      <c r="AQ78" s="50"/>
      <c r="AR78" s="50"/>
      <c r="AS78" s="50">
        <v>0</v>
      </c>
      <c r="AT78" s="50"/>
      <c r="AU78" s="981">
        <f t="shared" si="19"/>
        <v>0</v>
      </c>
      <c r="AV78" s="981">
        <f t="shared" si="20"/>
        <v>0</v>
      </c>
      <c r="AW78" s="711">
        <f t="shared" si="21"/>
        <v>0</v>
      </c>
      <c r="AX78" s="46"/>
      <c r="AY78" s="66"/>
      <c r="AZ78" s="66"/>
      <c r="BA78" s="59"/>
      <c r="BB78" s="59"/>
      <c r="BC78" s="59"/>
    </row>
    <row r="79" spans="1:55" ht="15" hidden="1" customHeight="1">
      <c r="A79" s="103" t="s">
        <v>144</v>
      </c>
      <c r="B79" s="54"/>
      <c r="C79" s="54">
        <v>0</v>
      </c>
      <c r="D79" s="50"/>
      <c r="E79" s="54"/>
      <c r="F79" s="54">
        <v>0</v>
      </c>
      <c r="G79" s="50"/>
      <c r="H79" s="54"/>
      <c r="I79" s="54">
        <v>0</v>
      </c>
      <c r="J79" s="50"/>
      <c r="K79" s="54"/>
      <c r="L79" s="54">
        <v>0</v>
      </c>
      <c r="M79" s="50"/>
      <c r="N79" s="54"/>
      <c r="O79" s="54">
        <v>0</v>
      </c>
      <c r="P79" s="50"/>
      <c r="Q79" s="54"/>
      <c r="R79" s="54">
        <v>0</v>
      </c>
      <c r="S79" s="50"/>
      <c r="T79" s="54"/>
      <c r="U79" s="54">
        <v>0</v>
      </c>
      <c r="V79" s="50"/>
      <c r="W79" s="49"/>
      <c r="X79" s="49">
        <v>0</v>
      </c>
      <c r="Y79" s="50"/>
      <c r="Z79" s="49"/>
      <c r="AA79" s="49">
        <v>0</v>
      </c>
      <c r="AB79" s="50"/>
      <c r="AC79" s="49"/>
      <c r="AD79" s="49">
        <v>0</v>
      </c>
      <c r="AE79" s="50"/>
      <c r="AF79" s="49"/>
      <c r="AG79" s="49">
        <v>0</v>
      </c>
      <c r="AH79" s="50"/>
      <c r="AI79" s="50"/>
      <c r="AJ79" s="50">
        <v>0</v>
      </c>
      <c r="AK79" s="50"/>
      <c r="AL79" s="50"/>
      <c r="AM79" s="50">
        <v>0</v>
      </c>
      <c r="AN79" s="50"/>
      <c r="AO79" s="50"/>
      <c r="AP79" s="50">
        <v>0</v>
      </c>
      <c r="AQ79" s="50"/>
      <c r="AR79" s="50"/>
      <c r="AS79" s="50">
        <v>0</v>
      </c>
      <c r="AT79" s="50"/>
      <c r="AU79" s="981">
        <f t="shared" si="19"/>
        <v>0</v>
      </c>
      <c r="AV79" s="981">
        <f t="shared" si="20"/>
        <v>0</v>
      </c>
      <c r="AW79" s="711">
        <f t="shared" si="21"/>
        <v>0</v>
      </c>
      <c r="AY79" s="77"/>
      <c r="AZ79" s="77"/>
      <c r="BA79" s="100"/>
      <c r="BB79" s="100"/>
      <c r="BC79" s="100"/>
    </row>
    <row r="80" spans="1:55" s="103" customFormat="1" ht="15" customHeight="1">
      <c r="A80" s="103" t="s">
        <v>793</v>
      </c>
      <c r="B80" s="54"/>
      <c r="C80" s="54">
        <v>0</v>
      </c>
      <c r="D80" s="50"/>
      <c r="E80" s="54"/>
      <c r="F80" s="54">
        <v>0</v>
      </c>
      <c r="G80" s="50"/>
      <c r="H80" s="54"/>
      <c r="I80" s="54">
        <v>0</v>
      </c>
      <c r="J80" s="50"/>
      <c r="K80" s="54"/>
      <c r="L80" s="54">
        <v>0</v>
      </c>
      <c r="M80" s="50"/>
      <c r="N80" s="54"/>
      <c r="O80" s="54">
        <v>0</v>
      </c>
      <c r="P80" s="50"/>
      <c r="Q80" s="54"/>
      <c r="R80" s="54">
        <v>0</v>
      </c>
      <c r="S80" s="50"/>
      <c r="T80" s="54"/>
      <c r="U80" s="54">
        <v>0</v>
      </c>
      <c r="V80" s="50"/>
      <c r="W80" s="49"/>
      <c r="X80" s="49">
        <v>0</v>
      </c>
      <c r="Y80" s="50"/>
      <c r="Z80" s="49"/>
      <c r="AA80" s="49">
        <v>0</v>
      </c>
      <c r="AB80" s="50"/>
      <c r="AC80" s="49"/>
      <c r="AD80" s="49">
        <v>0</v>
      </c>
      <c r="AE80" s="50"/>
      <c r="AF80" s="49"/>
      <c r="AG80" s="49">
        <v>0</v>
      </c>
      <c r="AH80" s="50"/>
      <c r="AI80" s="50"/>
      <c r="AJ80" s="50">
        <v>0</v>
      </c>
      <c r="AK80" s="50"/>
      <c r="AL80" s="50"/>
      <c r="AM80" s="50">
        <v>0</v>
      </c>
      <c r="AN80" s="50"/>
      <c r="AO80" s="50"/>
      <c r="AP80" s="50">
        <v>0</v>
      </c>
      <c r="AQ80" s="50"/>
      <c r="AR80" s="50"/>
      <c r="AS80" s="50">
        <v>0</v>
      </c>
      <c r="AT80" s="50"/>
      <c r="AU80" s="981">
        <f t="shared" si="19"/>
        <v>0</v>
      </c>
      <c r="AV80" s="981">
        <f t="shared" si="20"/>
        <v>0</v>
      </c>
      <c r="AW80" s="711">
        <f t="shared" si="21"/>
        <v>0</v>
      </c>
      <c r="AX80" s="46"/>
      <c r="AY80" s="96"/>
      <c r="AZ80" s="96"/>
      <c r="BA80" s="112"/>
      <c r="BB80" s="59"/>
      <c r="BC80" s="59"/>
    </row>
    <row r="81" spans="1:55" s="103" customFormat="1" ht="15" customHeight="1">
      <c r="A81" s="103" t="s">
        <v>145</v>
      </c>
      <c r="B81" s="54"/>
      <c r="C81" s="54">
        <v>0</v>
      </c>
      <c r="D81" s="50"/>
      <c r="E81" s="54"/>
      <c r="F81" s="54">
        <v>0</v>
      </c>
      <c r="G81" s="50"/>
      <c r="H81" s="54"/>
      <c r="I81" s="54">
        <v>0</v>
      </c>
      <c r="J81" s="50"/>
      <c r="K81" s="54"/>
      <c r="L81" s="54">
        <v>0</v>
      </c>
      <c r="M81" s="50"/>
      <c r="N81" s="54"/>
      <c r="O81" s="54">
        <v>0</v>
      </c>
      <c r="P81" s="50"/>
      <c r="Q81" s="54"/>
      <c r="R81" s="54">
        <v>0</v>
      </c>
      <c r="S81" s="50"/>
      <c r="T81" s="54"/>
      <c r="U81" s="54">
        <v>0</v>
      </c>
      <c r="V81" s="50"/>
      <c r="W81" s="49"/>
      <c r="X81" s="49">
        <v>0</v>
      </c>
      <c r="Y81" s="50"/>
      <c r="Z81" s="49"/>
      <c r="AA81" s="49">
        <v>0</v>
      </c>
      <c r="AB81" s="50"/>
      <c r="AC81" s="49"/>
      <c r="AD81" s="49">
        <v>0</v>
      </c>
      <c r="AE81" s="50"/>
      <c r="AF81" s="49"/>
      <c r="AG81" s="49">
        <v>0</v>
      </c>
      <c r="AH81" s="50"/>
      <c r="AI81" s="50"/>
      <c r="AJ81" s="50">
        <v>0</v>
      </c>
      <c r="AK81" s="50"/>
      <c r="AL81" s="50"/>
      <c r="AM81" s="50">
        <v>0</v>
      </c>
      <c r="AN81" s="50"/>
      <c r="AO81" s="50"/>
      <c r="AP81" s="50">
        <v>0</v>
      </c>
      <c r="AQ81" s="50"/>
      <c r="AR81" s="50"/>
      <c r="AS81" s="50">
        <v>0</v>
      </c>
      <c r="AT81" s="50"/>
      <c r="AU81" s="981">
        <f t="shared" si="19"/>
        <v>0</v>
      </c>
      <c r="AV81" s="981">
        <f t="shared" si="20"/>
        <v>0</v>
      </c>
      <c r="AW81" s="711">
        <f t="shared" si="21"/>
        <v>0</v>
      </c>
      <c r="AX81" s="46"/>
      <c r="AY81" s="66"/>
      <c r="AZ81" s="66"/>
      <c r="BA81" s="59"/>
      <c r="BB81" s="59"/>
      <c r="BC81" s="59"/>
    </row>
    <row r="82" spans="1:55" ht="15" customHeight="1">
      <c r="A82" s="223" t="s">
        <v>154</v>
      </c>
      <c r="B82" s="47">
        <f>SUM(B74:B81)</f>
        <v>0</v>
      </c>
      <c r="C82" s="47">
        <f t="shared" ref="C82:AW82" si="22">SUM(C74:C81)</f>
        <v>0</v>
      </c>
      <c r="D82" s="47">
        <f t="shared" si="22"/>
        <v>0</v>
      </c>
      <c r="E82" s="47">
        <f t="shared" si="22"/>
        <v>0</v>
      </c>
      <c r="F82" s="47">
        <f t="shared" si="22"/>
        <v>0</v>
      </c>
      <c r="G82" s="47">
        <f t="shared" si="22"/>
        <v>0</v>
      </c>
      <c r="H82" s="47">
        <f t="shared" si="22"/>
        <v>0</v>
      </c>
      <c r="I82" s="47">
        <f t="shared" si="22"/>
        <v>0</v>
      </c>
      <c r="J82" s="47">
        <f t="shared" si="22"/>
        <v>0</v>
      </c>
      <c r="K82" s="47">
        <f t="shared" si="22"/>
        <v>0</v>
      </c>
      <c r="L82" s="47">
        <f t="shared" si="22"/>
        <v>0</v>
      </c>
      <c r="M82" s="47">
        <f t="shared" si="22"/>
        <v>0</v>
      </c>
      <c r="N82" s="47">
        <f t="shared" si="22"/>
        <v>0</v>
      </c>
      <c r="O82" s="47">
        <f t="shared" si="22"/>
        <v>0</v>
      </c>
      <c r="P82" s="47">
        <f t="shared" si="22"/>
        <v>0</v>
      </c>
      <c r="Q82" s="47">
        <f t="shared" si="22"/>
        <v>0</v>
      </c>
      <c r="R82" s="47">
        <f t="shared" si="22"/>
        <v>0</v>
      </c>
      <c r="S82" s="47">
        <f t="shared" si="22"/>
        <v>0</v>
      </c>
      <c r="T82" s="47">
        <f t="shared" si="22"/>
        <v>0</v>
      </c>
      <c r="U82" s="47">
        <f t="shared" si="22"/>
        <v>0</v>
      </c>
      <c r="V82" s="47">
        <f t="shared" si="22"/>
        <v>0</v>
      </c>
      <c r="W82" s="47">
        <f t="shared" si="22"/>
        <v>0</v>
      </c>
      <c r="X82" s="47">
        <f t="shared" si="22"/>
        <v>0</v>
      </c>
      <c r="Y82" s="47">
        <f t="shared" si="22"/>
        <v>0</v>
      </c>
      <c r="Z82" s="47">
        <f t="shared" si="22"/>
        <v>0</v>
      </c>
      <c r="AA82" s="47">
        <f t="shared" si="22"/>
        <v>0</v>
      </c>
      <c r="AB82" s="47">
        <f t="shared" si="22"/>
        <v>0</v>
      </c>
      <c r="AC82" s="47">
        <f t="shared" si="22"/>
        <v>0</v>
      </c>
      <c r="AD82" s="47">
        <f t="shared" si="22"/>
        <v>0</v>
      </c>
      <c r="AE82" s="47">
        <f t="shared" si="22"/>
        <v>0</v>
      </c>
      <c r="AF82" s="47">
        <f t="shared" si="22"/>
        <v>0</v>
      </c>
      <c r="AG82" s="47">
        <f t="shared" si="22"/>
        <v>0</v>
      </c>
      <c r="AH82" s="47">
        <f t="shared" si="22"/>
        <v>0</v>
      </c>
      <c r="AI82" s="47">
        <f t="shared" si="22"/>
        <v>0</v>
      </c>
      <c r="AJ82" s="47">
        <f t="shared" si="22"/>
        <v>0</v>
      </c>
      <c r="AK82" s="47">
        <f t="shared" si="22"/>
        <v>0</v>
      </c>
      <c r="AL82" s="47">
        <f t="shared" si="22"/>
        <v>0</v>
      </c>
      <c r="AM82" s="47">
        <f t="shared" si="22"/>
        <v>0</v>
      </c>
      <c r="AN82" s="47">
        <f t="shared" si="22"/>
        <v>0</v>
      </c>
      <c r="AO82" s="47">
        <f t="shared" si="22"/>
        <v>0</v>
      </c>
      <c r="AP82" s="47">
        <f t="shared" si="22"/>
        <v>0</v>
      </c>
      <c r="AQ82" s="47">
        <f t="shared" si="22"/>
        <v>0</v>
      </c>
      <c r="AR82" s="47">
        <f t="shared" si="22"/>
        <v>0</v>
      </c>
      <c r="AS82" s="47">
        <f t="shared" si="22"/>
        <v>0</v>
      </c>
      <c r="AT82" s="47">
        <f t="shared" si="22"/>
        <v>0</v>
      </c>
      <c r="AU82" s="462">
        <f t="shared" si="22"/>
        <v>0</v>
      </c>
      <c r="AV82" s="462">
        <f t="shared" si="22"/>
        <v>0</v>
      </c>
      <c r="AW82" s="462">
        <f t="shared" si="22"/>
        <v>0</v>
      </c>
      <c r="AX82" s="52"/>
    </row>
    <row r="83" spans="1:55" ht="15" customHeight="1">
      <c r="A83" s="222" t="s">
        <v>886</v>
      </c>
      <c r="B83" s="156">
        <f>B82+B73</f>
        <v>0</v>
      </c>
      <c r="C83" s="156">
        <f t="shared" ref="C83:AW83" si="23">C82+C73</f>
        <v>0</v>
      </c>
      <c r="D83" s="156">
        <f t="shared" si="23"/>
        <v>0</v>
      </c>
      <c r="E83" s="156">
        <f t="shared" si="23"/>
        <v>0</v>
      </c>
      <c r="F83" s="156">
        <f t="shared" si="23"/>
        <v>0</v>
      </c>
      <c r="G83" s="156">
        <f t="shared" si="23"/>
        <v>0</v>
      </c>
      <c r="H83" s="156">
        <f t="shared" si="23"/>
        <v>0</v>
      </c>
      <c r="I83" s="156">
        <f t="shared" si="23"/>
        <v>0</v>
      </c>
      <c r="J83" s="156">
        <f t="shared" si="23"/>
        <v>0</v>
      </c>
      <c r="K83" s="156">
        <f t="shared" si="23"/>
        <v>0</v>
      </c>
      <c r="L83" s="156">
        <f t="shared" si="23"/>
        <v>0</v>
      </c>
      <c r="M83" s="156">
        <f t="shared" si="23"/>
        <v>0</v>
      </c>
      <c r="N83" s="156">
        <f t="shared" si="23"/>
        <v>0</v>
      </c>
      <c r="O83" s="156">
        <f t="shared" si="23"/>
        <v>0</v>
      </c>
      <c r="P83" s="156">
        <f t="shared" si="23"/>
        <v>0</v>
      </c>
      <c r="Q83" s="156">
        <f t="shared" si="23"/>
        <v>0</v>
      </c>
      <c r="R83" s="156">
        <f t="shared" si="23"/>
        <v>0</v>
      </c>
      <c r="S83" s="156">
        <f t="shared" si="23"/>
        <v>0</v>
      </c>
      <c r="T83" s="156">
        <f t="shared" si="23"/>
        <v>0</v>
      </c>
      <c r="U83" s="156">
        <f t="shared" si="23"/>
        <v>0</v>
      </c>
      <c r="V83" s="156">
        <f t="shared" si="23"/>
        <v>0</v>
      </c>
      <c r="W83" s="156">
        <f t="shared" si="23"/>
        <v>0</v>
      </c>
      <c r="X83" s="156">
        <f t="shared" si="23"/>
        <v>0</v>
      </c>
      <c r="Y83" s="156">
        <f t="shared" si="23"/>
        <v>0</v>
      </c>
      <c r="Z83" s="156">
        <f t="shared" si="23"/>
        <v>0</v>
      </c>
      <c r="AA83" s="156">
        <f t="shared" si="23"/>
        <v>0</v>
      </c>
      <c r="AB83" s="156">
        <f t="shared" si="23"/>
        <v>7</v>
      </c>
      <c r="AC83" s="156">
        <f t="shared" si="23"/>
        <v>0</v>
      </c>
      <c r="AD83" s="156">
        <f t="shared" si="23"/>
        <v>0</v>
      </c>
      <c r="AE83" s="156">
        <f t="shared" si="23"/>
        <v>0</v>
      </c>
      <c r="AF83" s="156">
        <f t="shared" si="23"/>
        <v>0</v>
      </c>
      <c r="AG83" s="156">
        <f t="shared" si="23"/>
        <v>0</v>
      </c>
      <c r="AH83" s="156">
        <f t="shared" si="23"/>
        <v>0</v>
      </c>
      <c r="AI83" s="156">
        <f t="shared" si="23"/>
        <v>0</v>
      </c>
      <c r="AJ83" s="156">
        <f t="shared" si="23"/>
        <v>0</v>
      </c>
      <c r="AK83" s="156">
        <f t="shared" si="23"/>
        <v>0</v>
      </c>
      <c r="AL83" s="156">
        <f t="shared" si="23"/>
        <v>0</v>
      </c>
      <c r="AM83" s="156">
        <f t="shared" si="23"/>
        <v>0</v>
      </c>
      <c r="AN83" s="156">
        <f t="shared" si="23"/>
        <v>0</v>
      </c>
      <c r="AO83" s="156">
        <f t="shared" si="23"/>
        <v>0</v>
      </c>
      <c r="AP83" s="156">
        <f t="shared" si="23"/>
        <v>0</v>
      </c>
      <c r="AQ83" s="156">
        <f t="shared" si="23"/>
        <v>0</v>
      </c>
      <c r="AR83" s="156">
        <f t="shared" si="23"/>
        <v>0</v>
      </c>
      <c r="AS83" s="156">
        <f t="shared" si="23"/>
        <v>0</v>
      </c>
      <c r="AT83" s="156">
        <f t="shared" si="23"/>
        <v>0</v>
      </c>
      <c r="AU83" s="462">
        <f t="shared" si="23"/>
        <v>0</v>
      </c>
      <c r="AV83" s="462">
        <f t="shared" si="23"/>
        <v>0</v>
      </c>
      <c r="AW83" s="462">
        <f t="shared" si="23"/>
        <v>7</v>
      </c>
      <c r="AX83" s="52"/>
    </row>
    <row r="84" spans="1:55" ht="15" hidden="1" customHeight="1">
      <c r="A84" s="70" t="s">
        <v>611</v>
      </c>
      <c r="B84" s="54"/>
      <c r="C84" s="54">
        <v>0</v>
      </c>
      <c r="D84" s="55"/>
      <c r="E84" s="54"/>
      <c r="F84" s="54">
        <v>0</v>
      </c>
      <c r="G84" s="55"/>
      <c r="H84" s="54"/>
      <c r="I84" s="54">
        <v>0</v>
      </c>
      <c r="J84" s="55"/>
      <c r="K84" s="54"/>
      <c r="L84" s="54">
        <v>0</v>
      </c>
      <c r="M84" s="55"/>
      <c r="N84" s="54"/>
      <c r="O84" s="54">
        <v>0</v>
      </c>
      <c r="P84" s="55"/>
      <c r="Q84" s="54"/>
      <c r="R84" s="54">
        <v>0</v>
      </c>
      <c r="S84" s="55"/>
      <c r="T84" s="54"/>
      <c r="U84" s="54">
        <v>0</v>
      </c>
      <c r="V84" s="55"/>
      <c r="W84" s="54"/>
      <c r="X84" s="54">
        <v>0</v>
      </c>
      <c r="Y84" s="55"/>
      <c r="Z84" s="54"/>
      <c r="AA84" s="54">
        <v>0</v>
      </c>
      <c r="AB84" s="55"/>
      <c r="AC84" s="54"/>
      <c r="AD84" s="54">
        <v>0</v>
      </c>
      <c r="AE84" s="55"/>
      <c r="AF84" s="54"/>
      <c r="AG84" s="54">
        <v>0</v>
      </c>
      <c r="AH84" s="55"/>
      <c r="AI84" s="55"/>
      <c r="AJ84" s="55">
        <v>0</v>
      </c>
      <c r="AK84" s="55"/>
      <c r="AL84" s="55"/>
      <c r="AM84" s="55">
        <v>0</v>
      </c>
      <c r="AN84" s="55"/>
      <c r="AO84" s="55"/>
      <c r="AP84" s="55">
        <v>0</v>
      </c>
      <c r="AQ84" s="55"/>
      <c r="AR84" s="55"/>
      <c r="AS84" s="55">
        <v>0</v>
      </c>
      <c r="AT84" s="55"/>
      <c r="AU84" s="981">
        <f t="shared" ref="AU84:AU99" si="24">SUM(B84+E84+H84+K84+N84+Q84+T84+W84+Z84+AC84+AF84+AI84+AL84+AO84+AR84)</f>
        <v>0</v>
      </c>
      <c r="AV84" s="981">
        <f t="shared" ref="AV84:AV99" si="25">SUM(C84+F84+I84+L84+O84+R84+U84+X84+AA84+AD84+AG84+AJ84+AM84+AP84+AS84)</f>
        <v>0</v>
      </c>
      <c r="AW84" s="710">
        <f t="shared" ref="AW84:AW99" si="26">SUM(D84+G84+J84+M84+P84+S84+V84+Y84+AB84+AE84+AH84+AK84+AN84+AQ84+AT84)</f>
        <v>0</v>
      </c>
      <c r="AX84" s="52"/>
      <c r="AY84" s="77"/>
      <c r="AZ84" s="77"/>
      <c r="BA84" s="100"/>
      <c r="BB84" s="100"/>
      <c r="BC84" s="100"/>
    </row>
    <row r="85" spans="1:55" ht="15" hidden="1" customHeight="1">
      <c r="A85" s="197" t="s">
        <v>794</v>
      </c>
      <c r="B85" s="54"/>
      <c r="C85" s="54">
        <v>0</v>
      </c>
      <c r="D85" s="55"/>
      <c r="E85" s="54"/>
      <c r="F85" s="54">
        <v>0</v>
      </c>
      <c r="G85" s="55"/>
      <c r="H85" s="54"/>
      <c r="I85" s="54">
        <v>0</v>
      </c>
      <c r="J85" s="55"/>
      <c r="K85" s="54"/>
      <c r="L85" s="54">
        <v>0</v>
      </c>
      <c r="M85" s="55"/>
      <c r="N85" s="54"/>
      <c r="O85" s="54">
        <v>0</v>
      </c>
      <c r="P85" s="55"/>
      <c r="Q85" s="54"/>
      <c r="R85" s="54">
        <v>0</v>
      </c>
      <c r="S85" s="55"/>
      <c r="T85" s="54"/>
      <c r="U85" s="54">
        <v>0</v>
      </c>
      <c r="V85" s="55"/>
      <c r="W85" s="54"/>
      <c r="X85" s="54">
        <v>0</v>
      </c>
      <c r="Y85" s="55"/>
      <c r="Z85" s="54"/>
      <c r="AA85" s="54">
        <v>0</v>
      </c>
      <c r="AB85" s="55"/>
      <c r="AC85" s="54"/>
      <c r="AD85" s="54">
        <v>0</v>
      </c>
      <c r="AE85" s="55"/>
      <c r="AF85" s="54"/>
      <c r="AG85" s="54">
        <v>0</v>
      </c>
      <c r="AH85" s="55"/>
      <c r="AI85" s="55"/>
      <c r="AJ85" s="55">
        <v>0</v>
      </c>
      <c r="AK85" s="55"/>
      <c r="AL85" s="55"/>
      <c r="AM85" s="55">
        <v>0</v>
      </c>
      <c r="AN85" s="55"/>
      <c r="AO85" s="55"/>
      <c r="AP85" s="55">
        <v>0</v>
      </c>
      <c r="AQ85" s="55"/>
      <c r="AR85" s="55"/>
      <c r="AS85" s="55">
        <v>0</v>
      </c>
      <c r="AT85" s="55"/>
      <c r="AU85" s="981">
        <f t="shared" si="24"/>
        <v>0</v>
      </c>
      <c r="AV85" s="981">
        <f t="shared" si="25"/>
        <v>0</v>
      </c>
      <c r="AW85" s="710">
        <f t="shared" si="26"/>
        <v>0</v>
      </c>
      <c r="AX85" s="52"/>
      <c r="AY85" s="77"/>
      <c r="AZ85" s="77"/>
      <c r="BA85" s="100"/>
      <c r="BB85" s="100"/>
      <c r="BC85" s="100"/>
    </row>
    <row r="86" spans="1:55" ht="15" customHeight="1">
      <c r="A86" s="197" t="s">
        <v>612</v>
      </c>
      <c r="B86" s="54"/>
      <c r="C86" s="54">
        <v>0</v>
      </c>
      <c r="D86" s="55"/>
      <c r="E86" s="54"/>
      <c r="F86" s="54">
        <v>0</v>
      </c>
      <c r="G86" s="55"/>
      <c r="H86" s="54"/>
      <c r="I86" s="54">
        <v>0</v>
      </c>
      <c r="J86" s="55"/>
      <c r="K86" s="54"/>
      <c r="L86" s="54">
        <v>0</v>
      </c>
      <c r="M86" s="55"/>
      <c r="N86" s="54"/>
      <c r="O86" s="54">
        <v>0</v>
      </c>
      <c r="P86" s="55"/>
      <c r="Q86" s="54"/>
      <c r="R86" s="54">
        <v>0</v>
      </c>
      <c r="S86" s="55"/>
      <c r="T86" s="54"/>
      <c r="U86" s="54">
        <v>0</v>
      </c>
      <c r="V86" s="55"/>
      <c r="W86" s="54"/>
      <c r="X86" s="54">
        <v>0</v>
      </c>
      <c r="Y86" s="55"/>
      <c r="Z86" s="54"/>
      <c r="AA86" s="54">
        <v>0</v>
      </c>
      <c r="AB86" s="55"/>
      <c r="AC86" s="54"/>
      <c r="AD86" s="54">
        <v>0</v>
      </c>
      <c r="AE86" s="55"/>
      <c r="AF86" s="54"/>
      <c r="AG86" s="54">
        <v>0</v>
      </c>
      <c r="AH86" s="55"/>
      <c r="AI86" s="55"/>
      <c r="AJ86" s="55">
        <v>0</v>
      </c>
      <c r="AK86" s="55"/>
      <c r="AL86" s="55"/>
      <c r="AM86" s="55">
        <v>0</v>
      </c>
      <c r="AN86" s="55"/>
      <c r="AO86" s="55"/>
      <c r="AP86" s="55">
        <v>0</v>
      </c>
      <c r="AQ86" s="55"/>
      <c r="AR86" s="55"/>
      <c r="AS86" s="55">
        <v>0</v>
      </c>
      <c r="AT86" s="55"/>
      <c r="AU86" s="981">
        <f t="shared" si="24"/>
        <v>0</v>
      </c>
      <c r="AV86" s="981">
        <f t="shared" si="25"/>
        <v>0</v>
      </c>
      <c r="AW86" s="710">
        <f t="shared" si="26"/>
        <v>0</v>
      </c>
      <c r="AX86" s="52"/>
      <c r="AY86" s="77"/>
      <c r="AZ86" s="77"/>
      <c r="BA86" s="100"/>
      <c r="BB86" s="100"/>
      <c r="BC86" s="100"/>
    </row>
    <row r="87" spans="1:55" ht="15" customHeight="1">
      <c r="A87" s="197" t="s">
        <v>613</v>
      </c>
      <c r="B87" s="54"/>
      <c r="C87" s="54">
        <v>0</v>
      </c>
      <c r="D87" s="55"/>
      <c r="E87" s="54"/>
      <c r="F87" s="54">
        <v>0</v>
      </c>
      <c r="G87" s="55"/>
      <c r="H87" s="54"/>
      <c r="I87" s="54">
        <v>0</v>
      </c>
      <c r="J87" s="55"/>
      <c r="K87" s="54"/>
      <c r="L87" s="54">
        <v>0</v>
      </c>
      <c r="M87" s="55"/>
      <c r="N87" s="54"/>
      <c r="O87" s="54">
        <v>0</v>
      </c>
      <c r="P87" s="55"/>
      <c r="Q87" s="54"/>
      <c r="R87" s="54">
        <v>0</v>
      </c>
      <c r="S87" s="55"/>
      <c r="T87" s="54"/>
      <c r="U87" s="54">
        <v>0</v>
      </c>
      <c r="V87" s="55"/>
      <c r="W87" s="54"/>
      <c r="X87" s="54">
        <v>0</v>
      </c>
      <c r="Y87" s="55"/>
      <c r="Z87" s="54"/>
      <c r="AA87" s="54">
        <v>0</v>
      </c>
      <c r="AB87" s="55"/>
      <c r="AC87" s="54"/>
      <c r="AD87" s="54">
        <v>0</v>
      </c>
      <c r="AE87" s="55"/>
      <c r="AF87" s="54"/>
      <c r="AG87" s="54">
        <v>0</v>
      </c>
      <c r="AH87" s="55"/>
      <c r="AI87" s="55"/>
      <c r="AJ87" s="55">
        <v>0</v>
      </c>
      <c r="AK87" s="55"/>
      <c r="AL87" s="55"/>
      <c r="AM87" s="55">
        <v>0</v>
      </c>
      <c r="AN87" s="55"/>
      <c r="AO87" s="55"/>
      <c r="AP87" s="55">
        <v>0</v>
      </c>
      <c r="AQ87" s="55"/>
      <c r="AR87" s="55"/>
      <c r="AS87" s="55">
        <v>0</v>
      </c>
      <c r="AT87" s="55"/>
      <c r="AU87" s="981">
        <f t="shared" si="24"/>
        <v>0</v>
      </c>
      <c r="AV87" s="981">
        <f t="shared" si="25"/>
        <v>0</v>
      </c>
      <c r="AW87" s="710">
        <f t="shared" si="26"/>
        <v>0</v>
      </c>
      <c r="AX87" s="52"/>
      <c r="AY87" s="77"/>
      <c r="AZ87" s="77"/>
      <c r="BA87" s="100"/>
      <c r="BB87" s="100"/>
      <c r="BC87" s="100"/>
    </row>
    <row r="88" spans="1:55" ht="15" hidden="1" customHeight="1">
      <c r="A88" s="197" t="s">
        <v>614</v>
      </c>
      <c r="B88" s="54"/>
      <c r="C88" s="54">
        <v>0</v>
      </c>
      <c r="D88" s="55"/>
      <c r="E88" s="54"/>
      <c r="F88" s="54">
        <v>0</v>
      </c>
      <c r="G88" s="55"/>
      <c r="H88" s="54"/>
      <c r="I88" s="54">
        <v>0</v>
      </c>
      <c r="J88" s="55"/>
      <c r="K88" s="54"/>
      <c r="L88" s="54">
        <v>0</v>
      </c>
      <c r="M88" s="55"/>
      <c r="N88" s="54"/>
      <c r="O88" s="54">
        <v>0</v>
      </c>
      <c r="P88" s="55"/>
      <c r="Q88" s="54"/>
      <c r="R88" s="54">
        <v>0</v>
      </c>
      <c r="S88" s="55"/>
      <c r="T88" s="54"/>
      <c r="U88" s="54">
        <v>0</v>
      </c>
      <c r="V88" s="55"/>
      <c r="W88" s="54"/>
      <c r="X88" s="54">
        <v>0</v>
      </c>
      <c r="Y88" s="55"/>
      <c r="Z88" s="54"/>
      <c r="AA88" s="54">
        <v>0</v>
      </c>
      <c r="AB88" s="55"/>
      <c r="AC88" s="54"/>
      <c r="AD88" s="54">
        <v>0</v>
      </c>
      <c r="AE88" s="55"/>
      <c r="AF88" s="54"/>
      <c r="AG88" s="54">
        <v>0</v>
      </c>
      <c r="AH88" s="55"/>
      <c r="AI88" s="55"/>
      <c r="AJ88" s="55">
        <v>0</v>
      </c>
      <c r="AK88" s="55"/>
      <c r="AL88" s="55"/>
      <c r="AM88" s="55">
        <v>0</v>
      </c>
      <c r="AN88" s="55"/>
      <c r="AO88" s="55"/>
      <c r="AP88" s="55">
        <v>0</v>
      </c>
      <c r="AQ88" s="55"/>
      <c r="AR88" s="55"/>
      <c r="AS88" s="55">
        <v>0</v>
      </c>
      <c r="AT88" s="55"/>
      <c r="AU88" s="981">
        <f t="shared" si="24"/>
        <v>0</v>
      </c>
      <c r="AV88" s="981">
        <f t="shared" si="25"/>
        <v>0</v>
      </c>
      <c r="AW88" s="710">
        <f t="shared" si="26"/>
        <v>0</v>
      </c>
      <c r="AX88" s="52"/>
      <c r="AY88" s="77"/>
      <c r="AZ88" s="77"/>
      <c r="BA88" s="100"/>
      <c r="BB88" s="100"/>
      <c r="BC88" s="100"/>
    </row>
    <row r="89" spans="1:55" ht="15" customHeight="1">
      <c r="A89" s="197" t="s">
        <v>615</v>
      </c>
      <c r="B89" s="54"/>
      <c r="C89" s="54">
        <v>0</v>
      </c>
      <c r="D89" s="55"/>
      <c r="E89" s="54"/>
      <c r="F89" s="54">
        <v>0</v>
      </c>
      <c r="G89" s="55"/>
      <c r="H89" s="54"/>
      <c r="I89" s="54">
        <v>0</v>
      </c>
      <c r="J89" s="55"/>
      <c r="K89" s="54"/>
      <c r="L89" s="54">
        <v>0</v>
      </c>
      <c r="M89" s="55"/>
      <c r="N89" s="54"/>
      <c r="O89" s="54">
        <v>0</v>
      </c>
      <c r="P89" s="55"/>
      <c r="Q89" s="54"/>
      <c r="R89" s="54">
        <v>0</v>
      </c>
      <c r="S89" s="55"/>
      <c r="T89" s="54"/>
      <c r="U89" s="54">
        <v>0</v>
      </c>
      <c r="V89" s="55"/>
      <c r="W89" s="54"/>
      <c r="X89" s="54">
        <v>0</v>
      </c>
      <c r="Y89" s="55"/>
      <c r="Z89" s="54"/>
      <c r="AA89" s="54">
        <v>0</v>
      </c>
      <c r="AB89" s="55"/>
      <c r="AC89" s="54"/>
      <c r="AD89" s="54">
        <v>0</v>
      </c>
      <c r="AE89" s="55"/>
      <c r="AF89" s="54"/>
      <c r="AG89" s="54">
        <v>0</v>
      </c>
      <c r="AH89" s="55"/>
      <c r="AI89" s="55"/>
      <c r="AJ89" s="55">
        <v>0</v>
      </c>
      <c r="AK89" s="55"/>
      <c r="AL89" s="55"/>
      <c r="AM89" s="55">
        <v>0</v>
      </c>
      <c r="AN89" s="55"/>
      <c r="AO89" s="55"/>
      <c r="AP89" s="55">
        <v>0</v>
      </c>
      <c r="AQ89" s="55"/>
      <c r="AR89" s="55"/>
      <c r="AS89" s="55">
        <v>0</v>
      </c>
      <c r="AT89" s="55"/>
      <c r="AU89" s="981">
        <f t="shared" si="24"/>
        <v>0</v>
      </c>
      <c r="AV89" s="981">
        <f t="shared" si="25"/>
        <v>0</v>
      </c>
      <c r="AW89" s="710">
        <f t="shared" si="26"/>
        <v>0</v>
      </c>
      <c r="AX89" s="52"/>
      <c r="AY89" s="77"/>
      <c r="AZ89" s="77"/>
      <c r="BA89" s="100"/>
      <c r="BB89" s="100"/>
      <c r="BC89" s="100"/>
    </row>
    <row r="90" spans="1:55" ht="15" customHeight="1">
      <c r="A90" s="197" t="s">
        <v>616</v>
      </c>
      <c r="B90" s="54"/>
      <c r="C90" s="54">
        <v>0</v>
      </c>
      <c r="D90" s="55"/>
      <c r="E90" s="54"/>
      <c r="F90" s="54">
        <v>0</v>
      </c>
      <c r="G90" s="55"/>
      <c r="H90" s="54"/>
      <c r="I90" s="54">
        <v>0</v>
      </c>
      <c r="J90" s="55"/>
      <c r="K90" s="54"/>
      <c r="L90" s="54">
        <v>0</v>
      </c>
      <c r="M90" s="55"/>
      <c r="N90" s="54"/>
      <c r="O90" s="54">
        <v>0</v>
      </c>
      <c r="P90" s="55"/>
      <c r="Q90" s="54"/>
      <c r="R90" s="54">
        <v>0</v>
      </c>
      <c r="S90" s="55"/>
      <c r="T90" s="54"/>
      <c r="U90" s="54">
        <v>0</v>
      </c>
      <c r="V90" s="55"/>
      <c r="W90" s="54"/>
      <c r="X90" s="54">
        <v>0</v>
      </c>
      <c r="Y90" s="55"/>
      <c r="Z90" s="54"/>
      <c r="AA90" s="54">
        <v>0</v>
      </c>
      <c r="AB90" s="55"/>
      <c r="AC90" s="54"/>
      <c r="AD90" s="54">
        <v>0</v>
      </c>
      <c r="AE90" s="55"/>
      <c r="AF90" s="54"/>
      <c r="AG90" s="54">
        <v>0</v>
      </c>
      <c r="AH90" s="55"/>
      <c r="AI90" s="55"/>
      <c r="AJ90" s="55">
        <v>0</v>
      </c>
      <c r="AK90" s="55"/>
      <c r="AL90" s="55"/>
      <c r="AM90" s="55">
        <v>0</v>
      </c>
      <c r="AN90" s="55"/>
      <c r="AO90" s="55"/>
      <c r="AP90" s="55">
        <v>0</v>
      </c>
      <c r="AQ90" s="55"/>
      <c r="AR90" s="55"/>
      <c r="AS90" s="55">
        <v>0</v>
      </c>
      <c r="AT90" s="55"/>
      <c r="AU90" s="981">
        <f t="shared" si="24"/>
        <v>0</v>
      </c>
      <c r="AV90" s="981">
        <f t="shared" si="25"/>
        <v>0</v>
      </c>
      <c r="AW90" s="710">
        <f t="shared" si="26"/>
        <v>0</v>
      </c>
      <c r="AX90" s="52"/>
      <c r="AY90" s="77"/>
      <c r="AZ90" s="77"/>
      <c r="BA90" s="100"/>
      <c r="BB90" s="100"/>
      <c r="BC90" s="100"/>
    </row>
    <row r="91" spans="1:55" ht="15" hidden="1" customHeight="1">
      <c r="A91" s="70" t="s">
        <v>617</v>
      </c>
      <c r="B91" s="54"/>
      <c r="C91" s="54">
        <v>0</v>
      </c>
      <c r="D91" s="55"/>
      <c r="E91" s="54"/>
      <c r="F91" s="54">
        <v>0</v>
      </c>
      <c r="G91" s="55"/>
      <c r="H91" s="54"/>
      <c r="I91" s="54">
        <v>0</v>
      </c>
      <c r="J91" s="55"/>
      <c r="K91" s="54"/>
      <c r="L91" s="54">
        <v>0</v>
      </c>
      <c r="M91" s="55"/>
      <c r="N91" s="54"/>
      <c r="O91" s="54">
        <v>0</v>
      </c>
      <c r="P91" s="55"/>
      <c r="Q91" s="54"/>
      <c r="R91" s="54">
        <v>0</v>
      </c>
      <c r="S91" s="55"/>
      <c r="T91" s="54"/>
      <c r="U91" s="54">
        <v>0</v>
      </c>
      <c r="V91" s="55"/>
      <c r="W91" s="54"/>
      <c r="X91" s="54">
        <v>0</v>
      </c>
      <c r="Y91" s="55"/>
      <c r="Z91" s="54"/>
      <c r="AA91" s="54">
        <v>0</v>
      </c>
      <c r="AB91" s="55"/>
      <c r="AC91" s="54"/>
      <c r="AD91" s="54">
        <v>0</v>
      </c>
      <c r="AE91" s="55"/>
      <c r="AF91" s="54"/>
      <c r="AG91" s="54">
        <v>0</v>
      </c>
      <c r="AH91" s="55"/>
      <c r="AI91" s="55"/>
      <c r="AJ91" s="55">
        <v>0</v>
      </c>
      <c r="AK91" s="55"/>
      <c r="AL91" s="55"/>
      <c r="AM91" s="55">
        <v>0</v>
      </c>
      <c r="AN91" s="55"/>
      <c r="AO91" s="55"/>
      <c r="AP91" s="55">
        <v>0</v>
      </c>
      <c r="AQ91" s="55"/>
      <c r="AR91" s="55"/>
      <c r="AS91" s="55">
        <v>0</v>
      </c>
      <c r="AT91" s="55"/>
      <c r="AU91" s="981">
        <f t="shared" si="24"/>
        <v>0</v>
      </c>
      <c r="AV91" s="981">
        <f t="shared" si="25"/>
        <v>0</v>
      </c>
      <c r="AW91" s="710">
        <f t="shared" si="26"/>
        <v>0</v>
      </c>
      <c r="AX91" s="52"/>
      <c r="AY91" s="77"/>
      <c r="AZ91" s="77"/>
      <c r="BA91" s="100"/>
      <c r="BB91" s="100"/>
      <c r="BC91" s="100"/>
    </row>
    <row r="92" spans="1:55" ht="15" customHeight="1">
      <c r="A92" s="70" t="s">
        <v>618</v>
      </c>
      <c r="B92" s="54"/>
      <c r="C92" s="54">
        <v>0</v>
      </c>
      <c r="D92" s="55"/>
      <c r="E92" s="54"/>
      <c r="F92" s="54">
        <v>0</v>
      </c>
      <c r="G92" s="55"/>
      <c r="H92" s="54"/>
      <c r="I92" s="54">
        <v>0</v>
      </c>
      <c r="J92" s="55"/>
      <c r="K92" s="54"/>
      <c r="L92" s="54">
        <v>0</v>
      </c>
      <c r="M92" s="55"/>
      <c r="N92" s="54"/>
      <c r="O92" s="54">
        <v>0</v>
      </c>
      <c r="P92" s="55"/>
      <c r="Q92" s="54"/>
      <c r="R92" s="54">
        <v>0</v>
      </c>
      <c r="S92" s="55"/>
      <c r="T92" s="54"/>
      <c r="U92" s="54">
        <v>0</v>
      </c>
      <c r="V92" s="55"/>
      <c r="W92" s="54"/>
      <c r="X92" s="54">
        <v>0</v>
      </c>
      <c r="Y92" s="55"/>
      <c r="Z92" s="54"/>
      <c r="AA92" s="54">
        <v>0</v>
      </c>
      <c r="AB92" s="55"/>
      <c r="AC92" s="54"/>
      <c r="AD92" s="54">
        <v>0</v>
      </c>
      <c r="AE92" s="55"/>
      <c r="AF92" s="54"/>
      <c r="AG92" s="54">
        <v>0</v>
      </c>
      <c r="AH92" s="55"/>
      <c r="AI92" s="55"/>
      <c r="AJ92" s="55">
        <v>0</v>
      </c>
      <c r="AK92" s="55"/>
      <c r="AL92" s="55"/>
      <c r="AM92" s="55">
        <v>0</v>
      </c>
      <c r="AN92" s="55"/>
      <c r="AO92" s="55"/>
      <c r="AP92" s="55">
        <v>0</v>
      </c>
      <c r="AQ92" s="55"/>
      <c r="AR92" s="55"/>
      <c r="AS92" s="55">
        <v>0</v>
      </c>
      <c r="AT92" s="55"/>
      <c r="AU92" s="981">
        <f t="shared" si="24"/>
        <v>0</v>
      </c>
      <c r="AV92" s="981">
        <f t="shared" si="25"/>
        <v>0</v>
      </c>
      <c r="AW92" s="710">
        <f t="shared" si="26"/>
        <v>0</v>
      </c>
      <c r="AX92" s="52"/>
      <c r="AY92" s="77"/>
      <c r="AZ92" s="77"/>
      <c r="BA92" s="100"/>
      <c r="BB92" s="100"/>
      <c r="BC92" s="100"/>
    </row>
    <row r="93" spans="1:55" ht="15" customHeight="1">
      <c r="A93" s="70" t="s">
        <v>619</v>
      </c>
      <c r="B93" s="54"/>
      <c r="C93" s="54">
        <v>0</v>
      </c>
      <c r="D93" s="55"/>
      <c r="E93" s="54"/>
      <c r="F93" s="54">
        <v>0</v>
      </c>
      <c r="G93" s="55"/>
      <c r="H93" s="54"/>
      <c r="I93" s="54">
        <v>0</v>
      </c>
      <c r="J93" s="55"/>
      <c r="K93" s="54"/>
      <c r="L93" s="54">
        <v>0</v>
      </c>
      <c r="M93" s="55"/>
      <c r="N93" s="54"/>
      <c r="O93" s="54">
        <v>0</v>
      </c>
      <c r="P93" s="55"/>
      <c r="Q93" s="54"/>
      <c r="R93" s="54">
        <v>0</v>
      </c>
      <c r="S93" s="55"/>
      <c r="T93" s="54"/>
      <c r="U93" s="54">
        <v>0</v>
      </c>
      <c r="V93" s="55"/>
      <c r="W93" s="54"/>
      <c r="X93" s="54">
        <v>0</v>
      </c>
      <c r="Y93" s="55"/>
      <c r="Z93" s="54"/>
      <c r="AA93" s="54">
        <v>0</v>
      </c>
      <c r="AB93" s="55"/>
      <c r="AC93" s="54"/>
      <c r="AD93" s="54">
        <v>0</v>
      </c>
      <c r="AE93" s="55"/>
      <c r="AF93" s="54"/>
      <c r="AG93" s="54">
        <v>0</v>
      </c>
      <c r="AH93" s="55"/>
      <c r="AI93" s="55"/>
      <c r="AJ93" s="55">
        <v>0</v>
      </c>
      <c r="AK93" s="55"/>
      <c r="AL93" s="55"/>
      <c r="AM93" s="55">
        <v>0</v>
      </c>
      <c r="AN93" s="55"/>
      <c r="AO93" s="55"/>
      <c r="AP93" s="55">
        <v>0</v>
      </c>
      <c r="AQ93" s="55"/>
      <c r="AR93" s="55"/>
      <c r="AS93" s="55">
        <v>0</v>
      </c>
      <c r="AT93" s="55"/>
      <c r="AU93" s="981">
        <f t="shared" si="24"/>
        <v>0</v>
      </c>
      <c r="AV93" s="981">
        <f t="shared" si="25"/>
        <v>0</v>
      </c>
      <c r="AW93" s="710">
        <f t="shared" si="26"/>
        <v>0</v>
      </c>
      <c r="AX93" s="52"/>
      <c r="AY93" s="77"/>
      <c r="AZ93" s="77"/>
      <c r="BA93" s="100"/>
      <c r="BB93" s="100"/>
      <c r="BC93" s="100"/>
    </row>
    <row r="94" spans="1:55" ht="15" hidden="1" customHeight="1">
      <c r="A94" s="197" t="s">
        <v>620</v>
      </c>
      <c r="B94" s="54"/>
      <c r="C94" s="54">
        <v>0</v>
      </c>
      <c r="D94" s="55"/>
      <c r="E94" s="54"/>
      <c r="F94" s="54">
        <v>0</v>
      </c>
      <c r="G94" s="55"/>
      <c r="H94" s="54"/>
      <c r="I94" s="54">
        <v>0</v>
      </c>
      <c r="J94" s="55"/>
      <c r="K94" s="54"/>
      <c r="L94" s="54">
        <v>0</v>
      </c>
      <c r="M94" s="55"/>
      <c r="N94" s="54"/>
      <c r="O94" s="54">
        <v>0</v>
      </c>
      <c r="P94" s="55"/>
      <c r="Q94" s="54"/>
      <c r="R94" s="54">
        <v>0</v>
      </c>
      <c r="S94" s="55"/>
      <c r="T94" s="54"/>
      <c r="U94" s="54">
        <v>0</v>
      </c>
      <c r="V94" s="55"/>
      <c r="W94" s="54"/>
      <c r="X94" s="54">
        <v>0</v>
      </c>
      <c r="Y94" s="55"/>
      <c r="Z94" s="54"/>
      <c r="AA94" s="54">
        <v>0</v>
      </c>
      <c r="AB94" s="55"/>
      <c r="AC94" s="54"/>
      <c r="AD94" s="54">
        <v>0</v>
      </c>
      <c r="AE94" s="55"/>
      <c r="AF94" s="54"/>
      <c r="AG94" s="54">
        <v>0</v>
      </c>
      <c r="AH94" s="55"/>
      <c r="AI94" s="55"/>
      <c r="AJ94" s="55">
        <v>0</v>
      </c>
      <c r="AK94" s="55"/>
      <c r="AL94" s="55"/>
      <c r="AM94" s="55">
        <v>0</v>
      </c>
      <c r="AN94" s="55"/>
      <c r="AO94" s="55"/>
      <c r="AP94" s="55">
        <v>0</v>
      </c>
      <c r="AQ94" s="55"/>
      <c r="AR94" s="55"/>
      <c r="AS94" s="55">
        <v>0</v>
      </c>
      <c r="AT94" s="55"/>
      <c r="AU94" s="981">
        <f t="shared" si="24"/>
        <v>0</v>
      </c>
      <c r="AV94" s="981">
        <f t="shared" si="25"/>
        <v>0</v>
      </c>
      <c r="AW94" s="710">
        <f t="shared" si="26"/>
        <v>0</v>
      </c>
      <c r="AX94" s="52"/>
      <c r="AY94" s="77"/>
      <c r="AZ94" s="77"/>
      <c r="BA94" s="100"/>
      <c r="BB94" s="100"/>
      <c r="BC94" s="100"/>
    </row>
    <row r="95" spans="1:55" ht="15" hidden="1" customHeight="1">
      <c r="A95" s="197" t="s">
        <v>621</v>
      </c>
      <c r="B95" s="54"/>
      <c r="C95" s="54">
        <v>0</v>
      </c>
      <c r="D95" s="55"/>
      <c r="E95" s="54"/>
      <c r="F95" s="54">
        <v>0</v>
      </c>
      <c r="G95" s="55"/>
      <c r="H95" s="54"/>
      <c r="I95" s="54">
        <v>0</v>
      </c>
      <c r="J95" s="55"/>
      <c r="K95" s="54"/>
      <c r="L95" s="54">
        <v>0</v>
      </c>
      <c r="M95" s="55"/>
      <c r="N95" s="54"/>
      <c r="O95" s="54">
        <v>0</v>
      </c>
      <c r="P95" s="55"/>
      <c r="Q95" s="54"/>
      <c r="R95" s="54">
        <v>0</v>
      </c>
      <c r="S95" s="55"/>
      <c r="T95" s="54"/>
      <c r="U95" s="54">
        <v>0</v>
      </c>
      <c r="V95" s="55"/>
      <c r="W95" s="54"/>
      <c r="X95" s="54">
        <v>0</v>
      </c>
      <c r="Y95" s="55"/>
      <c r="Z95" s="54"/>
      <c r="AA95" s="54">
        <v>0</v>
      </c>
      <c r="AB95" s="55"/>
      <c r="AC95" s="54"/>
      <c r="AD95" s="54">
        <v>0</v>
      </c>
      <c r="AE95" s="55"/>
      <c r="AF95" s="54"/>
      <c r="AG95" s="54">
        <v>0</v>
      </c>
      <c r="AH95" s="55"/>
      <c r="AI95" s="55"/>
      <c r="AJ95" s="55">
        <v>0</v>
      </c>
      <c r="AK95" s="55"/>
      <c r="AL95" s="55"/>
      <c r="AM95" s="55">
        <v>0</v>
      </c>
      <c r="AN95" s="55"/>
      <c r="AO95" s="55"/>
      <c r="AP95" s="55">
        <v>0</v>
      </c>
      <c r="AQ95" s="55"/>
      <c r="AR95" s="55"/>
      <c r="AS95" s="55">
        <v>0</v>
      </c>
      <c r="AT95" s="55"/>
      <c r="AU95" s="981">
        <f t="shared" si="24"/>
        <v>0</v>
      </c>
      <c r="AV95" s="981">
        <f t="shared" si="25"/>
        <v>0</v>
      </c>
      <c r="AW95" s="710">
        <f t="shared" si="26"/>
        <v>0</v>
      </c>
      <c r="AX95" s="52"/>
      <c r="AY95" s="77"/>
      <c r="AZ95" s="77"/>
      <c r="BA95" s="100"/>
      <c r="BB95" s="100"/>
      <c r="BC95" s="100"/>
    </row>
    <row r="96" spans="1:55" ht="15" hidden="1" customHeight="1">
      <c r="A96" s="298" t="s">
        <v>622</v>
      </c>
      <c r="B96" s="54"/>
      <c r="C96" s="54">
        <v>0</v>
      </c>
      <c r="D96" s="55"/>
      <c r="E96" s="54"/>
      <c r="F96" s="54">
        <v>0</v>
      </c>
      <c r="G96" s="55"/>
      <c r="H96" s="54"/>
      <c r="I96" s="54">
        <v>0</v>
      </c>
      <c r="J96" s="55"/>
      <c r="K96" s="54"/>
      <c r="L96" s="54">
        <v>0</v>
      </c>
      <c r="M96" s="55"/>
      <c r="N96" s="54"/>
      <c r="O96" s="54">
        <v>0</v>
      </c>
      <c r="P96" s="55"/>
      <c r="Q96" s="54"/>
      <c r="R96" s="54">
        <v>0</v>
      </c>
      <c r="S96" s="55"/>
      <c r="T96" s="54"/>
      <c r="U96" s="54">
        <v>0</v>
      </c>
      <c r="V96" s="55"/>
      <c r="W96" s="54"/>
      <c r="X96" s="54">
        <v>0</v>
      </c>
      <c r="Y96" s="55"/>
      <c r="Z96" s="54"/>
      <c r="AA96" s="54">
        <v>0</v>
      </c>
      <c r="AB96" s="55"/>
      <c r="AC96" s="54"/>
      <c r="AD96" s="54">
        <v>0</v>
      </c>
      <c r="AE96" s="55"/>
      <c r="AF96" s="54"/>
      <c r="AG96" s="54">
        <v>0</v>
      </c>
      <c r="AH96" s="55"/>
      <c r="AI96" s="55"/>
      <c r="AJ96" s="55">
        <v>0</v>
      </c>
      <c r="AK96" s="55"/>
      <c r="AL96" s="55"/>
      <c r="AM96" s="55">
        <v>0</v>
      </c>
      <c r="AN96" s="55"/>
      <c r="AO96" s="55"/>
      <c r="AP96" s="55">
        <v>0</v>
      </c>
      <c r="AQ96" s="55"/>
      <c r="AR96" s="55"/>
      <c r="AS96" s="55">
        <v>0</v>
      </c>
      <c r="AT96" s="55"/>
      <c r="AU96" s="981">
        <f t="shared" si="24"/>
        <v>0</v>
      </c>
      <c r="AV96" s="981">
        <f t="shared" si="25"/>
        <v>0</v>
      </c>
      <c r="AW96" s="710">
        <f t="shared" si="26"/>
        <v>0</v>
      </c>
      <c r="AX96" s="52"/>
      <c r="AY96" s="77"/>
      <c r="AZ96" s="77"/>
      <c r="BA96" s="100"/>
      <c r="BB96" s="100"/>
      <c r="BC96" s="100"/>
    </row>
    <row r="97" spans="1:55" ht="15" hidden="1" customHeight="1">
      <c r="A97" s="197" t="s">
        <v>623</v>
      </c>
      <c r="B97" s="54"/>
      <c r="C97" s="54">
        <v>0</v>
      </c>
      <c r="D97" s="55"/>
      <c r="E97" s="54"/>
      <c r="F97" s="54">
        <v>0</v>
      </c>
      <c r="G97" s="55"/>
      <c r="H97" s="54"/>
      <c r="I97" s="54">
        <v>0</v>
      </c>
      <c r="J97" s="55"/>
      <c r="K97" s="54"/>
      <c r="L97" s="54">
        <v>0</v>
      </c>
      <c r="M97" s="55"/>
      <c r="N97" s="54"/>
      <c r="O97" s="54">
        <v>0</v>
      </c>
      <c r="P97" s="55"/>
      <c r="Q97" s="54"/>
      <c r="R97" s="54">
        <v>0</v>
      </c>
      <c r="S97" s="55"/>
      <c r="T97" s="54"/>
      <c r="U97" s="54">
        <v>0</v>
      </c>
      <c r="V97" s="55"/>
      <c r="W97" s="54"/>
      <c r="X97" s="54">
        <v>0</v>
      </c>
      <c r="Y97" s="55"/>
      <c r="Z97" s="54"/>
      <c r="AA97" s="54">
        <v>0</v>
      </c>
      <c r="AB97" s="55"/>
      <c r="AC97" s="54"/>
      <c r="AD97" s="54">
        <v>0</v>
      </c>
      <c r="AE97" s="55"/>
      <c r="AF97" s="54"/>
      <c r="AG97" s="54">
        <v>0</v>
      </c>
      <c r="AH97" s="55"/>
      <c r="AI97" s="55"/>
      <c r="AJ97" s="55">
        <v>0</v>
      </c>
      <c r="AK97" s="55"/>
      <c r="AL97" s="55"/>
      <c r="AM97" s="55">
        <v>0</v>
      </c>
      <c r="AN97" s="55"/>
      <c r="AO97" s="55"/>
      <c r="AP97" s="55">
        <v>0</v>
      </c>
      <c r="AQ97" s="55"/>
      <c r="AR97" s="55"/>
      <c r="AS97" s="55">
        <v>0</v>
      </c>
      <c r="AT97" s="55"/>
      <c r="AU97" s="981">
        <f t="shared" si="24"/>
        <v>0</v>
      </c>
      <c r="AV97" s="981">
        <f t="shared" si="25"/>
        <v>0</v>
      </c>
      <c r="AW97" s="710">
        <f t="shared" si="26"/>
        <v>0</v>
      </c>
      <c r="AX97" s="52"/>
      <c r="AY97" s="77"/>
      <c r="AZ97" s="77"/>
      <c r="BA97" s="100"/>
      <c r="BB97" s="100"/>
      <c r="BC97" s="100"/>
    </row>
    <row r="98" spans="1:55" ht="15" hidden="1" customHeight="1">
      <c r="A98" s="197" t="s">
        <v>624</v>
      </c>
      <c r="B98" s="54"/>
      <c r="C98" s="54">
        <v>0</v>
      </c>
      <c r="D98" s="55"/>
      <c r="E98" s="54"/>
      <c r="F98" s="54">
        <v>0</v>
      </c>
      <c r="G98" s="55"/>
      <c r="H98" s="54"/>
      <c r="I98" s="54">
        <v>0</v>
      </c>
      <c r="J98" s="55"/>
      <c r="K98" s="54"/>
      <c r="L98" s="54">
        <v>0</v>
      </c>
      <c r="M98" s="55"/>
      <c r="N98" s="54"/>
      <c r="O98" s="54">
        <v>0</v>
      </c>
      <c r="P98" s="55"/>
      <c r="Q98" s="54"/>
      <c r="R98" s="54">
        <v>0</v>
      </c>
      <c r="S98" s="55"/>
      <c r="T98" s="54"/>
      <c r="U98" s="54">
        <v>0</v>
      </c>
      <c r="V98" s="55"/>
      <c r="W98" s="54"/>
      <c r="X98" s="54">
        <v>0</v>
      </c>
      <c r="Y98" s="55"/>
      <c r="Z98" s="54"/>
      <c r="AA98" s="54">
        <v>0</v>
      </c>
      <c r="AB98" s="55"/>
      <c r="AC98" s="54"/>
      <c r="AD98" s="54">
        <v>0</v>
      </c>
      <c r="AE98" s="55"/>
      <c r="AF98" s="54"/>
      <c r="AG98" s="54">
        <v>0</v>
      </c>
      <c r="AH98" s="55"/>
      <c r="AI98" s="55"/>
      <c r="AJ98" s="55">
        <v>0</v>
      </c>
      <c r="AK98" s="55"/>
      <c r="AL98" s="55"/>
      <c r="AM98" s="55">
        <v>0</v>
      </c>
      <c r="AN98" s="55"/>
      <c r="AO98" s="55"/>
      <c r="AP98" s="55">
        <v>0</v>
      </c>
      <c r="AQ98" s="55"/>
      <c r="AR98" s="55"/>
      <c r="AS98" s="55">
        <v>0</v>
      </c>
      <c r="AT98" s="55"/>
      <c r="AU98" s="981">
        <f t="shared" si="24"/>
        <v>0</v>
      </c>
      <c r="AV98" s="981">
        <f t="shared" si="25"/>
        <v>0</v>
      </c>
      <c r="AW98" s="710">
        <f t="shared" si="26"/>
        <v>0</v>
      </c>
      <c r="AX98" s="52"/>
      <c r="AY98" s="77"/>
      <c r="AZ98" s="77"/>
      <c r="BA98" s="100"/>
      <c r="BB98" s="100"/>
      <c r="BC98" s="100"/>
    </row>
    <row r="99" spans="1:55" ht="15" hidden="1" customHeight="1">
      <c r="A99" s="197" t="s">
        <v>625</v>
      </c>
      <c r="B99" s="54"/>
      <c r="C99" s="54">
        <v>0</v>
      </c>
      <c r="D99" s="55"/>
      <c r="E99" s="54"/>
      <c r="F99" s="54">
        <v>0</v>
      </c>
      <c r="G99" s="55"/>
      <c r="H99" s="54"/>
      <c r="I99" s="54">
        <v>0</v>
      </c>
      <c r="J99" s="55"/>
      <c r="K99" s="54"/>
      <c r="L99" s="54">
        <v>0</v>
      </c>
      <c r="M99" s="55"/>
      <c r="N99" s="54"/>
      <c r="O99" s="54">
        <v>0</v>
      </c>
      <c r="P99" s="55"/>
      <c r="Q99" s="54"/>
      <c r="R99" s="54">
        <v>0</v>
      </c>
      <c r="S99" s="55"/>
      <c r="T99" s="54"/>
      <c r="U99" s="54">
        <v>0</v>
      </c>
      <c r="V99" s="55"/>
      <c r="W99" s="54"/>
      <c r="X99" s="54">
        <v>0</v>
      </c>
      <c r="Y99" s="55"/>
      <c r="Z99" s="54"/>
      <c r="AA99" s="54">
        <v>0</v>
      </c>
      <c r="AB99" s="55"/>
      <c r="AC99" s="54"/>
      <c r="AD99" s="54">
        <v>0</v>
      </c>
      <c r="AE99" s="55"/>
      <c r="AF99" s="54"/>
      <c r="AG99" s="54">
        <v>0</v>
      </c>
      <c r="AH99" s="55"/>
      <c r="AI99" s="55"/>
      <c r="AJ99" s="55">
        <v>0</v>
      </c>
      <c r="AK99" s="55"/>
      <c r="AL99" s="55"/>
      <c r="AM99" s="55">
        <v>0</v>
      </c>
      <c r="AN99" s="55"/>
      <c r="AO99" s="55"/>
      <c r="AP99" s="55">
        <v>0</v>
      </c>
      <c r="AQ99" s="55"/>
      <c r="AR99" s="55"/>
      <c r="AS99" s="55">
        <v>0</v>
      </c>
      <c r="AT99" s="55"/>
      <c r="AU99" s="981">
        <f t="shared" si="24"/>
        <v>0</v>
      </c>
      <c r="AV99" s="981">
        <f t="shared" si="25"/>
        <v>0</v>
      </c>
      <c r="AW99" s="710">
        <f t="shared" si="26"/>
        <v>0</v>
      </c>
      <c r="AX99" s="52"/>
      <c r="AY99" s="77"/>
      <c r="AZ99" s="77"/>
      <c r="BA99" s="100"/>
      <c r="BB99" s="100"/>
      <c r="BC99" s="100"/>
    </row>
    <row r="100" spans="1:55" ht="15" customHeight="1" thickBot="1">
      <c r="A100" s="223" t="s">
        <v>626</v>
      </c>
      <c r="B100" s="47">
        <f>SUM(B84:B99)</f>
        <v>0</v>
      </c>
      <c r="C100" s="47">
        <f t="shared" ref="C100:AW100" si="27">SUM(C84:C99)</f>
        <v>0</v>
      </c>
      <c r="D100" s="47">
        <f t="shared" si="27"/>
        <v>0</v>
      </c>
      <c r="E100" s="47">
        <f t="shared" si="27"/>
        <v>0</v>
      </c>
      <c r="F100" s="47">
        <f t="shared" si="27"/>
        <v>0</v>
      </c>
      <c r="G100" s="47">
        <f t="shared" si="27"/>
        <v>0</v>
      </c>
      <c r="H100" s="47">
        <f t="shared" si="27"/>
        <v>0</v>
      </c>
      <c r="I100" s="47">
        <f t="shared" si="27"/>
        <v>0</v>
      </c>
      <c r="J100" s="47">
        <f t="shared" si="27"/>
        <v>0</v>
      </c>
      <c r="K100" s="47">
        <f t="shared" si="27"/>
        <v>0</v>
      </c>
      <c r="L100" s="47">
        <f t="shared" si="27"/>
        <v>0</v>
      </c>
      <c r="M100" s="47">
        <f t="shared" si="27"/>
        <v>0</v>
      </c>
      <c r="N100" s="47">
        <f t="shared" si="27"/>
        <v>0</v>
      </c>
      <c r="O100" s="47">
        <f t="shared" si="27"/>
        <v>0</v>
      </c>
      <c r="P100" s="47">
        <f t="shared" si="27"/>
        <v>0</v>
      </c>
      <c r="Q100" s="47">
        <f t="shared" si="27"/>
        <v>0</v>
      </c>
      <c r="R100" s="47">
        <f t="shared" si="27"/>
        <v>0</v>
      </c>
      <c r="S100" s="47">
        <f t="shared" si="27"/>
        <v>0</v>
      </c>
      <c r="T100" s="47">
        <f t="shared" si="27"/>
        <v>0</v>
      </c>
      <c r="U100" s="47">
        <f t="shared" si="27"/>
        <v>0</v>
      </c>
      <c r="V100" s="47">
        <f t="shared" si="27"/>
        <v>0</v>
      </c>
      <c r="W100" s="47">
        <f t="shared" si="27"/>
        <v>0</v>
      </c>
      <c r="X100" s="47">
        <f t="shared" si="27"/>
        <v>0</v>
      </c>
      <c r="Y100" s="47">
        <f t="shared" si="27"/>
        <v>0</v>
      </c>
      <c r="Z100" s="47">
        <f t="shared" si="27"/>
        <v>0</v>
      </c>
      <c r="AA100" s="47">
        <f t="shared" si="27"/>
        <v>0</v>
      </c>
      <c r="AB100" s="47">
        <f t="shared" si="27"/>
        <v>0</v>
      </c>
      <c r="AC100" s="47">
        <f t="shared" si="27"/>
        <v>0</v>
      </c>
      <c r="AD100" s="47">
        <f t="shared" si="27"/>
        <v>0</v>
      </c>
      <c r="AE100" s="47">
        <f t="shared" si="27"/>
        <v>0</v>
      </c>
      <c r="AF100" s="47">
        <f t="shared" si="27"/>
        <v>0</v>
      </c>
      <c r="AG100" s="47">
        <f t="shared" si="27"/>
        <v>0</v>
      </c>
      <c r="AH100" s="47">
        <f t="shared" si="27"/>
        <v>0</v>
      </c>
      <c r="AI100" s="47">
        <f t="shared" si="27"/>
        <v>0</v>
      </c>
      <c r="AJ100" s="47">
        <f t="shared" si="27"/>
        <v>0</v>
      </c>
      <c r="AK100" s="47">
        <f t="shared" si="27"/>
        <v>0</v>
      </c>
      <c r="AL100" s="47">
        <f t="shared" si="27"/>
        <v>0</v>
      </c>
      <c r="AM100" s="47">
        <f t="shared" si="27"/>
        <v>0</v>
      </c>
      <c r="AN100" s="47">
        <f t="shared" si="27"/>
        <v>0</v>
      </c>
      <c r="AO100" s="47">
        <f t="shared" si="27"/>
        <v>0</v>
      </c>
      <c r="AP100" s="47">
        <f t="shared" si="27"/>
        <v>0</v>
      </c>
      <c r="AQ100" s="47">
        <f t="shared" si="27"/>
        <v>0</v>
      </c>
      <c r="AR100" s="47">
        <f t="shared" si="27"/>
        <v>0</v>
      </c>
      <c r="AS100" s="47">
        <f t="shared" si="27"/>
        <v>0</v>
      </c>
      <c r="AT100" s="47">
        <f t="shared" si="27"/>
        <v>0</v>
      </c>
      <c r="AU100" s="462">
        <f t="shared" si="27"/>
        <v>0</v>
      </c>
      <c r="AV100" s="462">
        <f t="shared" si="27"/>
        <v>0</v>
      </c>
      <c r="AW100" s="462">
        <f t="shared" si="27"/>
        <v>0</v>
      </c>
      <c r="AX100" s="52"/>
    </row>
    <row r="101" spans="1:55" ht="15" customHeight="1" thickBot="1">
      <c r="A101" s="328" t="s">
        <v>155</v>
      </c>
      <c r="B101" s="48">
        <f>SUM(B83+B100)</f>
        <v>0</v>
      </c>
      <c r="C101" s="48">
        <f t="shared" ref="C101:AW101" si="28">SUM(C83+C100)</f>
        <v>0</v>
      </c>
      <c r="D101" s="48">
        <f t="shared" si="28"/>
        <v>0</v>
      </c>
      <c r="E101" s="48">
        <f t="shared" si="28"/>
        <v>0</v>
      </c>
      <c r="F101" s="48">
        <f t="shared" si="28"/>
        <v>0</v>
      </c>
      <c r="G101" s="48">
        <f t="shared" si="28"/>
        <v>0</v>
      </c>
      <c r="H101" s="48">
        <f t="shared" si="28"/>
        <v>0</v>
      </c>
      <c r="I101" s="48">
        <f t="shared" si="28"/>
        <v>0</v>
      </c>
      <c r="J101" s="48">
        <f t="shared" si="28"/>
        <v>0</v>
      </c>
      <c r="K101" s="48">
        <f t="shared" si="28"/>
        <v>0</v>
      </c>
      <c r="L101" s="48">
        <f t="shared" si="28"/>
        <v>0</v>
      </c>
      <c r="M101" s="48">
        <f t="shared" si="28"/>
        <v>0</v>
      </c>
      <c r="N101" s="48">
        <f t="shared" si="28"/>
        <v>0</v>
      </c>
      <c r="O101" s="48">
        <f t="shared" si="28"/>
        <v>0</v>
      </c>
      <c r="P101" s="48">
        <f t="shared" si="28"/>
        <v>0</v>
      </c>
      <c r="Q101" s="48">
        <f t="shared" si="28"/>
        <v>0</v>
      </c>
      <c r="R101" s="48">
        <f t="shared" si="28"/>
        <v>0</v>
      </c>
      <c r="S101" s="48">
        <f t="shared" si="28"/>
        <v>0</v>
      </c>
      <c r="T101" s="48">
        <f t="shared" si="28"/>
        <v>0</v>
      </c>
      <c r="U101" s="48">
        <f t="shared" si="28"/>
        <v>0</v>
      </c>
      <c r="V101" s="48">
        <f t="shared" si="28"/>
        <v>0</v>
      </c>
      <c r="W101" s="48">
        <f t="shared" si="28"/>
        <v>0</v>
      </c>
      <c r="X101" s="48">
        <f t="shared" si="28"/>
        <v>0</v>
      </c>
      <c r="Y101" s="48">
        <f t="shared" si="28"/>
        <v>0</v>
      </c>
      <c r="Z101" s="48">
        <f t="shared" si="28"/>
        <v>0</v>
      </c>
      <c r="AA101" s="48">
        <f t="shared" si="28"/>
        <v>0</v>
      </c>
      <c r="AB101" s="48">
        <f t="shared" si="28"/>
        <v>7</v>
      </c>
      <c r="AC101" s="48">
        <f t="shared" si="28"/>
        <v>0</v>
      </c>
      <c r="AD101" s="48">
        <f t="shared" si="28"/>
        <v>0</v>
      </c>
      <c r="AE101" s="48">
        <f t="shared" si="28"/>
        <v>0</v>
      </c>
      <c r="AF101" s="48">
        <f t="shared" si="28"/>
        <v>0</v>
      </c>
      <c r="AG101" s="48">
        <f t="shared" si="28"/>
        <v>0</v>
      </c>
      <c r="AH101" s="48">
        <f t="shared" si="28"/>
        <v>0</v>
      </c>
      <c r="AI101" s="48">
        <f t="shared" si="28"/>
        <v>0</v>
      </c>
      <c r="AJ101" s="48">
        <f t="shared" si="28"/>
        <v>0</v>
      </c>
      <c r="AK101" s="48">
        <f t="shared" si="28"/>
        <v>0</v>
      </c>
      <c r="AL101" s="48">
        <f t="shared" si="28"/>
        <v>0</v>
      </c>
      <c r="AM101" s="48">
        <f t="shared" si="28"/>
        <v>0</v>
      </c>
      <c r="AN101" s="48">
        <f t="shared" si="28"/>
        <v>0</v>
      </c>
      <c r="AO101" s="48">
        <f t="shared" si="28"/>
        <v>0</v>
      </c>
      <c r="AP101" s="48">
        <f t="shared" si="28"/>
        <v>0</v>
      </c>
      <c r="AQ101" s="48">
        <f t="shared" si="28"/>
        <v>0</v>
      </c>
      <c r="AR101" s="48">
        <f t="shared" si="28"/>
        <v>0</v>
      </c>
      <c r="AS101" s="48">
        <f t="shared" si="28"/>
        <v>0</v>
      </c>
      <c r="AT101" s="48">
        <f t="shared" si="28"/>
        <v>0</v>
      </c>
      <c r="AU101" s="974">
        <f t="shared" si="28"/>
        <v>0</v>
      </c>
      <c r="AV101" s="974">
        <f t="shared" si="28"/>
        <v>0</v>
      </c>
      <c r="AW101" s="974">
        <f t="shared" si="28"/>
        <v>7</v>
      </c>
    </row>
    <row r="102" spans="1:55" s="136" customFormat="1" ht="15" hidden="1" customHeight="1">
      <c r="A102" s="137" t="s">
        <v>151</v>
      </c>
      <c r="B102" s="129"/>
      <c r="C102" s="129">
        <v>0</v>
      </c>
      <c r="D102" s="129"/>
      <c r="E102" s="129"/>
      <c r="F102" s="129">
        <v>0</v>
      </c>
      <c r="G102" s="129"/>
      <c r="H102" s="129"/>
      <c r="I102" s="129">
        <v>0</v>
      </c>
      <c r="J102" s="129"/>
      <c r="K102" s="129"/>
      <c r="L102" s="129">
        <v>0</v>
      </c>
      <c r="M102" s="129"/>
      <c r="N102" s="129"/>
      <c r="O102" s="129">
        <v>0</v>
      </c>
      <c r="P102" s="129"/>
      <c r="Q102" s="129"/>
      <c r="R102" s="129">
        <v>0</v>
      </c>
      <c r="S102" s="129"/>
      <c r="T102" s="129"/>
      <c r="U102" s="129">
        <v>0</v>
      </c>
      <c r="V102" s="129"/>
      <c r="W102" s="129"/>
      <c r="X102" s="129">
        <v>0</v>
      </c>
      <c r="Y102" s="129"/>
      <c r="Z102" s="129"/>
      <c r="AA102" s="129">
        <v>0</v>
      </c>
      <c r="AB102" s="129"/>
      <c r="AC102" s="129"/>
      <c r="AD102" s="129">
        <v>0</v>
      </c>
      <c r="AE102" s="129"/>
      <c r="AF102" s="129"/>
      <c r="AG102" s="129">
        <v>0</v>
      </c>
      <c r="AH102" s="129"/>
      <c r="AI102" s="129"/>
      <c r="AJ102" s="129">
        <v>0</v>
      </c>
      <c r="AK102" s="129"/>
      <c r="AL102" s="129"/>
      <c r="AM102" s="129">
        <v>0</v>
      </c>
      <c r="AN102" s="129"/>
      <c r="AO102" s="129"/>
      <c r="AP102" s="129">
        <v>0</v>
      </c>
      <c r="AQ102" s="129"/>
      <c r="AR102" s="129"/>
      <c r="AS102" s="129">
        <v>0</v>
      </c>
      <c r="AT102" s="129"/>
      <c r="AU102" s="394">
        <f t="shared" ref="AU102:AW103" si="29">SUM(B102+E102+H102+K102+N102+Q102+T102+W102+Z102+AC102+AF102+AI102+AL102+AO102+AR102)</f>
        <v>0</v>
      </c>
      <c r="AV102" s="394">
        <f t="shared" si="29"/>
        <v>0</v>
      </c>
      <c r="AW102" s="395">
        <f t="shared" si="29"/>
        <v>0</v>
      </c>
      <c r="AY102" s="140"/>
      <c r="AZ102" s="140"/>
    </row>
    <row r="103" spans="1:55" s="139" customFormat="1" ht="15" hidden="1" customHeight="1">
      <c r="A103" s="137" t="s">
        <v>152</v>
      </c>
      <c r="B103" s="138">
        <f>B57-B101-B102</f>
        <v>70500</v>
      </c>
      <c r="C103" s="138">
        <v>74240</v>
      </c>
      <c r="D103" s="138"/>
      <c r="E103" s="138">
        <f>E57-E101-E102</f>
        <v>7000</v>
      </c>
      <c r="F103" s="138">
        <v>7595</v>
      </c>
      <c r="G103" s="138"/>
      <c r="H103" s="138">
        <f>H57-H101-H102</f>
        <v>10000</v>
      </c>
      <c r="I103" s="138">
        <v>9590</v>
      </c>
      <c r="J103" s="138"/>
      <c r="K103" s="138">
        <f>K57-K101-K102</f>
        <v>8000</v>
      </c>
      <c r="L103" s="138">
        <v>8000</v>
      </c>
      <c r="M103" s="138"/>
      <c r="N103" s="138">
        <f>N57-N101-N102</f>
        <v>1000</v>
      </c>
      <c r="O103" s="138">
        <v>1000</v>
      </c>
      <c r="P103" s="138"/>
      <c r="Q103" s="138">
        <f>Q57-Q101-Q102</f>
        <v>23267</v>
      </c>
      <c r="R103" s="138">
        <v>17267</v>
      </c>
      <c r="S103" s="138"/>
      <c r="T103" s="138">
        <f>T57-T101-T102</f>
        <v>1000</v>
      </c>
      <c r="U103" s="138">
        <v>1000</v>
      </c>
      <c r="V103" s="138"/>
      <c r="W103" s="138">
        <f>W57-W101-W102</f>
        <v>450</v>
      </c>
      <c r="X103" s="138">
        <v>450</v>
      </c>
      <c r="Y103" s="138"/>
      <c r="Z103" s="138">
        <f>Z57-Z101-Z102</f>
        <v>25000</v>
      </c>
      <c r="AA103" s="138">
        <v>31961</v>
      </c>
      <c r="AB103" s="138"/>
      <c r="AC103" s="138">
        <f>AC57-AC101-AC102</f>
        <v>3200</v>
      </c>
      <c r="AD103" s="138">
        <v>3450</v>
      </c>
      <c r="AE103" s="138"/>
      <c r="AF103" s="138">
        <f>AF57-AF101-AF102</f>
        <v>35000</v>
      </c>
      <c r="AG103" s="138">
        <v>60000</v>
      </c>
      <c r="AH103" s="138"/>
      <c r="AI103" s="138">
        <f>AI57-AI101-AI102</f>
        <v>660</v>
      </c>
      <c r="AJ103" s="138">
        <v>660</v>
      </c>
      <c r="AK103" s="138"/>
      <c r="AL103" s="138">
        <f>AL57-AL101-AL102</f>
        <v>5435</v>
      </c>
      <c r="AM103" s="138">
        <v>5435</v>
      </c>
      <c r="AN103" s="138"/>
      <c r="AO103" s="138">
        <f>AO57-AO101-AO102</f>
        <v>0</v>
      </c>
      <c r="AP103" s="138">
        <v>318407</v>
      </c>
      <c r="AQ103" s="138"/>
      <c r="AR103" s="138">
        <f>AR57-AR101-AR102</f>
        <v>0</v>
      </c>
      <c r="AS103" s="138">
        <v>250482</v>
      </c>
      <c r="AT103" s="138"/>
      <c r="AU103" s="394">
        <f t="shared" si="29"/>
        <v>190512</v>
      </c>
      <c r="AV103" s="394">
        <f t="shared" si="29"/>
        <v>789537</v>
      </c>
      <c r="AW103" s="395">
        <f t="shared" si="29"/>
        <v>0</v>
      </c>
      <c r="AY103" s="141"/>
      <c r="AZ103" s="141"/>
    </row>
    <row r="104" spans="1:55" ht="15" customHeight="1">
      <c r="AU104" s="313"/>
      <c r="AV104" s="313"/>
    </row>
    <row r="105" spans="1:55" ht="15" customHeight="1">
      <c r="AU105" s="313"/>
      <c r="AV105" s="313"/>
      <c r="AW105" s="314" t="s">
        <v>1231</v>
      </c>
    </row>
    <row r="106" spans="1:55" ht="15" customHeight="1">
      <c r="AU106" s="313"/>
      <c r="AV106" s="313"/>
    </row>
    <row r="107" spans="1:55" ht="15" customHeight="1">
      <c r="AU107" s="313"/>
      <c r="AV107" s="313"/>
    </row>
    <row r="108" spans="1:55" ht="15" customHeight="1">
      <c r="AU108" s="313"/>
      <c r="AV108" s="313"/>
    </row>
    <row r="109" spans="1:55" ht="15" customHeight="1">
      <c r="AU109" s="313"/>
      <c r="AV109" s="313"/>
    </row>
    <row r="110" spans="1:55" ht="15" customHeight="1">
      <c r="AU110" s="313"/>
      <c r="AV110" s="313"/>
    </row>
    <row r="111" spans="1:55" ht="15" customHeight="1">
      <c r="AU111" s="313"/>
      <c r="AV111" s="313"/>
    </row>
    <row r="112" spans="1:5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</sheetData>
  <mergeCells count="48">
    <mergeCell ref="W4:Y4"/>
    <mergeCell ref="N3:P3"/>
    <mergeCell ref="T2:V2"/>
    <mergeCell ref="K4:M4"/>
    <mergeCell ref="K3:M3"/>
    <mergeCell ref="N2:P2"/>
    <mergeCell ref="K2:M2"/>
    <mergeCell ref="N4:P4"/>
    <mergeCell ref="T3:V3"/>
    <mergeCell ref="T4:V4"/>
    <mergeCell ref="Q4:S4"/>
    <mergeCell ref="Q2:S2"/>
    <mergeCell ref="Q3:S3"/>
    <mergeCell ref="W2:Y2"/>
    <mergeCell ref="W3:Y3"/>
    <mergeCell ref="AC4:AE4"/>
    <mergeCell ref="Z4:AB4"/>
    <mergeCell ref="AC2:AE2"/>
    <mergeCell ref="AF2:AH2"/>
    <mergeCell ref="AF3:AH3"/>
    <mergeCell ref="Z2:AB2"/>
    <mergeCell ref="Z3:AB3"/>
    <mergeCell ref="AF4:AH4"/>
    <mergeCell ref="AC3:AE3"/>
    <mergeCell ref="AU2:AW2"/>
    <mergeCell ref="AU3:AW3"/>
    <mergeCell ref="AU4:AW4"/>
    <mergeCell ref="AR4:AT4"/>
    <mergeCell ref="AR2:AT2"/>
    <mergeCell ref="AR3:AT3"/>
    <mergeCell ref="H2:J2"/>
    <mergeCell ref="B4:D4"/>
    <mergeCell ref="E4:G4"/>
    <mergeCell ref="E3:G3"/>
    <mergeCell ref="B2:D2"/>
    <mergeCell ref="B3:D3"/>
    <mergeCell ref="E2:G2"/>
    <mergeCell ref="H4:J4"/>
    <mergeCell ref="H3:J3"/>
    <mergeCell ref="AO2:AQ2"/>
    <mergeCell ref="AO3:AQ3"/>
    <mergeCell ref="AO4:AQ4"/>
    <mergeCell ref="AI2:AK2"/>
    <mergeCell ref="AI3:AK3"/>
    <mergeCell ref="AI4:AK4"/>
    <mergeCell ref="AL2:AN2"/>
    <mergeCell ref="AL3:AN3"/>
    <mergeCell ref="AL4:AN4"/>
  </mergeCells>
  <phoneticPr fontId="17" type="noConversion"/>
  <printOptions horizontalCentered="1"/>
  <pageMargins left="0.43307086614173229" right="0.39370078740157483" top="0.74803149606299213" bottom="0.19685039370078741" header="0.19685039370078741" footer="0.19685039370078741"/>
  <pageSetup paperSize="9" scale="65" firstPageNumber="18" orientation="portrait" verticalDpi="300" r:id="rId1"/>
  <headerFooter alignWithMargins="0">
    <oddHeader>&amp;C
&amp;"Arial CE,Félkövér"
Budapest Főváros XV.ker.Önkormányzata 2014. évi költségvetés teljesítése (eFt)&amp;R&amp;8 4.3. m. a 21/2015 (V.4.) önkormányzati rendelethez</oddHeader>
    <oddFooter>&amp;C&amp;8                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3"/>
  <dimension ref="A1:CJ163"/>
  <sheetViews>
    <sheetView view="pageBreakPreview" zoomScale="75" zoomScaleNormal="100" zoomScaleSheetLayoutView="75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H8" sqref="H8"/>
    </sheetView>
  </sheetViews>
  <sheetFormatPr defaultRowHeight="12.75"/>
  <cols>
    <col min="1" max="1" width="49.5703125" style="70" customWidth="1"/>
    <col min="2" max="4" width="14.28515625" style="70" hidden="1" customWidth="1"/>
    <col min="5" max="7" width="14.28515625" style="314" hidden="1" customWidth="1"/>
    <col min="8" max="58" width="14.28515625" style="70" customWidth="1"/>
    <col min="59" max="61" width="14.28515625" style="70" hidden="1" customWidth="1"/>
    <col min="62" max="64" width="14.28515625" style="70" customWidth="1"/>
    <col min="65" max="76" width="14.28515625" style="70" hidden="1" customWidth="1"/>
    <col min="77" max="79" width="14.28515625" style="314" customWidth="1"/>
    <col min="80" max="82" width="14.28515625" style="314" hidden="1" customWidth="1"/>
    <col min="83" max="83" width="10.42578125" style="70" bestFit="1" customWidth="1"/>
    <col min="84" max="84" width="11.140625" style="52" customWidth="1"/>
    <col min="85" max="85" width="10.42578125" style="52" customWidth="1"/>
    <col min="86" max="16384" width="9.140625" style="70"/>
  </cols>
  <sheetData>
    <row r="1" spans="1:85" s="108" customFormat="1" ht="10.5" customHeight="1">
      <c r="A1" s="219" t="s">
        <v>167</v>
      </c>
      <c r="B1" s="518"/>
      <c r="C1" s="227">
        <v>1</v>
      </c>
      <c r="D1" s="715"/>
      <c r="E1" s="737"/>
      <c r="F1" s="728">
        <v>2</v>
      </c>
      <c r="G1" s="738"/>
      <c r="H1" s="518"/>
      <c r="I1" s="227">
        <v>3</v>
      </c>
      <c r="J1" s="715"/>
      <c r="K1" s="518"/>
      <c r="L1" s="227">
        <v>4</v>
      </c>
      <c r="M1" s="715"/>
      <c r="N1" s="466"/>
      <c r="O1" s="227">
        <v>5</v>
      </c>
      <c r="P1" s="466"/>
      <c r="Q1" s="466"/>
      <c r="R1" s="227">
        <v>6</v>
      </c>
      <c r="S1" s="466"/>
      <c r="T1" s="466"/>
      <c r="U1" s="227">
        <v>7</v>
      </c>
      <c r="V1" s="466"/>
      <c r="W1" s="466"/>
      <c r="X1" s="227">
        <v>8</v>
      </c>
      <c r="Y1" s="466"/>
      <c r="Z1" s="518"/>
      <c r="AA1" s="227">
        <v>9</v>
      </c>
      <c r="AB1" s="715"/>
      <c r="AC1" s="518"/>
      <c r="AD1" s="227">
        <v>10</v>
      </c>
      <c r="AE1" s="715"/>
      <c r="AF1" s="518"/>
      <c r="AG1" s="227">
        <v>11</v>
      </c>
      <c r="AH1" s="715"/>
      <c r="AI1" s="466"/>
      <c r="AJ1" s="227">
        <v>12</v>
      </c>
      <c r="AK1" s="466"/>
      <c r="AL1" s="466"/>
      <c r="AM1" s="227">
        <v>13</v>
      </c>
      <c r="AN1" s="466"/>
      <c r="AO1" s="466"/>
      <c r="AP1" s="227">
        <v>14</v>
      </c>
      <c r="AQ1" s="466"/>
      <c r="AR1" s="466"/>
      <c r="AS1" s="227">
        <v>15</v>
      </c>
      <c r="AT1" s="466"/>
      <c r="AU1" s="466"/>
      <c r="AV1" s="227">
        <v>16</v>
      </c>
      <c r="AW1" s="466"/>
      <c r="AX1" s="466"/>
      <c r="AY1" s="227">
        <v>16</v>
      </c>
      <c r="AZ1" s="466"/>
      <c r="BA1" s="466"/>
      <c r="BB1" s="227">
        <v>17</v>
      </c>
      <c r="BC1" s="466"/>
      <c r="BD1" s="466"/>
      <c r="BE1" s="227">
        <v>18</v>
      </c>
      <c r="BF1" s="466"/>
      <c r="BG1" s="466"/>
      <c r="BH1" s="227">
        <v>17</v>
      </c>
      <c r="BI1" s="466"/>
      <c r="BJ1" s="466"/>
      <c r="BK1" s="227">
        <v>19</v>
      </c>
      <c r="BL1" s="466"/>
      <c r="BM1" s="466"/>
      <c r="BN1" s="227">
        <v>19</v>
      </c>
      <c r="BO1" s="466"/>
      <c r="BP1" s="466"/>
      <c r="BQ1" s="227">
        <v>20</v>
      </c>
      <c r="BR1" s="466"/>
      <c r="BS1" s="466"/>
      <c r="BT1" s="227">
        <v>21</v>
      </c>
      <c r="BU1" s="466"/>
      <c r="BV1" s="466"/>
      <c r="BW1" s="227">
        <v>22</v>
      </c>
      <c r="BX1" s="466"/>
      <c r="BY1" s="739"/>
      <c r="BZ1" s="728">
        <v>20</v>
      </c>
      <c r="CA1" s="739"/>
      <c r="CB1" s="727"/>
      <c r="CC1" s="728">
        <v>24</v>
      </c>
      <c r="CD1" s="736"/>
      <c r="CF1" s="311"/>
      <c r="CG1" s="311"/>
    </row>
    <row r="2" spans="1:85" ht="24.75" customHeight="1">
      <c r="A2" s="219" t="s">
        <v>492</v>
      </c>
      <c r="B2" s="1454" t="s">
        <v>431</v>
      </c>
      <c r="C2" s="1445"/>
      <c r="D2" s="1446"/>
      <c r="E2" s="1457" t="s">
        <v>443</v>
      </c>
      <c r="F2" s="1448"/>
      <c r="G2" s="1449"/>
      <c r="H2" s="1352" t="s">
        <v>493</v>
      </c>
      <c r="I2" s="1381"/>
      <c r="J2" s="1382"/>
      <c r="K2" s="1352" t="s">
        <v>1196</v>
      </c>
      <c r="L2" s="1381"/>
      <c r="M2" s="1382"/>
      <c r="N2" s="1352" t="s">
        <v>255</v>
      </c>
      <c r="O2" s="1381"/>
      <c r="P2" s="1382"/>
      <c r="Q2" s="1352" t="s">
        <v>311</v>
      </c>
      <c r="R2" s="1381"/>
      <c r="S2" s="1382"/>
      <c r="T2" s="1352" t="s">
        <v>436</v>
      </c>
      <c r="U2" s="1391"/>
      <c r="V2" s="1392"/>
      <c r="W2" s="1352" t="s">
        <v>438</v>
      </c>
      <c r="X2" s="1391"/>
      <c r="Y2" s="1392"/>
      <c r="Z2" s="1352" t="s">
        <v>338</v>
      </c>
      <c r="AA2" s="1391"/>
      <c r="AB2" s="1392"/>
      <c r="AC2" s="1352" t="s">
        <v>441</v>
      </c>
      <c r="AD2" s="1391"/>
      <c r="AE2" s="1392"/>
      <c r="AF2" s="1352" t="s">
        <v>654</v>
      </c>
      <c r="AG2" s="1391"/>
      <c r="AH2" s="1392"/>
      <c r="AI2" s="1352" t="s">
        <v>883</v>
      </c>
      <c r="AJ2" s="1391"/>
      <c r="AK2" s="1392"/>
      <c r="AL2" s="1444" t="s">
        <v>445</v>
      </c>
      <c r="AM2" s="1445"/>
      <c r="AN2" s="1446"/>
      <c r="AO2" s="1444" t="s">
        <v>447</v>
      </c>
      <c r="AP2" s="1445"/>
      <c r="AQ2" s="1446"/>
      <c r="AR2" s="1444" t="s">
        <v>653</v>
      </c>
      <c r="AS2" s="1445"/>
      <c r="AT2" s="1446"/>
      <c r="AU2" s="1439" t="s">
        <v>369</v>
      </c>
      <c r="AV2" s="1440"/>
      <c r="AW2" s="1441"/>
      <c r="AX2" s="1444" t="s">
        <v>373</v>
      </c>
      <c r="AY2" s="1445"/>
      <c r="AZ2" s="1446"/>
      <c r="BA2" s="1444" t="s">
        <v>449</v>
      </c>
      <c r="BB2" s="1445"/>
      <c r="BC2" s="1446"/>
      <c r="BD2" s="1444" t="s">
        <v>451</v>
      </c>
      <c r="BE2" s="1445"/>
      <c r="BF2" s="1446"/>
      <c r="BG2" s="1444" t="s">
        <v>453</v>
      </c>
      <c r="BH2" s="1445"/>
      <c r="BI2" s="1446"/>
      <c r="BJ2" s="1444" t="s">
        <v>455</v>
      </c>
      <c r="BK2" s="1445"/>
      <c r="BL2" s="1446"/>
      <c r="BM2" s="740"/>
      <c r="BN2" s="741"/>
      <c r="BO2" s="742"/>
      <c r="BP2" s="740"/>
      <c r="BQ2" s="741"/>
      <c r="BR2" s="742"/>
      <c r="BS2" s="740"/>
      <c r="BT2" s="741"/>
      <c r="BU2" s="742"/>
      <c r="BV2" s="1444"/>
      <c r="BW2" s="1445"/>
      <c r="BX2" s="1446"/>
      <c r="BY2" s="1447" t="s">
        <v>195</v>
      </c>
      <c r="BZ2" s="1448"/>
      <c r="CA2" s="1449"/>
      <c r="CB2" s="1447" t="s">
        <v>196</v>
      </c>
      <c r="CC2" s="1448"/>
      <c r="CD2" s="1449"/>
    </row>
    <row r="3" spans="1:85" s="109" customFormat="1" ht="18.75" customHeight="1">
      <c r="A3" s="219" t="s">
        <v>758</v>
      </c>
      <c r="B3" s="1373" t="s">
        <v>430</v>
      </c>
      <c r="C3" s="1452"/>
      <c r="D3" s="1453"/>
      <c r="E3" s="1425" t="s">
        <v>25</v>
      </c>
      <c r="F3" s="1458"/>
      <c r="G3" s="1459"/>
      <c r="H3" s="1373" t="s">
        <v>432</v>
      </c>
      <c r="I3" s="1383"/>
      <c r="J3" s="1384"/>
      <c r="K3" s="1373" t="s">
        <v>433</v>
      </c>
      <c r="L3" s="1383"/>
      <c r="M3" s="1384"/>
      <c r="N3" s="1373" t="s">
        <v>256</v>
      </c>
      <c r="O3" s="1383"/>
      <c r="P3" s="1384"/>
      <c r="Q3" s="1373" t="s">
        <v>434</v>
      </c>
      <c r="R3" s="1383"/>
      <c r="S3" s="1384"/>
      <c r="T3" s="1373" t="s">
        <v>435</v>
      </c>
      <c r="U3" s="1391"/>
      <c r="V3" s="1392"/>
      <c r="W3" s="1373" t="s">
        <v>437</v>
      </c>
      <c r="X3" s="1391"/>
      <c r="Y3" s="1392"/>
      <c r="Z3" s="1373" t="s">
        <v>439</v>
      </c>
      <c r="AA3" s="1391"/>
      <c r="AB3" s="1392"/>
      <c r="AC3" s="1373" t="s">
        <v>440</v>
      </c>
      <c r="AD3" s="1391"/>
      <c r="AE3" s="1392"/>
      <c r="AF3" s="1373" t="s">
        <v>651</v>
      </c>
      <c r="AG3" s="1391"/>
      <c r="AH3" s="1392"/>
      <c r="AI3" s="1373" t="s">
        <v>442</v>
      </c>
      <c r="AJ3" s="1391"/>
      <c r="AK3" s="1392"/>
      <c r="AL3" s="1373" t="s">
        <v>444</v>
      </c>
      <c r="AM3" s="1442"/>
      <c r="AN3" s="1443"/>
      <c r="AO3" s="1373" t="s">
        <v>446</v>
      </c>
      <c r="AP3" s="1442"/>
      <c r="AQ3" s="1443"/>
      <c r="AR3" s="1373" t="s">
        <v>652</v>
      </c>
      <c r="AS3" s="1442"/>
      <c r="AT3" s="1443"/>
      <c r="AU3" s="970"/>
      <c r="AV3" s="971" t="s">
        <v>1368</v>
      </c>
      <c r="AW3" s="972"/>
      <c r="AX3" s="1373" t="s">
        <v>372</v>
      </c>
      <c r="AY3" s="1442"/>
      <c r="AZ3" s="1443"/>
      <c r="BA3" s="1373" t="s">
        <v>448</v>
      </c>
      <c r="BB3" s="1442"/>
      <c r="BC3" s="1443"/>
      <c r="BD3" s="1373" t="s">
        <v>450</v>
      </c>
      <c r="BE3" s="1442"/>
      <c r="BF3" s="1443"/>
      <c r="BG3" s="1373" t="s">
        <v>452</v>
      </c>
      <c r="BH3" s="1442"/>
      <c r="BI3" s="1443"/>
      <c r="BJ3" s="1373" t="s">
        <v>454</v>
      </c>
      <c r="BK3" s="1442"/>
      <c r="BL3" s="1443"/>
      <c r="BM3" s="521"/>
      <c r="BN3" s="525"/>
      <c r="BO3" s="526"/>
      <c r="BP3" s="521"/>
      <c r="BQ3" s="525"/>
      <c r="BR3" s="526"/>
      <c r="BS3" s="521"/>
      <c r="BT3" s="525"/>
      <c r="BU3" s="526"/>
      <c r="BV3" s="1373"/>
      <c r="BW3" s="1452"/>
      <c r="BX3" s="1453"/>
      <c r="BY3" s="1415" t="s">
        <v>25</v>
      </c>
      <c r="BZ3" s="1450"/>
      <c r="CA3" s="1451"/>
      <c r="CB3" s="1425" t="s">
        <v>25</v>
      </c>
      <c r="CC3" s="1426"/>
      <c r="CD3" s="1427"/>
      <c r="CF3" s="182"/>
      <c r="CG3" s="182"/>
    </row>
    <row r="4" spans="1:85" ht="16.5" hidden="1" customHeight="1">
      <c r="A4" s="181"/>
      <c r="B4" s="1421"/>
      <c r="C4" s="1455"/>
      <c r="D4" s="1456"/>
      <c r="E4" s="1431"/>
      <c r="F4" s="1460"/>
      <c r="G4" s="1461"/>
      <c r="H4" s="1421"/>
      <c r="I4" s="1455"/>
      <c r="J4" s="1456"/>
      <c r="K4" s="1421"/>
      <c r="L4" s="1455"/>
      <c r="M4" s="1456"/>
      <c r="N4" s="1421"/>
      <c r="O4" s="1455"/>
      <c r="P4" s="1456"/>
      <c r="Q4" s="1421"/>
      <c r="R4" s="1455"/>
      <c r="S4" s="1456"/>
      <c r="T4" s="1421"/>
      <c r="U4" s="1455"/>
      <c r="V4" s="1456"/>
      <c r="W4" s="1421"/>
      <c r="X4" s="1455"/>
      <c r="Y4" s="1456"/>
      <c r="Z4" s="1421"/>
      <c r="AA4" s="1422"/>
      <c r="AB4" s="1423"/>
      <c r="AC4" s="1421"/>
      <c r="AD4" s="1422"/>
      <c r="AE4" s="1423"/>
      <c r="AF4" s="1421"/>
      <c r="AG4" s="1422"/>
      <c r="AH4" s="1423"/>
      <c r="AI4" s="1421"/>
      <c r="AJ4" s="1422"/>
      <c r="AK4" s="1423"/>
      <c r="AL4" s="1421"/>
      <c r="AM4" s="1422"/>
      <c r="AN4" s="1423"/>
      <c r="AO4" s="1421"/>
      <c r="AP4" s="1422"/>
      <c r="AQ4" s="1423"/>
      <c r="AR4" s="1421"/>
      <c r="AS4" s="1422"/>
      <c r="AT4" s="1423"/>
      <c r="AU4" s="1421"/>
      <c r="AV4" s="1422"/>
      <c r="AW4" s="1423"/>
      <c r="AX4" s="1421"/>
      <c r="AY4" s="1422"/>
      <c r="AZ4" s="1423"/>
      <c r="BA4" s="1421"/>
      <c r="BB4" s="1422"/>
      <c r="BC4" s="1423"/>
      <c r="BD4" s="1421"/>
      <c r="BE4" s="1422"/>
      <c r="BF4" s="1423"/>
      <c r="BG4" s="1421"/>
      <c r="BH4" s="1422"/>
      <c r="BI4" s="1423"/>
      <c r="BJ4" s="1421"/>
      <c r="BK4" s="1422"/>
      <c r="BL4" s="1423"/>
      <c r="BM4" s="1421"/>
      <c r="BN4" s="1422"/>
      <c r="BO4" s="1423"/>
      <c r="BP4" s="1421"/>
      <c r="BQ4" s="1422"/>
      <c r="BR4" s="1423"/>
      <c r="BS4" s="1421"/>
      <c r="BT4" s="1422"/>
      <c r="BU4" s="1423"/>
      <c r="BV4" s="1421"/>
      <c r="BW4" s="1422"/>
      <c r="BX4" s="1423"/>
      <c r="BY4" s="1431"/>
      <c r="BZ4" s="1432"/>
      <c r="CA4" s="1433"/>
      <c r="CB4" s="1438" t="s">
        <v>277</v>
      </c>
      <c r="CC4" s="1356"/>
      <c r="CD4" s="1357"/>
    </row>
    <row r="5" spans="1:85" s="108" customFormat="1" ht="33" customHeight="1">
      <c r="A5" s="310" t="s">
        <v>28</v>
      </c>
      <c r="B5" s="251" t="s">
        <v>754</v>
      </c>
      <c r="C5" s="326" t="s">
        <v>958</v>
      </c>
      <c r="D5" s="251" t="s">
        <v>755</v>
      </c>
      <c r="E5" s="271" t="s">
        <v>754</v>
      </c>
      <c r="F5" s="331" t="s">
        <v>958</v>
      </c>
      <c r="G5" s="271" t="s">
        <v>755</v>
      </c>
      <c r="H5" s="503" t="s">
        <v>754</v>
      </c>
      <c r="I5" s="504" t="s">
        <v>902</v>
      </c>
      <c r="J5" s="503" t="s">
        <v>903</v>
      </c>
      <c r="K5" s="503" t="s">
        <v>754</v>
      </c>
      <c r="L5" s="504" t="s">
        <v>902</v>
      </c>
      <c r="M5" s="503" t="s">
        <v>903</v>
      </c>
      <c r="N5" s="503" t="s">
        <v>754</v>
      </c>
      <c r="O5" s="504" t="s">
        <v>902</v>
      </c>
      <c r="P5" s="503" t="s">
        <v>903</v>
      </c>
      <c r="Q5" s="503" t="s">
        <v>754</v>
      </c>
      <c r="R5" s="504" t="s">
        <v>902</v>
      </c>
      <c r="S5" s="503" t="s">
        <v>903</v>
      </c>
      <c r="T5" s="503" t="s">
        <v>754</v>
      </c>
      <c r="U5" s="504" t="s">
        <v>902</v>
      </c>
      <c r="V5" s="503" t="s">
        <v>903</v>
      </c>
      <c r="W5" s="503" t="s">
        <v>754</v>
      </c>
      <c r="X5" s="504" t="s">
        <v>902</v>
      </c>
      <c r="Y5" s="503" t="s">
        <v>903</v>
      </c>
      <c r="Z5" s="503" t="s">
        <v>754</v>
      </c>
      <c r="AA5" s="504" t="s">
        <v>902</v>
      </c>
      <c r="AB5" s="503" t="s">
        <v>903</v>
      </c>
      <c r="AC5" s="503" t="s">
        <v>754</v>
      </c>
      <c r="AD5" s="504" t="s">
        <v>902</v>
      </c>
      <c r="AE5" s="503" t="s">
        <v>903</v>
      </c>
      <c r="AF5" s="503" t="s">
        <v>754</v>
      </c>
      <c r="AG5" s="504" t="s">
        <v>902</v>
      </c>
      <c r="AH5" s="503" t="s">
        <v>903</v>
      </c>
      <c r="AI5" s="503" t="s">
        <v>754</v>
      </c>
      <c r="AJ5" s="504" t="s">
        <v>902</v>
      </c>
      <c r="AK5" s="503" t="s">
        <v>903</v>
      </c>
      <c r="AL5" s="503" t="s">
        <v>754</v>
      </c>
      <c r="AM5" s="504" t="s">
        <v>902</v>
      </c>
      <c r="AN5" s="503" t="s">
        <v>903</v>
      </c>
      <c r="AO5" s="503" t="s">
        <v>754</v>
      </c>
      <c r="AP5" s="504" t="s">
        <v>902</v>
      </c>
      <c r="AQ5" s="503" t="s">
        <v>903</v>
      </c>
      <c r="AR5" s="503" t="s">
        <v>754</v>
      </c>
      <c r="AS5" s="504" t="s">
        <v>902</v>
      </c>
      <c r="AT5" s="503" t="s">
        <v>903</v>
      </c>
      <c r="AU5" s="503" t="s">
        <v>754</v>
      </c>
      <c r="AV5" s="504" t="s">
        <v>902</v>
      </c>
      <c r="AW5" s="503" t="s">
        <v>903</v>
      </c>
      <c r="AX5" s="503" t="s">
        <v>754</v>
      </c>
      <c r="AY5" s="504" t="s">
        <v>902</v>
      </c>
      <c r="AZ5" s="503" t="s">
        <v>903</v>
      </c>
      <c r="BA5" s="503" t="s">
        <v>754</v>
      </c>
      <c r="BB5" s="504" t="s">
        <v>902</v>
      </c>
      <c r="BC5" s="503" t="s">
        <v>903</v>
      </c>
      <c r="BD5" s="503" t="s">
        <v>754</v>
      </c>
      <c r="BE5" s="504" t="s">
        <v>902</v>
      </c>
      <c r="BF5" s="503" t="s">
        <v>903</v>
      </c>
      <c r="BG5" s="503" t="s">
        <v>754</v>
      </c>
      <c r="BH5" s="504" t="s">
        <v>902</v>
      </c>
      <c r="BI5" s="503" t="s">
        <v>903</v>
      </c>
      <c r="BJ5" s="503" t="s">
        <v>754</v>
      </c>
      <c r="BK5" s="504" t="s">
        <v>902</v>
      </c>
      <c r="BL5" s="503" t="s">
        <v>903</v>
      </c>
      <c r="BM5" s="503" t="s">
        <v>754</v>
      </c>
      <c r="BN5" s="504" t="s">
        <v>902</v>
      </c>
      <c r="BO5" s="503" t="s">
        <v>903</v>
      </c>
      <c r="BP5" s="503" t="s">
        <v>754</v>
      </c>
      <c r="BQ5" s="504" t="s">
        <v>902</v>
      </c>
      <c r="BR5" s="503" t="s">
        <v>903</v>
      </c>
      <c r="BS5" s="503" t="s">
        <v>754</v>
      </c>
      <c r="BT5" s="504" t="s">
        <v>902</v>
      </c>
      <c r="BU5" s="503" t="s">
        <v>903</v>
      </c>
      <c r="BV5" s="503" t="s">
        <v>754</v>
      </c>
      <c r="BW5" s="504" t="s">
        <v>902</v>
      </c>
      <c r="BX5" s="503" t="s">
        <v>903</v>
      </c>
      <c r="BY5" s="503" t="s">
        <v>754</v>
      </c>
      <c r="BZ5" s="504" t="s">
        <v>902</v>
      </c>
      <c r="CA5" s="503" t="s">
        <v>903</v>
      </c>
      <c r="CB5" s="271" t="s">
        <v>754</v>
      </c>
      <c r="CC5" s="331" t="s">
        <v>958</v>
      </c>
      <c r="CD5" s="271" t="s">
        <v>755</v>
      </c>
      <c r="CF5" s="311"/>
      <c r="CG5" s="311"/>
    </row>
    <row r="6" spans="1:85" s="110" customFormat="1" ht="11.25" customHeight="1">
      <c r="A6" s="263"/>
      <c r="B6" s="263" t="s">
        <v>332</v>
      </c>
      <c r="C6" s="263" t="s">
        <v>165</v>
      </c>
      <c r="D6" s="263" t="s">
        <v>159</v>
      </c>
      <c r="E6" s="735" t="s">
        <v>160</v>
      </c>
      <c r="F6" s="735" t="s">
        <v>1209</v>
      </c>
      <c r="G6" s="735" t="s">
        <v>1210</v>
      </c>
      <c r="H6" s="733" t="s">
        <v>332</v>
      </c>
      <c r="I6" s="733" t="s">
        <v>165</v>
      </c>
      <c r="J6" s="733" t="s">
        <v>159</v>
      </c>
      <c r="K6" s="733" t="s">
        <v>160</v>
      </c>
      <c r="L6" s="733" t="s">
        <v>1209</v>
      </c>
      <c r="M6" s="733" t="s">
        <v>1210</v>
      </c>
      <c r="N6" s="733" t="s">
        <v>1211</v>
      </c>
      <c r="O6" s="733" t="s">
        <v>1226</v>
      </c>
      <c r="P6" s="733" t="s">
        <v>1227</v>
      </c>
      <c r="Q6" s="733" t="s">
        <v>224</v>
      </c>
      <c r="R6" s="733" t="s">
        <v>1228</v>
      </c>
      <c r="S6" s="733" t="s">
        <v>986</v>
      </c>
      <c r="T6" s="733" t="s">
        <v>987</v>
      </c>
      <c r="U6" s="733" t="s">
        <v>988</v>
      </c>
      <c r="V6" s="733" t="s">
        <v>989</v>
      </c>
      <c r="W6" s="733" t="s">
        <v>990</v>
      </c>
      <c r="X6" s="733" t="s">
        <v>506</v>
      </c>
      <c r="Y6" s="733" t="s">
        <v>991</v>
      </c>
      <c r="Z6" s="733" t="s">
        <v>992</v>
      </c>
      <c r="AA6" s="733" t="s">
        <v>511</v>
      </c>
      <c r="AB6" s="733" t="s">
        <v>1224</v>
      </c>
      <c r="AC6" s="733" t="s">
        <v>1225</v>
      </c>
      <c r="AD6" s="733" t="s">
        <v>348</v>
      </c>
      <c r="AE6" s="733" t="s">
        <v>349</v>
      </c>
      <c r="AF6" s="733" t="s">
        <v>350</v>
      </c>
      <c r="AG6" s="733" t="s">
        <v>351</v>
      </c>
      <c r="AH6" s="733" t="s">
        <v>352</v>
      </c>
      <c r="AI6" s="733" t="s">
        <v>520</v>
      </c>
      <c r="AJ6" s="733" t="s">
        <v>521</v>
      </c>
      <c r="AK6" s="733" t="s">
        <v>1197</v>
      </c>
      <c r="AL6" s="733" t="s">
        <v>1198</v>
      </c>
      <c r="AM6" s="733" t="s">
        <v>1199</v>
      </c>
      <c r="AN6" s="733" t="s">
        <v>1200</v>
      </c>
      <c r="AO6" s="733" t="s">
        <v>1201</v>
      </c>
      <c r="AP6" s="733" t="s">
        <v>1202</v>
      </c>
      <c r="AQ6" s="733" t="s">
        <v>1203</v>
      </c>
      <c r="AR6" s="733" t="s">
        <v>1204</v>
      </c>
      <c r="AS6" s="733" t="s">
        <v>1205</v>
      </c>
      <c r="AT6" s="733" t="s">
        <v>1206</v>
      </c>
      <c r="AU6" s="733" t="s">
        <v>1207</v>
      </c>
      <c r="AV6" s="733" t="s">
        <v>498</v>
      </c>
      <c r="AW6" s="733" t="s">
        <v>499</v>
      </c>
      <c r="AX6" s="733" t="s">
        <v>500</v>
      </c>
      <c r="AY6" s="733" t="s">
        <v>502</v>
      </c>
      <c r="AZ6" s="733" t="s">
        <v>522</v>
      </c>
      <c r="BA6" s="733" t="s">
        <v>523</v>
      </c>
      <c r="BB6" s="733" t="s">
        <v>524</v>
      </c>
      <c r="BC6" s="733" t="s">
        <v>525</v>
      </c>
      <c r="BD6" s="733" t="s">
        <v>526</v>
      </c>
      <c r="BE6" s="733" t="s">
        <v>527</v>
      </c>
      <c r="BF6" s="733" t="s">
        <v>528</v>
      </c>
      <c r="BG6" s="733" t="s">
        <v>529</v>
      </c>
      <c r="BH6" s="733" t="s">
        <v>530</v>
      </c>
      <c r="BI6" s="733" t="s">
        <v>531</v>
      </c>
      <c r="BJ6" s="733" t="s">
        <v>529</v>
      </c>
      <c r="BK6" s="733" t="s">
        <v>530</v>
      </c>
      <c r="BL6" s="733" t="s">
        <v>531</v>
      </c>
      <c r="BM6" s="733" t="s">
        <v>249</v>
      </c>
      <c r="BN6" s="733" t="s">
        <v>250</v>
      </c>
      <c r="BO6" s="733" t="s">
        <v>251</v>
      </c>
      <c r="BP6" s="733" t="s">
        <v>252</v>
      </c>
      <c r="BQ6" s="733" t="s">
        <v>253</v>
      </c>
      <c r="BR6" s="733" t="s">
        <v>254</v>
      </c>
      <c r="BS6" s="733" t="s">
        <v>1369</v>
      </c>
      <c r="BT6" s="733" t="s">
        <v>1370</v>
      </c>
      <c r="BU6" s="733" t="s">
        <v>1371</v>
      </c>
      <c r="BV6" s="733" t="s">
        <v>344</v>
      </c>
      <c r="BW6" s="733" t="s">
        <v>533</v>
      </c>
      <c r="BX6" s="733" t="s">
        <v>534</v>
      </c>
      <c r="BY6" s="733" t="s">
        <v>532</v>
      </c>
      <c r="BZ6" s="733" t="s">
        <v>247</v>
      </c>
      <c r="CA6" s="733" t="s">
        <v>248</v>
      </c>
      <c r="CB6" s="733" t="s">
        <v>344</v>
      </c>
      <c r="CC6" s="733" t="s">
        <v>533</v>
      </c>
      <c r="CD6" s="733" t="s">
        <v>534</v>
      </c>
      <c r="CF6" s="724"/>
      <c r="CG6" s="724"/>
    </row>
    <row r="7" spans="1:85" s="111" customFormat="1" ht="14.25" hidden="1" customHeight="1">
      <c r="A7" s="255"/>
      <c r="B7" s="147"/>
      <c r="C7" s="147"/>
      <c r="D7" s="252"/>
      <c r="E7" s="272"/>
      <c r="F7" s="272"/>
      <c r="G7" s="273"/>
      <c r="H7" s="147"/>
      <c r="I7" s="147"/>
      <c r="J7" s="252"/>
      <c r="K7" s="147"/>
      <c r="L7" s="147"/>
      <c r="M7" s="252"/>
      <c r="N7" s="147"/>
      <c r="O7" s="147"/>
      <c r="P7" s="252"/>
      <c r="Q7" s="147"/>
      <c r="R7" s="147"/>
      <c r="S7" s="252"/>
      <c r="T7" s="147"/>
      <c r="U7" s="147"/>
      <c r="V7" s="252"/>
      <c r="W7" s="147"/>
      <c r="X7" s="147"/>
      <c r="Y7" s="252"/>
      <c r="Z7" s="147"/>
      <c r="AA7" s="147"/>
      <c r="AB7" s="252"/>
      <c r="AC7" s="147"/>
      <c r="AD7" s="147"/>
      <c r="AE7" s="252"/>
      <c r="AF7" s="147"/>
      <c r="AG7" s="147"/>
      <c r="AH7" s="252"/>
      <c r="AI7" s="147"/>
      <c r="AJ7" s="147"/>
      <c r="AK7" s="252"/>
      <c r="AL7" s="147"/>
      <c r="AM7" s="147"/>
      <c r="AN7" s="252"/>
      <c r="AO7" s="147"/>
      <c r="AP7" s="147"/>
      <c r="AQ7" s="252"/>
      <c r="AR7" s="147"/>
      <c r="AS7" s="147"/>
      <c r="AT7" s="252"/>
      <c r="AU7" s="147"/>
      <c r="AV7" s="147"/>
      <c r="AW7" s="252"/>
      <c r="AX7" s="147"/>
      <c r="AY7" s="147"/>
      <c r="AZ7" s="252"/>
      <c r="BA7" s="147"/>
      <c r="BB7" s="147"/>
      <c r="BC7" s="252"/>
      <c r="BD7" s="147"/>
      <c r="BE7" s="147"/>
      <c r="BF7" s="252"/>
      <c r="BG7" s="147"/>
      <c r="BH7" s="147"/>
      <c r="BI7" s="252"/>
      <c r="BJ7" s="147"/>
      <c r="BK7" s="147"/>
      <c r="BL7" s="252"/>
      <c r="BM7" s="147"/>
      <c r="BN7" s="147"/>
      <c r="BO7" s="252"/>
      <c r="BP7" s="147"/>
      <c r="BQ7" s="147"/>
      <c r="BR7" s="252"/>
      <c r="BS7" s="147"/>
      <c r="BT7" s="147"/>
      <c r="BU7" s="252"/>
      <c r="BV7" s="147"/>
      <c r="BW7" s="147"/>
      <c r="BX7" s="252"/>
      <c r="BY7" s="272"/>
      <c r="BZ7" s="272"/>
      <c r="CA7" s="273"/>
      <c r="CB7" s="337"/>
      <c r="CC7" s="337"/>
      <c r="CD7" s="337"/>
      <c r="CF7" s="52"/>
      <c r="CG7" s="52"/>
    </row>
    <row r="8" spans="1:85" s="111" customFormat="1" ht="12" customHeight="1">
      <c r="A8" s="255" t="s">
        <v>759</v>
      </c>
      <c r="B8" s="147"/>
      <c r="C8" s="147"/>
      <c r="D8" s="252">
        <f>SUM(B8+C8)</f>
        <v>0</v>
      </c>
      <c r="E8" s="272">
        <f>B8</f>
        <v>0</v>
      </c>
      <c r="F8" s="272">
        <f>C8</f>
        <v>0</v>
      </c>
      <c r="G8" s="273">
        <f>SUM(E8+F8)</f>
        <v>0</v>
      </c>
      <c r="H8" s="147"/>
      <c r="I8" s="147">
        <v>0</v>
      </c>
      <c r="J8" s="252"/>
      <c r="K8" s="147"/>
      <c r="L8" s="147">
        <v>0</v>
      </c>
      <c r="M8" s="252"/>
      <c r="N8" s="147"/>
      <c r="O8" s="147">
        <v>0</v>
      </c>
      <c r="P8" s="252"/>
      <c r="Q8" s="147"/>
      <c r="R8" s="147">
        <v>0</v>
      </c>
      <c r="S8" s="252"/>
      <c r="T8" s="147"/>
      <c r="U8" s="147">
        <v>0</v>
      </c>
      <c r="V8" s="252"/>
      <c r="W8" s="147"/>
      <c r="X8" s="147">
        <v>0</v>
      </c>
      <c r="Y8" s="252"/>
      <c r="Z8" s="147"/>
      <c r="AA8" s="147">
        <v>0</v>
      </c>
      <c r="AB8" s="252"/>
      <c r="AC8" s="147"/>
      <c r="AD8" s="147">
        <v>0</v>
      </c>
      <c r="AE8" s="252"/>
      <c r="AF8" s="147"/>
      <c r="AG8" s="147">
        <v>0</v>
      </c>
      <c r="AH8" s="252"/>
      <c r="AI8" s="147"/>
      <c r="AJ8" s="147">
        <v>0</v>
      </c>
      <c r="AK8" s="252"/>
      <c r="AL8" s="147"/>
      <c r="AM8" s="147">
        <v>0</v>
      </c>
      <c r="AN8" s="252"/>
      <c r="AO8" s="147"/>
      <c r="AP8" s="147">
        <v>0</v>
      </c>
      <c r="AQ8" s="252"/>
      <c r="AR8" s="147"/>
      <c r="AS8" s="147">
        <v>0</v>
      </c>
      <c r="AT8" s="252"/>
      <c r="AU8" s="147"/>
      <c r="AV8" s="147">
        <v>0</v>
      </c>
      <c r="AW8" s="252"/>
      <c r="AX8" s="147"/>
      <c r="AY8" s="147">
        <v>0</v>
      </c>
      <c r="AZ8" s="252"/>
      <c r="BA8" s="147"/>
      <c r="BB8" s="147">
        <v>0</v>
      </c>
      <c r="BC8" s="252"/>
      <c r="BD8" s="147"/>
      <c r="BE8" s="147">
        <v>0</v>
      </c>
      <c r="BF8" s="252"/>
      <c r="BG8" s="147"/>
      <c r="BH8" s="147"/>
      <c r="BI8" s="252">
        <f>SUM(BG8+BH8)</f>
        <v>0</v>
      </c>
      <c r="BJ8" s="147"/>
      <c r="BK8" s="147">
        <v>0</v>
      </c>
      <c r="BL8" s="252"/>
      <c r="BM8" s="147"/>
      <c r="BN8" s="147"/>
      <c r="BO8" s="252">
        <f>SUM(BM8+BN8)</f>
        <v>0</v>
      </c>
      <c r="BP8" s="147"/>
      <c r="BQ8" s="147"/>
      <c r="BR8" s="252">
        <f>SUM(BP8+BQ8)</f>
        <v>0</v>
      </c>
      <c r="BS8" s="147"/>
      <c r="BT8" s="147"/>
      <c r="BU8" s="252">
        <f>SUM(BS8+BT8)</f>
        <v>0</v>
      </c>
      <c r="BV8" s="147"/>
      <c r="BW8" s="147"/>
      <c r="BX8" s="252">
        <f>SUM(BV8+BW8)</f>
        <v>0</v>
      </c>
      <c r="BY8" s="337">
        <f>SUM(H8+K8+N8+Q8+T8+W8+Z8+AC8+AF8+AI8+AL8+AO8+AR8+AX8+BA8+BD8+BG8+BJ8+BM8+BP8+BS8+BV8)</f>
        <v>0</v>
      </c>
      <c r="BZ8" s="272">
        <f>SUM(I8+L8+O8+R8+U8+X8+AA8+AD8+AG8+AJ8+AM8+AP8+AS8+AY8+AV8+BB8+BE8+BH8+BK8+BN8+BQ8+BT8+BW8)</f>
        <v>0</v>
      </c>
      <c r="CA8" s="272">
        <f>SUM(J8+M8+P8+S8+V8+Y8+AB8+AE8+AH8+AK8+AN8+AQ8+AT8+AZ8+AW8+BC8+BF8+BI8+BL8+BO8+BR8+BU8+BX8)</f>
        <v>0</v>
      </c>
      <c r="CB8" s="337">
        <f>SUM(E8+BY8)</f>
        <v>0</v>
      </c>
      <c r="CC8" s="337">
        <f>SUM(F8+BZ8)</f>
        <v>0</v>
      </c>
      <c r="CD8" s="337">
        <f>SUM(CB8+CC8)</f>
        <v>0</v>
      </c>
      <c r="CF8" s="52"/>
      <c r="CG8" s="52"/>
    </row>
    <row r="9" spans="1:85" s="111" customFormat="1" ht="12" customHeight="1">
      <c r="A9" s="973" t="s">
        <v>781</v>
      </c>
      <c r="B9" s="147"/>
      <c r="C9" s="147"/>
      <c r="D9" s="252">
        <f>SUM(B9+C9)</f>
        <v>0</v>
      </c>
      <c r="E9" s="272"/>
      <c r="F9" s="272"/>
      <c r="G9" s="273">
        <f>SUM(E9+F9)</f>
        <v>0</v>
      </c>
      <c r="H9" s="147"/>
      <c r="I9" s="147">
        <v>0</v>
      </c>
      <c r="J9" s="252"/>
      <c r="K9" s="147"/>
      <c r="L9" s="147">
        <v>0</v>
      </c>
      <c r="M9" s="252"/>
      <c r="N9" s="147"/>
      <c r="O9" s="147">
        <v>0</v>
      </c>
      <c r="P9" s="252"/>
      <c r="Q9" s="147"/>
      <c r="R9" s="147">
        <v>0</v>
      </c>
      <c r="S9" s="252"/>
      <c r="T9" s="147"/>
      <c r="U9" s="147">
        <v>0</v>
      </c>
      <c r="V9" s="252"/>
      <c r="W9" s="147"/>
      <c r="X9" s="147">
        <v>0</v>
      </c>
      <c r="Y9" s="252"/>
      <c r="Z9" s="147"/>
      <c r="AA9" s="147">
        <v>0</v>
      </c>
      <c r="AB9" s="252"/>
      <c r="AC9" s="147"/>
      <c r="AD9" s="147">
        <v>0</v>
      </c>
      <c r="AE9" s="252"/>
      <c r="AF9" s="147"/>
      <c r="AG9" s="147">
        <v>0</v>
      </c>
      <c r="AH9" s="252"/>
      <c r="AI9" s="147"/>
      <c r="AJ9" s="147">
        <v>0</v>
      </c>
      <c r="AK9" s="252"/>
      <c r="AL9" s="147"/>
      <c r="AM9" s="147">
        <v>0</v>
      </c>
      <c r="AN9" s="252"/>
      <c r="AO9" s="147"/>
      <c r="AP9" s="147">
        <v>0</v>
      </c>
      <c r="AQ9" s="252"/>
      <c r="AR9" s="147"/>
      <c r="AS9" s="147">
        <v>0</v>
      </c>
      <c r="AT9" s="252"/>
      <c r="AU9" s="147"/>
      <c r="AV9" s="147">
        <v>0</v>
      </c>
      <c r="AW9" s="252"/>
      <c r="AX9" s="147"/>
      <c r="AY9" s="147">
        <v>0</v>
      </c>
      <c r="AZ9" s="252"/>
      <c r="BA9" s="147"/>
      <c r="BB9" s="147">
        <v>0</v>
      </c>
      <c r="BC9" s="252"/>
      <c r="BD9" s="147"/>
      <c r="BE9" s="147">
        <v>0</v>
      </c>
      <c r="BF9" s="252"/>
      <c r="BG9" s="147"/>
      <c r="BH9" s="147"/>
      <c r="BI9" s="252">
        <f>SUM(BG9+BH9)</f>
        <v>0</v>
      </c>
      <c r="BJ9" s="147"/>
      <c r="BK9" s="147">
        <v>0</v>
      </c>
      <c r="BL9" s="252"/>
      <c r="BM9" s="147"/>
      <c r="BN9" s="147"/>
      <c r="BO9" s="252">
        <f>SUM(BM9+BN9)</f>
        <v>0</v>
      </c>
      <c r="BP9" s="147"/>
      <c r="BQ9" s="147"/>
      <c r="BR9" s="252">
        <f>SUM(BP9+BQ9)</f>
        <v>0</v>
      </c>
      <c r="BS9" s="147"/>
      <c r="BT9" s="147"/>
      <c r="BU9" s="252">
        <f>SUM(BS9+BT9)</f>
        <v>0</v>
      </c>
      <c r="BV9" s="147"/>
      <c r="BW9" s="147"/>
      <c r="BX9" s="252">
        <f>SUM(BV9+BW9)</f>
        <v>0</v>
      </c>
      <c r="BY9" s="337">
        <f t="shared" ref="BY9:BY12" si="0">SUM(H9+K9+N9+Q9+T9+W9+Z9+AC9+AF9+AI9+AL9+AO9+AR9+AX9+BA9+BD9+BG9+BJ9+BM9+BP9+BS9+BV9)</f>
        <v>0</v>
      </c>
      <c r="BZ9" s="272">
        <f t="shared" ref="BZ9:BZ12" si="1">SUM(I9+L9+O9+R9+U9+X9+AA9+AD9+AG9+AJ9+AM9+AP9+AS9+AY9+AV9+BB9+BE9+BH9+BK9+BN9+BQ9+BT9+BW9)</f>
        <v>0</v>
      </c>
      <c r="CA9" s="272">
        <f t="shared" ref="CA9:CA12" si="2">SUM(J9+M9+P9+S9+V9+Y9+AB9+AE9+AH9+AK9+AN9+AQ9+AT9+AZ9+AW9+BC9+BF9+BI9+BL9+BO9+BR9+BU9+BX9)</f>
        <v>0</v>
      </c>
      <c r="CB9" s="337">
        <f t="shared" ref="CB9:CC11" si="3">SUM(B9+H9+K9+N9+Q9+T9+W9+Z9+AC9+BV9)</f>
        <v>0</v>
      </c>
      <c r="CC9" s="337">
        <f t="shared" si="3"/>
        <v>0</v>
      </c>
      <c r="CD9" s="337">
        <f>SUM(CB9+CC9)</f>
        <v>0</v>
      </c>
      <c r="CF9" s="52"/>
      <c r="CG9" s="52"/>
    </row>
    <row r="10" spans="1:85" s="111" customFormat="1" ht="12.75" customHeight="1">
      <c r="A10" s="973" t="s">
        <v>1367</v>
      </c>
      <c r="B10" s="147"/>
      <c r="C10" s="147"/>
      <c r="D10" s="252">
        <f>SUM(B10+C10)</f>
        <v>0</v>
      </c>
      <c r="E10" s="272"/>
      <c r="F10" s="272"/>
      <c r="G10" s="273">
        <f>SUM(E10+F10)</f>
        <v>0</v>
      </c>
      <c r="H10" s="147"/>
      <c r="I10" s="147">
        <v>0</v>
      </c>
      <c r="J10" s="252"/>
      <c r="K10" s="147"/>
      <c r="L10" s="147">
        <v>0</v>
      </c>
      <c r="M10" s="252"/>
      <c r="N10" s="147"/>
      <c r="O10" s="147">
        <v>0</v>
      </c>
      <c r="P10" s="252"/>
      <c r="Q10" s="147"/>
      <c r="R10" s="147">
        <v>0</v>
      </c>
      <c r="S10" s="252"/>
      <c r="T10" s="147"/>
      <c r="U10" s="147">
        <v>0</v>
      </c>
      <c r="V10" s="252"/>
      <c r="W10" s="147"/>
      <c r="X10" s="147">
        <v>0</v>
      </c>
      <c r="Y10" s="252"/>
      <c r="Z10" s="147"/>
      <c r="AA10" s="147">
        <v>0</v>
      </c>
      <c r="AB10" s="252"/>
      <c r="AC10" s="147"/>
      <c r="AD10" s="147">
        <v>0</v>
      </c>
      <c r="AE10" s="252"/>
      <c r="AF10" s="147"/>
      <c r="AG10" s="147">
        <v>0</v>
      </c>
      <c r="AH10" s="252"/>
      <c r="AI10" s="147"/>
      <c r="AJ10" s="147">
        <v>0</v>
      </c>
      <c r="AK10" s="252"/>
      <c r="AL10" s="147"/>
      <c r="AM10" s="147">
        <v>0</v>
      </c>
      <c r="AN10" s="252"/>
      <c r="AO10" s="147"/>
      <c r="AP10" s="147">
        <v>0</v>
      </c>
      <c r="AQ10" s="252"/>
      <c r="AR10" s="147"/>
      <c r="AS10" s="147">
        <v>0</v>
      </c>
      <c r="AT10" s="252"/>
      <c r="AU10" s="147"/>
      <c r="AV10" s="147">
        <v>0</v>
      </c>
      <c r="AW10" s="252"/>
      <c r="AX10" s="147"/>
      <c r="AY10" s="147">
        <v>0</v>
      </c>
      <c r="AZ10" s="252"/>
      <c r="BA10" s="147"/>
      <c r="BB10" s="147">
        <v>0</v>
      </c>
      <c r="BC10" s="252"/>
      <c r="BD10" s="147"/>
      <c r="BE10" s="147">
        <v>0</v>
      </c>
      <c r="BF10" s="252"/>
      <c r="BG10" s="147"/>
      <c r="BH10" s="147"/>
      <c r="BI10" s="252">
        <f>SUM(BG10+BH10)</f>
        <v>0</v>
      </c>
      <c r="BJ10" s="147"/>
      <c r="BK10" s="147">
        <v>0</v>
      </c>
      <c r="BL10" s="252"/>
      <c r="BM10" s="147"/>
      <c r="BN10" s="147"/>
      <c r="BO10" s="252">
        <f>SUM(BM10+BN10)</f>
        <v>0</v>
      </c>
      <c r="BP10" s="147"/>
      <c r="BQ10" s="147"/>
      <c r="BR10" s="252">
        <f>SUM(BP10+BQ10)</f>
        <v>0</v>
      </c>
      <c r="BS10" s="147"/>
      <c r="BT10" s="147"/>
      <c r="BU10" s="252">
        <f>SUM(BS10+BT10)</f>
        <v>0</v>
      </c>
      <c r="BV10" s="147"/>
      <c r="BW10" s="147"/>
      <c r="BX10" s="252">
        <f>SUM(BV10+BW10)</f>
        <v>0</v>
      </c>
      <c r="BY10" s="337">
        <f t="shared" si="0"/>
        <v>0</v>
      </c>
      <c r="BZ10" s="272">
        <f t="shared" si="1"/>
        <v>0</v>
      </c>
      <c r="CA10" s="272">
        <f t="shared" si="2"/>
        <v>0</v>
      </c>
      <c r="CB10" s="337">
        <f t="shared" si="3"/>
        <v>0</v>
      </c>
      <c r="CC10" s="337">
        <f t="shared" si="3"/>
        <v>0</v>
      </c>
      <c r="CD10" s="337">
        <f>SUM(CB10+CC10)</f>
        <v>0</v>
      </c>
      <c r="CF10" s="52"/>
      <c r="CG10" s="52"/>
    </row>
    <row r="11" spans="1:85" s="111" customFormat="1" ht="12.75" hidden="1" customHeight="1">
      <c r="A11" s="255"/>
      <c r="B11" s="147"/>
      <c r="C11" s="147"/>
      <c r="D11" s="252">
        <f>SUM(B11+C11)</f>
        <v>0</v>
      </c>
      <c r="E11" s="272"/>
      <c r="F11" s="272"/>
      <c r="G11" s="273">
        <f>SUM(E11+F11)</f>
        <v>0</v>
      </c>
      <c r="H11" s="147"/>
      <c r="I11" s="147">
        <v>0</v>
      </c>
      <c r="J11" s="252"/>
      <c r="K11" s="147"/>
      <c r="L11" s="147">
        <v>0</v>
      </c>
      <c r="M11" s="252"/>
      <c r="N11" s="147"/>
      <c r="O11" s="147">
        <v>0</v>
      </c>
      <c r="P11" s="252"/>
      <c r="Q11" s="147"/>
      <c r="R11" s="147">
        <v>0</v>
      </c>
      <c r="S11" s="252"/>
      <c r="T11" s="147"/>
      <c r="U11" s="147">
        <v>0</v>
      </c>
      <c r="V11" s="252"/>
      <c r="W11" s="147"/>
      <c r="X11" s="147">
        <v>0</v>
      </c>
      <c r="Y11" s="252"/>
      <c r="Z11" s="147"/>
      <c r="AA11" s="147">
        <v>0</v>
      </c>
      <c r="AB11" s="252"/>
      <c r="AC11" s="147"/>
      <c r="AD11" s="147">
        <v>0</v>
      </c>
      <c r="AE11" s="252"/>
      <c r="AF11" s="147"/>
      <c r="AG11" s="147">
        <v>0</v>
      </c>
      <c r="AH11" s="252"/>
      <c r="AI11" s="147"/>
      <c r="AJ11" s="147"/>
      <c r="AK11" s="252"/>
      <c r="AL11" s="147"/>
      <c r="AM11" s="147"/>
      <c r="AN11" s="252"/>
      <c r="AO11" s="147"/>
      <c r="AP11" s="147"/>
      <c r="AQ11" s="252"/>
      <c r="AR11" s="147"/>
      <c r="AS11" s="147"/>
      <c r="AT11" s="252"/>
      <c r="AU11" s="147"/>
      <c r="AV11" s="147"/>
      <c r="AW11" s="252"/>
      <c r="AX11" s="147"/>
      <c r="AY11" s="147"/>
      <c r="AZ11" s="252"/>
      <c r="BA11" s="147"/>
      <c r="BB11" s="147"/>
      <c r="BC11" s="252"/>
      <c r="BD11" s="147"/>
      <c r="BE11" s="147"/>
      <c r="BF11" s="252"/>
      <c r="BG11" s="147"/>
      <c r="BH11" s="147"/>
      <c r="BI11" s="252"/>
      <c r="BJ11" s="147"/>
      <c r="BK11" s="147"/>
      <c r="BL11" s="252"/>
      <c r="BM11" s="147"/>
      <c r="BN11" s="147"/>
      <c r="BO11" s="252"/>
      <c r="BP11" s="147"/>
      <c r="BQ11" s="147"/>
      <c r="BR11" s="252"/>
      <c r="BS11" s="147"/>
      <c r="BT11" s="147"/>
      <c r="BU11" s="252"/>
      <c r="BV11" s="147"/>
      <c r="BW11" s="147"/>
      <c r="BX11" s="252"/>
      <c r="BY11" s="337">
        <f t="shared" si="0"/>
        <v>0</v>
      </c>
      <c r="BZ11" s="272">
        <f t="shared" si="1"/>
        <v>0</v>
      </c>
      <c r="CA11" s="272">
        <f t="shared" si="2"/>
        <v>0</v>
      </c>
      <c r="CB11" s="337">
        <f t="shared" si="3"/>
        <v>0</v>
      </c>
      <c r="CC11" s="337">
        <f t="shared" si="3"/>
        <v>0</v>
      </c>
      <c r="CD11" s="337">
        <f>SUM(CB11+CC11)</f>
        <v>0</v>
      </c>
      <c r="CF11" s="52"/>
      <c r="CG11" s="52"/>
    </row>
    <row r="12" spans="1:85" s="111" customFormat="1" ht="12.75" customHeight="1">
      <c r="A12" s="255" t="s">
        <v>1009</v>
      </c>
      <c r="B12" s="147"/>
      <c r="C12" s="147"/>
      <c r="D12" s="252">
        <f>SUM(B12+C12)</f>
        <v>0</v>
      </c>
      <c r="E12" s="272">
        <f>B12</f>
        <v>0</v>
      </c>
      <c r="F12" s="272">
        <f>C12</f>
        <v>0</v>
      </c>
      <c r="G12" s="273">
        <f>SUM(E12+F12)</f>
        <v>0</v>
      </c>
      <c r="H12" s="147"/>
      <c r="I12" s="147">
        <v>0</v>
      </c>
      <c r="J12" s="252"/>
      <c r="K12" s="147"/>
      <c r="L12" s="147">
        <v>0</v>
      </c>
      <c r="M12" s="252"/>
      <c r="N12" s="147"/>
      <c r="O12" s="147">
        <v>0</v>
      </c>
      <c r="P12" s="252"/>
      <c r="Q12" s="147"/>
      <c r="R12" s="147">
        <v>0</v>
      </c>
      <c r="S12" s="252"/>
      <c r="T12" s="147"/>
      <c r="U12" s="147">
        <v>0</v>
      </c>
      <c r="V12" s="252"/>
      <c r="W12" s="147"/>
      <c r="X12" s="147">
        <v>0</v>
      </c>
      <c r="Y12" s="252"/>
      <c r="Z12" s="147"/>
      <c r="AA12" s="147">
        <v>0</v>
      </c>
      <c r="AB12" s="252"/>
      <c r="AC12" s="147"/>
      <c r="AD12" s="147">
        <v>0</v>
      </c>
      <c r="AE12" s="252"/>
      <c r="AF12" s="147"/>
      <c r="AG12" s="147">
        <v>0</v>
      </c>
      <c r="AH12" s="252"/>
      <c r="AI12" s="147"/>
      <c r="AJ12" s="147">
        <v>0</v>
      </c>
      <c r="AK12" s="252"/>
      <c r="AL12" s="147"/>
      <c r="AM12" s="147">
        <v>0</v>
      </c>
      <c r="AN12" s="252"/>
      <c r="AO12" s="147"/>
      <c r="AP12" s="147">
        <v>0</v>
      </c>
      <c r="AQ12" s="252"/>
      <c r="AR12" s="147"/>
      <c r="AS12" s="147">
        <v>0</v>
      </c>
      <c r="AT12" s="252"/>
      <c r="AU12" s="147"/>
      <c r="AV12" s="147">
        <v>0</v>
      </c>
      <c r="AW12" s="252"/>
      <c r="AX12" s="147"/>
      <c r="AY12" s="147">
        <v>0</v>
      </c>
      <c r="AZ12" s="252"/>
      <c r="BA12" s="147"/>
      <c r="BB12" s="147">
        <v>0</v>
      </c>
      <c r="BC12" s="252"/>
      <c r="BD12" s="147"/>
      <c r="BE12" s="147">
        <v>0</v>
      </c>
      <c r="BF12" s="252"/>
      <c r="BG12" s="147"/>
      <c r="BH12" s="147"/>
      <c r="BI12" s="252">
        <f>SUM(BG12+BH12)</f>
        <v>0</v>
      </c>
      <c r="BJ12" s="147"/>
      <c r="BK12" s="147">
        <v>0</v>
      </c>
      <c r="BL12" s="252"/>
      <c r="BM12" s="147"/>
      <c r="BN12" s="147"/>
      <c r="BO12" s="252">
        <f>SUM(BM12+BN12)</f>
        <v>0</v>
      </c>
      <c r="BP12" s="147"/>
      <c r="BQ12" s="147"/>
      <c r="BR12" s="252">
        <f>SUM(BP12+BQ12)</f>
        <v>0</v>
      </c>
      <c r="BS12" s="147"/>
      <c r="BT12" s="147"/>
      <c r="BU12" s="252">
        <f>SUM(BS12+BT12)</f>
        <v>0</v>
      </c>
      <c r="BV12" s="147"/>
      <c r="BW12" s="147"/>
      <c r="BX12" s="252">
        <f>SUM(BV12+BW12)</f>
        <v>0</v>
      </c>
      <c r="BY12" s="337">
        <f t="shared" si="0"/>
        <v>0</v>
      </c>
      <c r="BZ12" s="272">
        <f t="shared" si="1"/>
        <v>0</v>
      </c>
      <c r="CA12" s="272">
        <f t="shared" si="2"/>
        <v>0</v>
      </c>
      <c r="CB12" s="337">
        <f>SUM(E12+BY12)</f>
        <v>0</v>
      </c>
      <c r="CC12" s="337">
        <f>SUM(F12+BZ12)</f>
        <v>0</v>
      </c>
      <c r="CD12" s="337">
        <f>SUM(CB12+CC12)</f>
        <v>0</v>
      </c>
      <c r="CF12" s="52"/>
      <c r="CG12" s="52"/>
    </row>
    <row r="13" spans="1:85" s="111" customFormat="1" ht="12.75" hidden="1" customHeight="1">
      <c r="A13" s="255"/>
      <c r="B13" s="147"/>
      <c r="C13" s="147"/>
      <c r="D13" s="252"/>
      <c r="E13" s="272"/>
      <c r="F13" s="272"/>
      <c r="G13" s="273"/>
      <c r="H13" s="147"/>
      <c r="I13" s="147"/>
      <c r="J13" s="252"/>
      <c r="K13" s="147"/>
      <c r="L13" s="147"/>
      <c r="M13" s="252"/>
      <c r="N13" s="147"/>
      <c r="O13" s="147"/>
      <c r="P13" s="252"/>
      <c r="Q13" s="147"/>
      <c r="R13" s="147"/>
      <c r="S13" s="252"/>
      <c r="T13" s="147"/>
      <c r="U13" s="147"/>
      <c r="V13" s="252"/>
      <c r="W13" s="147"/>
      <c r="X13" s="147"/>
      <c r="Y13" s="252"/>
      <c r="Z13" s="147"/>
      <c r="AA13" s="147"/>
      <c r="AB13" s="252"/>
      <c r="AC13" s="147"/>
      <c r="AD13" s="147"/>
      <c r="AE13" s="252"/>
      <c r="AF13" s="147"/>
      <c r="AG13" s="147"/>
      <c r="AH13" s="252"/>
      <c r="AI13" s="147"/>
      <c r="AJ13" s="147"/>
      <c r="AK13" s="252"/>
      <c r="AL13" s="147"/>
      <c r="AM13" s="147"/>
      <c r="AN13" s="252"/>
      <c r="AO13" s="147"/>
      <c r="AP13" s="147"/>
      <c r="AQ13" s="252"/>
      <c r="AR13" s="147"/>
      <c r="AS13" s="147"/>
      <c r="AT13" s="252"/>
      <c r="AU13" s="147"/>
      <c r="AV13" s="147"/>
      <c r="AW13" s="252"/>
      <c r="AX13" s="147"/>
      <c r="AY13" s="147"/>
      <c r="AZ13" s="252"/>
      <c r="BA13" s="147"/>
      <c r="BB13" s="147"/>
      <c r="BC13" s="252"/>
      <c r="BD13" s="147"/>
      <c r="BE13" s="147"/>
      <c r="BF13" s="252"/>
      <c r="BG13" s="147"/>
      <c r="BH13" s="147"/>
      <c r="BI13" s="252"/>
      <c r="BJ13" s="147"/>
      <c r="BK13" s="147"/>
      <c r="BL13" s="252"/>
      <c r="BM13" s="147"/>
      <c r="BN13" s="147"/>
      <c r="BO13" s="252"/>
      <c r="BP13" s="147"/>
      <c r="BQ13" s="147"/>
      <c r="BR13" s="252"/>
      <c r="BS13" s="147"/>
      <c r="BT13" s="147"/>
      <c r="BU13" s="252"/>
      <c r="BV13" s="147"/>
      <c r="BW13" s="147"/>
      <c r="BX13" s="252"/>
      <c r="BY13" s="272"/>
      <c r="BZ13" s="272"/>
      <c r="CA13" s="273"/>
      <c r="CB13" s="337"/>
      <c r="CC13" s="337"/>
      <c r="CD13" s="337"/>
      <c r="CF13" s="52"/>
      <c r="CG13" s="52"/>
    </row>
    <row r="14" spans="1:85" ht="15" customHeight="1">
      <c r="A14" s="264" t="s">
        <v>456</v>
      </c>
      <c r="B14" s="52"/>
      <c r="C14" s="45"/>
      <c r="D14" s="46"/>
      <c r="E14" s="313"/>
      <c r="F14" s="274"/>
      <c r="G14" s="275"/>
      <c r="H14" s="52"/>
      <c r="I14" s="45"/>
      <c r="J14" s="46"/>
      <c r="K14" s="52"/>
      <c r="L14" s="45"/>
      <c r="M14" s="46"/>
      <c r="N14" s="52"/>
      <c r="O14" s="45"/>
      <c r="P14" s="46"/>
      <c r="Q14" s="52"/>
      <c r="R14" s="45"/>
      <c r="S14" s="46"/>
      <c r="T14" s="52"/>
      <c r="U14" s="45"/>
      <c r="V14" s="46"/>
      <c r="W14" s="52"/>
      <c r="X14" s="45"/>
      <c r="Y14" s="46"/>
      <c r="Z14" s="52"/>
      <c r="AA14" s="45"/>
      <c r="AB14" s="46"/>
      <c r="AC14" s="52"/>
      <c r="AD14" s="45"/>
      <c r="AE14" s="46"/>
      <c r="AF14" s="52"/>
      <c r="AG14" s="45"/>
      <c r="AH14" s="46"/>
      <c r="AI14" s="52"/>
      <c r="AJ14" s="45"/>
      <c r="AK14" s="46"/>
      <c r="AL14" s="52"/>
      <c r="AM14" s="45"/>
      <c r="AN14" s="46"/>
      <c r="AO14" s="52"/>
      <c r="AP14" s="45"/>
      <c r="AQ14" s="46"/>
      <c r="AR14" s="52"/>
      <c r="AS14" s="45"/>
      <c r="AT14" s="46"/>
      <c r="AU14" s="52"/>
      <c r="AV14" s="45"/>
      <c r="AW14" s="46"/>
      <c r="AX14" s="52"/>
      <c r="AY14" s="45"/>
      <c r="AZ14" s="46"/>
      <c r="BA14" s="52"/>
      <c r="BB14" s="45"/>
      <c r="BC14" s="46"/>
      <c r="BD14" s="52"/>
      <c r="BE14" s="45"/>
      <c r="BF14" s="46"/>
      <c r="BG14" s="52"/>
      <c r="BH14" s="45"/>
      <c r="BI14" s="46"/>
      <c r="BJ14" s="52"/>
      <c r="BK14" s="45"/>
      <c r="BL14" s="46"/>
      <c r="BM14" s="52"/>
      <c r="BN14" s="45"/>
      <c r="BO14" s="46"/>
      <c r="BP14" s="52"/>
      <c r="BQ14" s="45"/>
      <c r="BR14" s="46"/>
      <c r="BS14" s="52"/>
      <c r="BT14" s="45"/>
      <c r="BU14" s="46"/>
      <c r="BV14" s="52"/>
      <c r="BW14" s="45"/>
      <c r="BX14" s="46"/>
      <c r="BY14" s="313"/>
      <c r="BZ14" s="274"/>
      <c r="CA14" s="275"/>
      <c r="CB14" s="393"/>
      <c r="CC14" s="393"/>
      <c r="CD14" s="393"/>
    </row>
    <row r="15" spans="1:85" s="103" customFormat="1" ht="15" hidden="1" customHeight="1">
      <c r="A15" s="197" t="s">
        <v>674</v>
      </c>
      <c r="B15" s="49"/>
      <c r="C15" s="49"/>
      <c r="D15" s="99">
        <f t="shared" ref="D15:D28" si="4">SUM(B15+C15)</f>
        <v>0</v>
      </c>
      <c r="E15" s="276">
        <f t="shared" ref="E15:E30" si="5">B15</f>
        <v>0</v>
      </c>
      <c r="F15" s="276">
        <f t="shared" ref="F15:F30" si="6">C15</f>
        <v>0</v>
      </c>
      <c r="G15" s="332">
        <f t="shared" ref="G15:G32" si="7">SUM(E15+F15)</f>
        <v>0</v>
      </c>
      <c r="H15" s="49"/>
      <c r="I15" s="49">
        <v>0</v>
      </c>
      <c r="J15" s="99"/>
      <c r="K15" s="49"/>
      <c r="L15" s="49">
        <v>0</v>
      </c>
      <c r="M15" s="99"/>
      <c r="N15" s="49"/>
      <c r="O15" s="49">
        <v>0</v>
      </c>
      <c r="P15" s="99"/>
      <c r="Q15" s="49"/>
      <c r="R15" s="49">
        <v>0</v>
      </c>
      <c r="S15" s="99"/>
      <c r="T15" s="49"/>
      <c r="U15" s="49">
        <v>0</v>
      </c>
      <c r="V15" s="99"/>
      <c r="W15" s="49"/>
      <c r="X15" s="49">
        <v>0</v>
      </c>
      <c r="Y15" s="99"/>
      <c r="Z15" s="49"/>
      <c r="AA15" s="49">
        <v>0</v>
      </c>
      <c r="AB15" s="99"/>
      <c r="AC15" s="49"/>
      <c r="AD15" s="49">
        <v>0</v>
      </c>
      <c r="AE15" s="99"/>
      <c r="AF15" s="49"/>
      <c r="AG15" s="49">
        <v>0</v>
      </c>
      <c r="AH15" s="99"/>
      <c r="AI15" s="49"/>
      <c r="AJ15" s="49">
        <v>0</v>
      </c>
      <c r="AK15" s="99"/>
      <c r="AL15" s="49"/>
      <c r="AM15" s="49">
        <v>0</v>
      </c>
      <c r="AN15" s="99"/>
      <c r="AO15" s="49"/>
      <c r="AP15" s="49">
        <v>0</v>
      </c>
      <c r="AQ15" s="99"/>
      <c r="AR15" s="49"/>
      <c r="AS15" s="49">
        <v>0</v>
      </c>
      <c r="AT15" s="99"/>
      <c r="AU15" s="49"/>
      <c r="AV15" s="49">
        <v>0</v>
      </c>
      <c r="AW15" s="99"/>
      <c r="AX15" s="49"/>
      <c r="AY15" s="49">
        <v>0</v>
      </c>
      <c r="AZ15" s="99"/>
      <c r="BA15" s="49"/>
      <c r="BB15" s="49">
        <v>0</v>
      </c>
      <c r="BC15" s="99"/>
      <c r="BD15" s="49"/>
      <c r="BE15" s="49">
        <v>0</v>
      </c>
      <c r="BF15" s="99"/>
      <c r="BG15" s="49"/>
      <c r="BH15" s="49"/>
      <c r="BI15" s="99">
        <f t="shared" ref="BI15:BI26" si="8">SUM(BG15+BH15)</f>
        <v>0</v>
      </c>
      <c r="BJ15" s="49"/>
      <c r="BK15" s="49">
        <v>0</v>
      </c>
      <c r="BL15" s="99"/>
      <c r="BM15" s="49"/>
      <c r="BN15" s="49"/>
      <c r="BO15" s="99">
        <f t="shared" ref="BO15:BO26" si="9">SUM(BM15+BN15)</f>
        <v>0</v>
      </c>
      <c r="BP15" s="49"/>
      <c r="BQ15" s="49"/>
      <c r="BR15" s="99">
        <f t="shared" ref="BR15:BR26" si="10">SUM(BP15+BQ15)</f>
        <v>0</v>
      </c>
      <c r="BS15" s="49"/>
      <c r="BT15" s="49"/>
      <c r="BU15" s="99">
        <f t="shared" ref="BU15:BU26" si="11">SUM(BS15+BT15)</f>
        <v>0</v>
      </c>
      <c r="BV15" s="49"/>
      <c r="BW15" s="49"/>
      <c r="BX15" s="99">
        <f t="shared" ref="BX15:BX26" si="12">SUM(BV15+BW15)</f>
        <v>0</v>
      </c>
      <c r="BY15" s="276">
        <f>SUM(H15+K15+N15+Q15+T15+W15+Z15+AC15+AI15+AL15+AO15+AX15+BA15+BD15+BG15+BJ15+BM15+BP15+BS15+BV15)</f>
        <v>0</v>
      </c>
      <c r="BZ15" s="276">
        <f>SUM(I15+L15+O15+R15+U15+X15+AA15+AD15+AJ15+AM15+AP15+AY15+BB15+BE15+BH15+BK15+BN15+BQ15+BT15+BW15)</f>
        <v>0</v>
      </c>
      <c r="CA15" s="332">
        <f>SUM(J15+M15+P15+S15+V15+Y15+AB15+AE15+AK15+AN15+AQ15+AZ15+BC15+BF15+BI15+BL15+BO15+BR15+BU15+BX15)</f>
        <v>0</v>
      </c>
      <c r="CB15" s="393">
        <f t="shared" ref="CB15:CB30" si="13">SUM(E15+BY15)</f>
        <v>0</v>
      </c>
      <c r="CC15" s="393">
        <f t="shared" ref="CC15:CC30" si="14">SUM(F15+BZ15)</f>
        <v>0</v>
      </c>
      <c r="CD15" s="277">
        <f>SUM(CB15+CC15)</f>
        <v>0</v>
      </c>
      <c r="CF15" s="46"/>
      <c r="CG15" s="46"/>
    </row>
    <row r="16" spans="1:85" ht="15" customHeight="1">
      <c r="A16" s="197" t="s">
        <v>259</v>
      </c>
      <c r="B16" s="49"/>
      <c r="C16" s="49"/>
      <c r="D16" s="99">
        <f t="shared" si="4"/>
        <v>0</v>
      </c>
      <c r="E16" s="276">
        <f t="shared" si="5"/>
        <v>0</v>
      </c>
      <c r="F16" s="276">
        <f t="shared" si="6"/>
        <v>0</v>
      </c>
      <c r="G16" s="332">
        <f t="shared" si="7"/>
        <v>0</v>
      </c>
      <c r="H16" s="49"/>
      <c r="I16" s="49">
        <v>0</v>
      </c>
      <c r="J16" s="99"/>
      <c r="K16" s="49"/>
      <c r="L16" s="49">
        <v>0</v>
      </c>
      <c r="M16" s="99"/>
      <c r="N16" s="49"/>
      <c r="O16" s="49">
        <v>0</v>
      </c>
      <c r="P16" s="99"/>
      <c r="Q16" s="49"/>
      <c r="R16" s="49">
        <v>0</v>
      </c>
      <c r="S16" s="99"/>
      <c r="T16" s="49"/>
      <c r="U16" s="49">
        <v>0</v>
      </c>
      <c r="V16" s="99"/>
      <c r="W16" s="49"/>
      <c r="X16" s="49">
        <v>0</v>
      </c>
      <c r="Y16" s="99"/>
      <c r="Z16" s="49"/>
      <c r="AA16" s="49">
        <v>0</v>
      </c>
      <c r="AB16" s="99"/>
      <c r="AC16" s="49"/>
      <c r="AD16" s="49">
        <v>0</v>
      </c>
      <c r="AE16" s="99"/>
      <c r="AF16" s="49"/>
      <c r="AG16" s="49">
        <v>0</v>
      </c>
      <c r="AH16" s="99"/>
      <c r="AI16" s="49"/>
      <c r="AJ16" s="49">
        <v>0</v>
      </c>
      <c r="AK16" s="99"/>
      <c r="AL16" s="49"/>
      <c r="AM16" s="49">
        <v>0</v>
      </c>
      <c r="AN16" s="99"/>
      <c r="AO16" s="49"/>
      <c r="AP16" s="49">
        <v>0</v>
      </c>
      <c r="AQ16" s="99"/>
      <c r="AR16" s="49"/>
      <c r="AS16" s="49">
        <v>0</v>
      </c>
      <c r="AT16" s="99"/>
      <c r="AU16" s="49"/>
      <c r="AV16" s="49">
        <v>0</v>
      </c>
      <c r="AW16" s="99"/>
      <c r="AX16" s="49"/>
      <c r="AY16" s="49">
        <v>0</v>
      </c>
      <c r="AZ16" s="99"/>
      <c r="BA16" s="49"/>
      <c r="BB16" s="49">
        <v>0</v>
      </c>
      <c r="BC16" s="99"/>
      <c r="BD16" s="49"/>
      <c r="BE16" s="49">
        <v>0</v>
      </c>
      <c r="BF16" s="99"/>
      <c r="BG16" s="49"/>
      <c r="BH16" s="49"/>
      <c r="BI16" s="99">
        <f t="shared" si="8"/>
        <v>0</v>
      </c>
      <c r="BJ16" s="49"/>
      <c r="BK16" s="49">
        <v>0</v>
      </c>
      <c r="BL16" s="99"/>
      <c r="BM16" s="49"/>
      <c r="BN16" s="49"/>
      <c r="BO16" s="99">
        <f t="shared" si="9"/>
        <v>0</v>
      </c>
      <c r="BP16" s="49"/>
      <c r="BQ16" s="49"/>
      <c r="BR16" s="99">
        <f t="shared" si="10"/>
        <v>0</v>
      </c>
      <c r="BS16" s="49"/>
      <c r="BT16" s="49"/>
      <c r="BU16" s="99">
        <f t="shared" si="11"/>
        <v>0</v>
      </c>
      <c r="BV16" s="49"/>
      <c r="BW16" s="49"/>
      <c r="BX16" s="99">
        <f t="shared" si="12"/>
        <v>0</v>
      </c>
      <c r="BY16" s="276">
        <f t="shared" ref="BY16:BY30" si="15">SUM(H16+K16+N16+Q16+T16+W16+Z16+AC16+AF16+AI16+AL16+AO16+AR16+AX16+BA16+BD16+BG16+BJ16+BM16+BP16+BS16+BV16)</f>
        <v>0</v>
      </c>
      <c r="BZ16" s="276">
        <f t="shared" ref="BZ16:CA30" si="16">SUM(I16+L16+O16+R16+U16+X16+AA16+AD16+AG16+AJ16+AM16+AP16+AS16+AY16+AV16+BB16+BE16+BH16+BK16+BN16+BQ16+BT16+BW16)</f>
        <v>0</v>
      </c>
      <c r="CA16" s="276">
        <f t="shared" si="16"/>
        <v>0</v>
      </c>
      <c r="CB16" s="393">
        <f t="shared" si="13"/>
        <v>0</v>
      </c>
      <c r="CC16" s="393">
        <f t="shared" si="14"/>
        <v>0</v>
      </c>
      <c r="CD16" s="277">
        <f t="shared" ref="CD16:CD30" si="17">SUM(G16+CA16)</f>
        <v>0</v>
      </c>
    </row>
    <row r="17" spans="1:85" ht="15" customHeight="1">
      <c r="A17" s="197" t="s">
        <v>864</v>
      </c>
      <c r="B17" s="49"/>
      <c r="C17" s="49"/>
      <c r="D17" s="99">
        <f t="shared" si="4"/>
        <v>0</v>
      </c>
      <c r="E17" s="276">
        <f t="shared" si="5"/>
        <v>0</v>
      </c>
      <c r="F17" s="276">
        <f t="shared" si="6"/>
        <v>0</v>
      </c>
      <c r="G17" s="332">
        <f t="shared" si="7"/>
        <v>0</v>
      </c>
      <c r="H17" s="49"/>
      <c r="I17" s="49">
        <v>0</v>
      </c>
      <c r="J17" s="99"/>
      <c r="K17" s="49"/>
      <c r="L17" s="49">
        <v>0</v>
      </c>
      <c r="M17" s="99"/>
      <c r="N17" s="49"/>
      <c r="O17" s="49">
        <v>0</v>
      </c>
      <c r="P17" s="99"/>
      <c r="Q17" s="49"/>
      <c r="R17" s="49">
        <v>0</v>
      </c>
      <c r="S17" s="99"/>
      <c r="T17" s="49"/>
      <c r="U17" s="49">
        <v>0</v>
      </c>
      <c r="V17" s="99"/>
      <c r="W17" s="49"/>
      <c r="X17" s="49">
        <v>0</v>
      </c>
      <c r="Y17" s="99"/>
      <c r="Z17" s="49"/>
      <c r="AA17" s="49">
        <v>4644</v>
      </c>
      <c r="AB17" s="99">
        <v>2884</v>
      </c>
      <c r="AC17" s="49"/>
      <c r="AD17" s="49">
        <v>0</v>
      </c>
      <c r="AE17" s="99"/>
      <c r="AF17" s="49"/>
      <c r="AG17" s="49">
        <v>0</v>
      </c>
      <c r="AH17" s="99"/>
      <c r="AI17" s="49">
        <v>2490</v>
      </c>
      <c r="AJ17" s="49">
        <v>2490</v>
      </c>
      <c r="AK17" s="99">
        <f>2490+20</f>
        <v>2510</v>
      </c>
      <c r="AL17" s="49"/>
      <c r="AM17" s="49">
        <v>807</v>
      </c>
      <c r="AN17" s="99">
        <f>566+169+1</f>
        <v>736</v>
      </c>
      <c r="AO17" s="49"/>
      <c r="AP17" s="49">
        <v>0</v>
      </c>
      <c r="AQ17" s="99"/>
      <c r="AR17" s="49"/>
      <c r="AS17" s="49">
        <v>0</v>
      </c>
      <c r="AT17" s="99"/>
      <c r="AU17" s="49"/>
      <c r="AV17" s="49">
        <v>0</v>
      </c>
      <c r="AW17" s="99"/>
      <c r="AX17" s="49"/>
      <c r="AY17" s="49">
        <v>0</v>
      </c>
      <c r="AZ17" s="99"/>
      <c r="BA17" s="49"/>
      <c r="BB17" s="49">
        <v>0</v>
      </c>
      <c r="BC17" s="99"/>
      <c r="BD17" s="49"/>
      <c r="BE17" s="49">
        <v>0</v>
      </c>
      <c r="BF17" s="99"/>
      <c r="BG17" s="49"/>
      <c r="BH17" s="49"/>
      <c r="BI17" s="99">
        <f t="shared" si="8"/>
        <v>0</v>
      </c>
      <c r="BJ17" s="49">
        <v>23693</v>
      </c>
      <c r="BK17" s="49">
        <v>17308</v>
      </c>
      <c r="BL17" s="99">
        <v>15558</v>
      </c>
      <c r="BM17" s="49"/>
      <c r="BN17" s="49"/>
      <c r="BO17" s="99">
        <f t="shared" si="9"/>
        <v>0</v>
      </c>
      <c r="BP17" s="49"/>
      <c r="BQ17" s="49"/>
      <c r="BR17" s="99">
        <f t="shared" si="10"/>
        <v>0</v>
      </c>
      <c r="BS17" s="49"/>
      <c r="BT17" s="49"/>
      <c r="BU17" s="99">
        <f t="shared" si="11"/>
        <v>0</v>
      </c>
      <c r="BV17" s="49"/>
      <c r="BW17" s="49"/>
      <c r="BX17" s="99">
        <f t="shared" si="12"/>
        <v>0</v>
      </c>
      <c r="BY17" s="979">
        <f t="shared" si="15"/>
        <v>26183</v>
      </c>
      <c r="BZ17" s="979">
        <f t="shared" si="16"/>
        <v>25249</v>
      </c>
      <c r="CA17" s="276">
        <f t="shared" si="16"/>
        <v>21688</v>
      </c>
      <c r="CB17" s="393">
        <f t="shared" si="13"/>
        <v>26183</v>
      </c>
      <c r="CC17" s="393">
        <f t="shared" si="14"/>
        <v>25249</v>
      </c>
      <c r="CD17" s="277">
        <f t="shared" si="17"/>
        <v>21688</v>
      </c>
    </row>
    <row r="18" spans="1:85" ht="14.25" customHeight="1">
      <c r="A18" s="59" t="s">
        <v>865</v>
      </c>
      <c r="B18" s="49"/>
      <c r="C18" s="49"/>
      <c r="D18" s="99">
        <f t="shared" si="4"/>
        <v>0</v>
      </c>
      <c r="E18" s="276">
        <f t="shared" si="5"/>
        <v>0</v>
      </c>
      <c r="F18" s="276">
        <f t="shared" si="6"/>
        <v>0</v>
      </c>
      <c r="G18" s="332">
        <f t="shared" si="7"/>
        <v>0</v>
      </c>
      <c r="H18" s="49"/>
      <c r="I18" s="49">
        <v>0</v>
      </c>
      <c r="J18" s="99"/>
      <c r="K18" s="49"/>
      <c r="L18" s="49">
        <v>0</v>
      </c>
      <c r="M18" s="99"/>
      <c r="N18" s="49"/>
      <c r="O18" s="49">
        <v>0</v>
      </c>
      <c r="P18" s="99"/>
      <c r="Q18" s="49"/>
      <c r="R18" s="49">
        <v>0</v>
      </c>
      <c r="S18" s="99"/>
      <c r="T18" s="49"/>
      <c r="U18" s="49">
        <v>0</v>
      </c>
      <c r="V18" s="99"/>
      <c r="W18" s="49"/>
      <c r="X18" s="49">
        <v>0</v>
      </c>
      <c r="Y18" s="99"/>
      <c r="Z18" s="49"/>
      <c r="AA18" s="49">
        <v>1254</v>
      </c>
      <c r="AB18" s="99">
        <v>193</v>
      </c>
      <c r="AC18" s="49"/>
      <c r="AD18" s="49">
        <v>0</v>
      </c>
      <c r="AE18" s="99"/>
      <c r="AF18" s="49"/>
      <c r="AG18" s="49">
        <v>0</v>
      </c>
      <c r="AH18" s="99"/>
      <c r="AI18" s="49">
        <v>2719</v>
      </c>
      <c r="AJ18" s="49">
        <v>1639</v>
      </c>
      <c r="AK18" s="99">
        <v>1339</v>
      </c>
      <c r="AL18" s="49"/>
      <c r="AM18" s="49">
        <v>347</v>
      </c>
      <c r="AN18" s="99">
        <v>288</v>
      </c>
      <c r="AO18" s="49"/>
      <c r="AP18" s="49">
        <v>0</v>
      </c>
      <c r="AQ18" s="99"/>
      <c r="AR18" s="49"/>
      <c r="AS18" s="49">
        <v>0</v>
      </c>
      <c r="AT18" s="99"/>
      <c r="AU18" s="49"/>
      <c r="AV18" s="49">
        <v>0</v>
      </c>
      <c r="AW18" s="99"/>
      <c r="AX18" s="49"/>
      <c r="AY18" s="49">
        <v>0</v>
      </c>
      <c r="AZ18" s="99"/>
      <c r="BA18" s="49"/>
      <c r="BB18" s="49">
        <v>0</v>
      </c>
      <c r="BC18" s="99"/>
      <c r="BD18" s="49"/>
      <c r="BE18" s="49">
        <v>0</v>
      </c>
      <c r="BF18" s="99"/>
      <c r="BG18" s="49"/>
      <c r="BH18" s="49"/>
      <c r="BI18" s="99">
        <f t="shared" si="8"/>
        <v>0</v>
      </c>
      <c r="BJ18" s="49">
        <v>12790</v>
      </c>
      <c r="BK18" s="49">
        <v>6834</v>
      </c>
      <c r="BL18" s="99">
        <v>4411</v>
      </c>
      <c r="BM18" s="49"/>
      <c r="BN18" s="49"/>
      <c r="BO18" s="99">
        <f t="shared" si="9"/>
        <v>0</v>
      </c>
      <c r="BP18" s="49"/>
      <c r="BQ18" s="49"/>
      <c r="BR18" s="99">
        <f t="shared" si="10"/>
        <v>0</v>
      </c>
      <c r="BS18" s="49"/>
      <c r="BT18" s="49"/>
      <c r="BU18" s="99">
        <f t="shared" si="11"/>
        <v>0</v>
      </c>
      <c r="BV18" s="49"/>
      <c r="BW18" s="49"/>
      <c r="BX18" s="99">
        <f t="shared" si="12"/>
        <v>0</v>
      </c>
      <c r="BY18" s="979">
        <f t="shared" si="15"/>
        <v>15509</v>
      </c>
      <c r="BZ18" s="979">
        <f t="shared" si="16"/>
        <v>10074</v>
      </c>
      <c r="CA18" s="276">
        <f t="shared" si="16"/>
        <v>6231</v>
      </c>
      <c r="CB18" s="393">
        <f t="shared" si="13"/>
        <v>15509</v>
      </c>
      <c r="CC18" s="393">
        <f t="shared" si="14"/>
        <v>10074</v>
      </c>
      <c r="CD18" s="277">
        <f t="shared" si="17"/>
        <v>6231</v>
      </c>
    </row>
    <row r="19" spans="1:85" ht="15" hidden="1" customHeight="1">
      <c r="A19" s="220" t="s">
        <v>866</v>
      </c>
      <c r="B19" s="49"/>
      <c r="C19" s="49"/>
      <c r="D19" s="99">
        <f t="shared" si="4"/>
        <v>0</v>
      </c>
      <c r="E19" s="276">
        <f t="shared" si="5"/>
        <v>0</v>
      </c>
      <c r="F19" s="276">
        <f t="shared" si="6"/>
        <v>0</v>
      </c>
      <c r="G19" s="332">
        <f t="shared" si="7"/>
        <v>0</v>
      </c>
      <c r="H19" s="49">
        <v>0</v>
      </c>
      <c r="I19" s="49">
        <v>0</v>
      </c>
      <c r="J19" s="99"/>
      <c r="K19" s="49">
        <v>0</v>
      </c>
      <c r="L19" s="49">
        <v>0</v>
      </c>
      <c r="M19" s="99"/>
      <c r="N19" s="49">
        <v>0</v>
      </c>
      <c r="O19" s="49">
        <v>0</v>
      </c>
      <c r="P19" s="99"/>
      <c r="Q19" s="49">
        <v>0</v>
      </c>
      <c r="R19" s="49">
        <v>0</v>
      </c>
      <c r="S19" s="99"/>
      <c r="T19" s="49">
        <v>0</v>
      </c>
      <c r="U19" s="49">
        <v>0</v>
      </c>
      <c r="V19" s="99"/>
      <c r="W19" s="49">
        <v>0</v>
      </c>
      <c r="X19" s="49">
        <v>0</v>
      </c>
      <c r="Y19" s="99"/>
      <c r="Z19" s="49">
        <v>0</v>
      </c>
      <c r="AA19" s="49">
        <v>0</v>
      </c>
      <c r="AB19" s="99"/>
      <c r="AC19" s="49"/>
      <c r="AD19" s="49">
        <v>0</v>
      </c>
      <c r="AE19" s="99"/>
      <c r="AF19" s="49"/>
      <c r="AG19" s="49">
        <v>0</v>
      </c>
      <c r="AH19" s="99"/>
      <c r="AI19" s="49"/>
      <c r="AJ19" s="49">
        <v>0</v>
      </c>
      <c r="AK19" s="99"/>
      <c r="AL19" s="49">
        <v>0</v>
      </c>
      <c r="AM19" s="49">
        <v>0</v>
      </c>
      <c r="AN19" s="99"/>
      <c r="AO19" s="49">
        <v>0</v>
      </c>
      <c r="AP19" s="49">
        <v>0</v>
      </c>
      <c r="AQ19" s="99"/>
      <c r="AR19" s="49"/>
      <c r="AS19" s="49">
        <v>0</v>
      </c>
      <c r="AT19" s="99"/>
      <c r="AU19" s="49"/>
      <c r="AV19" s="49">
        <v>0</v>
      </c>
      <c r="AW19" s="99"/>
      <c r="AX19" s="49"/>
      <c r="AY19" s="49">
        <v>0</v>
      </c>
      <c r="AZ19" s="99"/>
      <c r="BA19" s="49"/>
      <c r="BB19" s="49">
        <v>0</v>
      </c>
      <c r="BC19" s="99"/>
      <c r="BD19" s="49"/>
      <c r="BE19" s="49">
        <v>0</v>
      </c>
      <c r="BF19" s="99"/>
      <c r="BG19" s="49"/>
      <c r="BH19" s="49"/>
      <c r="BI19" s="99">
        <f t="shared" si="8"/>
        <v>0</v>
      </c>
      <c r="BJ19" s="49">
        <v>0</v>
      </c>
      <c r="BK19" s="49">
        <v>0</v>
      </c>
      <c r="BL19" s="99"/>
      <c r="BM19" s="49"/>
      <c r="BN19" s="49"/>
      <c r="BO19" s="99">
        <f t="shared" si="9"/>
        <v>0</v>
      </c>
      <c r="BP19" s="49"/>
      <c r="BQ19" s="49"/>
      <c r="BR19" s="99">
        <f t="shared" si="10"/>
        <v>0</v>
      </c>
      <c r="BS19" s="49"/>
      <c r="BT19" s="49"/>
      <c r="BU19" s="99">
        <f t="shared" si="11"/>
        <v>0</v>
      </c>
      <c r="BV19" s="49"/>
      <c r="BW19" s="49"/>
      <c r="BX19" s="99">
        <f t="shared" si="12"/>
        <v>0</v>
      </c>
      <c r="BY19" s="979">
        <f t="shared" si="15"/>
        <v>0</v>
      </c>
      <c r="BZ19" s="979">
        <f t="shared" si="16"/>
        <v>0</v>
      </c>
      <c r="CA19" s="276">
        <f t="shared" si="16"/>
        <v>0</v>
      </c>
      <c r="CB19" s="393">
        <f t="shared" si="13"/>
        <v>0</v>
      </c>
      <c r="CC19" s="393">
        <f t="shared" si="14"/>
        <v>0</v>
      </c>
      <c r="CD19" s="277">
        <f t="shared" si="17"/>
        <v>0</v>
      </c>
    </row>
    <row r="20" spans="1:85" ht="15" hidden="1" customHeight="1">
      <c r="A20" s="220" t="s">
        <v>146</v>
      </c>
      <c r="B20" s="49"/>
      <c r="C20" s="49"/>
      <c r="D20" s="99">
        <f t="shared" si="4"/>
        <v>0</v>
      </c>
      <c r="E20" s="276">
        <f t="shared" si="5"/>
        <v>0</v>
      </c>
      <c r="F20" s="276">
        <f t="shared" si="6"/>
        <v>0</v>
      </c>
      <c r="G20" s="332">
        <f t="shared" si="7"/>
        <v>0</v>
      </c>
      <c r="H20" s="49">
        <v>0</v>
      </c>
      <c r="I20" s="49">
        <v>0</v>
      </c>
      <c r="J20" s="99"/>
      <c r="K20" s="49">
        <v>0</v>
      </c>
      <c r="L20" s="49">
        <v>0</v>
      </c>
      <c r="M20" s="99"/>
      <c r="N20" s="49">
        <v>0</v>
      </c>
      <c r="O20" s="49">
        <v>0</v>
      </c>
      <c r="P20" s="99"/>
      <c r="Q20" s="49">
        <v>0</v>
      </c>
      <c r="R20" s="49">
        <v>0</v>
      </c>
      <c r="S20" s="99"/>
      <c r="T20" s="49">
        <v>0</v>
      </c>
      <c r="U20" s="49">
        <v>0</v>
      </c>
      <c r="V20" s="99"/>
      <c r="W20" s="49">
        <v>0</v>
      </c>
      <c r="X20" s="49">
        <v>0</v>
      </c>
      <c r="Y20" s="99"/>
      <c r="Z20" s="49">
        <v>0</v>
      </c>
      <c r="AA20" s="49">
        <v>0</v>
      </c>
      <c r="AB20" s="99"/>
      <c r="AC20" s="49"/>
      <c r="AD20" s="49">
        <v>0</v>
      </c>
      <c r="AE20" s="99"/>
      <c r="AF20" s="49"/>
      <c r="AG20" s="49">
        <v>0</v>
      </c>
      <c r="AH20" s="99"/>
      <c r="AI20" s="49"/>
      <c r="AJ20" s="49">
        <v>0</v>
      </c>
      <c r="AK20" s="99"/>
      <c r="AL20" s="49">
        <v>0</v>
      </c>
      <c r="AM20" s="49">
        <v>0</v>
      </c>
      <c r="AN20" s="99"/>
      <c r="AO20" s="49">
        <v>0</v>
      </c>
      <c r="AP20" s="49">
        <v>0</v>
      </c>
      <c r="AQ20" s="99"/>
      <c r="AR20" s="49"/>
      <c r="AS20" s="49">
        <v>0</v>
      </c>
      <c r="AT20" s="99"/>
      <c r="AU20" s="49"/>
      <c r="AV20" s="49">
        <v>0</v>
      </c>
      <c r="AW20" s="99"/>
      <c r="AX20" s="49"/>
      <c r="AY20" s="49">
        <v>0</v>
      </c>
      <c r="AZ20" s="99"/>
      <c r="BA20" s="49"/>
      <c r="BB20" s="49">
        <v>0</v>
      </c>
      <c r="BC20" s="99"/>
      <c r="BD20" s="49"/>
      <c r="BE20" s="49">
        <v>0</v>
      </c>
      <c r="BF20" s="99"/>
      <c r="BG20" s="49"/>
      <c r="BH20" s="49"/>
      <c r="BI20" s="99">
        <f t="shared" si="8"/>
        <v>0</v>
      </c>
      <c r="BJ20" s="49">
        <v>0</v>
      </c>
      <c r="BK20" s="49">
        <v>0</v>
      </c>
      <c r="BL20" s="99"/>
      <c r="BM20" s="49"/>
      <c r="BN20" s="49"/>
      <c r="BO20" s="99">
        <f t="shared" si="9"/>
        <v>0</v>
      </c>
      <c r="BP20" s="49"/>
      <c r="BQ20" s="49"/>
      <c r="BR20" s="99">
        <f t="shared" si="10"/>
        <v>0</v>
      </c>
      <c r="BS20" s="49"/>
      <c r="BT20" s="49"/>
      <c r="BU20" s="99">
        <f t="shared" si="11"/>
        <v>0</v>
      </c>
      <c r="BV20" s="49"/>
      <c r="BW20" s="49"/>
      <c r="BX20" s="99">
        <f t="shared" si="12"/>
        <v>0</v>
      </c>
      <c r="BY20" s="979">
        <f t="shared" si="15"/>
        <v>0</v>
      </c>
      <c r="BZ20" s="979">
        <f t="shared" si="16"/>
        <v>0</v>
      </c>
      <c r="CA20" s="276">
        <f t="shared" si="16"/>
        <v>0</v>
      </c>
      <c r="CB20" s="393">
        <f t="shared" si="13"/>
        <v>0</v>
      </c>
      <c r="CC20" s="393">
        <f t="shared" si="14"/>
        <v>0</v>
      </c>
      <c r="CD20" s="277">
        <f t="shared" si="17"/>
        <v>0</v>
      </c>
    </row>
    <row r="21" spans="1:85" ht="15" hidden="1" customHeight="1">
      <c r="A21" s="220" t="s">
        <v>645</v>
      </c>
      <c r="B21" s="49"/>
      <c r="C21" s="49"/>
      <c r="D21" s="99">
        <f t="shared" si="4"/>
        <v>0</v>
      </c>
      <c r="E21" s="276">
        <f t="shared" si="5"/>
        <v>0</v>
      </c>
      <c r="F21" s="276">
        <f t="shared" si="6"/>
        <v>0</v>
      </c>
      <c r="G21" s="332">
        <f t="shared" si="7"/>
        <v>0</v>
      </c>
      <c r="H21" s="49">
        <v>0</v>
      </c>
      <c r="I21" s="49">
        <v>0</v>
      </c>
      <c r="J21" s="99"/>
      <c r="K21" s="49">
        <v>0</v>
      </c>
      <c r="L21" s="49">
        <v>0</v>
      </c>
      <c r="M21" s="99"/>
      <c r="N21" s="49">
        <v>0</v>
      </c>
      <c r="O21" s="49">
        <v>0</v>
      </c>
      <c r="P21" s="99"/>
      <c r="Q21" s="49">
        <v>0</v>
      </c>
      <c r="R21" s="49">
        <v>0</v>
      </c>
      <c r="S21" s="99"/>
      <c r="T21" s="49">
        <v>0</v>
      </c>
      <c r="U21" s="49">
        <v>0</v>
      </c>
      <c r="V21" s="99"/>
      <c r="W21" s="49">
        <v>0</v>
      </c>
      <c r="X21" s="49">
        <v>0</v>
      </c>
      <c r="Y21" s="99"/>
      <c r="Z21" s="49">
        <v>0</v>
      </c>
      <c r="AA21" s="49">
        <v>0</v>
      </c>
      <c r="AB21" s="99"/>
      <c r="AC21" s="49"/>
      <c r="AD21" s="49">
        <v>0</v>
      </c>
      <c r="AE21" s="99"/>
      <c r="AF21" s="49"/>
      <c r="AG21" s="49">
        <v>0</v>
      </c>
      <c r="AH21" s="99"/>
      <c r="AI21" s="49"/>
      <c r="AJ21" s="49">
        <v>0</v>
      </c>
      <c r="AK21" s="99"/>
      <c r="AL21" s="49">
        <v>0</v>
      </c>
      <c r="AM21" s="49">
        <v>0</v>
      </c>
      <c r="AN21" s="99"/>
      <c r="AO21" s="49">
        <v>0</v>
      </c>
      <c r="AP21" s="49">
        <v>0</v>
      </c>
      <c r="AQ21" s="99"/>
      <c r="AR21" s="49"/>
      <c r="AS21" s="49">
        <v>0</v>
      </c>
      <c r="AT21" s="99"/>
      <c r="AU21" s="49"/>
      <c r="AV21" s="49">
        <v>0</v>
      </c>
      <c r="AW21" s="99"/>
      <c r="AX21" s="49"/>
      <c r="AY21" s="49">
        <v>0</v>
      </c>
      <c r="AZ21" s="99"/>
      <c r="BA21" s="49"/>
      <c r="BB21" s="49">
        <v>0</v>
      </c>
      <c r="BC21" s="99"/>
      <c r="BD21" s="49"/>
      <c r="BE21" s="49">
        <v>0</v>
      </c>
      <c r="BF21" s="99"/>
      <c r="BG21" s="49"/>
      <c r="BH21" s="49"/>
      <c r="BI21" s="99">
        <f t="shared" si="8"/>
        <v>0</v>
      </c>
      <c r="BJ21" s="49">
        <v>0</v>
      </c>
      <c r="BK21" s="49">
        <v>0</v>
      </c>
      <c r="BL21" s="99"/>
      <c r="BM21" s="49"/>
      <c r="BN21" s="49"/>
      <c r="BO21" s="99">
        <f t="shared" si="9"/>
        <v>0</v>
      </c>
      <c r="BP21" s="49"/>
      <c r="BQ21" s="49"/>
      <c r="BR21" s="99">
        <f t="shared" si="10"/>
        <v>0</v>
      </c>
      <c r="BS21" s="49"/>
      <c r="BT21" s="49"/>
      <c r="BU21" s="99">
        <f t="shared" si="11"/>
        <v>0</v>
      </c>
      <c r="BV21" s="49"/>
      <c r="BW21" s="49"/>
      <c r="BX21" s="99">
        <f t="shared" si="12"/>
        <v>0</v>
      </c>
      <c r="BY21" s="979">
        <f t="shared" si="15"/>
        <v>0</v>
      </c>
      <c r="BZ21" s="979">
        <f t="shared" si="16"/>
        <v>0</v>
      </c>
      <c r="CA21" s="276">
        <f t="shared" si="16"/>
        <v>0</v>
      </c>
      <c r="CB21" s="393">
        <f t="shared" si="13"/>
        <v>0</v>
      </c>
      <c r="CC21" s="393">
        <f t="shared" si="14"/>
        <v>0</v>
      </c>
      <c r="CD21" s="277">
        <f t="shared" si="17"/>
        <v>0</v>
      </c>
    </row>
    <row r="22" spans="1:85" ht="15" customHeight="1">
      <c r="A22" s="220" t="s">
        <v>479</v>
      </c>
      <c r="B22" s="49"/>
      <c r="C22" s="49"/>
      <c r="D22" s="99">
        <f>SUM(B22+C22)</f>
        <v>0</v>
      </c>
      <c r="E22" s="276">
        <f>B22</f>
        <v>0</v>
      </c>
      <c r="F22" s="276">
        <f>C22</f>
        <v>0</v>
      </c>
      <c r="G22" s="332">
        <f>SUM(E22+F22)</f>
        <v>0</v>
      </c>
      <c r="H22" s="49">
        <v>2232</v>
      </c>
      <c r="I22" s="49">
        <v>2232</v>
      </c>
      <c r="J22" s="99">
        <v>1656</v>
      </c>
      <c r="K22" s="49">
        <v>2232</v>
      </c>
      <c r="L22" s="49">
        <v>2232</v>
      </c>
      <c r="M22" s="99">
        <v>1345</v>
      </c>
      <c r="N22" s="49">
        <v>2213</v>
      </c>
      <c r="O22" s="49">
        <v>2213</v>
      </c>
      <c r="P22" s="99">
        <v>1330</v>
      </c>
      <c r="Q22" s="49">
        <v>2167</v>
      </c>
      <c r="R22" s="49">
        <v>2167</v>
      </c>
      <c r="S22" s="99">
        <v>1030</v>
      </c>
      <c r="T22" s="49">
        <v>2800</v>
      </c>
      <c r="U22" s="49">
        <v>2800</v>
      </c>
      <c r="V22" s="99">
        <v>2600</v>
      </c>
      <c r="W22" s="49">
        <v>2400</v>
      </c>
      <c r="X22" s="49">
        <v>2400</v>
      </c>
      <c r="Y22" s="99">
        <v>2200</v>
      </c>
      <c r="Z22" s="49">
        <v>2300</v>
      </c>
      <c r="AA22" s="49">
        <v>1267</v>
      </c>
      <c r="AB22" s="99">
        <v>1267</v>
      </c>
      <c r="AC22" s="49"/>
      <c r="AD22" s="49">
        <v>0</v>
      </c>
      <c r="AE22" s="99"/>
      <c r="AF22" s="49"/>
      <c r="AG22" s="49">
        <v>0</v>
      </c>
      <c r="AH22" s="99"/>
      <c r="AI22" s="49"/>
      <c r="AJ22" s="49">
        <v>0</v>
      </c>
      <c r="AK22" s="99"/>
      <c r="AL22" s="49">
        <v>5835</v>
      </c>
      <c r="AM22" s="49">
        <v>5726</v>
      </c>
      <c r="AN22" s="99">
        <v>3127</v>
      </c>
      <c r="AO22" s="49">
        <v>16567</v>
      </c>
      <c r="AP22" s="49">
        <v>16567</v>
      </c>
      <c r="AQ22" s="99">
        <v>15114</v>
      </c>
      <c r="AR22" s="49"/>
      <c r="AS22" s="49">
        <v>59341</v>
      </c>
      <c r="AT22" s="99">
        <v>58437</v>
      </c>
      <c r="AU22" s="49"/>
      <c r="AV22" s="49">
        <v>0</v>
      </c>
      <c r="AW22" s="99"/>
      <c r="AX22" s="49"/>
      <c r="AY22" s="49">
        <v>0</v>
      </c>
      <c r="AZ22" s="99"/>
      <c r="BA22" s="49"/>
      <c r="BB22" s="49">
        <v>0</v>
      </c>
      <c r="BC22" s="99"/>
      <c r="BD22" s="49"/>
      <c r="BE22" s="49">
        <v>0</v>
      </c>
      <c r="BF22" s="99"/>
      <c r="BG22" s="49"/>
      <c r="BH22" s="49"/>
      <c r="BI22" s="99">
        <f>SUM(BG22+BH22)</f>
        <v>0</v>
      </c>
      <c r="BJ22" s="49">
        <v>11750</v>
      </c>
      <c r="BK22" s="49">
        <v>15302</v>
      </c>
      <c r="BL22" s="99">
        <v>12584</v>
      </c>
      <c r="BM22" s="49"/>
      <c r="BN22" s="49"/>
      <c r="BO22" s="99">
        <f>SUM(BM22+BN22)</f>
        <v>0</v>
      </c>
      <c r="BP22" s="49"/>
      <c r="BQ22" s="49"/>
      <c r="BR22" s="99">
        <f>SUM(BP22+BQ22)</f>
        <v>0</v>
      </c>
      <c r="BS22" s="49"/>
      <c r="BT22" s="49"/>
      <c r="BU22" s="99">
        <f>SUM(BS22+BT22)</f>
        <v>0</v>
      </c>
      <c r="BV22" s="49"/>
      <c r="BW22" s="49"/>
      <c r="BX22" s="99">
        <f>SUM(BV22+BW22)</f>
        <v>0</v>
      </c>
      <c r="BY22" s="979">
        <f t="shared" si="15"/>
        <v>50496</v>
      </c>
      <c r="BZ22" s="979">
        <f t="shared" si="16"/>
        <v>112247</v>
      </c>
      <c r="CA22" s="276">
        <f t="shared" si="16"/>
        <v>100690</v>
      </c>
      <c r="CB22" s="393">
        <f t="shared" si="13"/>
        <v>50496</v>
      </c>
      <c r="CC22" s="393">
        <f t="shared" si="14"/>
        <v>112247</v>
      </c>
      <c r="CD22" s="277">
        <f t="shared" si="17"/>
        <v>100690</v>
      </c>
    </row>
    <row r="23" spans="1:85" ht="15" customHeight="1">
      <c r="A23" s="197" t="s">
        <v>1230</v>
      </c>
      <c r="B23" s="49">
        <v>0</v>
      </c>
      <c r="C23" s="49"/>
      <c r="D23" s="99">
        <f t="shared" si="4"/>
        <v>0</v>
      </c>
      <c r="E23" s="276">
        <f t="shared" si="5"/>
        <v>0</v>
      </c>
      <c r="F23" s="276">
        <f t="shared" si="6"/>
        <v>0</v>
      </c>
      <c r="G23" s="332">
        <f t="shared" si="7"/>
        <v>0</v>
      </c>
      <c r="H23" s="49"/>
      <c r="I23" s="49">
        <v>0</v>
      </c>
      <c r="J23" s="99"/>
      <c r="K23" s="49"/>
      <c r="L23" s="49">
        <v>0</v>
      </c>
      <c r="M23" s="99"/>
      <c r="N23" s="49"/>
      <c r="O23" s="49">
        <v>0</v>
      </c>
      <c r="P23" s="99"/>
      <c r="Q23" s="49"/>
      <c r="R23" s="49">
        <v>0</v>
      </c>
      <c r="S23" s="99"/>
      <c r="T23" s="49"/>
      <c r="U23" s="49">
        <v>0</v>
      </c>
      <c r="V23" s="99"/>
      <c r="W23" s="49"/>
      <c r="X23" s="49">
        <v>0</v>
      </c>
      <c r="Y23" s="99"/>
      <c r="Z23" s="49">
        <v>116464</v>
      </c>
      <c r="AA23" s="49">
        <v>121362</v>
      </c>
      <c r="AB23" s="99">
        <v>121353</v>
      </c>
      <c r="AC23" s="49"/>
      <c r="AD23" s="49">
        <v>0</v>
      </c>
      <c r="AE23" s="99"/>
      <c r="AF23" s="49"/>
      <c r="AG23" s="49">
        <v>0</v>
      </c>
      <c r="AH23" s="99"/>
      <c r="AI23" s="49"/>
      <c r="AJ23" s="49">
        <v>0</v>
      </c>
      <c r="AK23" s="99"/>
      <c r="AL23" s="49"/>
      <c r="AM23" s="49">
        <v>0</v>
      </c>
      <c r="AN23" s="99"/>
      <c r="AO23" s="49"/>
      <c r="AP23" s="49">
        <v>0</v>
      </c>
      <c r="AQ23" s="99"/>
      <c r="AR23" s="49"/>
      <c r="AS23" s="49">
        <v>0</v>
      </c>
      <c r="AT23" s="99"/>
      <c r="AU23" s="49"/>
      <c r="AV23" s="49">
        <v>0</v>
      </c>
      <c r="AW23" s="99"/>
      <c r="AX23" s="49">
        <v>31780</v>
      </c>
      <c r="AY23" s="49">
        <v>20131</v>
      </c>
      <c r="AZ23" s="99">
        <v>18169</v>
      </c>
      <c r="BA23" s="49"/>
      <c r="BB23" s="49">
        <v>0</v>
      </c>
      <c r="BC23" s="99"/>
      <c r="BD23" s="49"/>
      <c r="BE23" s="49">
        <v>0</v>
      </c>
      <c r="BF23" s="99"/>
      <c r="BG23" s="49"/>
      <c r="BH23" s="49"/>
      <c r="BI23" s="99">
        <f t="shared" si="8"/>
        <v>0</v>
      </c>
      <c r="BJ23" s="49">
        <v>185855</v>
      </c>
      <c r="BK23" s="49">
        <v>183512</v>
      </c>
      <c r="BL23" s="99">
        <v>118058</v>
      </c>
      <c r="BM23" s="49"/>
      <c r="BN23" s="49"/>
      <c r="BO23" s="99">
        <f t="shared" si="9"/>
        <v>0</v>
      </c>
      <c r="BP23" s="49"/>
      <c r="BQ23" s="49"/>
      <c r="BR23" s="99">
        <f t="shared" si="10"/>
        <v>0</v>
      </c>
      <c r="BS23" s="49"/>
      <c r="BT23" s="49"/>
      <c r="BU23" s="99">
        <f t="shared" si="11"/>
        <v>0</v>
      </c>
      <c r="BV23" s="49"/>
      <c r="BW23" s="49"/>
      <c r="BX23" s="99">
        <f t="shared" si="12"/>
        <v>0</v>
      </c>
      <c r="BY23" s="979">
        <f t="shared" si="15"/>
        <v>334099</v>
      </c>
      <c r="BZ23" s="979">
        <f t="shared" si="16"/>
        <v>325005</v>
      </c>
      <c r="CA23" s="276">
        <f t="shared" si="16"/>
        <v>257580</v>
      </c>
      <c r="CB23" s="393">
        <f t="shared" si="13"/>
        <v>334099</v>
      </c>
      <c r="CC23" s="393">
        <f t="shared" si="14"/>
        <v>325005</v>
      </c>
      <c r="CD23" s="277">
        <f t="shared" si="17"/>
        <v>257580</v>
      </c>
    </row>
    <row r="24" spans="1:85" ht="15" hidden="1" customHeight="1">
      <c r="A24" s="197" t="s">
        <v>867</v>
      </c>
      <c r="B24" s="49"/>
      <c r="C24" s="49"/>
      <c r="D24" s="99">
        <f t="shared" si="4"/>
        <v>0</v>
      </c>
      <c r="E24" s="276">
        <f t="shared" si="5"/>
        <v>0</v>
      </c>
      <c r="F24" s="276">
        <f t="shared" si="6"/>
        <v>0</v>
      </c>
      <c r="G24" s="332">
        <f t="shared" si="7"/>
        <v>0</v>
      </c>
      <c r="H24" s="49"/>
      <c r="I24" s="49">
        <v>0</v>
      </c>
      <c r="J24" s="99"/>
      <c r="K24" s="49"/>
      <c r="L24" s="49">
        <v>0</v>
      </c>
      <c r="M24" s="99"/>
      <c r="N24" s="49"/>
      <c r="O24" s="49">
        <v>0</v>
      </c>
      <c r="P24" s="99"/>
      <c r="Q24" s="49"/>
      <c r="R24" s="49">
        <v>0</v>
      </c>
      <c r="S24" s="99"/>
      <c r="T24" s="49"/>
      <c r="U24" s="49">
        <v>0</v>
      </c>
      <c r="V24" s="99"/>
      <c r="W24" s="49"/>
      <c r="X24" s="49">
        <v>0</v>
      </c>
      <c r="Y24" s="99"/>
      <c r="Z24" s="49"/>
      <c r="AA24" s="49">
        <v>0</v>
      </c>
      <c r="AB24" s="99"/>
      <c r="AC24" s="49"/>
      <c r="AD24" s="49">
        <v>0</v>
      </c>
      <c r="AE24" s="99"/>
      <c r="AF24" s="49"/>
      <c r="AG24" s="49">
        <v>0</v>
      </c>
      <c r="AH24" s="99"/>
      <c r="AI24" s="49"/>
      <c r="AJ24" s="49">
        <v>0</v>
      </c>
      <c r="AK24" s="99"/>
      <c r="AL24" s="49"/>
      <c r="AM24" s="49">
        <v>0</v>
      </c>
      <c r="AN24" s="99"/>
      <c r="AO24" s="49"/>
      <c r="AP24" s="49">
        <v>0</v>
      </c>
      <c r="AQ24" s="99"/>
      <c r="AR24" s="49"/>
      <c r="AS24" s="49">
        <v>0</v>
      </c>
      <c r="AT24" s="99"/>
      <c r="AU24" s="49"/>
      <c r="AV24" s="49">
        <v>0</v>
      </c>
      <c r="AW24" s="99"/>
      <c r="AX24" s="49"/>
      <c r="AY24" s="49">
        <v>0</v>
      </c>
      <c r="AZ24" s="99"/>
      <c r="BA24" s="49"/>
      <c r="BB24" s="49">
        <v>0</v>
      </c>
      <c r="BC24" s="99"/>
      <c r="BD24" s="49"/>
      <c r="BE24" s="49">
        <v>0</v>
      </c>
      <c r="BF24" s="99"/>
      <c r="BG24" s="49"/>
      <c r="BH24" s="49"/>
      <c r="BI24" s="99">
        <f t="shared" si="8"/>
        <v>0</v>
      </c>
      <c r="BJ24" s="49">
        <v>0</v>
      </c>
      <c r="BK24" s="49">
        <v>0</v>
      </c>
      <c r="BL24" s="99"/>
      <c r="BM24" s="49"/>
      <c r="BN24" s="49"/>
      <c r="BO24" s="99">
        <f t="shared" si="9"/>
        <v>0</v>
      </c>
      <c r="BP24" s="49"/>
      <c r="BQ24" s="49"/>
      <c r="BR24" s="99">
        <f t="shared" si="10"/>
        <v>0</v>
      </c>
      <c r="BS24" s="49"/>
      <c r="BT24" s="49"/>
      <c r="BU24" s="99">
        <f t="shared" si="11"/>
        <v>0</v>
      </c>
      <c r="BV24" s="49"/>
      <c r="BW24" s="49"/>
      <c r="BX24" s="99">
        <f t="shared" si="12"/>
        <v>0</v>
      </c>
      <c r="BY24" s="979">
        <f t="shared" si="15"/>
        <v>0</v>
      </c>
      <c r="BZ24" s="979">
        <f t="shared" si="16"/>
        <v>0</v>
      </c>
      <c r="CA24" s="276">
        <f t="shared" si="16"/>
        <v>0</v>
      </c>
      <c r="CB24" s="393">
        <f t="shared" si="13"/>
        <v>0</v>
      </c>
      <c r="CC24" s="393">
        <f t="shared" si="14"/>
        <v>0</v>
      </c>
      <c r="CD24" s="277">
        <f t="shared" si="17"/>
        <v>0</v>
      </c>
    </row>
    <row r="25" spans="1:85" ht="15" customHeight="1">
      <c r="A25" s="197" t="s">
        <v>1249</v>
      </c>
      <c r="B25" s="49"/>
      <c r="C25" s="49"/>
      <c r="D25" s="99">
        <f t="shared" si="4"/>
        <v>0</v>
      </c>
      <c r="E25" s="276">
        <f t="shared" si="5"/>
        <v>0</v>
      </c>
      <c r="F25" s="276">
        <f t="shared" si="6"/>
        <v>0</v>
      </c>
      <c r="G25" s="332">
        <f t="shared" si="7"/>
        <v>0</v>
      </c>
      <c r="H25" s="49"/>
      <c r="I25" s="49">
        <v>0</v>
      </c>
      <c r="J25" s="99"/>
      <c r="K25" s="49"/>
      <c r="L25" s="49">
        <v>0</v>
      </c>
      <c r="M25" s="99"/>
      <c r="N25" s="49"/>
      <c r="O25" s="49">
        <v>0</v>
      </c>
      <c r="P25" s="99"/>
      <c r="Q25" s="49"/>
      <c r="R25" s="49">
        <v>0</v>
      </c>
      <c r="S25" s="99"/>
      <c r="T25" s="49"/>
      <c r="U25" s="49">
        <v>0</v>
      </c>
      <c r="V25" s="99"/>
      <c r="W25" s="49"/>
      <c r="X25" s="49">
        <v>0</v>
      </c>
      <c r="Y25" s="99"/>
      <c r="Z25" s="49"/>
      <c r="AA25" s="49">
        <v>0</v>
      </c>
      <c r="AB25" s="99"/>
      <c r="AC25" s="49"/>
      <c r="AD25" s="49">
        <v>0</v>
      </c>
      <c r="AE25" s="99"/>
      <c r="AF25" s="49"/>
      <c r="AG25" s="49">
        <v>0</v>
      </c>
      <c r="AH25" s="99"/>
      <c r="AI25" s="49"/>
      <c r="AJ25" s="49">
        <v>0</v>
      </c>
      <c r="AK25" s="99"/>
      <c r="AL25" s="49"/>
      <c r="AM25" s="49">
        <v>0</v>
      </c>
      <c r="AN25" s="99"/>
      <c r="AO25" s="49"/>
      <c r="AP25" s="49">
        <v>0</v>
      </c>
      <c r="AQ25" s="99"/>
      <c r="AR25" s="49"/>
      <c r="AS25" s="49">
        <v>0</v>
      </c>
      <c r="AT25" s="99"/>
      <c r="AU25" s="49"/>
      <c r="AV25" s="49">
        <v>0</v>
      </c>
      <c r="AW25" s="99"/>
      <c r="AX25" s="49"/>
      <c r="AY25" s="49">
        <v>0</v>
      </c>
      <c r="AZ25" s="99"/>
      <c r="BA25" s="49"/>
      <c r="BB25" s="49">
        <v>0</v>
      </c>
      <c r="BC25" s="99"/>
      <c r="BD25" s="49"/>
      <c r="BE25" s="49">
        <v>0</v>
      </c>
      <c r="BF25" s="99"/>
      <c r="BG25" s="49"/>
      <c r="BH25" s="49"/>
      <c r="BI25" s="99">
        <f t="shared" si="8"/>
        <v>0</v>
      </c>
      <c r="BJ25" s="49">
        <v>5000</v>
      </c>
      <c r="BK25" s="49">
        <v>5000</v>
      </c>
      <c r="BL25" s="99">
        <v>5000</v>
      </c>
      <c r="BM25" s="49"/>
      <c r="BN25" s="49"/>
      <c r="BO25" s="99">
        <f t="shared" si="9"/>
        <v>0</v>
      </c>
      <c r="BP25" s="49"/>
      <c r="BQ25" s="49"/>
      <c r="BR25" s="99">
        <f t="shared" si="10"/>
        <v>0</v>
      </c>
      <c r="BS25" s="49"/>
      <c r="BT25" s="49"/>
      <c r="BU25" s="99">
        <f t="shared" si="11"/>
        <v>0</v>
      </c>
      <c r="BV25" s="49"/>
      <c r="BW25" s="49"/>
      <c r="BX25" s="99">
        <f t="shared" si="12"/>
        <v>0</v>
      </c>
      <c r="BY25" s="979">
        <f t="shared" si="15"/>
        <v>5000</v>
      </c>
      <c r="BZ25" s="979">
        <f t="shared" si="16"/>
        <v>5000</v>
      </c>
      <c r="CA25" s="276">
        <f t="shared" si="16"/>
        <v>5000</v>
      </c>
      <c r="CB25" s="393">
        <f t="shared" si="13"/>
        <v>5000</v>
      </c>
      <c r="CC25" s="393">
        <f t="shared" si="14"/>
        <v>5000</v>
      </c>
      <c r="CD25" s="277">
        <f t="shared" si="17"/>
        <v>5000</v>
      </c>
    </row>
    <row r="26" spans="1:85" ht="15" customHeight="1">
      <c r="A26" s="197" t="s">
        <v>1250</v>
      </c>
      <c r="B26" s="49"/>
      <c r="C26" s="49"/>
      <c r="D26" s="99">
        <f t="shared" si="4"/>
        <v>0</v>
      </c>
      <c r="E26" s="276">
        <f t="shared" si="5"/>
        <v>0</v>
      </c>
      <c r="F26" s="276">
        <f t="shared" si="6"/>
        <v>0</v>
      </c>
      <c r="G26" s="332">
        <f t="shared" si="7"/>
        <v>0</v>
      </c>
      <c r="H26" s="49"/>
      <c r="I26" s="49">
        <v>0</v>
      </c>
      <c r="J26" s="99"/>
      <c r="K26" s="49"/>
      <c r="L26" s="49">
        <v>0</v>
      </c>
      <c r="M26" s="99"/>
      <c r="N26" s="49"/>
      <c r="O26" s="49">
        <v>0</v>
      </c>
      <c r="P26" s="99"/>
      <c r="Q26" s="49"/>
      <c r="R26" s="49">
        <v>0</v>
      </c>
      <c r="S26" s="99"/>
      <c r="T26" s="49"/>
      <c r="U26" s="49">
        <v>0</v>
      </c>
      <c r="V26" s="99"/>
      <c r="W26" s="49"/>
      <c r="X26" s="49">
        <v>0</v>
      </c>
      <c r="Y26" s="99"/>
      <c r="Z26" s="49"/>
      <c r="AA26" s="49">
        <v>0</v>
      </c>
      <c r="AB26" s="99"/>
      <c r="AC26" s="49"/>
      <c r="AD26" s="49">
        <v>0</v>
      </c>
      <c r="AE26" s="99"/>
      <c r="AF26" s="49"/>
      <c r="AG26" s="49">
        <v>0</v>
      </c>
      <c r="AH26" s="99"/>
      <c r="AI26" s="49"/>
      <c r="AJ26" s="49">
        <v>0</v>
      </c>
      <c r="AK26" s="99"/>
      <c r="AL26" s="49"/>
      <c r="AM26" s="49">
        <v>0</v>
      </c>
      <c r="AN26" s="99"/>
      <c r="AO26" s="49"/>
      <c r="AP26" s="49">
        <v>0</v>
      </c>
      <c r="AQ26" s="99"/>
      <c r="AR26" s="49"/>
      <c r="AS26" s="49">
        <v>0</v>
      </c>
      <c r="AT26" s="99"/>
      <c r="AU26" s="49"/>
      <c r="AV26" s="49">
        <v>0</v>
      </c>
      <c r="AW26" s="99"/>
      <c r="AX26" s="49"/>
      <c r="AY26" s="49">
        <v>0</v>
      </c>
      <c r="AZ26" s="99"/>
      <c r="BA26" s="49"/>
      <c r="BB26" s="49">
        <v>0</v>
      </c>
      <c r="BC26" s="99"/>
      <c r="BD26" s="49"/>
      <c r="BE26" s="49">
        <v>0</v>
      </c>
      <c r="BF26" s="99"/>
      <c r="BG26" s="49"/>
      <c r="BH26" s="49"/>
      <c r="BI26" s="99">
        <f t="shared" si="8"/>
        <v>0</v>
      </c>
      <c r="BJ26" s="49">
        <v>0</v>
      </c>
      <c r="BK26" s="49">
        <v>0</v>
      </c>
      <c r="BL26" s="99"/>
      <c r="BM26" s="49"/>
      <c r="BN26" s="49"/>
      <c r="BO26" s="99">
        <f t="shared" si="9"/>
        <v>0</v>
      </c>
      <c r="BP26" s="49"/>
      <c r="BQ26" s="49"/>
      <c r="BR26" s="99">
        <f t="shared" si="10"/>
        <v>0</v>
      </c>
      <c r="BS26" s="49"/>
      <c r="BT26" s="49"/>
      <c r="BU26" s="99">
        <f t="shared" si="11"/>
        <v>0</v>
      </c>
      <c r="BV26" s="49"/>
      <c r="BW26" s="49"/>
      <c r="BX26" s="99">
        <f t="shared" si="12"/>
        <v>0</v>
      </c>
      <c r="BY26" s="979">
        <f t="shared" si="15"/>
        <v>0</v>
      </c>
      <c r="BZ26" s="979">
        <f t="shared" si="16"/>
        <v>0</v>
      </c>
      <c r="CA26" s="276">
        <f t="shared" si="16"/>
        <v>0</v>
      </c>
      <c r="CB26" s="393">
        <f t="shared" si="13"/>
        <v>0</v>
      </c>
      <c r="CC26" s="393">
        <f t="shared" si="14"/>
        <v>0</v>
      </c>
      <c r="CD26" s="277">
        <f t="shared" si="17"/>
        <v>0</v>
      </c>
    </row>
    <row r="27" spans="1:85" ht="15" customHeight="1">
      <c r="A27" s="197" t="s">
        <v>1251</v>
      </c>
      <c r="B27" s="49"/>
      <c r="C27" s="49"/>
      <c r="D27" s="99">
        <f t="shared" si="4"/>
        <v>0</v>
      </c>
      <c r="E27" s="276">
        <f t="shared" si="5"/>
        <v>0</v>
      </c>
      <c r="F27" s="276">
        <f t="shared" si="6"/>
        <v>0</v>
      </c>
      <c r="G27" s="332">
        <f t="shared" si="7"/>
        <v>0</v>
      </c>
      <c r="H27" s="49"/>
      <c r="I27" s="49">
        <v>0</v>
      </c>
      <c r="J27" s="99"/>
      <c r="K27" s="49"/>
      <c r="L27" s="49">
        <v>0</v>
      </c>
      <c r="M27" s="99"/>
      <c r="N27" s="49"/>
      <c r="O27" s="49">
        <v>0</v>
      </c>
      <c r="P27" s="99"/>
      <c r="Q27" s="49"/>
      <c r="R27" s="49">
        <v>0</v>
      </c>
      <c r="S27" s="99"/>
      <c r="T27" s="49"/>
      <c r="U27" s="49">
        <v>0</v>
      </c>
      <c r="V27" s="99"/>
      <c r="W27" s="49"/>
      <c r="X27" s="49">
        <v>0</v>
      </c>
      <c r="Y27" s="99"/>
      <c r="Z27" s="49"/>
      <c r="AA27" s="49">
        <v>0</v>
      </c>
      <c r="AB27" s="99"/>
      <c r="AC27" s="49"/>
      <c r="AD27" s="49">
        <v>0</v>
      </c>
      <c r="AE27" s="99"/>
      <c r="AF27" s="49"/>
      <c r="AG27" s="49">
        <v>0</v>
      </c>
      <c r="AH27" s="99"/>
      <c r="AI27" s="49"/>
      <c r="AJ27" s="49">
        <v>0</v>
      </c>
      <c r="AK27" s="99"/>
      <c r="AL27" s="49"/>
      <c r="AM27" s="49">
        <v>0</v>
      </c>
      <c r="AN27" s="99"/>
      <c r="AO27" s="49">
        <v>18000</v>
      </c>
      <c r="AP27" s="49">
        <v>18000</v>
      </c>
      <c r="AQ27" s="99">
        <v>18000</v>
      </c>
      <c r="AR27" s="49"/>
      <c r="AS27" s="49">
        <v>0</v>
      </c>
      <c r="AT27" s="99"/>
      <c r="AU27" s="49"/>
      <c r="AV27" s="49">
        <v>0</v>
      </c>
      <c r="AW27" s="99"/>
      <c r="AX27" s="49"/>
      <c r="AY27" s="49"/>
      <c r="AZ27" s="99"/>
      <c r="BA27" s="49"/>
      <c r="BB27" s="49">
        <v>0</v>
      </c>
      <c r="BC27" s="99"/>
      <c r="BD27" s="49"/>
      <c r="BE27" s="49">
        <v>0</v>
      </c>
      <c r="BF27" s="99"/>
      <c r="BG27" s="49"/>
      <c r="BH27" s="49"/>
      <c r="BI27" s="99"/>
      <c r="BJ27" s="49"/>
      <c r="BK27" s="49"/>
      <c r="BL27" s="99"/>
      <c r="BM27" s="49"/>
      <c r="BN27" s="49"/>
      <c r="BO27" s="99"/>
      <c r="BP27" s="49"/>
      <c r="BQ27" s="49"/>
      <c r="BR27" s="99"/>
      <c r="BS27" s="49"/>
      <c r="BT27" s="49"/>
      <c r="BU27" s="99"/>
      <c r="BV27" s="49"/>
      <c r="BW27" s="49"/>
      <c r="BX27" s="99"/>
      <c r="BY27" s="979">
        <f t="shared" si="15"/>
        <v>18000</v>
      </c>
      <c r="BZ27" s="979">
        <f t="shared" si="16"/>
        <v>18000</v>
      </c>
      <c r="CA27" s="276">
        <f t="shared" si="16"/>
        <v>18000</v>
      </c>
      <c r="CB27" s="393">
        <f t="shared" si="13"/>
        <v>18000</v>
      </c>
      <c r="CC27" s="393">
        <f t="shared" si="14"/>
        <v>18000</v>
      </c>
      <c r="CD27" s="277">
        <f t="shared" si="17"/>
        <v>18000</v>
      </c>
    </row>
    <row r="28" spans="1:85" ht="15" customHeight="1">
      <c r="A28" s="197" t="s">
        <v>1252</v>
      </c>
      <c r="B28" s="49"/>
      <c r="C28" s="49"/>
      <c r="D28" s="99">
        <f t="shared" si="4"/>
        <v>0</v>
      </c>
      <c r="E28" s="276">
        <f t="shared" si="5"/>
        <v>0</v>
      </c>
      <c r="F28" s="276">
        <f t="shared" si="6"/>
        <v>0</v>
      </c>
      <c r="G28" s="332">
        <f t="shared" si="7"/>
        <v>0</v>
      </c>
      <c r="H28" s="49"/>
      <c r="I28" s="49">
        <v>0</v>
      </c>
      <c r="J28" s="99"/>
      <c r="K28" s="49"/>
      <c r="L28" s="49">
        <v>0</v>
      </c>
      <c r="M28" s="99"/>
      <c r="N28" s="49"/>
      <c r="O28" s="49">
        <v>0</v>
      </c>
      <c r="P28" s="99"/>
      <c r="Q28" s="49"/>
      <c r="R28" s="49">
        <v>0</v>
      </c>
      <c r="S28" s="99"/>
      <c r="T28" s="49"/>
      <c r="U28" s="49">
        <v>0</v>
      </c>
      <c r="V28" s="99"/>
      <c r="W28" s="49"/>
      <c r="X28" s="49">
        <v>0</v>
      </c>
      <c r="Y28" s="99"/>
      <c r="Z28" s="49"/>
      <c r="AA28" s="49">
        <v>0</v>
      </c>
      <c r="AB28" s="99"/>
      <c r="AC28" s="49"/>
      <c r="AD28" s="49">
        <v>0</v>
      </c>
      <c r="AE28" s="99"/>
      <c r="AF28" s="49"/>
      <c r="AG28" s="49">
        <v>0</v>
      </c>
      <c r="AH28" s="99"/>
      <c r="AI28" s="49"/>
      <c r="AJ28" s="49">
        <v>0</v>
      </c>
      <c r="AK28" s="99"/>
      <c r="AL28" s="49"/>
      <c r="AM28" s="49">
        <v>0</v>
      </c>
      <c r="AN28" s="99"/>
      <c r="AO28" s="49"/>
      <c r="AP28" s="49">
        <v>0</v>
      </c>
      <c r="AQ28" s="99"/>
      <c r="AR28" s="49"/>
      <c r="AS28" s="49">
        <v>0</v>
      </c>
      <c r="AT28" s="99"/>
      <c r="AU28" s="49"/>
      <c r="AV28" s="49">
        <v>0</v>
      </c>
      <c r="AW28" s="99"/>
      <c r="AX28" s="49"/>
      <c r="AY28" s="49">
        <v>0</v>
      </c>
      <c r="AZ28" s="99"/>
      <c r="BA28" s="49"/>
      <c r="BB28" s="49">
        <v>0</v>
      </c>
      <c r="BC28" s="99"/>
      <c r="BD28" s="49"/>
      <c r="BE28" s="49">
        <v>0</v>
      </c>
      <c r="BF28" s="99"/>
      <c r="BG28" s="49"/>
      <c r="BH28" s="49"/>
      <c r="BI28" s="99">
        <f t="shared" ref="BI28:BI55" si="18">SUM(BG28+BH28)</f>
        <v>0</v>
      </c>
      <c r="BJ28" s="49">
        <v>2000</v>
      </c>
      <c r="BK28" s="49">
        <v>2000</v>
      </c>
      <c r="BL28" s="99">
        <v>96</v>
      </c>
      <c r="BM28" s="49"/>
      <c r="BN28" s="49"/>
      <c r="BO28" s="99">
        <f t="shared" ref="BO28:BO55" si="19">SUM(BM28+BN28)</f>
        <v>0</v>
      </c>
      <c r="BP28" s="49"/>
      <c r="BQ28" s="49"/>
      <c r="BR28" s="99">
        <f t="shared" ref="BR28:BR55" si="20">SUM(BP28+BQ28)</f>
        <v>0</v>
      </c>
      <c r="BS28" s="49"/>
      <c r="BT28" s="49"/>
      <c r="BU28" s="99">
        <f t="shared" ref="BU28:BU55" si="21">SUM(BS28+BT28)</f>
        <v>0</v>
      </c>
      <c r="BV28" s="49"/>
      <c r="BW28" s="49"/>
      <c r="BX28" s="99">
        <f t="shared" ref="BX28:BX55" si="22">SUM(BV28+BW28)</f>
        <v>0</v>
      </c>
      <c r="BY28" s="979">
        <f t="shared" si="15"/>
        <v>2000</v>
      </c>
      <c r="BZ28" s="979">
        <f t="shared" si="16"/>
        <v>2000</v>
      </c>
      <c r="CA28" s="276">
        <f t="shared" si="16"/>
        <v>96</v>
      </c>
      <c r="CB28" s="393">
        <f t="shared" si="13"/>
        <v>2000</v>
      </c>
      <c r="CC28" s="393">
        <f t="shared" si="14"/>
        <v>2000</v>
      </c>
      <c r="CD28" s="277">
        <f t="shared" si="17"/>
        <v>96</v>
      </c>
    </row>
    <row r="29" spans="1:85" s="103" customFormat="1" ht="15" customHeight="1">
      <c r="A29" s="197" t="s">
        <v>183</v>
      </c>
      <c r="B29" s="49"/>
      <c r="C29" s="49"/>
      <c r="D29" s="99">
        <f t="shared" ref="D29:D41" si="23">SUM(B29+C29)</f>
        <v>0</v>
      </c>
      <c r="E29" s="276">
        <f t="shared" si="5"/>
        <v>0</v>
      </c>
      <c r="F29" s="276">
        <f t="shared" si="6"/>
        <v>0</v>
      </c>
      <c r="G29" s="332">
        <f t="shared" si="7"/>
        <v>0</v>
      </c>
      <c r="H29" s="49"/>
      <c r="I29" s="49">
        <v>0</v>
      </c>
      <c r="J29" s="99"/>
      <c r="K29" s="49"/>
      <c r="L29" s="49">
        <v>0</v>
      </c>
      <c r="M29" s="99"/>
      <c r="N29" s="49"/>
      <c r="O29" s="49">
        <v>0</v>
      </c>
      <c r="P29" s="99"/>
      <c r="Q29" s="49"/>
      <c r="R29" s="49">
        <v>0</v>
      </c>
      <c r="S29" s="99"/>
      <c r="T29" s="49"/>
      <c r="U29" s="49">
        <v>0</v>
      </c>
      <c r="V29" s="99"/>
      <c r="W29" s="49"/>
      <c r="X29" s="49">
        <v>0</v>
      </c>
      <c r="Y29" s="99"/>
      <c r="Z29" s="49"/>
      <c r="AA29" s="49">
        <v>0</v>
      </c>
      <c r="AB29" s="99"/>
      <c r="AC29" s="49"/>
      <c r="AD29" s="49">
        <v>0</v>
      </c>
      <c r="AE29" s="99"/>
      <c r="AF29" s="49"/>
      <c r="AG29" s="49">
        <v>0</v>
      </c>
      <c r="AH29" s="99"/>
      <c r="AI29" s="49"/>
      <c r="AJ29" s="49">
        <v>0</v>
      </c>
      <c r="AK29" s="99"/>
      <c r="AL29" s="49"/>
      <c r="AM29" s="49">
        <v>0</v>
      </c>
      <c r="AN29" s="99"/>
      <c r="AO29" s="49"/>
      <c r="AP29" s="49">
        <v>0</v>
      </c>
      <c r="AQ29" s="99"/>
      <c r="AR29" s="49"/>
      <c r="AS29" s="49">
        <v>0</v>
      </c>
      <c r="AT29" s="99"/>
      <c r="AU29" s="49"/>
      <c r="AV29" s="49">
        <v>0</v>
      </c>
      <c r="AW29" s="99"/>
      <c r="AX29" s="49"/>
      <c r="AY29" s="49">
        <v>0</v>
      </c>
      <c r="AZ29" s="99"/>
      <c r="BA29" s="49"/>
      <c r="BB29" s="49">
        <v>0</v>
      </c>
      <c r="BC29" s="99"/>
      <c r="BD29" s="49"/>
      <c r="BE29" s="49">
        <v>0</v>
      </c>
      <c r="BF29" s="99"/>
      <c r="BG29" s="49"/>
      <c r="BH29" s="49"/>
      <c r="BI29" s="99">
        <f t="shared" si="18"/>
        <v>0</v>
      </c>
      <c r="BJ29" s="49">
        <v>0</v>
      </c>
      <c r="BK29" s="49">
        <v>0</v>
      </c>
      <c r="BL29" s="99"/>
      <c r="BM29" s="49"/>
      <c r="BN29" s="49"/>
      <c r="BO29" s="99">
        <f t="shared" si="19"/>
        <v>0</v>
      </c>
      <c r="BP29" s="49"/>
      <c r="BQ29" s="49"/>
      <c r="BR29" s="99">
        <f t="shared" si="20"/>
        <v>0</v>
      </c>
      <c r="BS29" s="49"/>
      <c r="BT29" s="49"/>
      <c r="BU29" s="99">
        <f t="shared" si="21"/>
        <v>0</v>
      </c>
      <c r="BV29" s="49"/>
      <c r="BW29" s="49"/>
      <c r="BX29" s="99">
        <f t="shared" si="22"/>
        <v>0</v>
      </c>
      <c r="BY29" s="979">
        <f t="shared" si="15"/>
        <v>0</v>
      </c>
      <c r="BZ29" s="979">
        <f t="shared" si="16"/>
        <v>0</v>
      </c>
      <c r="CA29" s="276">
        <f t="shared" si="16"/>
        <v>0</v>
      </c>
      <c r="CB29" s="393">
        <f t="shared" si="13"/>
        <v>0</v>
      </c>
      <c r="CC29" s="393">
        <f t="shared" si="14"/>
        <v>0</v>
      </c>
      <c r="CD29" s="277">
        <f t="shared" si="17"/>
        <v>0</v>
      </c>
      <c r="CF29" s="46"/>
      <c r="CG29" s="46"/>
    </row>
    <row r="30" spans="1:85" ht="15" customHeight="1">
      <c r="A30" s="197" t="s">
        <v>184</v>
      </c>
      <c r="B30" s="49"/>
      <c r="C30" s="49"/>
      <c r="D30" s="99">
        <f t="shared" si="23"/>
        <v>0</v>
      </c>
      <c r="E30" s="276">
        <f t="shared" si="5"/>
        <v>0</v>
      </c>
      <c r="F30" s="276">
        <f t="shared" si="6"/>
        <v>0</v>
      </c>
      <c r="G30" s="332">
        <f t="shared" si="7"/>
        <v>0</v>
      </c>
      <c r="H30" s="49"/>
      <c r="I30" s="49">
        <v>0</v>
      </c>
      <c r="J30" s="99"/>
      <c r="K30" s="49"/>
      <c r="L30" s="49">
        <v>0</v>
      </c>
      <c r="M30" s="99"/>
      <c r="N30" s="49"/>
      <c r="O30" s="49">
        <v>0</v>
      </c>
      <c r="P30" s="99"/>
      <c r="Q30" s="49"/>
      <c r="R30" s="49">
        <v>0</v>
      </c>
      <c r="S30" s="99"/>
      <c r="T30" s="49"/>
      <c r="U30" s="49">
        <v>0</v>
      </c>
      <c r="V30" s="99"/>
      <c r="W30" s="49"/>
      <c r="X30" s="49">
        <v>0</v>
      </c>
      <c r="Y30" s="99"/>
      <c r="Z30" s="49"/>
      <c r="AA30" s="49">
        <v>0</v>
      </c>
      <c r="AB30" s="99"/>
      <c r="AC30" s="49"/>
      <c r="AD30" s="49">
        <v>0</v>
      </c>
      <c r="AE30" s="99"/>
      <c r="AF30" s="49"/>
      <c r="AG30" s="49">
        <v>0</v>
      </c>
      <c r="AH30" s="99"/>
      <c r="AI30" s="49">
        <v>4000</v>
      </c>
      <c r="AJ30" s="49">
        <v>0</v>
      </c>
      <c r="AK30" s="99"/>
      <c r="AL30" s="49"/>
      <c r="AM30" s="49">
        <v>0</v>
      </c>
      <c r="AN30" s="99"/>
      <c r="AO30" s="49"/>
      <c r="AP30" s="49">
        <v>0</v>
      </c>
      <c r="AQ30" s="99"/>
      <c r="AR30" s="49"/>
      <c r="AS30" s="49">
        <v>0</v>
      </c>
      <c r="AT30" s="99"/>
      <c r="AU30" s="49"/>
      <c r="AV30" s="49">
        <v>0</v>
      </c>
      <c r="AW30" s="99"/>
      <c r="AX30" s="49"/>
      <c r="AY30" s="49">
        <v>0</v>
      </c>
      <c r="AZ30" s="99"/>
      <c r="BA30" s="49"/>
      <c r="BB30" s="49">
        <v>0</v>
      </c>
      <c r="BC30" s="99"/>
      <c r="BD30" s="49"/>
      <c r="BE30" s="49">
        <v>0</v>
      </c>
      <c r="BF30" s="99"/>
      <c r="BG30" s="49"/>
      <c r="BH30" s="49"/>
      <c r="BI30" s="99">
        <f t="shared" si="18"/>
        <v>0</v>
      </c>
      <c r="BJ30" s="49">
        <v>4520</v>
      </c>
      <c r="BK30" s="49">
        <v>15</v>
      </c>
      <c r="BL30" s="99"/>
      <c r="BM30" s="49"/>
      <c r="BN30" s="49"/>
      <c r="BO30" s="99">
        <f t="shared" si="19"/>
        <v>0</v>
      </c>
      <c r="BP30" s="49"/>
      <c r="BQ30" s="49"/>
      <c r="BR30" s="99">
        <f t="shared" si="20"/>
        <v>0</v>
      </c>
      <c r="BS30" s="49"/>
      <c r="BT30" s="49"/>
      <c r="BU30" s="99">
        <f t="shared" si="21"/>
        <v>0</v>
      </c>
      <c r="BV30" s="49"/>
      <c r="BW30" s="49"/>
      <c r="BX30" s="99">
        <f t="shared" si="22"/>
        <v>0</v>
      </c>
      <c r="BY30" s="979">
        <f t="shared" si="15"/>
        <v>8520</v>
      </c>
      <c r="BZ30" s="979">
        <f t="shared" si="16"/>
        <v>15</v>
      </c>
      <c r="CA30" s="276">
        <f t="shared" si="16"/>
        <v>0</v>
      </c>
      <c r="CB30" s="393">
        <f t="shared" si="13"/>
        <v>8520</v>
      </c>
      <c r="CC30" s="393">
        <f t="shared" si="14"/>
        <v>15</v>
      </c>
      <c r="CD30" s="277">
        <f t="shared" si="17"/>
        <v>0</v>
      </c>
    </row>
    <row r="31" spans="1:85" ht="15" customHeight="1">
      <c r="A31" s="222" t="s">
        <v>678</v>
      </c>
      <c r="B31" s="47">
        <f>SUM(B15:B30)</f>
        <v>0</v>
      </c>
      <c r="C31" s="47">
        <f>SUM(C15:C30)</f>
        <v>0</v>
      </c>
      <c r="D31" s="47">
        <f t="shared" si="23"/>
        <v>0</v>
      </c>
      <c r="E31" s="156">
        <f>SUM(E15:E30)</f>
        <v>0</v>
      </c>
      <c r="F31" s="156">
        <f>SUM(F15:F30)</f>
        <v>0</v>
      </c>
      <c r="G31" s="156">
        <f t="shared" si="7"/>
        <v>0</v>
      </c>
      <c r="H31" s="47">
        <f>SUM(H15:H30)</f>
        <v>2232</v>
      </c>
      <c r="I31" s="47">
        <f t="shared" ref="I31:BL31" si="24">SUM(I15:I30)</f>
        <v>2232</v>
      </c>
      <c r="J31" s="47">
        <f t="shared" si="24"/>
        <v>1656</v>
      </c>
      <c r="K31" s="47">
        <f t="shared" si="24"/>
        <v>2232</v>
      </c>
      <c r="L31" s="47">
        <f t="shared" si="24"/>
        <v>2232</v>
      </c>
      <c r="M31" s="47">
        <f t="shared" si="24"/>
        <v>1345</v>
      </c>
      <c r="N31" s="47">
        <f t="shared" si="24"/>
        <v>2213</v>
      </c>
      <c r="O31" s="47">
        <f t="shared" si="24"/>
        <v>2213</v>
      </c>
      <c r="P31" s="47">
        <f t="shared" si="24"/>
        <v>1330</v>
      </c>
      <c r="Q31" s="47">
        <f t="shared" si="24"/>
        <v>2167</v>
      </c>
      <c r="R31" s="47">
        <f t="shared" si="24"/>
        <v>2167</v>
      </c>
      <c r="S31" s="47">
        <f t="shared" si="24"/>
        <v>1030</v>
      </c>
      <c r="T31" s="47">
        <f t="shared" si="24"/>
        <v>2800</v>
      </c>
      <c r="U31" s="47">
        <f t="shared" si="24"/>
        <v>2800</v>
      </c>
      <c r="V31" s="47">
        <f t="shared" si="24"/>
        <v>2600</v>
      </c>
      <c r="W31" s="47">
        <f t="shared" si="24"/>
        <v>2400</v>
      </c>
      <c r="X31" s="47">
        <f t="shared" si="24"/>
        <v>2400</v>
      </c>
      <c r="Y31" s="47">
        <f t="shared" si="24"/>
        <v>2200</v>
      </c>
      <c r="Z31" s="47">
        <f t="shared" si="24"/>
        <v>118764</v>
      </c>
      <c r="AA31" s="47">
        <f t="shared" si="24"/>
        <v>128527</v>
      </c>
      <c r="AB31" s="47">
        <f t="shared" si="24"/>
        <v>125697</v>
      </c>
      <c r="AC31" s="47">
        <f t="shared" si="24"/>
        <v>0</v>
      </c>
      <c r="AD31" s="47">
        <f t="shared" si="24"/>
        <v>0</v>
      </c>
      <c r="AE31" s="47">
        <f t="shared" si="24"/>
        <v>0</v>
      </c>
      <c r="AF31" s="47">
        <f t="shared" si="24"/>
        <v>0</v>
      </c>
      <c r="AG31" s="47">
        <f t="shared" si="24"/>
        <v>0</v>
      </c>
      <c r="AH31" s="47">
        <f t="shared" si="24"/>
        <v>0</v>
      </c>
      <c r="AI31" s="47">
        <f t="shared" si="24"/>
        <v>9209</v>
      </c>
      <c r="AJ31" s="47">
        <f t="shared" si="24"/>
        <v>4129</v>
      </c>
      <c r="AK31" s="47">
        <f t="shared" si="24"/>
        <v>3849</v>
      </c>
      <c r="AL31" s="47">
        <f t="shared" si="24"/>
        <v>5835</v>
      </c>
      <c r="AM31" s="47">
        <f t="shared" si="24"/>
        <v>6880</v>
      </c>
      <c r="AN31" s="47">
        <f t="shared" si="24"/>
        <v>4151</v>
      </c>
      <c r="AO31" s="47">
        <f t="shared" si="24"/>
        <v>34567</v>
      </c>
      <c r="AP31" s="47">
        <f t="shared" si="24"/>
        <v>34567</v>
      </c>
      <c r="AQ31" s="47">
        <f t="shared" si="24"/>
        <v>33114</v>
      </c>
      <c r="AR31" s="47">
        <f t="shared" si="24"/>
        <v>0</v>
      </c>
      <c r="AS31" s="47">
        <f t="shared" si="24"/>
        <v>59341</v>
      </c>
      <c r="AT31" s="47">
        <f t="shared" si="24"/>
        <v>58437</v>
      </c>
      <c r="AU31" s="47">
        <f t="shared" ref="AU31:AW31" si="25">SUM(AU15:AU30)</f>
        <v>0</v>
      </c>
      <c r="AV31" s="47">
        <f t="shared" si="25"/>
        <v>0</v>
      </c>
      <c r="AW31" s="47">
        <f t="shared" si="25"/>
        <v>0</v>
      </c>
      <c r="AX31" s="47">
        <f t="shared" si="24"/>
        <v>31780</v>
      </c>
      <c r="AY31" s="47">
        <f t="shared" si="24"/>
        <v>20131</v>
      </c>
      <c r="AZ31" s="47">
        <f t="shared" si="24"/>
        <v>18169</v>
      </c>
      <c r="BA31" s="47">
        <f t="shared" si="24"/>
        <v>0</v>
      </c>
      <c r="BB31" s="47">
        <f t="shared" si="24"/>
        <v>0</v>
      </c>
      <c r="BC31" s="47">
        <f t="shared" si="24"/>
        <v>0</v>
      </c>
      <c r="BD31" s="47">
        <f t="shared" si="24"/>
        <v>0</v>
      </c>
      <c r="BE31" s="47">
        <f t="shared" si="24"/>
        <v>0</v>
      </c>
      <c r="BF31" s="47">
        <f t="shared" si="24"/>
        <v>0</v>
      </c>
      <c r="BG31" s="47">
        <f t="shared" si="24"/>
        <v>0</v>
      </c>
      <c r="BH31" s="47">
        <f t="shared" si="24"/>
        <v>0</v>
      </c>
      <c r="BI31" s="47">
        <f t="shared" si="24"/>
        <v>0</v>
      </c>
      <c r="BJ31" s="47">
        <f t="shared" si="24"/>
        <v>245608</v>
      </c>
      <c r="BK31" s="47">
        <f t="shared" si="24"/>
        <v>229971</v>
      </c>
      <c r="BL31" s="47">
        <f t="shared" si="24"/>
        <v>155707</v>
      </c>
      <c r="BM31" s="47">
        <f t="shared" ref="BM31:CD31" si="26">SUM(BM15:BM30)</f>
        <v>0</v>
      </c>
      <c r="BN31" s="47">
        <f t="shared" si="26"/>
        <v>0</v>
      </c>
      <c r="BO31" s="47">
        <f t="shared" si="26"/>
        <v>0</v>
      </c>
      <c r="BP31" s="47">
        <f t="shared" si="26"/>
        <v>0</v>
      </c>
      <c r="BQ31" s="47">
        <f t="shared" si="26"/>
        <v>0</v>
      </c>
      <c r="BR31" s="47">
        <f t="shared" si="26"/>
        <v>0</v>
      </c>
      <c r="BS31" s="47">
        <f t="shared" si="26"/>
        <v>0</v>
      </c>
      <c r="BT31" s="47">
        <f t="shared" si="26"/>
        <v>0</v>
      </c>
      <c r="BU31" s="47">
        <f t="shared" si="26"/>
        <v>0</v>
      </c>
      <c r="BV31" s="47">
        <f t="shared" si="26"/>
        <v>0</v>
      </c>
      <c r="BW31" s="47">
        <f t="shared" si="26"/>
        <v>0</v>
      </c>
      <c r="BX31" s="47">
        <f t="shared" si="26"/>
        <v>0</v>
      </c>
      <c r="BY31" s="462">
        <f t="shared" si="26"/>
        <v>459807</v>
      </c>
      <c r="BZ31" s="462">
        <f t="shared" si="26"/>
        <v>497590</v>
      </c>
      <c r="CA31" s="462">
        <f t="shared" si="26"/>
        <v>409285</v>
      </c>
      <c r="CB31" s="156">
        <f t="shared" si="26"/>
        <v>459807</v>
      </c>
      <c r="CC31" s="156">
        <f t="shared" si="26"/>
        <v>497590</v>
      </c>
      <c r="CD31" s="156">
        <f t="shared" si="26"/>
        <v>409285</v>
      </c>
      <c r="CE31" s="100"/>
    </row>
    <row r="32" spans="1:85" ht="15" customHeight="1">
      <c r="A32" s="70" t="s">
        <v>135</v>
      </c>
      <c r="B32" s="49"/>
      <c r="C32" s="49"/>
      <c r="D32" s="50">
        <f t="shared" si="23"/>
        <v>0</v>
      </c>
      <c r="E32" s="276">
        <f t="shared" ref="E32:E38" si="27">B32</f>
        <v>0</v>
      </c>
      <c r="F32" s="276">
        <f t="shared" ref="F32:F38" si="28">C32</f>
        <v>0</v>
      </c>
      <c r="G32" s="277">
        <f t="shared" si="7"/>
        <v>0</v>
      </c>
      <c r="H32" s="49">
        <v>0</v>
      </c>
      <c r="I32" s="49">
        <v>0</v>
      </c>
      <c r="J32" s="50"/>
      <c r="K32" s="49"/>
      <c r="L32" s="49">
        <v>0</v>
      </c>
      <c r="M32" s="50"/>
      <c r="N32" s="49"/>
      <c r="O32" s="49">
        <v>0</v>
      </c>
      <c r="P32" s="50"/>
      <c r="Q32" s="49"/>
      <c r="R32" s="49">
        <v>0</v>
      </c>
      <c r="S32" s="50"/>
      <c r="T32" s="49"/>
      <c r="U32" s="49">
        <v>0</v>
      </c>
      <c r="V32" s="50"/>
      <c r="W32" s="49"/>
      <c r="X32" s="49">
        <v>0</v>
      </c>
      <c r="Y32" s="50"/>
      <c r="Z32" s="49"/>
      <c r="AA32" s="49">
        <v>0</v>
      </c>
      <c r="AB32" s="50"/>
      <c r="AC32" s="49"/>
      <c r="AD32" s="49">
        <v>0</v>
      </c>
      <c r="AE32" s="50"/>
      <c r="AF32" s="49"/>
      <c r="AG32" s="49">
        <v>25400</v>
      </c>
      <c r="AH32" s="50">
        <v>13278</v>
      </c>
      <c r="AI32" s="49"/>
      <c r="AJ32" s="49">
        <v>0</v>
      </c>
      <c r="AK32" s="50"/>
      <c r="AL32" s="49"/>
      <c r="AM32" s="49">
        <v>0</v>
      </c>
      <c r="AN32" s="50"/>
      <c r="AO32" s="49"/>
      <c r="AP32" s="49">
        <v>0</v>
      </c>
      <c r="AQ32" s="50"/>
      <c r="AR32" s="49"/>
      <c r="AS32" s="49">
        <v>35592</v>
      </c>
      <c r="AT32" s="50">
        <v>35593</v>
      </c>
      <c r="AU32" s="49"/>
      <c r="AV32" s="49">
        <v>0</v>
      </c>
      <c r="AW32" s="50"/>
      <c r="AX32" s="49"/>
      <c r="AY32" s="49">
        <v>0</v>
      </c>
      <c r="AZ32" s="50"/>
      <c r="BA32" s="49"/>
      <c r="BB32" s="49">
        <v>0</v>
      </c>
      <c r="BC32" s="50"/>
      <c r="BD32" s="49"/>
      <c r="BE32" s="49">
        <v>0</v>
      </c>
      <c r="BF32" s="50"/>
      <c r="BG32" s="49"/>
      <c r="BH32" s="49"/>
      <c r="BI32" s="50">
        <f t="shared" si="18"/>
        <v>0</v>
      </c>
      <c r="BJ32" s="49"/>
      <c r="BK32" s="49">
        <v>0</v>
      </c>
      <c r="BL32" s="50"/>
      <c r="BM32" s="49"/>
      <c r="BN32" s="49"/>
      <c r="BO32" s="50">
        <f t="shared" si="19"/>
        <v>0</v>
      </c>
      <c r="BP32" s="49"/>
      <c r="BQ32" s="49"/>
      <c r="BR32" s="50">
        <f t="shared" si="20"/>
        <v>0</v>
      </c>
      <c r="BS32" s="49"/>
      <c r="BT32" s="49"/>
      <c r="BU32" s="50">
        <f t="shared" si="21"/>
        <v>0</v>
      </c>
      <c r="BV32" s="49"/>
      <c r="BW32" s="49"/>
      <c r="BX32" s="50">
        <f t="shared" si="22"/>
        <v>0</v>
      </c>
      <c r="BY32" s="979">
        <f t="shared" ref="BY32:BY40" si="29">SUM(H32+K32+N32+Q32+T32+W32+Z32+AC32+AF32+AI32+AL32+AO32+AR32+AX32+BA32+BD32+BG32+BJ32+BM32+BP32+BS32+BV32)</f>
        <v>0</v>
      </c>
      <c r="BZ32" s="979">
        <f t="shared" ref="BZ32:CA40" si="30">SUM(I32+L32+O32+R32+U32+X32+AA32+AD32+AG32+AJ32+AM32+AP32+AS32+AY32+AV32+BB32+BE32+BH32+BK32+BN32+BQ32+BT32+BW32)</f>
        <v>60992</v>
      </c>
      <c r="CA32" s="979">
        <f t="shared" si="30"/>
        <v>48871</v>
      </c>
      <c r="CB32" s="393">
        <f t="shared" ref="CB32:CB40" si="31">SUM(E32+BY32)</f>
        <v>0</v>
      </c>
      <c r="CC32" s="393">
        <f t="shared" ref="CC32:CC40" si="32">SUM(F32+BZ32)</f>
        <v>60992</v>
      </c>
      <c r="CD32" s="277">
        <f t="shared" ref="CD32:CD40" si="33">SUM(G32+CA32)</f>
        <v>48871</v>
      </c>
      <c r="CE32" s="77"/>
    </row>
    <row r="33" spans="1:83" ht="15" customHeight="1">
      <c r="A33" s="197" t="s">
        <v>136</v>
      </c>
      <c r="B33" s="49"/>
      <c r="C33" s="49"/>
      <c r="D33" s="50">
        <f t="shared" si="23"/>
        <v>0</v>
      </c>
      <c r="E33" s="276">
        <f t="shared" si="27"/>
        <v>0</v>
      </c>
      <c r="F33" s="276">
        <f t="shared" si="28"/>
        <v>0</v>
      </c>
      <c r="G33" s="277">
        <f t="shared" ref="G33:G38" si="34">SUM(E33+F33)</f>
        <v>0</v>
      </c>
      <c r="H33" s="49"/>
      <c r="I33" s="49">
        <v>0</v>
      </c>
      <c r="J33" s="50"/>
      <c r="K33" s="49"/>
      <c r="L33" s="49">
        <v>0</v>
      </c>
      <c r="M33" s="50"/>
      <c r="N33" s="49"/>
      <c r="O33" s="49">
        <v>0</v>
      </c>
      <c r="P33" s="50"/>
      <c r="Q33" s="49"/>
      <c r="R33" s="49">
        <v>0</v>
      </c>
      <c r="S33" s="50"/>
      <c r="T33" s="49"/>
      <c r="U33" s="49">
        <v>0</v>
      </c>
      <c r="V33" s="50"/>
      <c r="W33" s="49"/>
      <c r="X33" s="49">
        <v>0</v>
      </c>
      <c r="Y33" s="50"/>
      <c r="Z33" s="49"/>
      <c r="AA33" s="49">
        <v>0</v>
      </c>
      <c r="AB33" s="50"/>
      <c r="AC33" s="49"/>
      <c r="AD33" s="49">
        <v>0</v>
      </c>
      <c r="AE33" s="50"/>
      <c r="AF33" s="49"/>
      <c r="AG33" s="49">
        <v>0</v>
      </c>
      <c r="AH33" s="50"/>
      <c r="AI33" s="49"/>
      <c r="AJ33" s="49">
        <v>0</v>
      </c>
      <c r="AK33" s="50"/>
      <c r="AL33" s="49"/>
      <c r="AM33" s="49">
        <v>0</v>
      </c>
      <c r="AN33" s="50"/>
      <c r="AO33" s="49"/>
      <c r="AP33" s="49">
        <v>0</v>
      </c>
      <c r="AQ33" s="50"/>
      <c r="AR33" s="49"/>
      <c r="AS33" s="49">
        <v>296449</v>
      </c>
      <c r="AT33" s="50">
        <f>242482</f>
        <v>242482</v>
      </c>
      <c r="AU33" s="49"/>
      <c r="AV33" s="49">
        <v>0</v>
      </c>
      <c r="AW33" s="50"/>
      <c r="AX33" s="49"/>
      <c r="AY33" s="49">
        <v>0</v>
      </c>
      <c r="AZ33" s="50"/>
      <c r="BA33" s="49"/>
      <c r="BB33" s="49">
        <v>0</v>
      </c>
      <c r="BC33" s="50"/>
      <c r="BD33" s="49"/>
      <c r="BE33" s="49">
        <v>0</v>
      </c>
      <c r="BF33" s="50"/>
      <c r="BG33" s="49"/>
      <c r="BH33" s="49"/>
      <c r="BI33" s="50">
        <f>SUM(BG33+BH33)</f>
        <v>0</v>
      </c>
      <c r="BJ33" s="49"/>
      <c r="BK33" s="49">
        <v>0</v>
      </c>
      <c r="BL33" s="50"/>
      <c r="BM33" s="49"/>
      <c r="BN33" s="49"/>
      <c r="BO33" s="50">
        <f>SUM(BM33+BN33)</f>
        <v>0</v>
      </c>
      <c r="BP33" s="49"/>
      <c r="BQ33" s="49"/>
      <c r="BR33" s="50">
        <f>SUM(BP33+BQ33)</f>
        <v>0</v>
      </c>
      <c r="BS33" s="49"/>
      <c r="BT33" s="49"/>
      <c r="BU33" s="50">
        <f>SUM(BS33+BT33)</f>
        <v>0</v>
      </c>
      <c r="BV33" s="49"/>
      <c r="BW33" s="49"/>
      <c r="BX33" s="50">
        <f>SUM(BV33+BW33)</f>
        <v>0</v>
      </c>
      <c r="BY33" s="979">
        <f t="shared" si="29"/>
        <v>0</v>
      </c>
      <c r="BZ33" s="979">
        <f t="shared" si="30"/>
        <v>296449</v>
      </c>
      <c r="CA33" s="979">
        <f t="shared" si="30"/>
        <v>242482</v>
      </c>
      <c r="CB33" s="393">
        <f t="shared" si="31"/>
        <v>0</v>
      </c>
      <c r="CC33" s="393">
        <f t="shared" si="32"/>
        <v>296449</v>
      </c>
      <c r="CD33" s="277">
        <f t="shared" si="33"/>
        <v>242482</v>
      </c>
      <c r="CE33" s="100"/>
    </row>
    <row r="34" spans="1:83" ht="15" hidden="1" customHeight="1">
      <c r="A34" s="70" t="s">
        <v>137</v>
      </c>
      <c r="B34" s="49"/>
      <c r="C34" s="49"/>
      <c r="D34" s="50">
        <f t="shared" si="23"/>
        <v>0</v>
      </c>
      <c r="E34" s="276">
        <f t="shared" si="27"/>
        <v>0</v>
      </c>
      <c r="F34" s="276">
        <f t="shared" si="28"/>
        <v>0</v>
      </c>
      <c r="G34" s="277">
        <f t="shared" si="34"/>
        <v>0</v>
      </c>
      <c r="H34" s="49"/>
      <c r="I34" s="49">
        <v>0</v>
      </c>
      <c r="J34" s="50"/>
      <c r="K34" s="49"/>
      <c r="L34" s="49">
        <v>0</v>
      </c>
      <c r="M34" s="50"/>
      <c r="N34" s="49"/>
      <c r="O34" s="49">
        <v>0</v>
      </c>
      <c r="P34" s="50"/>
      <c r="Q34" s="49"/>
      <c r="R34" s="49">
        <v>0</v>
      </c>
      <c r="S34" s="50"/>
      <c r="T34" s="49"/>
      <c r="U34" s="49">
        <v>0</v>
      </c>
      <c r="V34" s="50"/>
      <c r="W34" s="49"/>
      <c r="X34" s="49">
        <v>0</v>
      </c>
      <c r="Y34" s="50"/>
      <c r="Z34" s="49"/>
      <c r="AA34" s="49">
        <v>0</v>
      </c>
      <c r="AB34" s="50"/>
      <c r="AC34" s="49"/>
      <c r="AD34" s="49">
        <v>0</v>
      </c>
      <c r="AE34" s="50"/>
      <c r="AF34" s="49"/>
      <c r="AG34" s="49">
        <v>0</v>
      </c>
      <c r="AH34" s="50"/>
      <c r="AI34" s="49"/>
      <c r="AJ34" s="49">
        <v>0</v>
      </c>
      <c r="AK34" s="50"/>
      <c r="AL34" s="49"/>
      <c r="AM34" s="49">
        <v>0</v>
      </c>
      <c r="AN34" s="50"/>
      <c r="AO34" s="49"/>
      <c r="AP34" s="49">
        <v>0</v>
      </c>
      <c r="AQ34" s="50"/>
      <c r="AR34" s="49"/>
      <c r="AS34" s="49">
        <v>0</v>
      </c>
      <c r="AT34" s="50"/>
      <c r="AU34" s="49"/>
      <c r="AV34" s="49">
        <v>0</v>
      </c>
      <c r="AW34" s="50"/>
      <c r="AX34" s="49"/>
      <c r="AY34" s="49">
        <v>0</v>
      </c>
      <c r="AZ34" s="50"/>
      <c r="BA34" s="49"/>
      <c r="BB34" s="49">
        <v>0</v>
      </c>
      <c r="BC34" s="50"/>
      <c r="BD34" s="49"/>
      <c r="BE34" s="49">
        <v>0</v>
      </c>
      <c r="BF34" s="50"/>
      <c r="BG34" s="49"/>
      <c r="BH34" s="49"/>
      <c r="BI34" s="50">
        <f>SUM(BG34+BH34)</f>
        <v>0</v>
      </c>
      <c r="BJ34" s="49"/>
      <c r="BK34" s="49">
        <v>0</v>
      </c>
      <c r="BL34" s="50"/>
      <c r="BM34" s="49"/>
      <c r="BN34" s="49"/>
      <c r="BO34" s="50">
        <f>SUM(BM34+BN34)</f>
        <v>0</v>
      </c>
      <c r="BP34" s="49"/>
      <c r="BQ34" s="49"/>
      <c r="BR34" s="50">
        <f>SUM(BP34+BQ34)</f>
        <v>0</v>
      </c>
      <c r="BS34" s="49"/>
      <c r="BT34" s="49"/>
      <c r="BU34" s="50">
        <f>SUM(BS34+BT34)</f>
        <v>0</v>
      </c>
      <c r="BV34" s="49"/>
      <c r="BW34" s="49"/>
      <c r="BX34" s="50">
        <f>SUM(BV34+BW34)</f>
        <v>0</v>
      </c>
      <c r="BY34" s="979">
        <f t="shared" si="29"/>
        <v>0</v>
      </c>
      <c r="BZ34" s="979">
        <f t="shared" si="30"/>
        <v>0</v>
      </c>
      <c r="CA34" s="979">
        <f t="shared" si="30"/>
        <v>0</v>
      </c>
      <c r="CB34" s="393">
        <f t="shared" si="31"/>
        <v>0</v>
      </c>
      <c r="CC34" s="393">
        <f t="shared" si="32"/>
        <v>0</v>
      </c>
      <c r="CD34" s="277">
        <f t="shared" si="33"/>
        <v>0</v>
      </c>
      <c r="CE34" s="100"/>
    </row>
    <row r="35" spans="1:83" ht="15" customHeight="1">
      <c r="A35" s="197" t="s">
        <v>1253</v>
      </c>
      <c r="B35" s="49"/>
      <c r="C35" s="49"/>
      <c r="D35" s="50">
        <f t="shared" si="23"/>
        <v>0</v>
      </c>
      <c r="E35" s="276">
        <f t="shared" si="27"/>
        <v>0</v>
      </c>
      <c r="F35" s="276">
        <f t="shared" si="28"/>
        <v>0</v>
      </c>
      <c r="G35" s="277">
        <f t="shared" si="34"/>
        <v>0</v>
      </c>
      <c r="H35" s="49"/>
      <c r="I35" s="49">
        <v>0</v>
      </c>
      <c r="J35" s="50"/>
      <c r="K35" s="49"/>
      <c r="L35" s="49">
        <v>0</v>
      </c>
      <c r="M35" s="50"/>
      <c r="N35" s="49"/>
      <c r="O35" s="49">
        <v>0</v>
      </c>
      <c r="P35" s="50"/>
      <c r="Q35" s="49"/>
      <c r="R35" s="49">
        <v>0</v>
      </c>
      <c r="S35" s="50"/>
      <c r="T35" s="49"/>
      <c r="U35" s="49">
        <v>0</v>
      </c>
      <c r="V35" s="50"/>
      <c r="W35" s="49"/>
      <c r="X35" s="49">
        <v>0</v>
      </c>
      <c r="Y35" s="50"/>
      <c r="Z35" s="49"/>
      <c r="AA35" s="49">
        <v>0</v>
      </c>
      <c r="AB35" s="50"/>
      <c r="AC35" s="49"/>
      <c r="AD35" s="49">
        <v>0</v>
      </c>
      <c r="AE35" s="50"/>
      <c r="AF35" s="49"/>
      <c r="AG35" s="49">
        <v>0</v>
      </c>
      <c r="AH35" s="50"/>
      <c r="AI35" s="49"/>
      <c r="AJ35" s="49">
        <v>0</v>
      </c>
      <c r="AK35" s="50"/>
      <c r="AL35" s="49"/>
      <c r="AM35" s="49">
        <v>0</v>
      </c>
      <c r="AN35" s="50"/>
      <c r="AO35" s="49"/>
      <c r="AP35" s="49">
        <v>0</v>
      </c>
      <c r="AQ35" s="50"/>
      <c r="AR35" s="49"/>
      <c r="AS35" s="49">
        <v>0</v>
      </c>
      <c r="AT35" s="50"/>
      <c r="AU35" s="49"/>
      <c r="AV35" s="49">
        <v>0</v>
      </c>
      <c r="AW35" s="50"/>
      <c r="AX35" s="49"/>
      <c r="AY35" s="49">
        <v>0</v>
      </c>
      <c r="AZ35" s="50"/>
      <c r="BA35" s="49"/>
      <c r="BB35" s="49">
        <v>0</v>
      </c>
      <c r="BC35" s="50"/>
      <c r="BD35" s="49"/>
      <c r="BE35" s="49">
        <v>0</v>
      </c>
      <c r="BF35" s="50"/>
      <c r="BG35" s="49"/>
      <c r="BH35" s="49"/>
      <c r="BI35" s="50">
        <f t="shared" si="18"/>
        <v>0</v>
      </c>
      <c r="BJ35" s="49"/>
      <c r="BK35" s="49">
        <v>0</v>
      </c>
      <c r="BL35" s="50"/>
      <c r="BM35" s="49"/>
      <c r="BN35" s="49"/>
      <c r="BO35" s="50">
        <f t="shared" si="19"/>
        <v>0</v>
      </c>
      <c r="BP35" s="49"/>
      <c r="BQ35" s="49"/>
      <c r="BR35" s="50">
        <f t="shared" si="20"/>
        <v>0</v>
      </c>
      <c r="BS35" s="49"/>
      <c r="BT35" s="49"/>
      <c r="BU35" s="50">
        <f t="shared" si="21"/>
        <v>0</v>
      </c>
      <c r="BV35" s="49"/>
      <c r="BW35" s="49"/>
      <c r="BX35" s="50">
        <f t="shared" si="22"/>
        <v>0</v>
      </c>
      <c r="BY35" s="979">
        <f t="shared" si="29"/>
        <v>0</v>
      </c>
      <c r="BZ35" s="979">
        <f t="shared" si="30"/>
        <v>0</v>
      </c>
      <c r="CA35" s="979">
        <f t="shared" si="30"/>
        <v>0</v>
      </c>
      <c r="CB35" s="393">
        <f t="shared" si="31"/>
        <v>0</v>
      </c>
      <c r="CC35" s="393">
        <f t="shared" si="32"/>
        <v>0</v>
      </c>
      <c r="CD35" s="277">
        <f t="shared" si="33"/>
        <v>0</v>
      </c>
      <c r="CE35" s="100"/>
    </row>
    <row r="36" spans="1:83" ht="15" customHeight="1">
      <c r="A36" s="197" t="s">
        <v>1254</v>
      </c>
      <c r="B36" s="49"/>
      <c r="C36" s="49"/>
      <c r="D36" s="50">
        <f t="shared" si="23"/>
        <v>0</v>
      </c>
      <c r="E36" s="276">
        <f t="shared" si="27"/>
        <v>0</v>
      </c>
      <c r="F36" s="276">
        <f t="shared" si="28"/>
        <v>0</v>
      </c>
      <c r="G36" s="277">
        <f t="shared" si="34"/>
        <v>0</v>
      </c>
      <c r="H36" s="49"/>
      <c r="I36" s="49">
        <v>0</v>
      </c>
      <c r="J36" s="50"/>
      <c r="K36" s="49"/>
      <c r="L36" s="49">
        <v>0</v>
      </c>
      <c r="M36" s="50"/>
      <c r="N36" s="49"/>
      <c r="O36" s="49">
        <v>0</v>
      </c>
      <c r="P36" s="50"/>
      <c r="Q36" s="49"/>
      <c r="R36" s="49">
        <v>0</v>
      </c>
      <c r="S36" s="50"/>
      <c r="T36" s="49"/>
      <c r="U36" s="49">
        <v>0</v>
      </c>
      <c r="V36" s="50"/>
      <c r="W36" s="49"/>
      <c r="X36" s="49">
        <v>0</v>
      </c>
      <c r="Y36" s="50"/>
      <c r="Z36" s="49"/>
      <c r="AA36" s="49">
        <v>0</v>
      </c>
      <c r="AB36" s="50"/>
      <c r="AC36" s="49"/>
      <c r="AD36" s="49">
        <v>0</v>
      </c>
      <c r="AE36" s="50"/>
      <c r="AF36" s="49"/>
      <c r="AG36" s="49">
        <v>0</v>
      </c>
      <c r="AH36" s="50"/>
      <c r="AI36" s="49"/>
      <c r="AJ36" s="49">
        <v>0</v>
      </c>
      <c r="AK36" s="50"/>
      <c r="AL36" s="49"/>
      <c r="AM36" s="49">
        <v>0</v>
      </c>
      <c r="AN36" s="50"/>
      <c r="AO36" s="49"/>
      <c r="AP36" s="49">
        <v>0</v>
      </c>
      <c r="AQ36" s="50"/>
      <c r="AR36" s="49"/>
      <c r="AS36" s="49">
        <v>0</v>
      </c>
      <c r="AT36" s="50"/>
      <c r="AU36" s="49"/>
      <c r="AV36" s="49">
        <v>0</v>
      </c>
      <c r="AW36" s="50"/>
      <c r="AX36" s="49"/>
      <c r="AY36" s="49">
        <v>0</v>
      </c>
      <c r="AZ36" s="50"/>
      <c r="BA36" s="49"/>
      <c r="BB36" s="49">
        <v>0</v>
      </c>
      <c r="BC36" s="50"/>
      <c r="BD36" s="49"/>
      <c r="BE36" s="49">
        <v>0</v>
      </c>
      <c r="BF36" s="50"/>
      <c r="BG36" s="49"/>
      <c r="BH36" s="49"/>
      <c r="BI36" s="50">
        <f t="shared" si="18"/>
        <v>0</v>
      </c>
      <c r="BJ36" s="49"/>
      <c r="BK36" s="49">
        <v>0</v>
      </c>
      <c r="BL36" s="50"/>
      <c r="BM36" s="49"/>
      <c r="BN36" s="49"/>
      <c r="BO36" s="50">
        <f t="shared" si="19"/>
        <v>0</v>
      </c>
      <c r="BP36" s="49"/>
      <c r="BQ36" s="49"/>
      <c r="BR36" s="50">
        <f t="shared" si="20"/>
        <v>0</v>
      </c>
      <c r="BS36" s="49"/>
      <c r="BT36" s="49"/>
      <c r="BU36" s="50">
        <f t="shared" si="21"/>
        <v>0</v>
      </c>
      <c r="BV36" s="49"/>
      <c r="BW36" s="49"/>
      <c r="BX36" s="50">
        <f t="shared" si="22"/>
        <v>0</v>
      </c>
      <c r="BY36" s="979">
        <f t="shared" si="29"/>
        <v>0</v>
      </c>
      <c r="BZ36" s="979">
        <f t="shared" si="30"/>
        <v>0</v>
      </c>
      <c r="CA36" s="979">
        <f t="shared" si="30"/>
        <v>0</v>
      </c>
      <c r="CB36" s="393">
        <f t="shared" si="31"/>
        <v>0</v>
      </c>
      <c r="CC36" s="393">
        <f t="shared" si="32"/>
        <v>0</v>
      </c>
      <c r="CD36" s="277">
        <f t="shared" si="33"/>
        <v>0</v>
      </c>
      <c r="CE36" s="100"/>
    </row>
    <row r="37" spans="1:83" ht="15" customHeight="1">
      <c r="A37" s="197" t="s">
        <v>1255</v>
      </c>
      <c r="B37" s="49"/>
      <c r="C37" s="49"/>
      <c r="D37" s="50">
        <f t="shared" si="23"/>
        <v>0</v>
      </c>
      <c r="E37" s="276">
        <f t="shared" si="27"/>
        <v>0</v>
      </c>
      <c r="F37" s="276">
        <f t="shared" si="28"/>
        <v>0</v>
      </c>
      <c r="G37" s="277">
        <f t="shared" si="34"/>
        <v>0</v>
      </c>
      <c r="H37" s="49"/>
      <c r="I37" s="49">
        <v>0</v>
      </c>
      <c r="J37" s="50"/>
      <c r="K37" s="49"/>
      <c r="L37" s="49">
        <v>0</v>
      </c>
      <c r="M37" s="50"/>
      <c r="N37" s="49"/>
      <c r="O37" s="49">
        <v>0</v>
      </c>
      <c r="P37" s="50"/>
      <c r="Q37" s="49"/>
      <c r="R37" s="49">
        <v>0</v>
      </c>
      <c r="S37" s="50"/>
      <c r="T37" s="49"/>
      <c r="U37" s="49">
        <v>0</v>
      </c>
      <c r="V37" s="50"/>
      <c r="W37" s="49"/>
      <c r="X37" s="49">
        <v>0</v>
      </c>
      <c r="Y37" s="50"/>
      <c r="Z37" s="49"/>
      <c r="AA37" s="49">
        <v>0</v>
      </c>
      <c r="AB37" s="50"/>
      <c r="AC37" s="49"/>
      <c r="AD37" s="49">
        <v>0</v>
      </c>
      <c r="AE37" s="50"/>
      <c r="AF37" s="49"/>
      <c r="AG37" s="49">
        <v>0</v>
      </c>
      <c r="AH37" s="50"/>
      <c r="AI37" s="49"/>
      <c r="AJ37" s="49">
        <v>0</v>
      </c>
      <c r="AK37" s="50"/>
      <c r="AL37" s="49"/>
      <c r="AM37" s="49">
        <v>0</v>
      </c>
      <c r="AN37" s="50"/>
      <c r="AO37" s="49"/>
      <c r="AP37" s="49">
        <v>0</v>
      </c>
      <c r="AQ37" s="50"/>
      <c r="AR37" s="49"/>
      <c r="AS37" s="49">
        <v>0</v>
      </c>
      <c r="AT37" s="50"/>
      <c r="AU37" s="49"/>
      <c r="AV37" s="49">
        <v>0</v>
      </c>
      <c r="AW37" s="50"/>
      <c r="AX37" s="49"/>
      <c r="AY37" s="49">
        <v>0</v>
      </c>
      <c r="AZ37" s="50"/>
      <c r="BA37" s="49"/>
      <c r="BB37" s="49">
        <v>0</v>
      </c>
      <c r="BC37" s="50"/>
      <c r="BD37" s="49"/>
      <c r="BE37" s="49">
        <v>0</v>
      </c>
      <c r="BF37" s="50"/>
      <c r="BG37" s="49"/>
      <c r="BH37" s="49"/>
      <c r="BI37" s="50">
        <f t="shared" si="18"/>
        <v>0</v>
      </c>
      <c r="BJ37" s="49"/>
      <c r="BK37" s="49">
        <v>0</v>
      </c>
      <c r="BL37" s="50"/>
      <c r="BM37" s="49"/>
      <c r="BN37" s="49"/>
      <c r="BO37" s="50">
        <f t="shared" si="19"/>
        <v>0</v>
      </c>
      <c r="BP37" s="49"/>
      <c r="BQ37" s="49"/>
      <c r="BR37" s="50">
        <f t="shared" si="20"/>
        <v>0</v>
      </c>
      <c r="BS37" s="49"/>
      <c r="BT37" s="49"/>
      <c r="BU37" s="50">
        <f t="shared" si="21"/>
        <v>0</v>
      </c>
      <c r="BV37" s="49"/>
      <c r="BW37" s="49"/>
      <c r="BX37" s="50">
        <f t="shared" si="22"/>
        <v>0</v>
      </c>
      <c r="BY37" s="979">
        <f t="shared" si="29"/>
        <v>0</v>
      </c>
      <c r="BZ37" s="979">
        <f t="shared" si="30"/>
        <v>0</v>
      </c>
      <c r="CA37" s="979">
        <f t="shared" si="30"/>
        <v>0</v>
      </c>
      <c r="CB37" s="393">
        <f t="shared" si="31"/>
        <v>0</v>
      </c>
      <c r="CC37" s="393">
        <f t="shared" si="32"/>
        <v>0</v>
      </c>
      <c r="CD37" s="277">
        <f t="shared" si="33"/>
        <v>0</v>
      </c>
      <c r="CE37" s="100"/>
    </row>
    <row r="38" spans="1:83" ht="15" customHeight="1">
      <c r="A38" s="197" t="s">
        <v>1256</v>
      </c>
      <c r="B38" s="49"/>
      <c r="C38" s="49"/>
      <c r="D38" s="50">
        <f t="shared" si="23"/>
        <v>0</v>
      </c>
      <c r="E38" s="276">
        <f t="shared" si="27"/>
        <v>0</v>
      </c>
      <c r="F38" s="276">
        <f t="shared" si="28"/>
        <v>0</v>
      </c>
      <c r="G38" s="277">
        <f t="shared" si="34"/>
        <v>0</v>
      </c>
      <c r="H38" s="49"/>
      <c r="I38" s="49">
        <v>0</v>
      </c>
      <c r="J38" s="50"/>
      <c r="K38" s="49"/>
      <c r="L38" s="49">
        <v>0</v>
      </c>
      <c r="M38" s="50"/>
      <c r="N38" s="49"/>
      <c r="O38" s="49">
        <v>0</v>
      </c>
      <c r="P38" s="50"/>
      <c r="Q38" s="49"/>
      <c r="R38" s="49">
        <v>0</v>
      </c>
      <c r="S38" s="50"/>
      <c r="T38" s="49"/>
      <c r="U38" s="49">
        <v>0</v>
      </c>
      <c r="V38" s="50"/>
      <c r="W38" s="49"/>
      <c r="X38" s="49">
        <v>0</v>
      </c>
      <c r="Y38" s="50"/>
      <c r="Z38" s="49"/>
      <c r="AA38" s="49">
        <v>0</v>
      </c>
      <c r="AB38" s="50"/>
      <c r="AC38" s="49"/>
      <c r="AD38" s="49">
        <v>0</v>
      </c>
      <c r="AE38" s="50"/>
      <c r="AF38" s="49"/>
      <c r="AG38" s="49">
        <v>0</v>
      </c>
      <c r="AH38" s="50"/>
      <c r="AI38" s="49"/>
      <c r="AJ38" s="49">
        <v>0</v>
      </c>
      <c r="AK38" s="50"/>
      <c r="AL38" s="49"/>
      <c r="AM38" s="49">
        <v>0</v>
      </c>
      <c r="AN38" s="50"/>
      <c r="AO38" s="49"/>
      <c r="AP38" s="49">
        <v>0</v>
      </c>
      <c r="AQ38" s="50"/>
      <c r="AR38" s="49"/>
      <c r="AS38" s="49">
        <v>0</v>
      </c>
      <c r="AT38" s="50"/>
      <c r="AU38" s="49"/>
      <c r="AV38" s="49">
        <v>0</v>
      </c>
      <c r="AW38" s="50"/>
      <c r="AX38" s="49"/>
      <c r="AY38" s="49">
        <v>0</v>
      </c>
      <c r="AZ38" s="50"/>
      <c r="BA38" s="49"/>
      <c r="BB38" s="49">
        <v>0</v>
      </c>
      <c r="BC38" s="50"/>
      <c r="BD38" s="49"/>
      <c r="BE38" s="49">
        <v>0</v>
      </c>
      <c r="BF38" s="50"/>
      <c r="BG38" s="49"/>
      <c r="BH38" s="49"/>
      <c r="BI38" s="50">
        <f t="shared" si="18"/>
        <v>0</v>
      </c>
      <c r="BJ38" s="49"/>
      <c r="BK38" s="49">
        <v>0</v>
      </c>
      <c r="BL38" s="50"/>
      <c r="BM38" s="49"/>
      <c r="BN38" s="49"/>
      <c r="BO38" s="50">
        <f t="shared" si="19"/>
        <v>0</v>
      </c>
      <c r="BP38" s="49"/>
      <c r="BQ38" s="49"/>
      <c r="BR38" s="50">
        <f t="shared" si="20"/>
        <v>0</v>
      </c>
      <c r="BS38" s="49"/>
      <c r="BT38" s="49"/>
      <c r="BU38" s="50">
        <f t="shared" si="21"/>
        <v>0</v>
      </c>
      <c r="BV38" s="49"/>
      <c r="BW38" s="49"/>
      <c r="BX38" s="50">
        <f t="shared" si="22"/>
        <v>0</v>
      </c>
      <c r="BY38" s="979">
        <f t="shared" si="29"/>
        <v>0</v>
      </c>
      <c r="BZ38" s="979">
        <f t="shared" si="30"/>
        <v>0</v>
      </c>
      <c r="CA38" s="979">
        <f t="shared" si="30"/>
        <v>0</v>
      </c>
      <c r="CB38" s="393">
        <f t="shared" si="31"/>
        <v>0</v>
      </c>
      <c r="CC38" s="393">
        <f t="shared" si="32"/>
        <v>0</v>
      </c>
      <c r="CD38" s="277">
        <f t="shared" si="33"/>
        <v>0</v>
      </c>
      <c r="CE38" s="100"/>
    </row>
    <row r="39" spans="1:83" ht="15" customHeight="1">
      <c r="A39" s="100" t="s">
        <v>138</v>
      </c>
      <c r="B39" s="49"/>
      <c r="C39" s="49"/>
      <c r="D39" s="50">
        <f>SUM(B39+C39)</f>
        <v>0</v>
      </c>
      <c r="E39" s="276">
        <f>B39</f>
        <v>0</v>
      </c>
      <c r="F39" s="276">
        <f>C39</f>
        <v>0</v>
      </c>
      <c r="G39" s="277">
        <f>SUM(E39+F39)</f>
        <v>0</v>
      </c>
      <c r="H39" s="49"/>
      <c r="I39" s="49">
        <v>0</v>
      </c>
      <c r="J39" s="50"/>
      <c r="K39" s="49"/>
      <c r="L39" s="49">
        <v>0</v>
      </c>
      <c r="M39" s="50"/>
      <c r="N39" s="49"/>
      <c r="O39" s="49">
        <v>0</v>
      </c>
      <c r="P39" s="50"/>
      <c r="Q39" s="49"/>
      <c r="R39" s="49">
        <v>0</v>
      </c>
      <c r="S39" s="50"/>
      <c r="T39" s="49"/>
      <c r="U39" s="49">
        <v>0</v>
      </c>
      <c r="V39" s="50"/>
      <c r="W39" s="49"/>
      <c r="X39" s="49">
        <v>0</v>
      </c>
      <c r="Y39" s="50"/>
      <c r="Z39" s="49"/>
      <c r="AA39" s="49">
        <v>0</v>
      </c>
      <c r="AB39" s="50"/>
      <c r="AC39" s="49"/>
      <c r="AD39" s="49">
        <v>0</v>
      </c>
      <c r="AE39" s="50"/>
      <c r="AF39" s="49"/>
      <c r="AG39" s="49">
        <v>0</v>
      </c>
      <c r="AH39" s="50"/>
      <c r="AI39" s="49"/>
      <c r="AJ39" s="49">
        <v>0</v>
      </c>
      <c r="AK39" s="50"/>
      <c r="AL39" s="49"/>
      <c r="AM39" s="49">
        <v>0</v>
      </c>
      <c r="AN39" s="50"/>
      <c r="AO39" s="49"/>
      <c r="AP39" s="49">
        <v>0</v>
      </c>
      <c r="AQ39" s="50"/>
      <c r="AR39" s="49"/>
      <c r="AS39" s="49">
        <v>0</v>
      </c>
      <c r="AT39" s="50"/>
      <c r="AU39" s="49"/>
      <c r="AV39" s="49">
        <v>0</v>
      </c>
      <c r="AW39" s="50"/>
      <c r="AX39" s="49"/>
      <c r="AY39" s="49">
        <v>0</v>
      </c>
      <c r="AZ39" s="50"/>
      <c r="BA39" s="49"/>
      <c r="BB39" s="49">
        <v>0</v>
      </c>
      <c r="BC39" s="50"/>
      <c r="BD39" s="49"/>
      <c r="BE39" s="49">
        <v>0</v>
      </c>
      <c r="BF39" s="50"/>
      <c r="BG39" s="49"/>
      <c r="BH39" s="49"/>
      <c r="BI39" s="50">
        <f>SUM(BG39+BH39)</f>
        <v>0</v>
      </c>
      <c r="BJ39" s="49"/>
      <c r="BK39" s="49">
        <v>0</v>
      </c>
      <c r="BL39" s="50"/>
      <c r="BM39" s="49"/>
      <c r="BN39" s="49"/>
      <c r="BO39" s="50">
        <f>SUM(BM39+BN39)</f>
        <v>0</v>
      </c>
      <c r="BP39" s="49"/>
      <c r="BQ39" s="49"/>
      <c r="BR39" s="50">
        <f>SUM(BP39+BQ39)</f>
        <v>0</v>
      </c>
      <c r="BS39" s="49"/>
      <c r="BT39" s="49"/>
      <c r="BU39" s="50">
        <f>SUM(BS39+BT39)</f>
        <v>0</v>
      </c>
      <c r="BV39" s="49"/>
      <c r="BW39" s="49"/>
      <c r="BX39" s="50">
        <f>SUM(BV39+BW39)</f>
        <v>0</v>
      </c>
      <c r="BY39" s="979">
        <f t="shared" si="29"/>
        <v>0</v>
      </c>
      <c r="BZ39" s="979">
        <f t="shared" si="30"/>
        <v>0</v>
      </c>
      <c r="CA39" s="979">
        <f t="shared" si="30"/>
        <v>0</v>
      </c>
      <c r="CB39" s="393">
        <f t="shared" si="31"/>
        <v>0</v>
      </c>
      <c r="CC39" s="393">
        <f t="shared" si="32"/>
        <v>0</v>
      </c>
      <c r="CD39" s="277">
        <f t="shared" si="33"/>
        <v>0</v>
      </c>
      <c r="CE39" s="100"/>
    </row>
    <row r="40" spans="1:83" ht="15" customHeight="1">
      <c r="A40" s="100" t="s">
        <v>713</v>
      </c>
      <c r="B40" s="49"/>
      <c r="C40" s="49"/>
      <c r="D40" s="50">
        <f>SUM(B40+C40)</f>
        <v>0</v>
      </c>
      <c r="E40" s="276">
        <f>B40</f>
        <v>0</v>
      </c>
      <c r="F40" s="276">
        <f>C40</f>
        <v>0</v>
      </c>
      <c r="G40" s="277">
        <f>SUM(E40+F40)</f>
        <v>0</v>
      </c>
      <c r="H40" s="49"/>
      <c r="I40" s="49">
        <v>0</v>
      </c>
      <c r="J40" s="50"/>
      <c r="K40" s="49"/>
      <c r="L40" s="49">
        <v>0</v>
      </c>
      <c r="M40" s="50"/>
      <c r="N40" s="49"/>
      <c r="O40" s="49">
        <v>0</v>
      </c>
      <c r="P40" s="50"/>
      <c r="Q40" s="49"/>
      <c r="R40" s="49">
        <v>0</v>
      </c>
      <c r="S40" s="50"/>
      <c r="T40" s="49"/>
      <c r="U40" s="49">
        <v>0</v>
      </c>
      <c r="V40" s="50"/>
      <c r="W40" s="49"/>
      <c r="X40" s="49">
        <v>0</v>
      </c>
      <c r="Y40" s="50"/>
      <c r="Z40" s="49"/>
      <c r="AA40" s="49">
        <v>0</v>
      </c>
      <c r="AB40" s="50"/>
      <c r="AC40" s="49"/>
      <c r="AD40" s="49">
        <v>0</v>
      </c>
      <c r="AE40" s="50"/>
      <c r="AF40" s="49"/>
      <c r="AG40" s="49">
        <v>0</v>
      </c>
      <c r="AH40" s="50"/>
      <c r="AI40" s="49"/>
      <c r="AJ40" s="49">
        <v>0</v>
      </c>
      <c r="AK40" s="50"/>
      <c r="AL40" s="49"/>
      <c r="AM40" s="49">
        <v>0</v>
      </c>
      <c r="AN40" s="50"/>
      <c r="AO40" s="49"/>
      <c r="AP40" s="49">
        <v>0</v>
      </c>
      <c r="AQ40" s="50"/>
      <c r="AR40" s="49"/>
      <c r="AS40" s="49">
        <v>0</v>
      </c>
      <c r="AT40" s="50"/>
      <c r="AU40" s="49"/>
      <c r="AV40" s="49">
        <v>0</v>
      </c>
      <c r="AW40" s="50"/>
      <c r="AX40" s="49"/>
      <c r="AY40" s="49">
        <v>0</v>
      </c>
      <c r="AZ40" s="50"/>
      <c r="BA40" s="49"/>
      <c r="BB40" s="49">
        <v>0</v>
      </c>
      <c r="BC40" s="50"/>
      <c r="BD40" s="49"/>
      <c r="BE40" s="49">
        <v>0</v>
      </c>
      <c r="BF40" s="50"/>
      <c r="BG40" s="49"/>
      <c r="BH40" s="49"/>
      <c r="BI40" s="50">
        <f>SUM(BG40+BH40)</f>
        <v>0</v>
      </c>
      <c r="BJ40" s="49"/>
      <c r="BK40" s="49">
        <v>0</v>
      </c>
      <c r="BL40" s="50"/>
      <c r="BM40" s="49"/>
      <c r="BN40" s="49"/>
      <c r="BO40" s="50">
        <f>SUM(BM40+BN40)</f>
        <v>0</v>
      </c>
      <c r="BP40" s="49"/>
      <c r="BQ40" s="49"/>
      <c r="BR40" s="50">
        <f>SUM(BP40+BQ40)</f>
        <v>0</v>
      </c>
      <c r="BS40" s="49"/>
      <c r="BT40" s="49"/>
      <c r="BU40" s="50">
        <f>SUM(BS40+BT40)</f>
        <v>0</v>
      </c>
      <c r="BV40" s="49"/>
      <c r="BW40" s="49"/>
      <c r="BX40" s="50">
        <f>SUM(BV40+BW40)</f>
        <v>0</v>
      </c>
      <c r="BY40" s="979">
        <f t="shared" si="29"/>
        <v>0</v>
      </c>
      <c r="BZ40" s="979">
        <f t="shared" si="30"/>
        <v>0</v>
      </c>
      <c r="CA40" s="979">
        <f t="shared" si="30"/>
        <v>0</v>
      </c>
      <c r="CB40" s="393">
        <f t="shared" si="31"/>
        <v>0</v>
      </c>
      <c r="CC40" s="393">
        <f t="shared" si="32"/>
        <v>0</v>
      </c>
      <c r="CD40" s="277">
        <f t="shared" si="33"/>
        <v>0</v>
      </c>
      <c r="CE40" s="100"/>
    </row>
    <row r="41" spans="1:83" ht="15" customHeight="1">
      <c r="A41" s="223" t="s">
        <v>518</v>
      </c>
      <c r="B41" s="47">
        <f>SUM(B32:B40)</f>
        <v>0</v>
      </c>
      <c r="C41" s="47">
        <f>SUM(C32:C40)</f>
        <v>0</v>
      </c>
      <c r="D41" s="47">
        <f t="shared" si="23"/>
        <v>0</v>
      </c>
      <c r="E41" s="156">
        <f>SUM(E32:E40)</f>
        <v>0</v>
      </c>
      <c r="F41" s="156">
        <f>SUM(F32:F40)</f>
        <v>0</v>
      </c>
      <c r="G41" s="156">
        <f t="shared" ref="G41:G52" si="35">SUM(E41+F41)</f>
        <v>0</v>
      </c>
      <c r="H41" s="47">
        <f>SUM(H32:H40)</f>
        <v>0</v>
      </c>
      <c r="I41" s="47">
        <f t="shared" ref="I41:BW41" si="36">SUM(I32:I40)</f>
        <v>0</v>
      </c>
      <c r="J41" s="47">
        <f t="shared" si="36"/>
        <v>0</v>
      </c>
      <c r="K41" s="47">
        <f t="shared" si="36"/>
        <v>0</v>
      </c>
      <c r="L41" s="47">
        <f t="shared" si="36"/>
        <v>0</v>
      </c>
      <c r="M41" s="47">
        <f t="shared" si="36"/>
        <v>0</v>
      </c>
      <c r="N41" s="47">
        <f t="shared" si="36"/>
        <v>0</v>
      </c>
      <c r="O41" s="47">
        <f t="shared" si="36"/>
        <v>0</v>
      </c>
      <c r="P41" s="47">
        <f t="shared" si="36"/>
        <v>0</v>
      </c>
      <c r="Q41" s="47">
        <f t="shared" si="36"/>
        <v>0</v>
      </c>
      <c r="R41" s="47">
        <f t="shared" si="36"/>
        <v>0</v>
      </c>
      <c r="S41" s="47">
        <f t="shared" si="36"/>
        <v>0</v>
      </c>
      <c r="T41" s="47">
        <f t="shared" si="36"/>
        <v>0</v>
      </c>
      <c r="U41" s="47">
        <f t="shared" si="36"/>
        <v>0</v>
      </c>
      <c r="V41" s="47">
        <f t="shared" si="36"/>
        <v>0</v>
      </c>
      <c r="W41" s="47">
        <f t="shared" si="36"/>
        <v>0</v>
      </c>
      <c r="X41" s="47">
        <f t="shared" si="36"/>
        <v>0</v>
      </c>
      <c r="Y41" s="47">
        <f t="shared" si="36"/>
        <v>0</v>
      </c>
      <c r="Z41" s="47">
        <f t="shared" si="36"/>
        <v>0</v>
      </c>
      <c r="AA41" s="47">
        <f t="shared" si="36"/>
        <v>0</v>
      </c>
      <c r="AB41" s="47">
        <f t="shared" si="36"/>
        <v>0</v>
      </c>
      <c r="AC41" s="47">
        <f t="shared" si="36"/>
        <v>0</v>
      </c>
      <c r="AD41" s="47">
        <f t="shared" si="36"/>
        <v>0</v>
      </c>
      <c r="AE41" s="47">
        <f t="shared" si="36"/>
        <v>0</v>
      </c>
      <c r="AF41" s="47">
        <f t="shared" si="36"/>
        <v>0</v>
      </c>
      <c r="AG41" s="47">
        <f t="shared" si="36"/>
        <v>25400</v>
      </c>
      <c r="AH41" s="47">
        <f t="shared" si="36"/>
        <v>13278</v>
      </c>
      <c r="AI41" s="47">
        <f t="shared" si="36"/>
        <v>0</v>
      </c>
      <c r="AJ41" s="47">
        <f t="shared" si="36"/>
        <v>0</v>
      </c>
      <c r="AK41" s="47">
        <f t="shared" si="36"/>
        <v>0</v>
      </c>
      <c r="AL41" s="47">
        <f t="shared" si="36"/>
        <v>0</v>
      </c>
      <c r="AM41" s="47">
        <f t="shared" si="36"/>
        <v>0</v>
      </c>
      <c r="AN41" s="47">
        <f t="shared" si="36"/>
        <v>0</v>
      </c>
      <c r="AO41" s="47">
        <f t="shared" si="36"/>
        <v>0</v>
      </c>
      <c r="AP41" s="47">
        <f t="shared" si="36"/>
        <v>0</v>
      </c>
      <c r="AQ41" s="47">
        <f t="shared" si="36"/>
        <v>0</v>
      </c>
      <c r="AR41" s="47">
        <f t="shared" si="36"/>
        <v>0</v>
      </c>
      <c r="AS41" s="47">
        <f t="shared" si="36"/>
        <v>332041</v>
      </c>
      <c r="AT41" s="47">
        <f t="shared" si="36"/>
        <v>278075</v>
      </c>
      <c r="AU41" s="47">
        <f t="shared" ref="AU41:AW41" si="37">SUM(AU32:AU40)</f>
        <v>0</v>
      </c>
      <c r="AV41" s="47">
        <f t="shared" si="37"/>
        <v>0</v>
      </c>
      <c r="AW41" s="47">
        <f t="shared" si="37"/>
        <v>0</v>
      </c>
      <c r="AX41" s="47">
        <f t="shared" si="36"/>
        <v>0</v>
      </c>
      <c r="AY41" s="47">
        <f t="shared" si="36"/>
        <v>0</v>
      </c>
      <c r="AZ41" s="47">
        <f t="shared" si="36"/>
        <v>0</v>
      </c>
      <c r="BA41" s="47">
        <f t="shared" si="36"/>
        <v>0</v>
      </c>
      <c r="BB41" s="47">
        <f t="shared" si="36"/>
        <v>0</v>
      </c>
      <c r="BC41" s="47">
        <f t="shared" si="36"/>
        <v>0</v>
      </c>
      <c r="BD41" s="47">
        <f t="shared" si="36"/>
        <v>0</v>
      </c>
      <c r="BE41" s="47">
        <f t="shared" si="36"/>
        <v>0</v>
      </c>
      <c r="BF41" s="47">
        <f t="shared" si="36"/>
        <v>0</v>
      </c>
      <c r="BG41" s="47">
        <f t="shared" si="36"/>
        <v>0</v>
      </c>
      <c r="BH41" s="47">
        <f t="shared" si="36"/>
        <v>0</v>
      </c>
      <c r="BI41" s="47">
        <f t="shared" si="36"/>
        <v>0</v>
      </c>
      <c r="BJ41" s="47">
        <f t="shared" si="36"/>
        <v>0</v>
      </c>
      <c r="BK41" s="47">
        <f t="shared" si="36"/>
        <v>0</v>
      </c>
      <c r="BL41" s="47">
        <f t="shared" si="36"/>
        <v>0</v>
      </c>
      <c r="BM41" s="47">
        <f t="shared" si="36"/>
        <v>0</v>
      </c>
      <c r="BN41" s="47">
        <f t="shared" si="36"/>
        <v>0</v>
      </c>
      <c r="BO41" s="47">
        <f t="shared" si="36"/>
        <v>0</v>
      </c>
      <c r="BP41" s="47">
        <f t="shared" si="36"/>
        <v>0</v>
      </c>
      <c r="BQ41" s="47">
        <f t="shared" si="36"/>
        <v>0</v>
      </c>
      <c r="BR41" s="47">
        <f t="shared" si="36"/>
        <v>0</v>
      </c>
      <c r="BS41" s="47">
        <f t="shared" si="36"/>
        <v>0</v>
      </c>
      <c r="BT41" s="47">
        <f t="shared" si="36"/>
        <v>0</v>
      </c>
      <c r="BU41" s="47">
        <f t="shared" si="36"/>
        <v>0</v>
      </c>
      <c r="BV41" s="47">
        <f t="shared" si="36"/>
        <v>0</v>
      </c>
      <c r="BW41" s="47">
        <f t="shared" si="36"/>
        <v>0</v>
      </c>
      <c r="BX41" s="47">
        <f t="shared" ref="BX41:CD41" si="38">SUM(BX32:BX40)</f>
        <v>0</v>
      </c>
      <c r="BY41" s="462">
        <f t="shared" si="38"/>
        <v>0</v>
      </c>
      <c r="BZ41" s="462">
        <f t="shared" si="38"/>
        <v>357441</v>
      </c>
      <c r="CA41" s="462">
        <f t="shared" si="38"/>
        <v>291353</v>
      </c>
      <c r="CB41" s="156">
        <f t="shared" si="38"/>
        <v>0</v>
      </c>
      <c r="CC41" s="156">
        <f t="shared" si="38"/>
        <v>357441</v>
      </c>
      <c r="CD41" s="156">
        <f t="shared" si="38"/>
        <v>291353</v>
      </c>
      <c r="CE41" s="77"/>
    </row>
    <row r="42" spans="1:83" ht="15" customHeight="1">
      <c r="A42" s="222" t="s">
        <v>885</v>
      </c>
      <c r="B42" s="156">
        <f t="shared" ref="B42:H42" si="39">B41+B31</f>
        <v>0</v>
      </c>
      <c r="C42" s="156">
        <f t="shared" si="39"/>
        <v>0</v>
      </c>
      <c r="D42" s="156">
        <f t="shared" si="39"/>
        <v>0</v>
      </c>
      <c r="E42" s="156">
        <f t="shared" si="39"/>
        <v>0</v>
      </c>
      <c r="F42" s="156">
        <f t="shared" si="39"/>
        <v>0</v>
      </c>
      <c r="G42" s="156">
        <f t="shared" si="39"/>
        <v>0</v>
      </c>
      <c r="H42" s="156">
        <f t="shared" si="39"/>
        <v>2232</v>
      </c>
      <c r="I42" s="156">
        <f t="shared" ref="I42:BW42" si="40">I41+I31</f>
        <v>2232</v>
      </c>
      <c r="J42" s="156">
        <f t="shared" si="40"/>
        <v>1656</v>
      </c>
      <c r="K42" s="156">
        <f t="shared" si="40"/>
        <v>2232</v>
      </c>
      <c r="L42" s="156">
        <f t="shared" si="40"/>
        <v>2232</v>
      </c>
      <c r="M42" s="156">
        <f t="shared" si="40"/>
        <v>1345</v>
      </c>
      <c r="N42" s="156">
        <f t="shared" si="40"/>
        <v>2213</v>
      </c>
      <c r="O42" s="156">
        <f t="shared" si="40"/>
        <v>2213</v>
      </c>
      <c r="P42" s="156">
        <f t="shared" si="40"/>
        <v>1330</v>
      </c>
      <c r="Q42" s="156">
        <f t="shared" si="40"/>
        <v>2167</v>
      </c>
      <c r="R42" s="156">
        <f t="shared" si="40"/>
        <v>2167</v>
      </c>
      <c r="S42" s="156">
        <f t="shared" si="40"/>
        <v>1030</v>
      </c>
      <c r="T42" s="156">
        <f t="shared" si="40"/>
        <v>2800</v>
      </c>
      <c r="U42" s="156">
        <f t="shared" si="40"/>
        <v>2800</v>
      </c>
      <c r="V42" s="156">
        <f t="shared" si="40"/>
        <v>2600</v>
      </c>
      <c r="W42" s="156">
        <f t="shared" si="40"/>
        <v>2400</v>
      </c>
      <c r="X42" s="156">
        <f t="shared" si="40"/>
        <v>2400</v>
      </c>
      <c r="Y42" s="156">
        <f t="shared" si="40"/>
        <v>2200</v>
      </c>
      <c r="Z42" s="156">
        <f t="shared" si="40"/>
        <v>118764</v>
      </c>
      <c r="AA42" s="156">
        <f t="shared" si="40"/>
        <v>128527</v>
      </c>
      <c r="AB42" s="156">
        <f t="shared" si="40"/>
        <v>125697</v>
      </c>
      <c r="AC42" s="156">
        <f t="shared" si="40"/>
        <v>0</v>
      </c>
      <c r="AD42" s="156">
        <f t="shared" si="40"/>
        <v>0</v>
      </c>
      <c r="AE42" s="156">
        <f t="shared" si="40"/>
        <v>0</v>
      </c>
      <c r="AF42" s="156">
        <f t="shared" si="40"/>
        <v>0</v>
      </c>
      <c r="AG42" s="156">
        <f t="shared" si="40"/>
        <v>25400</v>
      </c>
      <c r="AH42" s="156">
        <f t="shared" si="40"/>
        <v>13278</v>
      </c>
      <c r="AI42" s="156">
        <f t="shared" si="40"/>
        <v>9209</v>
      </c>
      <c r="AJ42" s="156">
        <f t="shared" si="40"/>
        <v>4129</v>
      </c>
      <c r="AK42" s="156">
        <f t="shared" si="40"/>
        <v>3849</v>
      </c>
      <c r="AL42" s="156">
        <f t="shared" si="40"/>
        <v>5835</v>
      </c>
      <c r="AM42" s="156">
        <f t="shared" si="40"/>
        <v>6880</v>
      </c>
      <c r="AN42" s="156">
        <f t="shared" si="40"/>
        <v>4151</v>
      </c>
      <c r="AO42" s="156">
        <f t="shared" si="40"/>
        <v>34567</v>
      </c>
      <c r="AP42" s="156">
        <f t="shared" si="40"/>
        <v>34567</v>
      </c>
      <c r="AQ42" s="156">
        <f t="shared" si="40"/>
        <v>33114</v>
      </c>
      <c r="AR42" s="156">
        <f t="shared" si="40"/>
        <v>0</v>
      </c>
      <c r="AS42" s="156">
        <f t="shared" si="40"/>
        <v>391382</v>
      </c>
      <c r="AT42" s="156">
        <f t="shared" si="40"/>
        <v>336512</v>
      </c>
      <c r="AU42" s="156">
        <f t="shared" ref="AU42:AW42" si="41">AU41+AU31</f>
        <v>0</v>
      </c>
      <c r="AV42" s="156">
        <f t="shared" si="41"/>
        <v>0</v>
      </c>
      <c r="AW42" s="156">
        <f t="shared" si="41"/>
        <v>0</v>
      </c>
      <c r="AX42" s="156">
        <f t="shared" si="40"/>
        <v>31780</v>
      </c>
      <c r="AY42" s="156">
        <f t="shared" si="40"/>
        <v>20131</v>
      </c>
      <c r="AZ42" s="156">
        <f t="shared" si="40"/>
        <v>18169</v>
      </c>
      <c r="BA42" s="156">
        <f t="shared" si="40"/>
        <v>0</v>
      </c>
      <c r="BB42" s="156">
        <f t="shared" si="40"/>
        <v>0</v>
      </c>
      <c r="BC42" s="156">
        <f t="shared" si="40"/>
        <v>0</v>
      </c>
      <c r="BD42" s="156">
        <f t="shared" si="40"/>
        <v>0</v>
      </c>
      <c r="BE42" s="156">
        <f t="shared" si="40"/>
        <v>0</v>
      </c>
      <c r="BF42" s="156">
        <f t="shared" si="40"/>
        <v>0</v>
      </c>
      <c r="BG42" s="156">
        <f t="shared" si="40"/>
        <v>0</v>
      </c>
      <c r="BH42" s="156">
        <f t="shared" si="40"/>
        <v>0</v>
      </c>
      <c r="BI42" s="156">
        <f t="shared" si="40"/>
        <v>0</v>
      </c>
      <c r="BJ42" s="156">
        <f t="shared" si="40"/>
        <v>245608</v>
      </c>
      <c r="BK42" s="156">
        <f t="shared" si="40"/>
        <v>229971</v>
      </c>
      <c r="BL42" s="156">
        <f t="shared" si="40"/>
        <v>155707</v>
      </c>
      <c r="BM42" s="156">
        <f t="shared" si="40"/>
        <v>0</v>
      </c>
      <c r="BN42" s="156">
        <f t="shared" si="40"/>
        <v>0</v>
      </c>
      <c r="BO42" s="156">
        <f t="shared" si="40"/>
        <v>0</v>
      </c>
      <c r="BP42" s="156">
        <f t="shared" si="40"/>
        <v>0</v>
      </c>
      <c r="BQ42" s="156">
        <f t="shared" si="40"/>
        <v>0</v>
      </c>
      <c r="BR42" s="156">
        <f t="shared" si="40"/>
        <v>0</v>
      </c>
      <c r="BS42" s="156">
        <f t="shared" si="40"/>
        <v>0</v>
      </c>
      <c r="BT42" s="156">
        <f t="shared" si="40"/>
        <v>0</v>
      </c>
      <c r="BU42" s="156">
        <f t="shared" si="40"/>
        <v>0</v>
      </c>
      <c r="BV42" s="156">
        <f t="shared" si="40"/>
        <v>0</v>
      </c>
      <c r="BW42" s="156">
        <f t="shared" si="40"/>
        <v>0</v>
      </c>
      <c r="BX42" s="156">
        <f t="shared" ref="BX42:CD42" si="42">BX41+BX31</f>
        <v>0</v>
      </c>
      <c r="BY42" s="462">
        <f t="shared" si="42"/>
        <v>459807</v>
      </c>
      <c r="BZ42" s="462">
        <f t="shared" si="42"/>
        <v>855031</v>
      </c>
      <c r="CA42" s="462">
        <f t="shared" si="42"/>
        <v>700638</v>
      </c>
      <c r="CB42" s="156">
        <f t="shared" si="42"/>
        <v>459807</v>
      </c>
      <c r="CC42" s="156">
        <f t="shared" si="42"/>
        <v>855031</v>
      </c>
      <c r="CD42" s="156">
        <f t="shared" si="42"/>
        <v>700638</v>
      </c>
      <c r="CE42" s="77"/>
    </row>
    <row r="43" spans="1:83" ht="14.25" hidden="1" customHeight="1">
      <c r="A43" s="197" t="s">
        <v>601</v>
      </c>
      <c r="B43" s="49"/>
      <c r="C43" s="49"/>
      <c r="D43" s="50">
        <f t="shared" ref="D43:D48" si="43">SUM(B43+C43)</f>
        <v>0</v>
      </c>
      <c r="E43" s="276">
        <f t="shared" ref="E43:E55" si="44">B43</f>
        <v>0</v>
      </c>
      <c r="F43" s="276">
        <f t="shared" ref="F43:F55" si="45">C43</f>
        <v>0</v>
      </c>
      <c r="G43" s="277">
        <f t="shared" si="35"/>
        <v>0</v>
      </c>
      <c r="H43" s="49"/>
      <c r="I43" s="49">
        <v>0</v>
      </c>
      <c r="J43" s="50"/>
      <c r="K43" s="49"/>
      <c r="L43" s="49">
        <v>0</v>
      </c>
      <c r="M43" s="50"/>
      <c r="N43" s="49"/>
      <c r="O43" s="49">
        <v>0</v>
      </c>
      <c r="P43" s="50"/>
      <c r="Q43" s="49"/>
      <c r="R43" s="49">
        <v>0</v>
      </c>
      <c r="S43" s="50"/>
      <c r="T43" s="49"/>
      <c r="U43" s="49">
        <v>0</v>
      </c>
      <c r="V43" s="50"/>
      <c r="W43" s="49"/>
      <c r="X43" s="49">
        <v>0</v>
      </c>
      <c r="Y43" s="50"/>
      <c r="Z43" s="49"/>
      <c r="AA43" s="49">
        <v>0</v>
      </c>
      <c r="AB43" s="50"/>
      <c r="AC43" s="49"/>
      <c r="AD43" s="49">
        <v>0</v>
      </c>
      <c r="AE43" s="50"/>
      <c r="AF43" s="49"/>
      <c r="AG43" s="49">
        <v>0</v>
      </c>
      <c r="AH43" s="50"/>
      <c r="AI43" s="49"/>
      <c r="AJ43" s="49">
        <v>0</v>
      </c>
      <c r="AK43" s="50"/>
      <c r="AL43" s="49"/>
      <c r="AM43" s="49">
        <v>0</v>
      </c>
      <c r="AN43" s="50"/>
      <c r="AO43" s="49"/>
      <c r="AP43" s="49">
        <v>0</v>
      </c>
      <c r="AQ43" s="50"/>
      <c r="AR43" s="49"/>
      <c r="AS43" s="49">
        <v>0</v>
      </c>
      <c r="AT43" s="50"/>
      <c r="AU43" s="49"/>
      <c r="AV43" s="49">
        <v>0</v>
      </c>
      <c r="AW43" s="50"/>
      <c r="AX43" s="49"/>
      <c r="AY43" s="49">
        <v>0</v>
      </c>
      <c r="AZ43" s="50"/>
      <c r="BA43" s="49"/>
      <c r="BB43" s="49">
        <v>0</v>
      </c>
      <c r="BC43" s="50"/>
      <c r="BD43" s="49"/>
      <c r="BE43" s="49">
        <v>0</v>
      </c>
      <c r="BF43" s="50"/>
      <c r="BG43" s="49"/>
      <c r="BH43" s="49"/>
      <c r="BI43" s="50">
        <f t="shared" si="18"/>
        <v>0</v>
      </c>
      <c r="BJ43" s="49"/>
      <c r="BK43" s="49">
        <v>0</v>
      </c>
      <c r="BL43" s="50"/>
      <c r="BM43" s="49"/>
      <c r="BN43" s="49"/>
      <c r="BO43" s="50">
        <f t="shared" si="19"/>
        <v>0</v>
      </c>
      <c r="BP43" s="49"/>
      <c r="BQ43" s="49"/>
      <c r="BR43" s="50">
        <f t="shared" si="20"/>
        <v>0</v>
      </c>
      <c r="BS43" s="49"/>
      <c r="BT43" s="49"/>
      <c r="BU43" s="50">
        <f t="shared" si="21"/>
        <v>0</v>
      </c>
      <c r="BV43" s="49"/>
      <c r="BW43" s="49"/>
      <c r="BX43" s="50">
        <f t="shared" si="22"/>
        <v>0</v>
      </c>
      <c r="BY43" s="979">
        <f>SUM(H43+K43+N43+Q43+T43+W43+Z43+AC43+AI43+AL43+AO43+AX43+BA43+BD43+BG43+BJ43+BM43+BP43+BS43+BV43)</f>
        <v>0</v>
      </c>
      <c r="BZ43" s="979">
        <f>SUM(I43+L43+O43+R43+U43+X43+AA43+AD43+AJ43+AM43+AP43+AY43+BB43+BE43+BH43+BK43+BN43+BQ43+BT43+BW43)</f>
        <v>0</v>
      </c>
      <c r="CA43" s="711">
        <f>SUM(J43+M43+P43+S43+V43+Y43+AB43+AE43+AK43+AN43+AQ43+AZ43+BC43+BF43+BI43+BL43+BO43+BR43+BU43+BX43)</f>
        <v>0</v>
      </c>
      <c r="CB43" s="393">
        <f t="shared" ref="CB43:CB55" si="46">SUM(E43+BY43)</f>
        <v>0</v>
      </c>
      <c r="CC43" s="393">
        <f t="shared" ref="CC43:CC55" si="47">SUM(F43+BZ43)</f>
        <v>0</v>
      </c>
      <c r="CD43" s="277">
        <f>SUM(CB43+CC43)</f>
        <v>0</v>
      </c>
      <c r="CE43" s="77"/>
    </row>
    <row r="44" spans="1:83" ht="14.25" customHeight="1">
      <c r="A44" s="197" t="s">
        <v>788</v>
      </c>
      <c r="B44" s="49"/>
      <c r="C44" s="49"/>
      <c r="D44" s="50">
        <f t="shared" si="43"/>
        <v>0</v>
      </c>
      <c r="E44" s="276">
        <f t="shared" si="44"/>
        <v>0</v>
      </c>
      <c r="F44" s="276">
        <f t="shared" si="45"/>
        <v>0</v>
      </c>
      <c r="G44" s="277">
        <f t="shared" si="35"/>
        <v>0</v>
      </c>
      <c r="H44" s="49"/>
      <c r="I44" s="49">
        <v>0</v>
      </c>
      <c r="J44" s="50"/>
      <c r="K44" s="49"/>
      <c r="L44" s="49">
        <v>0</v>
      </c>
      <c r="M44" s="50"/>
      <c r="N44" s="49"/>
      <c r="O44" s="49">
        <v>0</v>
      </c>
      <c r="P44" s="50"/>
      <c r="Q44" s="49"/>
      <c r="R44" s="49">
        <v>0</v>
      </c>
      <c r="S44" s="50"/>
      <c r="T44" s="49"/>
      <c r="U44" s="49">
        <v>0</v>
      </c>
      <c r="V44" s="50"/>
      <c r="W44" s="49"/>
      <c r="X44" s="49">
        <v>0</v>
      </c>
      <c r="Y44" s="50"/>
      <c r="Z44" s="49"/>
      <c r="AA44" s="49">
        <v>0</v>
      </c>
      <c r="AB44" s="50"/>
      <c r="AC44" s="49"/>
      <c r="AD44" s="49">
        <v>0</v>
      </c>
      <c r="AE44" s="50"/>
      <c r="AF44" s="49"/>
      <c r="AG44" s="49">
        <v>0</v>
      </c>
      <c r="AH44" s="50"/>
      <c r="AI44" s="49"/>
      <c r="AJ44" s="49">
        <v>0</v>
      </c>
      <c r="AK44" s="50"/>
      <c r="AL44" s="49"/>
      <c r="AM44" s="49">
        <v>0</v>
      </c>
      <c r="AN44" s="50"/>
      <c r="AO44" s="49"/>
      <c r="AP44" s="49">
        <v>0</v>
      </c>
      <c r="AQ44" s="50"/>
      <c r="AR44" s="49"/>
      <c r="AS44" s="49">
        <v>0</v>
      </c>
      <c r="AT44" s="50"/>
      <c r="AU44" s="49"/>
      <c r="AV44" s="49">
        <v>0</v>
      </c>
      <c r="AW44" s="50"/>
      <c r="AX44" s="49"/>
      <c r="AY44" s="49">
        <v>0</v>
      </c>
      <c r="AZ44" s="50"/>
      <c r="BA44" s="49"/>
      <c r="BB44" s="49">
        <v>0</v>
      </c>
      <c r="BC44" s="50"/>
      <c r="BD44" s="49"/>
      <c r="BE44" s="49">
        <v>0</v>
      </c>
      <c r="BF44" s="50"/>
      <c r="BG44" s="49"/>
      <c r="BH44" s="49"/>
      <c r="BI44" s="50">
        <f t="shared" si="18"/>
        <v>0</v>
      </c>
      <c r="BJ44" s="49"/>
      <c r="BK44" s="49">
        <v>0</v>
      </c>
      <c r="BL44" s="50"/>
      <c r="BM44" s="49"/>
      <c r="BN44" s="49"/>
      <c r="BO44" s="50">
        <f t="shared" si="19"/>
        <v>0</v>
      </c>
      <c r="BP44" s="49"/>
      <c r="BQ44" s="49"/>
      <c r="BR44" s="50">
        <f t="shared" si="20"/>
        <v>0</v>
      </c>
      <c r="BS44" s="49"/>
      <c r="BT44" s="49"/>
      <c r="BU44" s="50">
        <f t="shared" si="21"/>
        <v>0</v>
      </c>
      <c r="BV44" s="49"/>
      <c r="BW44" s="49"/>
      <c r="BX44" s="50">
        <f t="shared" si="22"/>
        <v>0</v>
      </c>
      <c r="BY44" s="979">
        <f t="shared" ref="BY44:BY54" si="48">SUM(H44+K44+N44+Q44+T44+W44+Z44+AC44+AF44+AI44+AL44+AO44+AR44+AX44+BA44+BD44+BG44+BJ44+BM44+BP44+BS44+BV44)</f>
        <v>0</v>
      </c>
      <c r="BZ44" s="979">
        <f t="shared" ref="BZ44:CA55" si="49">SUM(I44+L44+O44+R44+U44+X44+AA44+AD44+AG44+AJ44+AM44+AP44+AS44+AY44+AV44+BB44+BE44+BH44+BK44+BN44+BQ44+BT44+BW44)</f>
        <v>0</v>
      </c>
      <c r="CA44" s="979">
        <f t="shared" si="49"/>
        <v>0</v>
      </c>
      <c r="CB44" s="393">
        <f t="shared" si="46"/>
        <v>0</v>
      </c>
      <c r="CC44" s="393">
        <f t="shared" si="47"/>
        <v>0</v>
      </c>
      <c r="CD44" s="277">
        <f t="shared" ref="CD44:CD54" si="50">SUM(G44+CA44)</f>
        <v>0</v>
      </c>
      <c r="CE44" s="77"/>
    </row>
    <row r="45" spans="1:83" ht="14.25" customHeight="1">
      <c r="A45" s="197" t="s">
        <v>599</v>
      </c>
      <c r="B45" s="49"/>
      <c r="C45" s="49"/>
      <c r="D45" s="50">
        <f t="shared" si="43"/>
        <v>0</v>
      </c>
      <c r="E45" s="276">
        <f t="shared" si="44"/>
        <v>0</v>
      </c>
      <c r="F45" s="276">
        <f t="shared" si="45"/>
        <v>0</v>
      </c>
      <c r="G45" s="277">
        <f t="shared" si="35"/>
        <v>0</v>
      </c>
      <c r="H45" s="49"/>
      <c r="I45" s="49">
        <v>0</v>
      </c>
      <c r="J45" s="50"/>
      <c r="K45" s="49"/>
      <c r="L45" s="49">
        <v>0</v>
      </c>
      <c r="M45" s="50"/>
      <c r="N45" s="49"/>
      <c r="O45" s="49">
        <v>0</v>
      </c>
      <c r="P45" s="50"/>
      <c r="Q45" s="49"/>
      <c r="R45" s="49">
        <v>0</v>
      </c>
      <c r="S45" s="50"/>
      <c r="T45" s="49"/>
      <c r="U45" s="49">
        <v>0</v>
      </c>
      <c r="V45" s="50"/>
      <c r="W45" s="49"/>
      <c r="X45" s="49">
        <v>0</v>
      </c>
      <c r="Y45" s="50"/>
      <c r="Z45" s="49"/>
      <c r="AA45" s="49">
        <v>0</v>
      </c>
      <c r="AB45" s="50"/>
      <c r="AC45" s="49"/>
      <c r="AD45" s="49">
        <v>0</v>
      </c>
      <c r="AE45" s="50"/>
      <c r="AF45" s="49"/>
      <c r="AG45" s="49">
        <v>0</v>
      </c>
      <c r="AH45" s="50"/>
      <c r="AI45" s="49"/>
      <c r="AJ45" s="49">
        <v>0</v>
      </c>
      <c r="AK45" s="50"/>
      <c r="AL45" s="49"/>
      <c r="AM45" s="49">
        <v>0</v>
      </c>
      <c r="AN45" s="50"/>
      <c r="AO45" s="49"/>
      <c r="AP45" s="49">
        <v>0</v>
      </c>
      <c r="AQ45" s="50"/>
      <c r="AR45" s="49"/>
      <c r="AS45" s="49">
        <v>0</v>
      </c>
      <c r="AT45" s="50"/>
      <c r="AU45" s="49"/>
      <c r="AV45" s="49">
        <v>0</v>
      </c>
      <c r="AW45" s="50"/>
      <c r="AX45" s="49"/>
      <c r="AY45" s="49">
        <v>0</v>
      </c>
      <c r="AZ45" s="50"/>
      <c r="BA45" s="49"/>
      <c r="BB45" s="49">
        <v>0</v>
      </c>
      <c r="BC45" s="50"/>
      <c r="BD45" s="49"/>
      <c r="BE45" s="49">
        <v>0</v>
      </c>
      <c r="BF45" s="50"/>
      <c r="BG45" s="49"/>
      <c r="BH45" s="49"/>
      <c r="BI45" s="50">
        <f t="shared" si="18"/>
        <v>0</v>
      </c>
      <c r="BJ45" s="49"/>
      <c r="BK45" s="49">
        <v>0</v>
      </c>
      <c r="BL45" s="50"/>
      <c r="BM45" s="49"/>
      <c r="BN45" s="49"/>
      <c r="BO45" s="50">
        <f t="shared" si="19"/>
        <v>0</v>
      </c>
      <c r="BP45" s="49"/>
      <c r="BQ45" s="49"/>
      <c r="BR45" s="50">
        <f t="shared" si="20"/>
        <v>0</v>
      </c>
      <c r="BS45" s="49"/>
      <c r="BT45" s="49"/>
      <c r="BU45" s="50">
        <f t="shared" si="21"/>
        <v>0</v>
      </c>
      <c r="BV45" s="49"/>
      <c r="BW45" s="49"/>
      <c r="BX45" s="50">
        <f t="shared" si="22"/>
        <v>0</v>
      </c>
      <c r="BY45" s="979">
        <f t="shared" si="48"/>
        <v>0</v>
      </c>
      <c r="BZ45" s="979">
        <f t="shared" si="49"/>
        <v>0</v>
      </c>
      <c r="CA45" s="979">
        <f t="shared" si="49"/>
        <v>0</v>
      </c>
      <c r="CB45" s="393">
        <f t="shared" si="46"/>
        <v>0</v>
      </c>
      <c r="CC45" s="393">
        <f t="shared" si="47"/>
        <v>0</v>
      </c>
      <c r="CD45" s="277">
        <f t="shared" si="50"/>
        <v>0</v>
      </c>
      <c r="CE45" s="77"/>
    </row>
    <row r="46" spans="1:83" ht="14.25" customHeight="1">
      <c r="A46" s="197" t="s">
        <v>600</v>
      </c>
      <c r="B46" s="49"/>
      <c r="C46" s="49"/>
      <c r="D46" s="50">
        <f t="shared" si="43"/>
        <v>0</v>
      </c>
      <c r="E46" s="276">
        <f t="shared" si="44"/>
        <v>0</v>
      </c>
      <c r="F46" s="276">
        <f t="shared" si="45"/>
        <v>0</v>
      </c>
      <c r="G46" s="277">
        <f t="shared" si="35"/>
        <v>0</v>
      </c>
      <c r="H46" s="49"/>
      <c r="I46" s="49">
        <v>0</v>
      </c>
      <c r="J46" s="50"/>
      <c r="K46" s="49"/>
      <c r="L46" s="49">
        <v>0</v>
      </c>
      <c r="M46" s="50"/>
      <c r="N46" s="49"/>
      <c r="O46" s="49">
        <v>0</v>
      </c>
      <c r="P46" s="50"/>
      <c r="Q46" s="49"/>
      <c r="R46" s="49">
        <v>0</v>
      </c>
      <c r="S46" s="50"/>
      <c r="T46" s="49"/>
      <c r="U46" s="49">
        <v>0</v>
      </c>
      <c r="V46" s="50"/>
      <c r="W46" s="49"/>
      <c r="X46" s="49">
        <v>0</v>
      </c>
      <c r="Y46" s="50"/>
      <c r="Z46" s="49"/>
      <c r="AA46" s="49">
        <v>0</v>
      </c>
      <c r="AB46" s="50"/>
      <c r="AC46" s="49"/>
      <c r="AD46" s="49">
        <v>0</v>
      </c>
      <c r="AE46" s="50"/>
      <c r="AF46" s="49"/>
      <c r="AG46" s="49">
        <v>0</v>
      </c>
      <c r="AH46" s="50"/>
      <c r="AI46" s="49"/>
      <c r="AJ46" s="49">
        <v>0</v>
      </c>
      <c r="AK46" s="50"/>
      <c r="AL46" s="49"/>
      <c r="AM46" s="49">
        <v>0</v>
      </c>
      <c r="AN46" s="50"/>
      <c r="AO46" s="49"/>
      <c r="AP46" s="49">
        <v>0</v>
      </c>
      <c r="AQ46" s="50"/>
      <c r="AR46" s="49"/>
      <c r="AS46" s="49">
        <v>0</v>
      </c>
      <c r="AT46" s="50"/>
      <c r="AU46" s="49"/>
      <c r="AV46" s="49">
        <v>0</v>
      </c>
      <c r="AW46" s="50"/>
      <c r="AX46" s="49"/>
      <c r="AY46" s="49">
        <v>0</v>
      </c>
      <c r="AZ46" s="50"/>
      <c r="BA46" s="49"/>
      <c r="BB46" s="49">
        <v>0</v>
      </c>
      <c r="BC46" s="50"/>
      <c r="BD46" s="49"/>
      <c r="BE46" s="49">
        <v>0</v>
      </c>
      <c r="BF46" s="50"/>
      <c r="BG46" s="49"/>
      <c r="BH46" s="49"/>
      <c r="BI46" s="50">
        <f t="shared" si="18"/>
        <v>0</v>
      </c>
      <c r="BJ46" s="49"/>
      <c r="BK46" s="49">
        <v>0</v>
      </c>
      <c r="BL46" s="50"/>
      <c r="BM46" s="49"/>
      <c r="BN46" s="49"/>
      <c r="BO46" s="50">
        <f t="shared" si="19"/>
        <v>0</v>
      </c>
      <c r="BP46" s="49"/>
      <c r="BQ46" s="49"/>
      <c r="BR46" s="50">
        <f t="shared" si="20"/>
        <v>0</v>
      </c>
      <c r="BS46" s="49"/>
      <c r="BT46" s="49"/>
      <c r="BU46" s="50">
        <f t="shared" si="21"/>
        <v>0</v>
      </c>
      <c r="BV46" s="49"/>
      <c r="BW46" s="49"/>
      <c r="BX46" s="50">
        <f t="shared" si="22"/>
        <v>0</v>
      </c>
      <c r="BY46" s="979">
        <f t="shared" si="48"/>
        <v>0</v>
      </c>
      <c r="BZ46" s="979">
        <f t="shared" si="49"/>
        <v>0</v>
      </c>
      <c r="CA46" s="979">
        <f t="shared" si="49"/>
        <v>0</v>
      </c>
      <c r="CB46" s="393">
        <f t="shared" si="46"/>
        <v>0</v>
      </c>
      <c r="CC46" s="393">
        <f t="shared" si="47"/>
        <v>0</v>
      </c>
      <c r="CD46" s="277">
        <f t="shared" si="50"/>
        <v>0</v>
      </c>
      <c r="CE46" s="77"/>
    </row>
    <row r="47" spans="1:83" ht="14.25" hidden="1" customHeight="1">
      <c r="A47" s="197" t="s">
        <v>602</v>
      </c>
      <c r="B47" s="49"/>
      <c r="C47" s="49"/>
      <c r="D47" s="50">
        <f t="shared" si="43"/>
        <v>0</v>
      </c>
      <c r="E47" s="276">
        <f t="shared" si="44"/>
        <v>0</v>
      </c>
      <c r="F47" s="276">
        <f t="shared" si="45"/>
        <v>0</v>
      </c>
      <c r="G47" s="277">
        <f t="shared" si="35"/>
        <v>0</v>
      </c>
      <c r="H47" s="49"/>
      <c r="I47" s="49">
        <v>0</v>
      </c>
      <c r="J47" s="50"/>
      <c r="K47" s="49"/>
      <c r="L47" s="49">
        <v>0</v>
      </c>
      <c r="M47" s="50"/>
      <c r="N47" s="49"/>
      <c r="O47" s="49">
        <v>0</v>
      </c>
      <c r="P47" s="50"/>
      <c r="Q47" s="49"/>
      <c r="R47" s="49">
        <v>0</v>
      </c>
      <c r="S47" s="50"/>
      <c r="T47" s="49"/>
      <c r="U47" s="49">
        <v>0</v>
      </c>
      <c r="V47" s="50"/>
      <c r="W47" s="49"/>
      <c r="X47" s="49">
        <v>0</v>
      </c>
      <c r="Y47" s="50"/>
      <c r="Z47" s="49"/>
      <c r="AA47" s="49">
        <v>0</v>
      </c>
      <c r="AB47" s="50"/>
      <c r="AC47" s="49"/>
      <c r="AD47" s="49">
        <v>0</v>
      </c>
      <c r="AE47" s="50"/>
      <c r="AF47" s="49"/>
      <c r="AG47" s="49">
        <v>0</v>
      </c>
      <c r="AH47" s="50"/>
      <c r="AI47" s="49"/>
      <c r="AJ47" s="49">
        <v>0</v>
      </c>
      <c r="AK47" s="50"/>
      <c r="AL47" s="49"/>
      <c r="AM47" s="49">
        <v>0</v>
      </c>
      <c r="AN47" s="50"/>
      <c r="AO47" s="49"/>
      <c r="AP47" s="49">
        <v>0</v>
      </c>
      <c r="AQ47" s="50"/>
      <c r="AR47" s="49"/>
      <c r="AS47" s="49">
        <v>0</v>
      </c>
      <c r="AT47" s="50"/>
      <c r="AU47" s="49"/>
      <c r="AV47" s="49">
        <v>0</v>
      </c>
      <c r="AW47" s="50"/>
      <c r="AX47" s="49"/>
      <c r="AY47" s="49">
        <v>0</v>
      </c>
      <c r="AZ47" s="50"/>
      <c r="BA47" s="49"/>
      <c r="BB47" s="49">
        <v>0</v>
      </c>
      <c r="BC47" s="50"/>
      <c r="BD47" s="49"/>
      <c r="BE47" s="49">
        <v>0</v>
      </c>
      <c r="BF47" s="50"/>
      <c r="BG47" s="49"/>
      <c r="BH47" s="49"/>
      <c r="BI47" s="50">
        <f t="shared" si="18"/>
        <v>0</v>
      </c>
      <c r="BJ47" s="49"/>
      <c r="BK47" s="49">
        <v>0</v>
      </c>
      <c r="BL47" s="50"/>
      <c r="BM47" s="49"/>
      <c r="BN47" s="49"/>
      <c r="BO47" s="50">
        <f t="shared" si="19"/>
        <v>0</v>
      </c>
      <c r="BP47" s="49"/>
      <c r="BQ47" s="49"/>
      <c r="BR47" s="50">
        <f t="shared" si="20"/>
        <v>0</v>
      </c>
      <c r="BS47" s="49"/>
      <c r="BT47" s="49"/>
      <c r="BU47" s="50">
        <f t="shared" si="21"/>
        <v>0</v>
      </c>
      <c r="BV47" s="49"/>
      <c r="BW47" s="49"/>
      <c r="BX47" s="50">
        <f t="shared" si="22"/>
        <v>0</v>
      </c>
      <c r="BY47" s="979">
        <f t="shared" si="48"/>
        <v>0</v>
      </c>
      <c r="BZ47" s="979">
        <f t="shared" si="49"/>
        <v>0</v>
      </c>
      <c r="CA47" s="979">
        <f t="shared" si="49"/>
        <v>0</v>
      </c>
      <c r="CB47" s="393">
        <f t="shared" si="46"/>
        <v>0</v>
      </c>
      <c r="CC47" s="393">
        <f t="shared" si="47"/>
        <v>0</v>
      </c>
      <c r="CD47" s="277">
        <f t="shared" si="50"/>
        <v>0</v>
      </c>
      <c r="CE47" s="77"/>
    </row>
    <row r="48" spans="1:83" ht="15" customHeight="1">
      <c r="A48" s="197" t="s">
        <v>603</v>
      </c>
      <c r="B48" s="49"/>
      <c r="C48" s="49"/>
      <c r="D48" s="50">
        <f t="shared" si="43"/>
        <v>0</v>
      </c>
      <c r="E48" s="276">
        <f t="shared" si="44"/>
        <v>0</v>
      </c>
      <c r="F48" s="276">
        <f t="shared" si="45"/>
        <v>0</v>
      </c>
      <c r="G48" s="277">
        <f t="shared" si="35"/>
        <v>0</v>
      </c>
      <c r="H48" s="49"/>
      <c r="I48" s="49">
        <v>0</v>
      </c>
      <c r="J48" s="50"/>
      <c r="K48" s="49"/>
      <c r="L48" s="49">
        <v>0</v>
      </c>
      <c r="M48" s="50"/>
      <c r="N48" s="49"/>
      <c r="O48" s="49">
        <v>0</v>
      </c>
      <c r="P48" s="50"/>
      <c r="Q48" s="49"/>
      <c r="R48" s="49">
        <v>0</v>
      </c>
      <c r="S48" s="50"/>
      <c r="T48" s="49"/>
      <c r="U48" s="49">
        <v>0</v>
      </c>
      <c r="V48" s="50"/>
      <c r="W48" s="49"/>
      <c r="X48" s="49">
        <v>0</v>
      </c>
      <c r="Y48" s="50"/>
      <c r="Z48" s="49"/>
      <c r="AA48" s="49">
        <v>0</v>
      </c>
      <c r="AB48" s="50"/>
      <c r="AC48" s="49"/>
      <c r="AD48" s="49">
        <v>0</v>
      </c>
      <c r="AE48" s="50"/>
      <c r="AF48" s="49"/>
      <c r="AG48" s="49">
        <v>0</v>
      </c>
      <c r="AH48" s="50"/>
      <c r="AI48" s="49"/>
      <c r="AJ48" s="49">
        <v>0</v>
      </c>
      <c r="AK48" s="50"/>
      <c r="AL48" s="49"/>
      <c r="AM48" s="49">
        <v>0</v>
      </c>
      <c r="AN48" s="50"/>
      <c r="AO48" s="49"/>
      <c r="AP48" s="49">
        <v>0</v>
      </c>
      <c r="AQ48" s="50"/>
      <c r="AR48" s="49"/>
      <c r="AS48" s="49">
        <v>0</v>
      </c>
      <c r="AT48" s="50"/>
      <c r="AU48" s="49"/>
      <c r="AV48" s="49">
        <v>0</v>
      </c>
      <c r="AW48" s="50"/>
      <c r="AX48" s="49"/>
      <c r="AY48" s="49">
        <v>0</v>
      </c>
      <c r="AZ48" s="50"/>
      <c r="BA48" s="49"/>
      <c r="BB48" s="49">
        <v>0</v>
      </c>
      <c r="BC48" s="50"/>
      <c r="BD48" s="49"/>
      <c r="BE48" s="49">
        <v>0</v>
      </c>
      <c r="BF48" s="50"/>
      <c r="BG48" s="49"/>
      <c r="BH48" s="49"/>
      <c r="BI48" s="50">
        <f t="shared" si="18"/>
        <v>0</v>
      </c>
      <c r="BJ48" s="49"/>
      <c r="BK48" s="49">
        <v>0</v>
      </c>
      <c r="BL48" s="50"/>
      <c r="BM48" s="49"/>
      <c r="BN48" s="49"/>
      <c r="BO48" s="50">
        <f t="shared" si="19"/>
        <v>0</v>
      </c>
      <c r="BP48" s="49"/>
      <c r="BQ48" s="49"/>
      <c r="BR48" s="50">
        <f t="shared" si="20"/>
        <v>0</v>
      </c>
      <c r="BS48" s="49"/>
      <c r="BT48" s="49"/>
      <c r="BU48" s="50">
        <f t="shared" si="21"/>
        <v>0</v>
      </c>
      <c r="BV48" s="49"/>
      <c r="BW48" s="49"/>
      <c r="BX48" s="50">
        <f t="shared" si="22"/>
        <v>0</v>
      </c>
      <c r="BY48" s="979">
        <f t="shared" si="48"/>
        <v>0</v>
      </c>
      <c r="BZ48" s="979">
        <f t="shared" si="49"/>
        <v>0</v>
      </c>
      <c r="CA48" s="979">
        <f t="shared" si="49"/>
        <v>0</v>
      </c>
      <c r="CB48" s="393">
        <f t="shared" si="46"/>
        <v>0</v>
      </c>
      <c r="CC48" s="393">
        <f t="shared" si="47"/>
        <v>0</v>
      </c>
      <c r="CD48" s="277">
        <f t="shared" si="50"/>
        <v>0</v>
      </c>
      <c r="CE48" s="77"/>
    </row>
    <row r="49" spans="1:88" ht="14.25" customHeight="1">
      <c r="A49" s="197" t="s">
        <v>604</v>
      </c>
      <c r="B49" s="49"/>
      <c r="C49" s="49"/>
      <c r="D49" s="50">
        <f t="shared" ref="D49:D56" si="51">SUM(B49+C49)</f>
        <v>0</v>
      </c>
      <c r="E49" s="276">
        <f t="shared" si="44"/>
        <v>0</v>
      </c>
      <c r="F49" s="276">
        <f t="shared" si="45"/>
        <v>0</v>
      </c>
      <c r="G49" s="277">
        <f t="shared" si="35"/>
        <v>0</v>
      </c>
      <c r="H49" s="49"/>
      <c r="I49" s="49">
        <v>0</v>
      </c>
      <c r="J49" s="50"/>
      <c r="K49" s="49"/>
      <c r="L49" s="49">
        <v>0</v>
      </c>
      <c r="M49" s="50"/>
      <c r="N49" s="49"/>
      <c r="O49" s="49">
        <v>0</v>
      </c>
      <c r="P49" s="50"/>
      <c r="Q49" s="49"/>
      <c r="R49" s="49">
        <v>0</v>
      </c>
      <c r="S49" s="50"/>
      <c r="T49" s="49"/>
      <c r="U49" s="49">
        <v>0</v>
      </c>
      <c r="V49" s="50"/>
      <c r="W49" s="49"/>
      <c r="X49" s="49">
        <v>0</v>
      </c>
      <c r="Y49" s="50"/>
      <c r="Z49" s="49"/>
      <c r="AA49" s="49">
        <v>0</v>
      </c>
      <c r="AB49" s="50"/>
      <c r="AC49" s="49"/>
      <c r="AD49" s="49">
        <v>0</v>
      </c>
      <c r="AE49" s="50"/>
      <c r="AF49" s="49"/>
      <c r="AG49" s="49">
        <v>0</v>
      </c>
      <c r="AH49" s="50"/>
      <c r="AI49" s="49"/>
      <c r="AJ49" s="49">
        <v>0</v>
      </c>
      <c r="AK49" s="50"/>
      <c r="AL49" s="49"/>
      <c r="AM49" s="49">
        <v>0</v>
      </c>
      <c r="AN49" s="50"/>
      <c r="AO49" s="49"/>
      <c r="AP49" s="49">
        <v>0</v>
      </c>
      <c r="AQ49" s="50"/>
      <c r="AR49" s="49"/>
      <c r="AS49" s="49">
        <v>0</v>
      </c>
      <c r="AT49" s="50"/>
      <c r="AU49" s="49"/>
      <c r="AV49" s="49">
        <v>0</v>
      </c>
      <c r="AW49" s="50"/>
      <c r="AX49" s="49"/>
      <c r="AY49" s="49">
        <v>0</v>
      </c>
      <c r="AZ49" s="50"/>
      <c r="BA49" s="49"/>
      <c r="BB49" s="49">
        <v>0</v>
      </c>
      <c r="BC49" s="50"/>
      <c r="BD49" s="49"/>
      <c r="BE49" s="49">
        <v>0</v>
      </c>
      <c r="BF49" s="50"/>
      <c r="BG49" s="49"/>
      <c r="BH49" s="49"/>
      <c r="BI49" s="50">
        <f t="shared" si="18"/>
        <v>0</v>
      </c>
      <c r="BJ49" s="49"/>
      <c r="BK49" s="49">
        <v>0</v>
      </c>
      <c r="BL49" s="50"/>
      <c r="BM49" s="49"/>
      <c r="BN49" s="49"/>
      <c r="BO49" s="50">
        <f t="shared" si="19"/>
        <v>0</v>
      </c>
      <c r="BP49" s="49"/>
      <c r="BQ49" s="49"/>
      <c r="BR49" s="50">
        <f t="shared" si="20"/>
        <v>0</v>
      </c>
      <c r="BS49" s="49"/>
      <c r="BT49" s="49"/>
      <c r="BU49" s="50">
        <f t="shared" si="21"/>
        <v>0</v>
      </c>
      <c r="BV49" s="49"/>
      <c r="BW49" s="49"/>
      <c r="BX49" s="50">
        <f t="shared" si="22"/>
        <v>0</v>
      </c>
      <c r="BY49" s="979">
        <f t="shared" si="48"/>
        <v>0</v>
      </c>
      <c r="BZ49" s="979">
        <f t="shared" si="49"/>
        <v>0</v>
      </c>
      <c r="CA49" s="979">
        <f t="shared" si="49"/>
        <v>0</v>
      </c>
      <c r="CB49" s="393">
        <f t="shared" si="46"/>
        <v>0</v>
      </c>
      <c r="CC49" s="393">
        <f t="shared" si="47"/>
        <v>0</v>
      </c>
      <c r="CD49" s="277">
        <f t="shared" si="50"/>
        <v>0</v>
      </c>
      <c r="CE49" s="77"/>
    </row>
    <row r="50" spans="1:88" ht="13.5" hidden="1" customHeight="1">
      <c r="A50" s="197" t="s">
        <v>605</v>
      </c>
      <c r="B50" s="49"/>
      <c r="C50" s="49"/>
      <c r="D50" s="50">
        <f t="shared" si="51"/>
        <v>0</v>
      </c>
      <c r="E50" s="276">
        <f t="shared" si="44"/>
        <v>0</v>
      </c>
      <c r="F50" s="276">
        <f t="shared" si="45"/>
        <v>0</v>
      </c>
      <c r="G50" s="277">
        <f t="shared" si="35"/>
        <v>0</v>
      </c>
      <c r="H50" s="49"/>
      <c r="I50" s="49">
        <v>0</v>
      </c>
      <c r="J50" s="50"/>
      <c r="K50" s="49"/>
      <c r="L50" s="49">
        <v>0</v>
      </c>
      <c r="M50" s="50"/>
      <c r="N50" s="49"/>
      <c r="O50" s="49">
        <v>0</v>
      </c>
      <c r="P50" s="50"/>
      <c r="Q50" s="49"/>
      <c r="R50" s="49">
        <v>0</v>
      </c>
      <c r="S50" s="50"/>
      <c r="T50" s="49"/>
      <c r="U50" s="49">
        <v>0</v>
      </c>
      <c r="V50" s="50"/>
      <c r="W50" s="49"/>
      <c r="X50" s="49">
        <v>0</v>
      </c>
      <c r="Y50" s="50"/>
      <c r="Z50" s="49"/>
      <c r="AA50" s="49">
        <v>0</v>
      </c>
      <c r="AB50" s="50"/>
      <c r="AC50" s="49"/>
      <c r="AD50" s="49">
        <v>0</v>
      </c>
      <c r="AE50" s="50"/>
      <c r="AF50" s="49"/>
      <c r="AG50" s="49">
        <v>0</v>
      </c>
      <c r="AH50" s="50"/>
      <c r="AI50" s="49"/>
      <c r="AJ50" s="49">
        <v>0</v>
      </c>
      <c r="AK50" s="50"/>
      <c r="AL50" s="49"/>
      <c r="AM50" s="49">
        <v>0</v>
      </c>
      <c r="AN50" s="50"/>
      <c r="AO50" s="49"/>
      <c r="AP50" s="49">
        <v>0</v>
      </c>
      <c r="AQ50" s="50"/>
      <c r="AR50" s="49"/>
      <c r="AS50" s="49">
        <v>0</v>
      </c>
      <c r="AT50" s="50"/>
      <c r="AU50" s="49"/>
      <c r="AV50" s="49">
        <v>0</v>
      </c>
      <c r="AW50" s="50"/>
      <c r="AX50" s="49"/>
      <c r="AY50" s="49">
        <v>0</v>
      </c>
      <c r="AZ50" s="50"/>
      <c r="BA50" s="49"/>
      <c r="BB50" s="49">
        <v>0</v>
      </c>
      <c r="BC50" s="50"/>
      <c r="BD50" s="49"/>
      <c r="BE50" s="49">
        <v>0</v>
      </c>
      <c r="BF50" s="50"/>
      <c r="BG50" s="49"/>
      <c r="BH50" s="49"/>
      <c r="BI50" s="50">
        <f t="shared" si="18"/>
        <v>0</v>
      </c>
      <c r="BJ50" s="49"/>
      <c r="BK50" s="49">
        <v>0</v>
      </c>
      <c r="BL50" s="50"/>
      <c r="BM50" s="49"/>
      <c r="BN50" s="49"/>
      <c r="BO50" s="50">
        <f t="shared" si="19"/>
        <v>0</v>
      </c>
      <c r="BP50" s="49"/>
      <c r="BQ50" s="49"/>
      <c r="BR50" s="50">
        <f t="shared" si="20"/>
        <v>0</v>
      </c>
      <c r="BS50" s="49"/>
      <c r="BT50" s="49"/>
      <c r="BU50" s="50">
        <f t="shared" si="21"/>
        <v>0</v>
      </c>
      <c r="BV50" s="49"/>
      <c r="BW50" s="49"/>
      <c r="BX50" s="50">
        <f t="shared" si="22"/>
        <v>0</v>
      </c>
      <c r="BY50" s="979">
        <f t="shared" si="48"/>
        <v>0</v>
      </c>
      <c r="BZ50" s="979">
        <f t="shared" si="49"/>
        <v>0</v>
      </c>
      <c r="CA50" s="979">
        <f t="shared" si="49"/>
        <v>0</v>
      </c>
      <c r="CB50" s="393">
        <f t="shared" si="46"/>
        <v>0</v>
      </c>
      <c r="CC50" s="393">
        <f t="shared" si="47"/>
        <v>0</v>
      </c>
      <c r="CD50" s="277">
        <f t="shared" si="50"/>
        <v>0</v>
      </c>
      <c r="CE50" s="77"/>
    </row>
    <row r="51" spans="1:88" ht="14.25" customHeight="1">
      <c r="A51" s="197" t="s">
        <v>606</v>
      </c>
      <c r="B51" s="49"/>
      <c r="C51" s="49"/>
      <c r="D51" s="50">
        <f t="shared" si="51"/>
        <v>0</v>
      </c>
      <c r="E51" s="276">
        <f t="shared" si="44"/>
        <v>0</v>
      </c>
      <c r="F51" s="276">
        <f t="shared" si="45"/>
        <v>0</v>
      </c>
      <c r="G51" s="277">
        <f t="shared" si="35"/>
        <v>0</v>
      </c>
      <c r="H51" s="49"/>
      <c r="I51" s="49">
        <v>0</v>
      </c>
      <c r="J51" s="50"/>
      <c r="K51" s="49"/>
      <c r="L51" s="49">
        <v>0</v>
      </c>
      <c r="M51" s="50"/>
      <c r="N51" s="49"/>
      <c r="O51" s="49">
        <v>0</v>
      </c>
      <c r="P51" s="50"/>
      <c r="Q51" s="49"/>
      <c r="R51" s="49">
        <v>0</v>
      </c>
      <c r="S51" s="50"/>
      <c r="T51" s="49"/>
      <c r="U51" s="49">
        <v>0</v>
      </c>
      <c r="V51" s="50"/>
      <c r="W51" s="49"/>
      <c r="X51" s="49">
        <v>0</v>
      </c>
      <c r="Y51" s="50"/>
      <c r="Z51" s="49"/>
      <c r="AA51" s="49">
        <v>0</v>
      </c>
      <c r="AB51" s="50"/>
      <c r="AC51" s="49"/>
      <c r="AD51" s="49">
        <v>0</v>
      </c>
      <c r="AE51" s="50"/>
      <c r="AF51" s="49"/>
      <c r="AG51" s="49">
        <v>0</v>
      </c>
      <c r="AH51" s="50"/>
      <c r="AI51" s="49"/>
      <c r="AJ51" s="49">
        <v>0</v>
      </c>
      <c r="AK51" s="50"/>
      <c r="AL51" s="49"/>
      <c r="AM51" s="49">
        <v>0</v>
      </c>
      <c r="AN51" s="50"/>
      <c r="AO51" s="49"/>
      <c r="AP51" s="49">
        <v>0</v>
      </c>
      <c r="AQ51" s="50"/>
      <c r="AR51" s="49"/>
      <c r="AS51" s="49">
        <v>0</v>
      </c>
      <c r="AT51" s="50"/>
      <c r="AU51" s="49"/>
      <c r="AV51" s="49">
        <v>0</v>
      </c>
      <c r="AW51" s="50"/>
      <c r="AX51" s="49"/>
      <c r="AY51" s="49">
        <v>0</v>
      </c>
      <c r="AZ51" s="50"/>
      <c r="BA51" s="49"/>
      <c r="BB51" s="49">
        <v>0</v>
      </c>
      <c r="BC51" s="50"/>
      <c r="BD51" s="49"/>
      <c r="BE51" s="49">
        <v>0</v>
      </c>
      <c r="BF51" s="50"/>
      <c r="BG51" s="49"/>
      <c r="BH51" s="49"/>
      <c r="BI51" s="50">
        <f t="shared" si="18"/>
        <v>0</v>
      </c>
      <c r="BJ51" s="49"/>
      <c r="BK51" s="49">
        <v>0</v>
      </c>
      <c r="BL51" s="50"/>
      <c r="BM51" s="49"/>
      <c r="BN51" s="49"/>
      <c r="BO51" s="50">
        <f t="shared" si="19"/>
        <v>0</v>
      </c>
      <c r="BP51" s="49"/>
      <c r="BQ51" s="49"/>
      <c r="BR51" s="50">
        <f t="shared" si="20"/>
        <v>0</v>
      </c>
      <c r="BS51" s="49"/>
      <c r="BT51" s="49"/>
      <c r="BU51" s="50">
        <f t="shared" si="21"/>
        <v>0</v>
      </c>
      <c r="BV51" s="49"/>
      <c r="BW51" s="49"/>
      <c r="BX51" s="50">
        <f t="shared" si="22"/>
        <v>0</v>
      </c>
      <c r="BY51" s="979">
        <f t="shared" si="48"/>
        <v>0</v>
      </c>
      <c r="BZ51" s="979">
        <f t="shared" si="49"/>
        <v>0</v>
      </c>
      <c r="CA51" s="979">
        <f t="shared" si="49"/>
        <v>0</v>
      </c>
      <c r="CB51" s="393">
        <f t="shared" si="46"/>
        <v>0</v>
      </c>
      <c r="CC51" s="393">
        <f t="shared" si="47"/>
        <v>0</v>
      </c>
      <c r="CD51" s="277">
        <f t="shared" si="50"/>
        <v>0</v>
      </c>
      <c r="CE51" s="77"/>
    </row>
    <row r="52" spans="1:88" ht="14.25" customHeight="1">
      <c r="A52" s="197" t="s">
        <v>607</v>
      </c>
      <c r="B52" s="49"/>
      <c r="C52" s="49"/>
      <c r="D52" s="50">
        <f t="shared" si="51"/>
        <v>0</v>
      </c>
      <c r="E52" s="276">
        <f t="shared" si="44"/>
        <v>0</v>
      </c>
      <c r="F52" s="276">
        <f t="shared" si="45"/>
        <v>0</v>
      </c>
      <c r="G52" s="277">
        <f t="shared" si="35"/>
        <v>0</v>
      </c>
      <c r="H52" s="49"/>
      <c r="I52" s="49">
        <v>0</v>
      </c>
      <c r="J52" s="50"/>
      <c r="K52" s="49"/>
      <c r="L52" s="49">
        <v>0</v>
      </c>
      <c r="M52" s="50"/>
      <c r="N52" s="49"/>
      <c r="O52" s="49">
        <v>0</v>
      </c>
      <c r="P52" s="50"/>
      <c r="Q52" s="49"/>
      <c r="R52" s="49">
        <v>0</v>
      </c>
      <c r="S52" s="50"/>
      <c r="T52" s="49"/>
      <c r="U52" s="49">
        <v>0</v>
      </c>
      <c r="V52" s="50"/>
      <c r="W52" s="49"/>
      <c r="X52" s="49">
        <v>0</v>
      </c>
      <c r="Y52" s="50"/>
      <c r="Z52" s="49"/>
      <c r="AA52" s="49">
        <v>0</v>
      </c>
      <c r="AB52" s="50"/>
      <c r="AC52" s="49"/>
      <c r="AD52" s="49">
        <v>0</v>
      </c>
      <c r="AE52" s="50"/>
      <c r="AF52" s="49"/>
      <c r="AG52" s="49">
        <v>0</v>
      </c>
      <c r="AH52" s="50"/>
      <c r="AI52" s="49"/>
      <c r="AJ52" s="49">
        <v>0</v>
      </c>
      <c r="AK52" s="50"/>
      <c r="AL52" s="49"/>
      <c r="AM52" s="49">
        <v>0</v>
      </c>
      <c r="AN52" s="50"/>
      <c r="AO52" s="49"/>
      <c r="AP52" s="49">
        <v>0</v>
      </c>
      <c r="AQ52" s="50"/>
      <c r="AR52" s="49"/>
      <c r="AS52" s="49">
        <v>0</v>
      </c>
      <c r="AT52" s="50"/>
      <c r="AU52" s="49"/>
      <c r="AV52" s="49">
        <v>0</v>
      </c>
      <c r="AW52" s="50"/>
      <c r="AX52" s="49"/>
      <c r="AY52" s="49">
        <v>0</v>
      </c>
      <c r="AZ52" s="50"/>
      <c r="BA52" s="49"/>
      <c r="BB52" s="49">
        <v>0</v>
      </c>
      <c r="BC52" s="50"/>
      <c r="BD52" s="49"/>
      <c r="BE52" s="49">
        <v>0</v>
      </c>
      <c r="BF52" s="50"/>
      <c r="BG52" s="49"/>
      <c r="BH52" s="49"/>
      <c r="BI52" s="50">
        <f t="shared" si="18"/>
        <v>0</v>
      </c>
      <c r="BJ52" s="49"/>
      <c r="BK52" s="49">
        <v>0</v>
      </c>
      <c r="BL52" s="50"/>
      <c r="BM52" s="49"/>
      <c r="BN52" s="49"/>
      <c r="BO52" s="50">
        <f t="shared" si="19"/>
        <v>0</v>
      </c>
      <c r="BP52" s="49"/>
      <c r="BQ52" s="49"/>
      <c r="BR52" s="50">
        <f t="shared" si="20"/>
        <v>0</v>
      </c>
      <c r="BS52" s="49"/>
      <c r="BT52" s="49"/>
      <c r="BU52" s="50">
        <f t="shared" si="21"/>
        <v>0</v>
      </c>
      <c r="BV52" s="49"/>
      <c r="BW52" s="49"/>
      <c r="BX52" s="50">
        <f t="shared" si="22"/>
        <v>0</v>
      </c>
      <c r="BY52" s="979">
        <f t="shared" si="48"/>
        <v>0</v>
      </c>
      <c r="BZ52" s="979">
        <f t="shared" si="49"/>
        <v>0</v>
      </c>
      <c r="CA52" s="979">
        <f t="shared" si="49"/>
        <v>0</v>
      </c>
      <c r="CB52" s="393">
        <f t="shared" si="46"/>
        <v>0</v>
      </c>
      <c r="CC52" s="393">
        <f t="shared" si="47"/>
        <v>0</v>
      </c>
      <c r="CD52" s="277">
        <f t="shared" si="50"/>
        <v>0</v>
      </c>
      <c r="CE52" s="77"/>
    </row>
    <row r="53" spans="1:88" ht="14.25" customHeight="1">
      <c r="A53" s="197" t="s">
        <v>608</v>
      </c>
      <c r="B53" s="49"/>
      <c r="C53" s="49"/>
      <c r="D53" s="50">
        <f t="shared" si="51"/>
        <v>0</v>
      </c>
      <c r="E53" s="276">
        <f t="shared" si="44"/>
        <v>0</v>
      </c>
      <c r="F53" s="276">
        <f t="shared" si="45"/>
        <v>0</v>
      </c>
      <c r="G53" s="277">
        <f>SUM(E53+F53)</f>
        <v>0</v>
      </c>
      <c r="H53" s="49"/>
      <c r="I53" s="49">
        <v>0</v>
      </c>
      <c r="J53" s="50"/>
      <c r="K53" s="49"/>
      <c r="L53" s="49">
        <v>0</v>
      </c>
      <c r="M53" s="50"/>
      <c r="N53" s="49"/>
      <c r="O53" s="49">
        <v>0</v>
      </c>
      <c r="P53" s="50"/>
      <c r="Q53" s="49"/>
      <c r="R53" s="49">
        <v>0</v>
      </c>
      <c r="S53" s="50"/>
      <c r="T53" s="49"/>
      <c r="U53" s="49">
        <v>0</v>
      </c>
      <c r="V53" s="50"/>
      <c r="W53" s="49"/>
      <c r="X53" s="49">
        <v>0</v>
      </c>
      <c r="Y53" s="50"/>
      <c r="Z53" s="49"/>
      <c r="AA53" s="49">
        <v>0</v>
      </c>
      <c r="AB53" s="50"/>
      <c r="AC53" s="49"/>
      <c r="AD53" s="49">
        <v>0</v>
      </c>
      <c r="AE53" s="50"/>
      <c r="AF53" s="49"/>
      <c r="AG53" s="49">
        <v>0</v>
      </c>
      <c r="AH53" s="50"/>
      <c r="AI53" s="49"/>
      <c r="AJ53" s="49">
        <v>0</v>
      </c>
      <c r="AK53" s="50"/>
      <c r="AL53" s="49"/>
      <c r="AM53" s="49">
        <v>0</v>
      </c>
      <c r="AN53" s="50"/>
      <c r="AO53" s="49"/>
      <c r="AP53" s="49">
        <v>0</v>
      </c>
      <c r="AQ53" s="50"/>
      <c r="AR53" s="49"/>
      <c r="AS53" s="49">
        <v>0</v>
      </c>
      <c r="AT53" s="50"/>
      <c r="AU53" s="49"/>
      <c r="AV53" s="49">
        <v>0</v>
      </c>
      <c r="AW53" s="50"/>
      <c r="AX53" s="49"/>
      <c r="AY53" s="49">
        <v>0</v>
      </c>
      <c r="AZ53" s="50"/>
      <c r="BA53" s="49"/>
      <c r="BB53" s="49">
        <v>0</v>
      </c>
      <c r="BC53" s="50"/>
      <c r="BD53" s="49"/>
      <c r="BE53" s="49">
        <v>0</v>
      </c>
      <c r="BF53" s="50"/>
      <c r="BG53" s="49"/>
      <c r="BH53" s="49"/>
      <c r="BI53" s="50">
        <f t="shared" si="18"/>
        <v>0</v>
      </c>
      <c r="BJ53" s="49"/>
      <c r="BK53" s="49">
        <v>0</v>
      </c>
      <c r="BL53" s="50"/>
      <c r="BM53" s="49"/>
      <c r="BN53" s="49"/>
      <c r="BO53" s="50">
        <f t="shared" si="19"/>
        <v>0</v>
      </c>
      <c r="BP53" s="49"/>
      <c r="BQ53" s="49"/>
      <c r="BR53" s="50">
        <f t="shared" si="20"/>
        <v>0</v>
      </c>
      <c r="BS53" s="49"/>
      <c r="BT53" s="49"/>
      <c r="BU53" s="50">
        <f t="shared" si="21"/>
        <v>0</v>
      </c>
      <c r="BV53" s="49"/>
      <c r="BW53" s="49"/>
      <c r="BX53" s="50">
        <f t="shared" si="22"/>
        <v>0</v>
      </c>
      <c r="BY53" s="979">
        <f t="shared" si="48"/>
        <v>0</v>
      </c>
      <c r="BZ53" s="979">
        <f t="shared" si="49"/>
        <v>0</v>
      </c>
      <c r="CA53" s="979">
        <f t="shared" si="49"/>
        <v>0</v>
      </c>
      <c r="CB53" s="393">
        <f t="shared" si="46"/>
        <v>0</v>
      </c>
      <c r="CC53" s="393">
        <f t="shared" si="47"/>
        <v>0</v>
      </c>
      <c r="CD53" s="277">
        <f t="shared" si="50"/>
        <v>0</v>
      </c>
      <c r="CE53" s="77"/>
    </row>
    <row r="54" spans="1:88" ht="15" customHeight="1">
      <c r="A54" s="197" t="s">
        <v>609</v>
      </c>
      <c r="B54" s="49"/>
      <c r="C54" s="49"/>
      <c r="D54" s="50">
        <f t="shared" si="51"/>
        <v>0</v>
      </c>
      <c r="E54" s="276">
        <f t="shared" si="44"/>
        <v>0</v>
      </c>
      <c r="F54" s="276">
        <f t="shared" si="45"/>
        <v>0</v>
      </c>
      <c r="G54" s="277">
        <f>SUM(E54+F54)</f>
        <v>0</v>
      </c>
      <c r="H54" s="49"/>
      <c r="I54" s="49">
        <v>0</v>
      </c>
      <c r="J54" s="50"/>
      <c r="K54" s="49"/>
      <c r="L54" s="49">
        <v>0</v>
      </c>
      <c r="M54" s="50"/>
      <c r="N54" s="49"/>
      <c r="O54" s="49">
        <v>0</v>
      </c>
      <c r="P54" s="50"/>
      <c r="Q54" s="49"/>
      <c r="R54" s="49">
        <v>0</v>
      </c>
      <c r="S54" s="50"/>
      <c r="T54" s="49"/>
      <c r="U54" s="49">
        <v>0</v>
      </c>
      <c r="V54" s="50"/>
      <c r="W54" s="49"/>
      <c r="X54" s="49">
        <v>0</v>
      </c>
      <c r="Y54" s="50"/>
      <c r="Z54" s="49"/>
      <c r="AA54" s="49">
        <v>0</v>
      </c>
      <c r="AB54" s="50"/>
      <c r="AC54" s="49"/>
      <c r="AD54" s="49">
        <v>0</v>
      </c>
      <c r="AE54" s="50"/>
      <c r="AF54" s="49"/>
      <c r="AG54" s="49">
        <v>0</v>
      </c>
      <c r="AH54" s="50"/>
      <c r="AI54" s="49"/>
      <c r="AJ54" s="49">
        <v>0</v>
      </c>
      <c r="AK54" s="50"/>
      <c r="AL54" s="49"/>
      <c r="AM54" s="49">
        <v>0</v>
      </c>
      <c r="AN54" s="50"/>
      <c r="AO54" s="49"/>
      <c r="AP54" s="49">
        <v>0</v>
      </c>
      <c r="AQ54" s="50"/>
      <c r="AR54" s="49"/>
      <c r="AS54" s="49">
        <v>0</v>
      </c>
      <c r="AT54" s="50"/>
      <c r="AU54" s="49"/>
      <c r="AV54" s="49">
        <v>0</v>
      </c>
      <c r="AW54" s="50"/>
      <c r="AX54" s="49"/>
      <c r="AY54" s="49">
        <v>0</v>
      </c>
      <c r="AZ54" s="50"/>
      <c r="BA54" s="49"/>
      <c r="BB54" s="49">
        <v>0</v>
      </c>
      <c r="BC54" s="50"/>
      <c r="BD54" s="49"/>
      <c r="BE54" s="49">
        <v>0</v>
      </c>
      <c r="BF54" s="50"/>
      <c r="BG54" s="49"/>
      <c r="BH54" s="49"/>
      <c r="BI54" s="50">
        <f t="shared" si="18"/>
        <v>0</v>
      </c>
      <c r="BJ54" s="49"/>
      <c r="BK54" s="49">
        <v>0</v>
      </c>
      <c r="BL54" s="50"/>
      <c r="BM54" s="49"/>
      <c r="BN54" s="49"/>
      <c r="BO54" s="50">
        <f t="shared" si="19"/>
        <v>0</v>
      </c>
      <c r="BP54" s="49"/>
      <c r="BQ54" s="49"/>
      <c r="BR54" s="50">
        <f t="shared" si="20"/>
        <v>0</v>
      </c>
      <c r="BS54" s="49"/>
      <c r="BT54" s="49"/>
      <c r="BU54" s="50">
        <f t="shared" si="21"/>
        <v>0</v>
      </c>
      <c r="BV54" s="49"/>
      <c r="BW54" s="49"/>
      <c r="BX54" s="50">
        <f t="shared" si="22"/>
        <v>0</v>
      </c>
      <c r="BY54" s="979">
        <f t="shared" si="48"/>
        <v>0</v>
      </c>
      <c r="BZ54" s="979">
        <f t="shared" si="49"/>
        <v>0</v>
      </c>
      <c r="CA54" s="979">
        <f t="shared" si="49"/>
        <v>0</v>
      </c>
      <c r="CB54" s="393">
        <f t="shared" si="46"/>
        <v>0</v>
      </c>
      <c r="CC54" s="393">
        <f t="shared" si="47"/>
        <v>0</v>
      </c>
      <c r="CD54" s="277">
        <f t="shared" si="50"/>
        <v>0</v>
      </c>
      <c r="CE54" s="77"/>
    </row>
    <row r="55" spans="1:88" ht="14.25" hidden="1" customHeight="1">
      <c r="A55" s="197" t="s">
        <v>610</v>
      </c>
      <c r="B55" s="49"/>
      <c r="C55" s="49"/>
      <c r="D55" s="50">
        <f t="shared" si="51"/>
        <v>0</v>
      </c>
      <c r="E55" s="276">
        <f t="shared" si="44"/>
        <v>0</v>
      </c>
      <c r="F55" s="276">
        <f t="shared" si="45"/>
        <v>0</v>
      </c>
      <c r="G55" s="277">
        <f>SUM(E55+F55)</f>
        <v>0</v>
      </c>
      <c r="H55" s="49"/>
      <c r="I55" s="49">
        <v>0</v>
      </c>
      <c r="J55" s="50"/>
      <c r="K55" s="49"/>
      <c r="L55" s="49">
        <v>0</v>
      </c>
      <c r="M55" s="50"/>
      <c r="N55" s="49"/>
      <c r="O55" s="49">
        <v>0</v>
      </c>
      <c r="P55" s="50"/>
      <c r="Q55" s="49"/>
      <c r="R55" s="49">
        <v>0</v>
      </c>
      <c r="S55" s="50"/>
      <c r="T55" s="49"/>
      <c r="U55" s="49">
        <v>0</v>
      </c>
      <c r="V55" s="50"/>
      <c r="W55" s="49"/>
      <c r="X55" s="49">
        <v>0</v>
      </c>
      <c r="Y55" s="50"/>
      <c r="Z55" s="49"/>
      <c r="AA55" s="49">
        <v>0</v>
      </c>
      <c r="AB55" s="50"/>
      <c r="AC55" s="49"/>
      <c r="AD55" s="49">
        <v>0</v>
      </c>
      <c r="AE55" s="50"/>
      <c r="AF55" s="49"/>
      <c r="AG55" s="49">
        <v>0</v>
      </c>
      <c r="AH55" s="50"/>
      <c r="AI55" s="49"/>
      <c r="AJ55" s="49">
        <v>0</v>
      </c>
      <c r="AK55" s="50"/>
      <c r="AL55" s="49"/>
      <c r="AM55" s="49">
        <v>0</v>
      </c>
      <c r="AN55" s="50"/>
      <c r="AO55" s="49"/>
      <c r="AP55" s="49">
        <v>0</v>
      </c>
      <c r="AQ55" s="50"/>
      <c r="AR55" s="49"/>
      <c r="AS55" s="49">
        <v>0</v>
      </c>
      <c r="AT55" s="50"/>
      <c r="AU55" s="49"/>
      <c r="AV55" s="49">
        <v>0</v>
      </c>
      <c r="AW55" s="50"/>
      <c r="AX55" s="49"/>
      <c r="AY55" s="49">
        <v>0</v>
      </c>
      <c r="AZ55" s="50"/>
      <c r="BA55" s="49"/>
      <c r="BB55" s="49">
        <v>0</v>
      </c>
      <c r="BC55" s="50"/>
      <c r="BD55" s="49"/>
      <c r="BE55" s="49">
        <v>0</v>
      </c>
      <c r="BF55" s="50"/>
      <c r="BG55" s="49"/>
      <c r="BH55" s="49"/>
      <c r="BI55" s="50">
        <f t="shared" si="18"/>
        <v>0</v>
      </c>
      <c r="BJ55" s="49"/>
      <c r="BK55" s="49">
        <v>0</v>
      </c>
      <c r="BL55" s="50"/>
      <c r="BM55" s="49"/>
      <c r="BN55" s="49"/>
      <c r="BO55" s="50">
        <f t="shared" si="19"/>
        <v>0</v>
      </c>
      <c r="BP55" s="49"/>
      <c r="BQ55" s="49"/>
      <c r="BR55" s="50">
        <f t="shared" si="20"/>
        <v>0</v>
      </c>
      <c r="BS55" s="49"/>
      <c r="BT55" s="49"/>
      <c r="BU55" s="50">
        <f t="shared" si="21"/>
        <v>0</v>
      </c>
      <c r="BV55" s="49"/>
      <c r="BW55" s="49"/>
      <c r="BX55" s="50">
        <f t="shared" si="22"/>
        <v>0</v>
      </c>
      <c r="BY55" s="979">
        <f>SUM(H55+K55+N55+Q55+T55+W55+Z55+AC55+AI55+AL55+AO55+AX55+BA55+BD55+BG55+BJ55+BM55+BP55+BS55+BV55)</f>
        <v>0</v>
      </c>
      <c r="BZ55" s="979">
        <f>SUM(I55+L55+O55+R55+U55+X55+AA55+AD55+AJ55+AM55+AP55+AY55+BB55+BE55+BH55+BK55+BN55+BQ55+BT55+BW55)</f>
        <v>0</v>
      </c>
      <c r="CA55" s="979">
        <f t="shared" si="49"/>
        <v>0</v>
      </c>
      <c r="CB55" s="393">
        <f t="shared" si="46"/>
        <v>0</v>
      </c>
      <c r="CC55" s="393">
        <f t="shared" si="47"/>
        <v>0</v>
      </c>
      <c r="CD55" s="277">
        <f>SUM(CB55+CC55)</f>
        <v>0</v>
      </c>
      <c r="CE55" s="77"/>
    </row>
    <row r="56" spans="1:88" ht="15" customHeight="1" thickBot="1">
      <c r="A56" s="223" t="s">
        <v>627</v>
      </c>
      <c r="B56" s="47">
        <f>SUM(B43:B55)</f>
        <v>0</v>
      </c>
      <c r="C56" s="47">
        <f>SUM(C43:C55)</f>
        <v>0</v>
      </c>
      <c r="D56" s="47">
        <f t="shared" si="51"/>
        <v>0</v>
      </c>
      <c r="E56" s="156">
        <f>SUM(E43:E55)</f>
        <v>0</v>
      </c>
      <c r="F56" s="156">
        <f>SUM(F43:F55)</f>
        <v>0</v>
      </c>
      <c r="G56" s="156">
        <f>SUM(E56+F56)</f>
        <v>0</v>
      </c>
      <c r="H56" s="47">
        <f>SUM(H43:H55)</f>
        <v>0</v>
      </c>
      <c r="I56" s="47">
        <f t="shared" ref="I56:BW56" si="52">SUM(I43:I55)</f>
        <v>0</v>
      </c>
      <c r="J56" s="47">
        <f t="shared" si="52"/>
        <v>0</v>
      </c>
      <c r="K56" s="47">
        <f t="shared" si="52"/>
        <v>0</v>
      </c>
      <c r="L56" s="47">
        <f t="shared" si="52"/>
        <v>0</v>
      </c>
      <c r="M56" s="47">
        <f t="shared" si="52"/>
        <v>0</v>
      </c>
      <c r="N56" s="47">
        <f t="shared" si="52"/>
        <v>0</v>
      </c>
      <c r="O56" s="47">
        <f t="shared" si="52"/>
        <v>0</v>
      </c>
      <c r="P56" s="47">
        <f t="shared" si="52"/>
        <v>0</v>
      </c>
      <c r="Q56" s="47">
        <f t="shared" si="52"/>
        <v>0</v>
      </c>
      <c r="R56" s="47">
        <f t="shared" si="52"/>
        <v>0</v>
      </c>
      <c r="S56" s="47">
        <f t="shared" si="52"/>
        <v>0</v>
      </c>
      <c r="T56" s="47">
        <f t="shared" si="52"/>
        <v>0</v>
      </c>
      <c r="U56" s="47">
        <f t="shared" si="52"/>
        <v>0</v>
      </c>
      <c r="V56" s="47">
        <f t="shared" si="52"/>
        <v>0</v>
      </c>
      <c r="W56" s="47">
        <f t="shared" si="52"/>
        <v>0</v>
      </c>
      <c r="X56" s="47">
        <f t="shared" si="52"/>
        <v>0</v>
      </c>
      <c r="Y56" s="47">
        <f t="shared" si="52"/>
        <v>0</v>
      </c>
      <c r="Z56" s="47">
        <f t="shared" si="52"/>
        <v>0</v>
      </c>
      <c r="AA56" s="47">
        <f t="shared" si="52"/>
        <v>0</v>
      </c>
      <c r="AB56" s="47">
        <f t="shared" si="52"/>
        <v>0</v>
      </c>
      <c r="AC56" s="47">
        <f t="shared" si="52"/>
        <v>0</v>
      </c>
      <c r="AD56" s="47">
        <f t="shared" si="52"/>
        <v>0</v>
      </c>
      <c r="AE56" s="47">
        <f t="shared" si="52"/>
        <v>0</v>
      </c>
      <c r="AF56" s="47">
        <f t="shared" si="52"/>
        <v>0</v>
      </c>
      <c r="AG56" s="47">
        <f t="shared" si="52"/>
        <v>0</v>
      </c>
      <c r="AH56" s="47">
        <f t="shared" si="52"/>
        <v>0</v>
      </c>
      <c r="AI56" s="47">
        <f t="shared" si="52"/>
        <v>0</v>
      </c>
      <c r="AJ56" s="47">
        <f t="shared" si="52"/>
        <v>0</v>
      </c>
      <c r="AK56" s="47">
        <f t="shared" si="52"/>
        <v>0</v>
      </c>
      <c r="AL56" s="47">
        <f t="shared" si="52"/>
        <v>0</v>
      </c>
      <c r="AM56" s="47">
        <f t="shared" si="52"/>
        <v>0</v>
      </c>
      <c r="AN56" s="47">
        <f t="shared" si="52"/>
        <v>0</v>
      </c>
      <c r="AO56" s="47">
        <f t="shared" si="52"/>
        <v>0</v>
      </c>
      <c r="AP56" s="47">
        <f t="shared" si="52"/>
        <v>0</v>
      </c>
      <c r="AQ56" s="47">
        <f t="shared" si="52"/>
        <v>0</v>
      </c>
      <c r="AR56" s="47">
        <f t="shared" si="52"/>
        <v>0</v>
      </c>
      <c r="AS56" s="47">
        <f t="shared" si="52"/>
        <v>0</v>
      </c>
      <c r="AT56" s="47">
        <f t="shared" si="52"/>
        <v>0</v>
      </c>
      <c r="AU56" s="47">
        <f t="shared" ref="AU56:AW56" si="53">SUM(AU43:AU55)</f>
        <v>0</v>
      </c>
      <c r="AV56" s="47">
        <f t="shared" si="53"/>
        <v>0</v>
      </c>
      <c r="AW56" s="47">
        <f t="shared" si="53"/>
        <v>0</v>
      </c>
      <c r="AX56" s="47">
        <f t="shared" si="52"/>
        <v>0</v>
      </c>
      <c r="AY56" s="47">
        <f t="shared" si="52"/>
        <v>0</v>
      </c>
      <c r="AZ56" s="47">
        <f t="shared" si="52"/>
        <v>0</v>
      </c>
      <c r="BA56" s="47">
        <f t="shared" si="52"/>
        <v>0</v>
      </c>
      <c r="BB56" s="47">
        <f t="shared" si="52"/>
        <v>0</v>
      </c>
      <c r="BC56" s="47">
        <f t="shared" si="52"/>
        <v>0</v>
      </c>
      <c r="BD56" s="47">
        <f t="shared" si="52"/>
        <v>0</v>
      </c>
      <c r="BE56" s="47">
        <f t="shared" si="52"/>
        <v>0</v>
      </c>
      <c r="BF56" s="47">
        <f t="shared" si="52"/>
        <v>0</v>
      </c>
      <c r="BG56" s="47">
        <f t="shared" si="52"/>
        <v>0</v>
      </c>
      <c r="BH56" s="47">
        <f t="shared" si="52"/>
        <v>0</v>
      </c>
      <c r="BI56" s="47">
        <f t="shared" si="52"/>
        <v>0</v>
      </c>
      <c r="BJ56" s="47">
        <f t="shared" si="52"/>
        <v>0</v>
      </c>
      <c r="BK56" s="47">
        <f t="shared" si="52"/>
        <v>0</v>
      </c>
      <c r="BL56" s="47">
        <f t="shared" si="52"/>
        <v>0</v>
      </c>
      <c r="BM56" s="47">
        <f t="shared" si="52"/>
        <v>0</v>
      </c>
      <c r="BN56" s="47">
        <f t="shared" si="52"/>
        <v>0</v>
      </c>
      <c r="BO56" s="47">
        <f t="shared" si="52"/>
        <v>0</v>
      </c>
      <c r="BP56" s="47">
        <f t="shared" si="52"/>
        <v>0</v>
      </c>
      <c r="BQ56" s="47">
        <f t="shared" si="52"/>
        <v>0</v>
      </c>
      <c r="BR56" s="47">
        <f t="shared" si="52"/>
        <v>0</v>
      </c>
      <c r="BS56" s="47">
        <f t="shared" si="52"/>
        <v>0</v>
      </c>
      <c r="BT56" s="47">
        <f t="shared" si="52"/>
        <v>0</v>
      </c>
      <c r="BU56" s="47">
        <f t="shared" si="52"/>
        <v>0</v>
      </c>
      <c r="BV56" s="47">
        <f t="shared" si="52"/>
        <v>0</v>
      </c>
      <c r="BW56" s="47">
        <f t="shared" si="52"/>
        <v>0</v>
      </c>
      <c r="BX56" s="47">
        <f t="shared" ref="BX56:CD56" si="54">SUM(BX43:BX55)</f>
        <v>0</v>
      </c>
      <c r="BY56" s="462">
        <f t="shared" si="54"/>
        <v>0</v>
      </c>
      <c r="BZ56" s="462">
        <f t="shared" si="54"/>
        <v>0</v>
      </c>
      <c r="CA56" s="462">
        <f t="shared" si="54"/>
        <v>0</v>
      </c>
      <c r="CB56" s="156">
        <f t="shared" si="54"/>
        <v>0</v>
      </c>
      <c r="CC56" s="156">
        <f t="shared" si="54"/>
        <v>0</v>
      </c>
      <c r="CD56" s="156">
        <f t="shared" si="54"/>
        <v>0</v>
      </c>
      <c r="CE56" s="100"/>
    </row>
    <row r="57" spans="1:88" s="107" customFormat="1" ht="15" customHeight="1" thickBot="1">
      <c r="A57" s="328" t="s">
        <v>147</v>
      </c>
      <c r="B57" s="48">
        <f>SUM(B42+B56)</f>
        <v>0</v>
      </c>
      <c r="C57" s="48">
        <f t="shared" ref="C57:H57" si="55">SUM(C42+C56)</f>
        <v>0</v>
      </c>
      <c r="D57" s="48">
        <f t="shared" si="55"/>
        <v>0</v>
      </c>
      <c r="E57" s="48">
        <f t="shared" si="55"/>
        <v>0</v>
      </c>
      <c r="F57" s="48">
        <f t="shared" si="55"/>
        <v>0</v>
      </c>
      <c r="G57" s="48">
        <f t="shared" si="55"/>
        <v>0</v>
      </c>
      <c r="H57" s="48">
        <f t="shared" si="55"/>
        <v>2232</v>
      </c>
      <c r="I57" s="48">
        <f t="shared" ref="I57:BW57" si="56">SUM(I42+I56)</f>
        <v>2232</v>
      </c>
      <c r="J57" s="48">
        <f t="shared" si="56"/>
        <v>1656</v>
      </c>
      <c r="K57" s="48">
        <f t="shared" si="56"/>
        <v>2232</v>
      </c>
      <c r="L57" s="48">
        <f t="shared" si="56"/>
        <v>2232</v>
      </c>
      <c r="M57" s="48">
        <f t="shared" si="56"/>
        <v>1345</v>
      </c>
      <c r="N57" s="48">
        <f t="shared" si="56"/>
        <v>2213</v>
      </c>
      <c r="O57" s="48">
        <f t="shared" si="56"/>
        <v>2213</v>
      </c>
      <c r="P57" s="48">
        <f t="shared" si="56"/>
        <v>1330</v>
      </c>
      <c r="Q57" s="48">
        <f t="shared" si="56"/>
        <v>2167</v>
      </c>
      <c r="R57" s="48">
        <f t="shared" si="56"/>
        <v>2167</v>
      </c>
      <c r="S57" s="48">
        <f t="shared" si="56"/>
        <v>1030</v>
      </c>
      <c r="T57" s="48">
        <f t="shared" si="56"/>
        <v>2800</v>
      </c>
      <c r="U57" s="48">
        <f t="shared" si="56"/>
        <v>2800</v>
      </c>
      <c r="V57" s="48">
        <f t="shared" si="56"/>
        <v>2600</v>
      </c>
      <c r="W57" s="48">
        <f t="shared" si="56"/>
        <v>2400</v>
      </c>
      <c r="X57" s="48">
        <f t="shared" si="56"/>
        <v>2400</v>
      </c>
      <c r="Y57" s="48">
        <f t="shared" si="56"/>
        <v>2200</v>
      </c>
      <c r="Z57" s="48">
        <f t="shared" si="56"/>
        <v>118764</v>
      </c>
      <c r="AA57" s="48">
        <f t="shared" si="56"/>
        <v>128527</v>
      </c>
      <c r="AB57" s="48">
        <f t="shared" si="56"/>
        <v>125697</v>
      </c>
      <c r="AC57" s="48">
        <f t="shared" si="56"/>
        <v>0</v>
      </c>
      <c r="AD57" s="48">
        <f t="shared" si="56"/>
        <v>0</v>
      </c>
      <c r="AE57" s="48">
        <f t="shared" si="56"/>
        <v>0</v>
      </c>
      <c r="AF57" s="48">
        <f t="shared" si="56"/>
        <v>0</v>
      </c>
      <c r="AG57" s="48">
        <f t="shared" si="56"/>
        <v>25400</v>
      </c>
      <c r="AH57" s="48">
        <f t="shared" si="56"/>
        <v>13278</v>
      </c>
      <c r="AI57" s="48">
        <f t="shared" si="56"/>
        <v>9209</v>
      </c>
      <c r="AJ57" s="48">
        <f t="shared" si="56"/>
        <v>4129</v>
      </c>
      <c r="AK57" s="48">
        <f t="shared" si="56"/>
        <v>3849</v>
      </c>
      <c r="AL57" s="48">
        <f t="shared" si="56"/>
        <v>5835</v>
      </c>
      <c r="AM57" s="48">
        <f t="shared" si="56"/>
        <v>6880</v>
      </c>
      <c r="AN57" s="48">
        <f t="shared" si="56"/>
        <v>4151</v>
      </c>
      <c r="AO57" s="48">
        <f t="shared" si="56"/>
        <v>34567</v>
      </c>
      <c r="AP57" s="48">
        <f t="shared" si="56"/>
        <v>34567</v>
      </c>
      <c r="AQ57" s="48">
        <f t="shared" si="56"/>
        <v>33114</v>
      </c>
      <c r="AR57" s="48">
        <f t="shared" si="56"/>
        <v>0</v>
      </c>
      <c r="AS57" s="48">
        <f t="shared" si="56"/>
        <v>391382</v>
      </c>
      <c r="AT57" s="48">
        <f t="shared" si="56"/>
        <v>336512</v>
      </c>
      <c r="AU57" s="48">
        <f t="shared" ref="AU57:AW57" si="57">SUM(AU42+AU56)</f>
        <v>0</v>
      </c>
      <c r="AV57" s="48">
        <f t="shared" si="57"/>
        <v>0</v>
      </c>
      <c r="AW57" s="48">
        <f t="shared" si="57"/>
        <v>0</v>
      </c>
      <c r="AX57" s="48">
        <f t="shared" si="56"/>
        <v>31780</v>
      </c>
      <c r="AY57" s="48">
        <f t="shared" si="56"/>
        <v>20131</v>
      </c>
      <c r="AZ57" s="48">
        <f t="shared" si="56"/>
        <v>18169</v>
      </c>
      <c r="BA57" s="48">
        <f t="shared" si="56"/>
        <v>0</v>
      </c>
      <c r="BB57" s="48">
        <f t="shared" si="56"/>
        <v>0</v>
      </c>
      <c r="BC57" s="48">
        <f t="shared" si="56"/>
        <v>0</v>
      </c>
      <c r="BD57" s="48">
        <f t="shared" si="56"/>
        <v>0</v>
      </c>
      <c r="BE57" s="48">
        <f t="shared" si="56"/>
        <v>0</v>
      </c>
      <c r="BF57" s="48">
        <f t="shared" si="56"/>
        <v>0</v>
      </c>
      <c r="BG57" s="48">
        <f t="shared" si="56"/>
        <v>0</v>
      </c>
      <c r="BH57" s="48">
        <f t="shared" si="56"/>
        <v>0</v>
      </c>
      <c r="BI57" s="48">
        <f t="shared" si="56"/>
        <v>0</v>
      </c>
      <c r="BJ57" s="48">
        <f t="shared" si="56"/>
        <v>245608</v>
      </c>
      <c r="BK57" s="48">
        <f t="shared" si="56"/>
        <v>229971</v>
      </c>
      <c r="BL57" s="48">
        <f t="shared" si="56"/>
        <v>155707</v>
      </c>
      <c r="BM57" s="48">
        <f t="shared" si="56"/>
        <v>0</v>
      </c>
      <c r="BN57" s="48">
        <f t="shared" si="56"/>
        <v>0</v>
      </c>
      <c r="BO57" s="48">
        <f t="shared" si="56"/>
        <v>0</v>
      </c>
      <c r="BP57" s="48">
        <f t="shared" si="56"/>
        <v>0</v>
      </c>
      <c r="BQ57" s="48">
        <f t="shared" si="56"/>
        <v>0</v>
      </c>
      <c r="BR57" s="48">
        <f t="shared" si="56"/>
        <v>0</v>
      </c>
      <c r="BS57" s="48">
        <f t="shared" si="56"/>
        <v>0</v>
      </c>
      <c r="BT57" s="48">
        <f t="shared" si="56"/>
        <v>0</v>
      </c>
      <c r="BU57" s="48">
        <f t="shared" si="56"/>
        <v>0</v>
      </c>
      <c r="BV57" s="48">
        <f t="shared" si="56"/>
        <v>0</v>
      </c>
      <c r="BW57" s="48">
        <f t="shared" si="56"/>
        <v>0</v>
      </c>
      <c r="BX57" s="48">
        <f t="shared" ref="BX57:CD57" si="58">SUM(BX42+BX56)</f>
        <v>0</v>
      </c>
      <c r="BY57" s="974">
        <f t="shared" si="58"/>
        <v>459807</v>
      </c>
      <c r="BZ57" s="974">
        <f t="shared" si="58"/>
        <v>855031</v>
      </c>
      <c r="CA57" s="974">
        <f t="shared" si="58"/>
        <v>700638</v>
      </c>
      <c r="CB57" s="157">
        <f t="shared" si="58"/>
        <v>459807</v>
      </c>
      <c r="CC57" s="157">
        <f t="shared" si="58"/>
        <v>855031</v>
      </c>
      <c r="CD57" s="157">
        <f t="shared" si="58"/>
        <v>700638</v>
      </c>
      <c r="CE57" s="105"/>
      <c r="CF57" s="106"/>
      <c r="CG57" s="106"/>
    </row>
    <row r="58" spans="1:88" ht="15" customHeight="1">
      <c r="A58" s="265" t="s">
        <v>587</v>
      </c>
      <c r="B58" s="50"/>
      <c r="C58" s="49"/>
      <c r="D58" s="50"/>
      <c r="E58" s="277"/>
      <c r="F58" s="276"/>
      <c r="G58" s="277"/>
      <c r="H58" s="50"/>
      <c r="I58" s="49"/>
      <c r="J58" s="50"/>
      <c r="K58" s="50"/>
      <c r="L58" s="49"/>
      <c r="M58" s="50"/>
      <c r="N58" s="50"/>
      <c r="O58" s="49"/>
      <c r="P58" s="50"/>
      <c r="Q58" s="50"/>
      <c r="R58" s="49"/>
      <c r="S58" s="50"/>
      <c r="T58" s="50"/>
      <c r="U58" s="49"/>
      <c r="V58" s="50"/>
      <c r="W58" s="50"/>
      <c r="X58" s="49"/>
      <c r="Y58" s="50"/>
      <c r="Z58" s="50"/>
      <c r="AA58" s="49"/>
      <c r="AB58" s="50"/>
      <c r="AC58" s="50"/>
      <c r="AD58" s="49"/>
      <c r="AE58" s="50"/>
      <c r="AF58" s="50"/>
      <c r="AG58" s="49"/>
      <c r="AH58" s="50"/>
      <c r="AI58" s="50"/>
      <c r="AJ58" s="49"/>
      <c r="AK58" s="50"/>
      <c r="AL58" s="50"/>
      <c r="AM58" s="49"/>
      <c r="AN58" s="50"/>
      <c r="AO58" s="50"/>
      <c r="AP58" s="49"/>
      <c r="AQ58" s="50"/>
      <c r="AR58" s="50"/>
      <c r="AS58" s="49"/>
      <c r="AT58" s="50"/>
      <c r="AU58" s="50"/>
      <c r="AV58" s="49"/>
      <c r="AW58" s="50"/>
      <c r="AX58" s="50"/>
      <c r="AY58" s="49"/>
      <c r="AZ58" s="50"/>
      <c r="BA58" s="50"/>
      <c r="BB58" s="49"/>
      <c r="BC58" s="50"/>
      <c r="BD58" s="50"/>
      <c r="BE58" s="49"/>
      <c r="BF58" s="50"/>
      <c r="BG58" s="50"/>
      <c r="BH58" s="49"/>
      <c r="BI58" s="50"/>
      <c r="BJ58" s="50"/>
      <c r="BK58" s="49"/>
      <c r="BL58" s="50"/>
      <c r="BM58" s="50"/>
      <c r="BN58" s="49"/>
      <c r="BO58" s="50"/>
      <c r="BP58" s="50"/>
      <c r="BQ58" s="49"/>
      <c r="BR58" s="50"/>
      <c r="BS58" s="50"/>
      <c r="BT58" s="49"/>
      <c r="BU58" s="50"/>
      <c r="BV58" s="50"/>
      <c r="BW58" s="49"/>
      <c r="BX58" s="50"/>
      <c r="BY58" s="711"/>
      <c r="BZ58" s="979"/>
      <c r="CA58" s="711"/>
      <c r="CB58" s="277"/>
      <c r="CC58" s="277"/>
      <c r="CD58" s="277"/>
      <c r="CE58" s="52"/>
    </row>
    <row r="59" spans="1:88" ht="15" hidden="1" customHeight="1">
      <c r="A59" s="220" t="s">
        <v>789</v>
      </c>
      <c r="B59" s="49"/>
      <c r="C59" s="49"/>
      <c r="D59" s="50">
        <f t="shared" ref="D59:D99" si="59">SUM(B59+C59)</f>
        <v>0</v>
      </c>
      <c r="E59" s="276">
        <f t="shared" ref="E59:E72" si="60">B59</f>
        <v>0</v>
      </c>
      <c r="F59" s="276">
        <f t="shared" ref="F59:F72" si="61">C59</f>
        <v>0</v>
      </c>
      <c r="G59" s="277">
        <f t="shared" ref="G59:G68" si="62">SUM(E59+F59)</f>
        <v>0</v>
      </c>
      <c r="H59" s="49"/>
      <c r="I59" s="49">
        <v>0</v>
      </c>
      <c r="J59" s="50"/>
      <c r="K59" s="49"/>
      <c r="L59" s="49">
        <v>0</v>
      </c>
      <c r="M59" s="50"/>
      <c r="N59" s="49"/>
      <c r="O59" s="49">
        <v>0</v>
      </c>
      <c r="P59" s="50"/>
      <c r="Q59" s="49"/>
      <c r="R59" s="49">
        <v>0</v>
      </c>
      <c r="S59" s="50"/>
      <c r="T59" s="49"/>
      <c r="U59" s="49">
        <v>0</v>
      </c>
      <c r="V59" s="50"/>
      <c r="W59" s="49"/>
      <c r="X59" s="49">
        <v>0</v>
      </c>
      <c r="Y59" s="50"/>
      <c r="Z59" s="49"/>
      <c r="AA59" s="49">
        <v>0</v>
      </c>
      <c r="AB59" s="50"/>
      <c r="AC59" s="49"/>
      <c r="AD59" s="49">
        <v>0</v>
      </c>
      <c r="AE59" s="50"/>
      <c r="AF59" s="49"/>
      <c r="AG59" s="49">
        <v>0</v>
      </c>
      <c r="AH59" s="50"/>
      <c r="AI59" s="49"/>
      <c r="AJ59" s="49">
        <v>0</v>
      </c>
      <c r="AK59" s="50"/>
      <c r="AL59" s="49"/>
      <c r="AM59" s="49">
        <v>0</v>
      </c>
      <c r="AN59" s="50"/>
      <c r="AO59" s="49"/>
      <c r="AP59" s="49">
        <v>0</v>
      </c>
      <c r="AQ59" s="50"/>
      <c r="AR59" s="49"/>
      <c r="AS59" s="49">
        <v>0</v>
      </c>
      <c r="AT59" s="50"/>
      <c r="AU59" s="49"/>
      <c r="AV59" s="49">
        <v>0</v>
      </c>
      <c r="AW59" s="50"/>
      <c r="AX59" s="49"/>
      <c r="AY59" s="49">
        <v>0</v>
      </c>
      <c r="AZ59" s="50"/>
      <c r="BA59" s="49"/>
      <c r="BB59" s="49">
        <v>0</v>
      </c>
      <c r="BC59" s="50"/>
      <c r="BD59" s="49"/>
      <c r="BE59" s="49">
        <v>0</v>
      </c>
      <c r="BF59" s="50"/>
      <c r="BG59" s="49"/>
      <c r="BH59" s="49"/>
      <c r="BI59" s="50">
        <f t="shared" ref="BI59:BI68" si="63">SUM(BG59+BH59)</f>
        <v>0</v>
      </c>
      <c r="BJ59" s="49"/>
      <c r="BK59" s="49">
        <v>0</v>
      </c>
      <c r="BL59" s="50"/>
      <c r="BM59" s="49"/>
      <c r="BN59" s="49"/>
      <c r="BO59" s="50">
        <f t="shared" ref="BO59:BO68" si="64">SUM(BM59+BN59)</f>
        <v>0</v>
      </c>
      <c r="BP59" s="49"/>
      <c r="BQ59" s="49"/>
      <c r="BR59" s="50">
        <f t="shared" ref="BR59:BR68" si="65">SUM(BP59+BQ59)</f>
        <v>0</v>
      </c>
      <c r="BS59" s="49"/>
      <c r="BT59" s="49"/>
      <c r="BU59" s="50">
        <f t="shared" ref="BU59:BU68" si="66">SUM(BS59+BT59)</f>
        <v>0</v>
      </c>
      <c r="BV59" s="49"/>
      <c r="BW59" s="49"/>
      <c r="BX59" s="50">
        <f t="shared" ref="BX59:BX72" si="67">SUM(BV59+BW59)</f>
        <v>0</v>
      </c>
      <c r="BY59" s="979">
        <f>SUM(H59+K59+N59+Q59+T59+W59+Z59+AC59+AI59+AL59+AO59+AX59+BA59+BD59+BG59+BJ59+BM59+BP59+BS59+BV59)</f>
        <v>0</v>
      </c>
      <c r="BZ59" s="979">
        <f>SUM(I59+L59+O59+R59+U59+X59+AA59+AD59+AJ59+AM59+AP59+AY59+BB59+BE59+BH59+BK59+BN59+BQ59+BT59+BW59)</f>
        <v>0</v>
      </c>
      <c r="CA59" s="711">
        <f>SUM(J59+M59+P59+S59+V59+Y59+AB59+AE59+AK59+AN59+AQ59+AZ59+BC59+BF59+BI59+BL59+BO59+BR59+BU59+BX59)</f>
        <v>0</v>
      </c>
      <c r="CB59" s="393">
        <f t="shared" ref="CB59:CB72" si="68">SUM(E59+BY59)</f>
        <v>0</v>
      </c>
      <c r="CC59" s="393">
        <f t="shared" ref="CC59:CC72" si="69">SUM(F59+BZ59)</f>
        <v>0</v>
      </c>
      <c r="CD59" s="277">
        <f>SUM(CB59+CC59)</f>
        <v>0</v>
      </c>
    </row>
    <row r="60" spans="1:88" ht="15" customHeight="1">
      <c r="A60" s="221" t="s">
        <v>1261</v>
      </c>
      <c r="B60" s="49"/>
      <c r="C60" s="49"/>
      <c r="D60" s="50">
        <f>SUM(B60+C60)</f>
        <v>0</v>
      </c>
      <c r="E60" s="276">
        <f t="shared" si="60"/>
        <v>0</v>
      </c>
      <c r="F60" s="276">
        <f t="shared" si="61"/>
        <v>0</v>
      </c>
      <c r="G60" s="277">
        <f t="shared" si="62"/>
        <v>0</v>
      </c>
      <c r="H60" s="49"/>
      <c r="I60" s="49">
        <v>0</v>
      </c>
      <c r="J60" s="50"/>
      <c r="K60" s="49"/>
      <c r="L60" s="49">
        <v>0</v>
      </c>
      <c r="M60" s="50"/>
      <c r="N60" s="49"/>
      <c r="O60" s="49">
        <v>0</v>
      </c>
      <c r="P60" s="50"/>
      <c r="Q60" s="49"/>
      <c r="R60" s="49">
        <v>0</v>
      </c>
      <c r="S60" s="50"/>
      <c r="T60" s="49"/>
      <c r="U60" s="49">
        <v>0</v>
      </c>
      <c r="V60" s="50"/>
      <c r="W60" s="49"/>
      <c r="X60" s="49">
        <v>0</v>
      </c>
      <c r="Y60" s="50"/>
      <c r="Z60" s="49"/>
      <c r="AA60" s="49">
        <v>0</v>
      </c>
      <c r="AB60" s="50"/>
      <c r="AC60" s="49"/>
      <c r="AD60" s="49">
        <v>0</v>
      </c>
      <c r="AE60" s="50"/>
      <c r="AF60" s="49"/>
      <c r="AG60" s="49">
        <v>0</v>
      </c>
      <c r="AH60" s="50"/>
      <c r="AI60" s="49"/>
      <c r="AJ60" s="49">
        <v>0</v>
      </c>
      <c r="AK60" s="50"/>
      <c r="AL60" s="49"/>
      <c r="AM60" s="49">
        <v>0</v>
      </c>
      <c r="AN60" s="50"/>
      <c r="AO60" s="49"/>
      <c r="AP60" s="49">
        <v>0</v>
      </c>
      <c r="AQ60" s="50"/>
      <c r="AR60" s="49"/>
      <c r="AS60" s="49">
        <v>0</v>
      </c>
      <c r="AT60" s="50"/>
      <c r="AU60" s="49"/>
      <c r="AV60" s="49">
        <v>0</v>
      </c>
      <c r="AW60" s="50"/>
      <c r="AX60" s="49"/>
      <c r="AY60" s="49">
        <v>0</v>
      </c>
      <c r="AZ60" s="50"/>
      <c r="BA60" s="49"/>
      <c r="BB60" s="49">
        <v>0</v>
      </c>
      <c r="BC60" s="50"/>
      <c r="BD60" s="49"/>
      <c r="BE60" s="49">
        <v>0</v>
      </c>
      <c r="BF60" s="50"/>
      <c r="BG60" s="49"/>
      <c r="BH60" s="49"/>
      <c r="BI60" s="50">
        <f t="shared" si="63"/>
        <v>0</v>
      </c>
      <c r="BJ60" s="49"/>
      <c r="BK60" s="49">
        <v>4987</v>
      </c>
      <c r="BL60" s="50">
        <v>4987</v>
      </c>
      <c r="BM60" s="49"/>
      <c r="BN60" s="49"/>
      <c r="BO60" s="50">
        <f t="shared" si="64"/>
        <v>0</v>
      </c>
      <c r="BP60" s="49"/>
      <c r="BQ60" s="49"/>
      <c r="BR60" s="50">
        <f t="shared" si="65"/>
        <v>0</v>
      </c>
      <c r="BS60" s="49"/>
      <c r="BT60" s="49"/>
      <c r="BU60" s="50">
        <f t="shared" si="66"/>
        <v>0</v>
      </c>
      <c r="BV60" s="49"/>
      <c r="BW60" s="49"/>
      <c r="BX60" s="50">
        <f t="shared" si="67"/>
        <v>0</v>
      </c>
      <c r="BY60" s="979">
        <f t="shared" ref="BY60:BY72" si="70">SUM(H60+K60+N60+Q60+T60+W60+Z60+AC60+AF60+AI60+AL60+AO60+AR60+AX60+BA60+BD60+BG60+BJ60+BM60+BP60+BS60+BV60)</f>
        <v>0</v>
      </c>
      <c r="BZ60" s="979">
        <f t="shared" ref="BZ60:CA72" si="71">SUM(I60+L60+O60+R60+U60+X60+AA60+AD60+AG60+AJ60+AM60+AP60+AS60+AY60+AV60+BB60+BE60+BH60+BK60+BN60+BQ60+BT60+BW60)</f>
        <v>4987</v>
      </c>
      <c r="CA60" s="979">
        <f t="shared" si="71"/>
        <v>4987</v>
      </c>
      <c r="CB60" s="393">
        <f t="shared" si="68"/>
        <v>0</v>
      </c>
      <c r="CC60" s="393">
        <f t="shared" si="69"/>
        <v>4987</v>
      </c>
      <c r="CD60" s="277">
        <f t="shared" ref="CD60:CD72" si="72">SUM(G60+CA60)</f>
        <v>4987</v>
      </c>
    </row>
    <row r="61" spans="1:88" ht="15" customHeight="1">
      <c r="A61" s="221" t="s">
        <v>1259</v>
      </c>
      <c r="B61" s="49"/>
      <c r="C61" s="49"/>
      <c r="D61" s="50">
        <f t="shared" si="59"/>
        <v>0</v>
      </c>
      <c r="E61" s="276">
        <f t="shared" si="60"/>
        <v>0</v>
      </c>
      <c r="F61" s="276">
        <f t="shared" si="61"/>
        <v>0</v>
      </c>
      <c r="G61" s="277">
        <f t="shared" si="62"/>
        <v>0</v>
      </c>
      <c r="H61" s="49"/>
      <c r="I61" s="49">
        <v>0</v>
      </c>
      <c r="J61" s="50"/>
      <c r="K61" s="49"/>
      <c r="L61" s="49">
        <v>0</v>
      </c>
      <c r="M61" s="50"/>
      <c r="N61" s="49"/>
      <c r="O61" s="49">
        <v>0</v>
      </c>
      <c r="P61" s="50"/>
      <c r="Q61" s="49"/>
      <c r="R61" s="49">
        <v>0</v>
      </c>
      <c r="S61" s="50"/>
      <c r="T61" s="49"/>
      <c r="U61" s="49">
        <v>0</v>
      </c>
      <c r="V61" s="50"/>
      <c r="W61" s="49"/>
      <c r="X61" s="49">
        <v>0</v>
      </c>
      <c r="Y61" s="50"/>
      <c r="Z61" s="49"/>
      <c r="AA61" s="49">
        <v>0</v>
      </c>
      <c r="AB61" s="50"/>
      <c r="AC61" s="49"/>
      <c r="AD61" s="49">
        <v>0</v>
      </c>
      <c r="AE61" s="50"/>
      <c r="AF61" s="49"/>
      <c r="AG61" s="49">
        <v>0</v>
      </c>
      <c r="AH61" s="50"/>
      <c r="AI61" s="49"/>
      <c r="AJ61" s="49">
        <v>0</v>
      </c>
      <c r="AK61" s="50"/>
      <c r="AL61" s="49"/>
      <c r="AM61" s="49">
        <v>0</v>
      </c>
      <c r="AN61" s="50"/>
      <c r="AO61" s="49"/>
      <c r="AP61" s="49">
        <v>0</v>
      </c>
      <c r="AQ61" s="50"/>
      <c r="AR61" s="49"/>
      <c r="AS61" s="49">
        <v>0</v>
      </c>
      <c r="AT61" s="50"/>
      <c r="AU61" s="49"/>
      <c r="AV61" s="49">
        <v>0</v>
      </c>
      <c r="AW61" s="50"/>
      <c r="AX61" s="49"/>
      <c r="AY61" s="49">
        <v>0</v>
      </c>
      <c r="AZ61" s="50"/>
      <c r="BA61" s="49"/>
      <c r="BB61" s="49">
        <v>0</v>
      </c>
      <c r="BC61" s="50"/>
      <c r="BD61" s="49"/>
      <c r="BE61" s="49">
        <v>0</v>
      </c>
      <c r="BF61" s="50"/>
      <c r="BG61" s="49"/>
      <c r="BH61" s="49"/>
      <c r="BI61" s="50">
        <f t="shared" si="63"/>
        <v>0</v>
      </c>
      <c r="BJ61" s="49"/>
      <c r="BK61" s="49">
        <f>5108-5108</f>
        <v>0</v>
      </c>
      <c r="BL61" s="50"/>
      <c r="BM61" s="49"/>
      <c r="BN61" s="49"/>
      <c r="BO61" s="50">
        <f t="shared" si="64"/>
        <v>0</v>
      </c>
      <c r="BP61" s="49"/>
      <c r="BQ61" s="49"/>
      <c r="BR61" s="50">
        <f t="shared" si="65"/>
        <v>0</v>
      </c>
      <c r="BS61" s="49"/>
      <c r="BT61" s="49"/>
      <c r="BU61" s="50">
        <f t="shared" si="66"/>
        <v>0</v>
      </c>
      <c r="BV61" s="49"/>
      <c r="BW61" s="49"/>
      <c r="BX61" s="50">
        <f t="shared" si="67"/>
        <v>0</v>
      </c>
      <c r="BY61" s="979">
        <f t="shared" si="70"/>
        <v>0</v>
      </c>
      <c r="BZ61" s="979">
        <f t="shared" si="71"/>
        <v>0</v>
      </c>
      <c r="CA61" s="979">
        <f t="shared" si="71"/>
        <v>0</v>
      </c>
      <c r="CB61" s="393">
        <f t="shared" si="68"/>
        <v>0</v>
      </c>
      <c r="CC61" s="393">
        <f t="shared" si="69"/>
        <v>0</v>
      </c>
      <c r="CD61" s="277">
        <f t="shared" si="72"/>
        <v>0</v>
      </c>
    </row>
    <row r="62" spans="1:88" ht="15" customHeight="1">
      <c r="A62" s="197" t="s">
        <v>790</v>
      </c>
      <c r="B62" s="49"/>
      <c r="C62" s="49"/>
      <c r="D62" s="50">
        <f>SUM(B62+C62)</f>
        <v>0</v>
      </c>
      <c r="E62" s="276">
        <f t="shared" si="60"/>
        <v>0</v>
      </c>
      <c r="F62" s="276">
        <f t="shared" si="61"/>
        <v>0</v>
      </c>
      <c r="G62" s="277">
        <f t="shared" si="62"/>
        <v>0</v>
      </c>
      <c r="H62" s="49"/>
      <c r="I62" s="49">
        <v>0</v>
      </c>
      <c r="J62" s="50"/>
      <c r="K62" s="49"/>
      <c r="L62" s="49">
        <v>0</v>
      </c>
      <c r="M62" s="50"/>
      <c r="N62" s="49"/>
      <c r="O62" s="49">
        <v>0</v>
      </c>
      <c r="P62" s="50"/>
      <c r="Q62" s="49"/>
      <c r="R62" s="49">
        <v>0</v>
      </c>
      <c r="S62" s="50"/>
      <c r="T62" s="49"/>
      <c r="U62" s="49">
        <v>0</v>
      </c>
      <c r="V62" s="50"/>
      <c r="W62" s="49"/>
      <c r="X62" s="49">
        <v>0</v>
      </c>
      <c r="Y62" s="50"/>
      <c r="Z62" s="49"/>
      <c r="AA62" s="49">
        <v>0</v>
      </c>
      <c r="AB62" s="50"/>
      <c r="AC62" s="49"/>
      <c r="AD62" s="49">
        <v>0</v>
      </c>
      <c r="AE62" s="50"/>
      <c r="AF62" s="49"/>
      <c r="AG62" s="49">
        <v>0</v>
      </c>
      <c r="AH62" s="50"/>
      <c r="AI62" s="49"/>
      <c r="AJ62" s="49">
        <v>0</v>
      </c>
      <c r="AK62" s="50"/>
      <c r="AL62" s="49"/>
      <c r="AM62" s="49">
        <v>0</v>
      </c>
      <c r="AN62" s="50"/>
      <c r="AO62" s="49"/>
      <c r="AP62" s="49">
        <v>0</v>
      </c>
      <c r="AQ62" s="50"/>
      <c r="AR62" s="49"/>
      <c r="AS62" s="49">
        <v>0</v>
      </c>
      <c r="AT62" s="50"/>
      <c r="AU62" s="49"/>
      <c r="AV62" s="49">
        <v>0</v>
      </c>
      <c r="AW62" s="50"/>
      <c r="AX62" s="49"/>
      <c r="AY62" s="49">
        <v>0</v>
      </c>
      <c r="AZ62" s="50"/>
      <c r="BA62" s="49"/>
      <c r="BB62" s="49">
        <v>0</v>
      </c>
      <c r="BC62" s="50"/>
      <c r="BD62" s="49"/>
      <c r="BE62" s="49">
        <v>0</v>
      </c>
      <c r="BF62" s="50"/>
      <c r="BG62" s="49"/>
      <c r="BH62" s="49"/>
      <c r="BI62" s="50">
        <f t="shared" si="63"/>
        <v>0</v>
      </c>
      <c r="BJ62" s="49"/>
      <c r="BK62" s="49">
        <v>0</v>
      </c>
      <c r="BL62" s="50"/>
      <c r="BM62" s="49"/>
      <c r="BN62" s="49"/>
      <c r="BO62" s="50">
        <f t="shared" si="64"/>
        <v>0</v>
      </c>
      <c r="BP62" s="49"/>
      <c r="BQ62" s="49"/>
      <c r="BR62" s="50">
        <f t="shared" si="65"/>
        <v>0</v>
      </c>
      <c r="BS62" s="49"/>
      <c r="BT62" s="49"/>
      <c r="BU62" s="50">
        <f t="shared" si="66"/>
        <v>0</v>
      </c>
      <c r="BV62" s="49"/>
      <c r="BW62" s="49"/>
      <c r="BX62" s="50">
        <f t="shared" si="67"/>
        <v>0</v>
      </c>
      <c r="BY62" s="979">
        <f t="shared" si="70"/>
        <v>0</v>
      </c>
      <c r="BZ62" s="979">
        <f t="shared" si="71"/>
        <v>0</v>
      </c>
      <c r="CA62" s="979">
        <f t="shared" si="71"/>
        <v>0</v>
      </c>
      <c r="CB62" s="393">
        <f t="shared" si="68"/>
        <v>0</v>
      </c>
      <c r="CC62" s="393">
        <f t="shared" si="69"/>
        <v>0</v>
      </c>
      <c r="CD62" s="277">
        <f t="shared" si="72"/>
        <v>0</v>
      </c>
      <c r="CF62" s="77"/>
      <c r="CG62" s="77"/>
      <c r="CH62" s="100"/>
      <c r="CI62" s="100"/>
      <c r="CJ62" s="100"/>
    </row>
    <row r="63" spans="1:88" ht="15" hidden="1" customHeight="1">
      <c r="A63" s="70" t="s">
        <v>1260</v>
      </c>
      <c r="B63" s="49"/>
      <c r="C63" s="49"/>
      <c r="D63" s="50">
        <f>SUM(B63+C63)</f>
        <v>0</v>
      </c>
      <c r="E63" s="276">
        <f t="shared" si="60"/>
        <v>0</v>
      </c>
      <c r="F63" s="276">
        <f t="shared" si="61"/>
        <v>0</v>
      </c>
      <c r="G63" s="277">
        <f t="shared" si="62"/>
        <v>0</v>
      </c>
      <c r="H63" s="49"/>
      <c r="I63" s="49">
        <v>0</v>
      </c>
      <c r="J63" s="50"/>
      <c r="K63" s="49"/>
      <c r="L63" s="49">
        <v>0</v>
      </c>
      <c r="M63" s="50"/>
      <c r="N63" s="49"/>
      <c r="O63" s="49">
        <v>0</v>
      </c>
      <c r="P63" s="50"/>
      <c r="Q63" s="49"/>
      <c r="R63" s="49">
        <v>0</v>
      </c>
      <c r="S63" s="50"/>
      <c r="T63" s="49"/>
      <c r="U63" s="49">
        <v>0</v>
      </c>
      <c r="V63" s="50"/>
      <c r="W63" s="49"/>
      <c r="X63" s="49">
        <v>0</v>
      </c>
      <c r="Y63" s="50"/>
      <c r="Z63" s="49"/>
      <c r="AA63" s="49">
        <v>0</v>
      </c>
      <c r="AB63" s="50"/>
      <c r="AC63" s="49"/>
      <c r="AD63" s="49">
        <v>0</v>
      </c>
      <c r="AE63" s="50"/>
      <c r="AF63" s="49"/>
      <c r="AG63" s="49">
        <v>0</v>
      </c>
      <c r="AH63" s="50"/>
      <c r="AI63" s="49"/>
      <c r="AJ63" s="49">
        <v>0</v>
      </c>
      <c r="AK63" s="50"/>
      <c r="AL63" s="49"/>
      <c r="AM63" s="49">
        <v>0</v>
      </c>
      <c r="AN63" s="50"/>
      <c r="AO63" s="49"/>
      <c r="AP63" s="49">
        <v>0</v>
      </c>
      <c r="AQ63" s="50"/>
      <c r="AR63" s="49"/>
      <c r="AS63" s="49">
        <v>0</v>
      </c>
      <c r="AT63" s="50"/>
      <c r="AU63" s="49"/>
      <c r="AV63" s="49">
        <v>0</v>
      </c>
      <c r="AW63" s="50"/>
      <c r="AX63" s="49"/>
      <c r="AY63" s="49">
        <v>0</v>
      </c>
      <c r="AZ63" s="50"/>
      <c r="BA63" s="49"/>
      <c r="BB63" s="49">
        <v>0</v>
      </c>
      <c r="BC63" s="50"/>
      <c r="BD63" s="49"/>
      <c r="BE63" s="49">
        <v>0</v>
      </c>
      <c r="BF63" s="50"/>
      <c r="BG63" s="49"/>
      <c r="BH63" s="49"/>
      <c r="BI63" s="50">
        <f t="shared" si="63"/>
        <v>0</v>
      </c>
      <c r="BJ63" s="49"/>
      <c r="BK63" s="49">
        <v>0</v>
      </c>
      <c r="BL63" s="50"/>
      <c r="BM63" s="49"/>
      <c r="BN63" s="49"/>
      <c r="BO63" s="50">
        <f t="shared" si="64"/>
        <v>0</v>
      </c>
      <c r="BP63" s="49"/>
      <c r="BQ63" s="49"/>
      <c r="BR63" s="50">
        <f t="shared" si="65"/>
        <v>0</v>
      </c>
      <c r="BS63" s="49"/>
      <c r="BT63" s="49"/>
      <c r="BU63" s="50">
        <f t="shared" si="66"/>
        <v>0</v>
      </c>
      <c r="BV63" s="49"/>
      <c r="BW63" s="49"/>
      <c r="BX63" s="50">
        <f t="shared" si="67"/>
        <v>0</v>
      </c>
      <c r="BY63" s="979">
        <f t="shared" si="70"/>
        <v>0</v>
      </c>
      <c r="BZ63" s="979">
        <f t="shared" si="71"/>
        <v>0</v>
      </c>
      <c r="CA63" s="979">
        <f t="shared" si="71"/>
        <v>0</v>
      </c>
      <c r="CB63" s="393">
        <f t="shared" si="68"/>
        <v>0</v>
      </c>
      <c r="CC63" s="393">
        <f t="shared" si="69"/>
        <v>0</v>
      </c>
      <c r="CD63" s="277">
        <f t="shared" si="72"/>
        <v>0</v>
      </c>
      <c r="CF63" s="77"/>
      <c r="CG63" s="77"/>
      <c r="CH63" s="100"/>
      <c r="CI63" s="100"/>
      <c r="CJ63" s="100"/>
    </row>
    <row r="64" spans="1:88" ht="15" customHeight="1">
      <c r="A64" s="220" t="s">
        <v>1257</v>
      </c>
      <c r="B64" s="49"/>
      <c r="C64" s="49"/>
      <c r="D64" s="50">
        <f>SUM(B64+C64)</f>
        <v>0</v>
      </c>
      <c r="E64" s="276">
        <f t="shared" si="60"/>
        <v>0</v>
      </c>
      <c r="F64" s="276">
        <f t="shared" si="61"/>
        <v>0</v>
      </c>
      <c r="G64" s="277">
        <f t="shared" si="62"/>
        <v>0</v>
      </c>
      <c r="H64" s="49"/>
      <c r="I64" s="49">
        <v>0</v>
      </c>
      <c r="J64" s="50"/>
      <c r="K64" s="49"/>
      <c r="L64" s="49">
        <v>0</v>
      </c>
      <c r="M64" s="50"/>
      <c r="N64" s="49"/>
      <c r="O64" s="49">
        <v>0</v>
      </c>
      <c r="P64" s="50"/>
      <c r="Q64" s="49"/>
      <c r="R64" s="49">
        <v>0</v>
      </c>
      <c r="S64" s="50"/>
      <c r="T64" s="49"/>
      <c r="U64" s="49">
        <v>0</v>
      </c>
      <c r="V64" s="50"/>
      <c r="W64" s="49"/>
      <c r="X64" s="49">
        <v>0</v>
      </c>
      <c r="Y64" s="50"/>
      <c r="Z64" s="49"/>
      <c r="AA64" s="49">
        <v>0</v>
      </c>
      <c r="AB64" s="50"/>
      <c r="AC64" s="49">
        <v>5361</v>
      </c>
      <c r="AD64" s="49">
        <v>11557</v>
      </c>
      <c r="AE64" s="50">
        <v>10355</v>
      </c>
      <c r="AF64" s="49"/>
      <c r="AG64" s="49">
        <v>0</v>
      </c>
      <c r="AH64" s="50"/>
      <c r="AI64" s="49"/>
      <c r="AJ64" s="49">
        <v>0</v>
      </c>
      <c r="AK64" s="50"/>
      <c r="AL64" s="49"/>
      <c r="AM64" s="49">
        <v>1000</v>
      </c>
      <c r="AN64" s="50">
        <v>1000</v>
      </c>
      <c r="AO64" s="49"/>
      <c r="AP64" s="49">
        <v>0</v>
      </c>
      <c r="AQ64" s="50"/>
      <c r="AR64" s="49"/>
      <c r="AS64" s="49">
        <v>0</v>
      </c>
      <c r="AT64" s="50"/>
      <c r="AU64" s="49"/>
      <c r="AV64" s="49">
        <v>552</v>
      </c>
      <c r="AW64" s="50">
        <v>453</v>
      </c>
      <c r="AX64" s="49"/>
      <c r="AY64" s="49">
        <v>0</v>
      </c>
      <c r="AZ64" s="50"/>
      <c r="BA64" s="49">
        <v>6720</v>
      </c>
      <c r="BB64" s="49">
        <v>6720</v>
      </c>
      <c r="BC64" s="50">
        <v>6720</v>
      </c>
      <c r="BD64" s="49">
        <v>12802</v>
      </c>
      <c r="BE64" s="49">
        <v>12802</v>
      </c>
      <c r="BF64" s="50">
        <v>12802</v>
      </c>
      <c r="BG64" s="49"/>
      <c r="BH64" s="49"/>
      <c r="BI64" s="50">
        <f t="shared" si="63"/>
        <v>0</v>
      </c>
      <c r="BJ64" s="49"/>
      <c r="BK64" s="49">
        <v>0</v>
      </c>
      <c r="BL64" s="50"/>
      <c r="BM64" s="49"/>
      <c r="BN64" s="49"/>
      <c r="BO64" s="50">
        <f t="shared" si="64"/>
        <v>0</v>
      </c>
      <c r="BP64" s="49"/>
      <c r="BQ64" s="49"/>
      <c r="BR64" s="50">
        <f t="shared" si="65"/>
        <v>0</v>
      </c>
      <c r="BS64" s="49"/>
      <c r="BT64" s="49"/>
      <c r="BU64" s="50">
        <f t="shared" si="66"/>
        <v>0</v>
      </c>
      <c r="BV64" s="49"/>
      <c r="BW64" s="49"/>
      <c r="BX64" s="50">
        <f t="shared" si="67"/>
        <v>0</v>
      </c>
      <c r="BY64" s="979">
        <f t="shared" si="70"/>
        <v>24883</v>
      </c>
      <c r="BZ64" s="979">
        <f t="shared" si="71"/>
        <v>32631</v>
      </c>
      <c r="CA64" s="979">
        <f t="shared" si="71"/>
        <v>31330</v>
      </c>
      <c r="CB64" s="393">
        <f t="shared" si="68"/>
        <v>24883</v>
      </c>
      <c r="CC64" s="393">
        <f t="shared" si="69"/>
        <v>32631</v>
      </c>
      <c r="CD64" s="277">
        <f t="shared" si="72"/>
        <v>31330</v>
      </c>
      <c r="CF64" s="77"/>
      <c r="CG64" s="77"/>
      <c r="CH64" s="100"/>
      <c r="CI64" s="100"/>
      <c r="CJ64" s="100"/>
    </row>
    <row r="65" spans="1:88" ht="15" customHeight="1">
      <c r="A65" s="221" t="s">
        <v>139</v>
      </c>
      <c r="B65" s="49"/>
      <c r="C65" s="49"/>
      <c r="D65" s="50">
        <f t="shared" si="59"/>
        <v>0</v>
      </c>
      <c r="E65" s="276">
        <f t="shared" si="60"/>
        <v>0</v>
      </c>
      <c r="F65" s="276">
        <f t="shared" si="61"/>
        <v>0</v>
      </c>
      <c r="G65" s="277">
        <f t="shared" si="62"/>
        <v>0</v>
      </c>
      <c r="H65" s="49"/>
      <c r="I65" s="49">
        <v>0</v>
      </c>
      <c r="J65" s="50"/>
      <c r="K65" s="49"/>
      <c r="L65" s="49">
        <v>0</v>
      </c>
      <c r="M65" s="50"/>
      <c r="N65" s="49"/>
      <c r="O65" s="49">
        <v>0</v>
      </c>
      <c r="P65" s="50"/>
      <c r="Q65" s="49"/>
      <c r="R65" s="49">
        <v>0</v>
      </c>
      <c r="S65" s="50"/>
      <c r="T65" s="49"/>
      <c r="U65" s="49">
        <v>0</v>
      </c>
      <c r="V65" s="50"/>
      <c r="W65" s="49"/>
      <c r="X65" s="49">
        <v>0</v>
      </c>
      <c r="Y65" s="50"/>
      <c r="Z65" s="49"/>
      <c r="AA65" s="49">
        <v>0</v>
      </c>
      <c r="AB65" s="50"/>
      <c r="AC65" s="49"/>
      <c r="AD65" s="49">
        <v>0</v>
      </c>
      <c r="AE65" s="50"/>
      <c r="AF65" s="49"/>
      <c r="AG65" s="49">
        <v>0</v>
      </c>
      <c r="AH65" s="50"/>
      <c r="AI65" s="49"/>
      <c r="AJ65" s="49">
        <v>0</v>
      </c>
      <c r="AK65" s="50"/>
      <c r="AL65" s="49"/>
      <c r="AM65" s="49">
        <v>0</v>
      </c>
      <c r="AN65" s="50"/>
      <c r="AO65" s="49"/>
      <c r="AP65" s="49">
        <v>0</v>
      </c>
      <c r="AQ65" s="50"/>
      <c r="AR65" s="49"/>
      <c r="AS65" s="49">
        <v>0</v>
      </c>
      <c r="AT65" s="50"/>
      <c r="AU65" s="49"/>
      <c r="AV65" s="49">
        <v>0</v>
      </c>
      <c r="AW65" s="50"/>
      <c r="AX65" s="49"/>
      <c r="AY65" s="49">
        <v>0</v>
      </c>
      <c r="AZ65" s="50"/>
      <c r="BA65" s="49"/>
      <c r="BB65" s="49">
        <v>0</v>
      </c>
      <c r="BC65" s="50"/>
      <c r="BD65" s="49"/>
      <c r="BE65" s="49">
        <v>0</v>
      </c>
      <c r="BF65" s="50"/>
      <c r="BG65" s="49"/>
      <c r="BH65" s="49"/>
      <c r="BI65" s="50">
        <f t="shared" si="63"/>
        <v>0</v>
      </c>
      <c r="BJ65" s="49"/>
      <c r="BK65" s="49">
        <v>0</v>
      </c>
      <c r="BL65" s="50"/>
      <c r="BM65" s="49"/>
      <c r="BN65" s="49"/>
      <c r="BO65" s="50">
        <f t="shared" si="64"/>
        <v>0</v>
      </c>
      <c r="BP65" s="49"/>
      <c r="BQ65" s="49"/>
      <c r="BR65" s="50">
        <f t="shared" si="65"/>
        <v>0</v>
      </c>
      <c r="BS65" s="49"/>
      <c r="BT65" s="49"/>
      <c r="BU65" s="50">
        <f t="shared" si="66"/>
        <v>0</v>
      </c>
      <c r="BV65" s="49"/>
      <c r="BW65" s="49"/>
      <c r="BX65" s="50">
        <f t="shared" si="67"/>
        <v>0</v>
      </c>
      <c r="BY65" s="979">
        <f t="shared" si="70"/>
        <v>0</v>
      </c>
      <c r="BZ65" s="979">
        <f t="shared" si="71"/>
        <v>0</v>
      </c>
      <c r="CA65" s="979">
        <f t="shared" si="71"/>
        <v>0</v>
      </c>
      <c r="CB65" s="393">
        <f t="shared" si="68"/>
        <v>0</v>
      </c>
      <c r="CC65" s="393">
        <f t="shared" si="69"/>
        <v>0</v>
      </c>
      <c r="CD65" s="277">
        <f t="shared" si="72"/>
        <v>0</v>
      </c>
      <c r="CE65" s="52"/>
      <c r="CF65" s="77"/>
      <c r="CG65" s="77"/>
      <c r="CH65" s="100"/>
      <c r="CI65" s="100"/>
      <c r="CJ65" s="100"/>
    </row>
    <row r="66" spans="1:88" ht="15" customHeight="1">
      <c r="A66" s="221" t="s">
        <v>140</v>
      </c>
      <c r="B66" s="49"/>
      <c r="C66" s="49"/>
      <c r="D66" s="50">
        <f t="shared" si="59"/>
        <v>0</v>
      </c>
      <c r="E66" s="276">
        <f t="shared" si="60"/>
        <v>0</v>
      </c>
      <c r="F66" s="276">
        <f t="shared" si="61"/>
        <v>0</v>
      </c>
      <c r="G66" s="277">
        <f t="shared" si="62"/>
        <v>0</v>
      </c>
      <c r="H66" s="49"/>
      <c r="I66" s="49">
        <v>0</v>
      </c>
      <c r="J66" s="50"/>
      <c r="K66" s="49"/>
      <c r="L66" s="49">
        <v>0</v>
      </c>
      <c r="M66" s="50"/>
      <c r="N66" s="49"/>
      <c r="O66" s="49">
        <v>0</v>
      </c>
      <c r="P66" s="50"/>
      <c r="Q66" s="49"/>
      <c r="R66" s="49">
        <v>0</v>
      </c>
      <c r="S66" s="50"/>
      <c r="T66" s="49"/>
      <c r="U66" s="49">
        <v>0</v>
      </c>
      <c r="V66" s="50"/>
      <c r="W66" s="49"/>
      <c r="X66" s="49">
        <v>0</v>
      </c>
      <c r="Y66" s="50"/>
      <c r="Z66" s="49"/>
      <c r="AA66" s="49">
        <v>0</v>
      </c>
      <c r="AB66" s="50"/>
      <c r="AC66" s="49"/>
      <c r="AD66" s="49">
        <v>0</v>
      </c>
      <c r="AE66" s="50"/>
      <c r="AF66" s="49"/>
      <c r="AG66" s="49">
        <v>0</v>
      </c>
      <c r="AH66" s="50"/>
      <c r="AI66" s="49"/>
      <c r="AJ66" s="49">
        <v>0</v>
      </c>
      <c r="AK66" s="50"/>
      <c r="AL66" s="49"/>
      <c r="AM66" s="49">
        <v>0</v>
      </c>
      <c r="AN66" s="50"/>
      <c r="AO66" s="49"/>
      <c r="AP66" s="49">
        <v>0</v>
      </c>
      <c r="AQ66" s="50"/>
      <c r="AR66" s="49"/>
      <c r="AS66" s="49">
        <v>0</v>
      </c>
      <c r="AT66" s="50"/>
      <c r="AU66" s="49"/>
      <c r="AV66" s="49">
        <v>0</v>
      </c>
      <c r="AW66" s="50"/>
      <c r="AX66" s="49"/>
      <c r="AY66" s="49">
        <v>0</v>
      </c>
      <c r="AZ66" s="50"/>
      <c r="BA66" s="49"/>
      <c r="BB66" s="49">
        <v>0</v>
      </c>
      <c r="BC66" s="50"/>
      <c r="BD66" s="49"/>
      <c r="BE66" s="49">
        <v>0</v>
      </c>
      <c r="BF66" s="50"/>
      <c r="BG66" s="49"/>
      <c r="BH66" s="49"/>
      <c r="BI66" s="50">
        <f t="shared" si="63"/>
        <v>0</v>
      </c>
      <c r="BJ66" s="49"/>
      <c r="BK66" s="49">
        <v>0</v>
      </c>
      <c r="BL66" s="50"/>
      <c r="BM66" s="49"/>
      <c r="BN66" s="49"/>
      <c r="BO66" s="50">
        <f t="shared" si="64"/>
        <v>0</v>
      </c>
      <c r="BP66" s="49"/>
      <c r="BQ66" s="49"/>
      <c r="BR66" s="50">
        <f t="shared" si="65"/>
        <v>0</v>
      </c>
      <c r="BS66" s="49"/>
      <c r="BT66" s="49"/>
      <c r="BU66" s="50">
        <f t="shared" si="66"/>
        <v>0</v>
      </c>
      <c r="BV66" s="49"/>
      <c r="BW66" s="49"/>
      <c r="BX66" s="50">
        <f t="shared" si="67"/>
        <v>0</v>
      </c>
      <c r="BY66" s="979">
        <f t="shared" si="70"/>
        <v>0</v>
      </c>
      <c r="BZ66" s="979">
        <f t="shared" si="71"/>
        <v>0</v>
      </c>
      <c r="CA66" s="979">
        <f t="shared" si="71"/>
        <v>0</v>
      </c>
      <c r="CB66" s="393">
        <f t="shared" si="68"/>
        <v>0</v>
      </c>
      <c r="CC66" s="393">
        <f t="shared" si="69"/>
        <v>0</v>
      </c>
      <c r="CD66" s="277">
        <f t="shared" si="72"/>
        <v>0</v>
      </c>
    </row>
    <row r="67" spans="1:88" ht="15" hidden="1" customHeight="1">
      <c r="A67" s="220" t="s">
        <v>149</v>
      </c>
      <c r="B67" s="49"/>
      <c r="C67" s="49"/>
      <c r="D67" s="50">
        <f t="shared" si="59"/>
        <v>0</v>
      </c>
      <c r="E67" s="276">
        <f t="shared" si="60"/>
        <v>0</v>
      </c>
      <c r="F67" s="276">
        <f t="shared" si="61"/>
        <v>0</v>
      </c>
      <c r="G67" s="277">
        <f t="shared" si="62"/>
        <v>0</v>
      </c>
      <c r="H67" s="49"/>
      <c r="I67" s="49">
        <v>0</v>
      </c>
      <c r="J67" s="50"/>
      <c r="K67" s="49"/>
      <c r="L67" s="49">
        <v>0</v>
      </c>
      <c r="M67" s="50"/>
      <c r="N67" s="49"/>
      <c r="O67" s="49">
        <v>0</v>
      </c>
      <c r="P67" s="50"/>
      <c r="Q67" s="49"/>
      <c r="R67" s="49">
        <v>0</v>
      </c>
      <c r="S67" s="50"/>
      <c r="T67" s="49"/>
      <c r="U67" s="49">
        <v>0</v>
      </c>
      <c r="V67" s="50"/>
      <c r="W67" s="49"/>
      <c r="X67" s="49">
        <v>0</v>
      </c>
      <c r="Y67" s="50"/>
      <c r="Z67" s="49"/>
      <c r="AA67" s="49">
        <v>0</v>
      </c>
      <c r="AB67" s="50"/>
      <c r="AC67" s="49"/>
      <c r="AD67" s="49">
        <v>0</v>
      </c>
      <c r="AE67" s="50"/>
      <c r="AF67" s="49"/>
      <c r="AG67" s="49">
        <v>0</v>
      </c>
      <c r="AH67" s="50"/>
      <c r="AI67" s="49"/>
      <c r="AJ67" s="49">
        <v>0</v>
      </c>
      <c r="AK67" s="50"/>
      <c r="AL67" s="49"/>
      <c r="AM67" s="49">
        <v>0</v>
      </c>
      <c r="AN67" s="50"/>
      <c r="AO67" s="49"/>
      <c r="AP67" s="49">
        <v>0</v>
      </c>
      <c r="AQ67" s="50"/>
      <c r="AR67" s="49"/>
      <c r="AS67" s="49">
        <v>0</v>
      </c>
      <c r="AT67" s="50"/>
      <c r="AU67" s="49"/>
      <c r="AV67" s="49">
        <v>0</v>
      </c>
      <c r="AW67" s="50"/>
      <c r="AX67" s="49"/>
      <c r="AY67" s="49">
        <v>0</v>
      </c>
      <c r="AZ67" s="50"/>
      <c r="BA67" s="49"/>
      <c r="BB67" s="49">
        <v>0</v>
      </c>
      <c r="BC67" s="50"/>
      <c r="BD67" s="49"/>
      <c r="BE67" s="49">
        <v>0</v>
      </c>
      <c r="BF67" s="50"/>
      <c r="BG67" s="49"/>
      <c r="BH67" s="49"/>
      <c r="BI67" s="50">
        <f t="shared" si="63"/>
        <v>0</v>
      </c>
      <c r="BJ67" s="49"/>
      <c r="BK67" s="49">
        <v>0</v>
      </c>
      <c r="BL67" s="50"/>
      <c r="BM67" s="49"/>
      <c r="BN67" s="49"/>
      <c r="BO67" s="50">
        <f t="shared" si="64"/>
        <v>0</v>
      </c>
      <c r="BP67" s="49"/>
      <c r="BQ67" s="49"/>
      <c r="BR67" s="50">
        <f t="shared" si="65"/>
        <v>0</v>
      </c>
      <c r="BS67" s="49"/>
      <c r="BT67" s="49"/>
      <c r="BU67" s="50">
        <f t="shared" si="66"/>
        <v>0</v>
      </c>
      <c r="BV67" s="49"/>
      <c r="BW67" s="49"/>
      <c r="BX67" s="50">
        <f t="shared" si="67"/>
        <v>0</v>
      </c>
      <c r="BY67" s="979">
        <f t="shared" si="70"/>
        <v>0</v>
      </c>
      <c r="BZ67" s="979">
        <f t="shared" si="71"/>
        <v>0</v>
      </c>
      <c r="CA67" s="979">
        <f t="shared" si="71"/>
        <v>0</v>
      </c>
      <c r="CB67" s="393">
        <f t="shared" si="68"/>
        <v>0</v>
      </c>
      <c r="CC67" s="393">
        <f t="shared" si="69"/>
        <v>0</v>
      </c>
      <c r="CD67" s="277">
        <f t="shared" si="72"/>
        <v>0</v>
      </c>
      <c r="CF67" s="77"/>
      <c r="CG67" s="77"/>
      <c r="CH67" s="100"/>
      <c r="CI67" s="100"/>
      <c r="CJ67" s="100"/>
    </row>
    <row r="68" spans="1:88" ht="15" hidden="1" customHeight="1">
      <c r="A68" s="220" t="s">
        <v>150</v>
      </c>
      <c r="B68" s="49"/>
      <c r="C68" s="49"/>
      <c r="D68" s="50">
        <f>SUM(B68+C68)</f>
        <v>0</v>
      </c>
      <c r="E68" s="276">
        <f t="shared" si="60"/>
        <v>0</v>
      </c>
      <c r="F68" s="276">
        <f t="shared" si="61"/>
        <v>0</v>
      </c>
      <c r="G68" s="277">
        <f t="shared" si="62"/>
        <v>0</v>
      </c>
      <c r="H68" s="49"/>
      <c r="I68" s="49">
        <v>0</v>
      </c>
      <c r="J68" s="50"/>
      <c r="K68" s="49"/>
      <c r="L68" s="49">
        <v>0</v>
      </c>
      <c r="M68" s="50"/>
      <c r="N68" s="49"/>
      <c r="O68" s="49">
        <v>0</v>
      </c>
      <c r="P68" s="50"/>
      <c r="Q68" s="49"/>
      <c r="R68" s="49">
        <v>0</v>
      </c>
      <c r="S68" s="50"/>
      <c r="T68" s="49"/>
      <c r="U68" s="49">
        <v>0</v>
      </c>
      <c r="V68" s="50"/>
      <c r="W68" s="49"/>
      <c r="X68" s="49">
        <v>0</v>
      </c>
      <c r="Y68" s="50"/>
      <c r="Z68" s="49"/>
      <c r="AA68" s="49">
        <v>0</v>
      </c>
      <c r="AB68" s="50"/>
      <c r="AC68" s="49"/>
      <c r="AD68" s="49">
        <v>0</v>
      </c>
      <c r="AE68" s="50"/>
      <c r="AF68" s="49"/>
      <c r="AG68" s="49">
        <v>0</v>
      </c>
      <c r="AH68" s="50"/>
      <c r="AI68" s="49"/>
      <c r="AJ68" s="49">
        <v>0</v>
      </c>
      <c r="AK68" s="50"/>
      <c r="AL68" s="49"/>
      <c r="AM68" s="49">
        <v>0</v>
      </c>
      <c r="AN68" s="50"/>
      <c r="AO68" s="49"/>
      <c r="AP68" s="49">
        <v>0</v>
      </c>
      <c r="AQ68" s="50"/>
      <c r="AR68" s="49"/>
      <c r="AS68" s="49">
        <v>0</v>
      </c>
      <c r="AT68" s="50"/>
      <c r="AU68" s="49"/>
      <c r="AV68" s="49">
        <v>0</v>
      </c>
      <c r="AW68" s="50"/>
      <c r="AX68" s="49"/>
      <c r="AY68" s="49">
        <v>0</v>
      </c>
      <c r="AZ68" s="50"/>
      <c r="BA68" s="49"/>
      <c r="BB68" s="49">
        <v>0</v>
      </c>
      <c r="BC68" s="50"/>
      <c r="BD68" s="49"/>
      <c r="BE68" s="49">
        <v>0</v>
      </c>
      <c r="BF68" s="50"/>
      <c r="BG68" s="49"/>
      <c r="BH68" s="49"/>
      <c r="BI68" s="50">
        <f t="shared" si="63"/>
        <v>0</v>
      </c>
      <c r="BJ68" s="49"/>
      <c r="BK68" s="49">
        <v>0</v>
      </c>
      <c r="BL68" s="50"/>
      <c r="BM68" s="49"/>
      <c r="BN68" s="49"/>
      <c r="BO68" s="50">
        <f t="shared" si="64"/>
        <v>0</v>
      </c>
      <c r="BP68" s="49"/>
      <c r="BQ68" s="49"/>
      <c r="BR68" s="50">
        <f t="shared" si="65"/>
        <v>0</v>
      </c>
      <c r="BS68" s="49"/>
      <c r="BT68" s="49"/>
      <c r="BU68" s="50">
        <f t="shared" si="66"/>
        <v>0</v>
      </c>
      <c r="BV68" s="49"/>
      <c r="BW68" s="49"/>
      <c r="BX68" s="50">
        <f t="shared" si="67"/>
        <v>0</v>
      </c>
      <c r="BY68" s="979">
        <f t="shared" si="70"/>
        <v>0</v>
      </c>
      <c r="BZ68" s="979">
        <f t="shared" si="71"/>
        <v>0</v>
      </c>
      <c r="CA68" s="979">
        <f t="shared" si="71"/>
        <v>0</v>
      </c>
      <c r="CB68" s="393">
        <f t="shared" si="68"/>
        <v>0</v>
      </c>
      <c r="CC68" s="393">
        <f t="shared" si="69"/>
        <v>0</v>
      </c>
      <c r="CD68" s="277">
        <f t="shared" si="72"/>
        <v>0</v>
      </c>
      <c r="CF68" s="77"/>
      <c r="CG68" s="77"/>
      <c r="CH68" s="100"/>
      <c r="CI68" s="100"/>
      <c r="CJ68" s="100"/>
    </row>
    <row r="69" spans="1:88" ht="15" customHeight="1">
      <c r="A69" s="221" t="s">
        <v>480</v>
      </c>
      <c r="B69" s="49"/>
      <c r="C69" s="49"/>
      <c r="D69" s="50">
        <f>SUM(B69+C69)</f>
        <v>0</v>
      </c>
      <c r="E69" s="276">
        <f>B69</f>
        <v>0</v>
      </c>
      <c r="F69" s="276">
        <f>C69</f>
        <v>0</v>
      </c>
      <c r="G69" s="277">
        <f>SUM(E69+F69)</f>
        <v>0</v>
      </c>
      <c r="H69" s="49"/>
      <c r="I69" s="49">
        <v>0</v>
      </c>
      <c r="J69" s="50"/>
      <c r="K69" s="49"/>
      <c r="L69" s="49">
        <v>0</v>
      </c>
      <c r="M69" s="50"/>
      <c r="N69" s="49"/>
      <c r="O69" s="49">
        <v>0</v>
      </c>
      <c r="P69" s="50"/>
      <c r="Q69" s="49"/>
      <c r="R69" s="49">
        <v>0</v>
      </c>
      <c r="S69" s="50"/>
      <c r="T69" s="49"/>
      <c r="U69" s="49">
        <v>0</v>
      </c>
      <c r="V69" s="50"/>
      <c r="W69" s="49"/>
      <c r="X69" s="49">
        <v>0</v>
      </c>
      <c r="Y69" s="50"/>
      <c r="Z69" s="49"/>
      <c r="AA69" s="49">
        <v>65</v>
      </c>
      <c r="AB69" s="50">
        <v>65</v>
      </c>
      <c r="AC69" s="49"/>
      <c r="AD69" s="49">
        <v>0</v>
      </c>
      <c r="AE69" s="50"/>
      <c r="AF69" s="49"/>
      <c r="AG69" s="49">
        <v>0</v>
      </c>
      <c r="AH69" s="50"/>
      <c r="AI69" s="49"/>
      <c r="AJ69" s="49">
        <v>0</v>
      </c>
      <c r="AK69" s="50"/>
      <c r="AL69" s="49"/>
      <c r="AM69" s="49">
        <v>0</v>
      </c>
      <c r="AN69" s="50"/>
      <c r="AO69" s="49"/>
      <c r="AP69" s="49">
        <v>0</v>
      </c>
      <c r="AQ69" s="50"/>
      <c r="AR69" s="49"/>
      <c r="AS69" s="49">
        <v>0</v>
      </c>
      <c r="AT69" s="50"/>
      <c r="AU69" s="49"/>
      <c r="AV69" s="49">
        <v>0</v>
      </c>
      <c r="AW69" s="50"/>
      <c r="AX69" s="49"/>
      <c r="AY69" s="49">
        <v>0</v>
      </c>
      <c r="AZ69" s="50">
        <v>50</v>
      </c>
      <c r="BA69" s="49"/>
      <c r="BB69" s="49">
        <v>0</v>
      </c>
      <c r="BC69" s="50"/>
      <c r="BD69" s="49"/>
      <c r="BE69" s="49">
        <v>0</v>
      </c>
      <c r="BF69" s="50"/>
      <c r="BG69" s="49"/>
      <c r="BH69" s="49"/>
      <c r="BI69" s="50">
        <f>SUM(BG69+BH69)</f>
        <v>0</v>
      </c>
      <c r="BJ69" s="49"/>
      <c r="BK69" s="49">
        <v>0</v>
      </c>
      <c r="BL69" s="50">
        <v>1315</v>
      </c>
      <c r="BM69" s="49"/>
      <c r="BN69" s="49"/>
      <c r="BO69" s="50">
        <f>SUM(BM69+BN69)</f>
        <v>0</v>
      </c>
      <c r="BP69" s="49"/>
      <c r="BQ69" s="49"/>
      <c r="BR69" s="50">
        <f>SUM(BP69+BQ69)</f>
        <v>0</v>
      </c>
      <c r="BS69" s="49"/>
      <c r="BT69" s="49"/>
      <c r="BU69" s="50">
        <f>SUM(BS69+BT69)</f>
        <v>0</v>
      </c>
      <c r="BV69" s="49"/>
      <c r="BW69" s="49"/>
      <c r="BX69" s="50">
        <f t="shared" si="67"/>
        <v>0</v>
      </c>
      <c r="BY69" s="979">
        <f t="shared" si="70"/>
        <v>0</v>
      </c>
      <c r="BZ69" s="979">
        <f t="shared" si="71"/>
        <v>65</v>
      </c>
      <c r="CA69" s="979">
        <f t="shared" si="71"/>
        <v>1430</v>
      </c>
      <c r="CB69" s="393">
        <f t="shared" si="68"/>
        <v>0</v>
      </c>
      <c r="CC69" s="393">
        <f t="shared" si="69"/>
        <v>65</v>
      </c>
      <c r="CD69" s="277">
        <f t="shared" si="72"/>
        <v>1430</v>
      </c>
    </row>
    <row r="70" spans="1:88" ht="15" hidden="1" customHeight="1">
      <c r="A70" s="221" t="s">
        <v>141</v>
      </c>
      <c r="B70" s="49"/>
      <c r="C70" s="49"/>
      <c r="D70" s="50">
        <f t="shared" si="59"/>
        <v>0</v>
      </c>
      <c r="E70" s="276">
        <f t="shared" si="60"/>
        <v>0</v>
      </c>
      <c r="F70" s="276">
        <f t="shared" si="61"/>
        <v>0</v>
      </c>
      <c r="G70" s="277">
        <f t="shared" ref="G70:G75" si="73">SUM(E70+F70)</f>
        <v>0</v>
      </c>
      <c r="H70" s="49"/>
      <c r="I70" s="49">
        <v>0</v>
      </c>
      <c r="J70" s="50"/>
      <c r="K70" s="49"/>
      <c r="L70" s="49">
        <v>0</v>
      </c>
      <c r="M70" s="50"/>
      <c r="N70" s="49"/>
      <c r="O70" s="49">
        <v>0</v>
      </c>
      <c r="P70" s="50"/>
      <c r="Q70" s="49"/>
      <c r="R70" s="49">
        <v>0</v>
      </c>
      <c r="S70" s="50"/>
      <c r="T70" s="49"/>
      <c r="U70" s="49">
        <v>0</v>
      </c>
      <c r="V70" s="50"/>
      <c r="W70" s="49"/>
      <c r="X70" s="49">
        <v>0</v>
      </c>
      <c r="Y70" s="50"/>
      <c r="Z70" s="49"/>
      <c r="AA70" s="49">
        <v>0</v>
      </c>
      <c r="AB70" s="50"/>
      <c r="AC70" s="49"/>
      <c r="AD70" s="49">
        <v>0</v>
      </c>
      <c r="AE70" s="50"/>
      <c r="AF70" s="49"/>
      <c r="AG70" s="49">
        <v>0</v>
      </c>
      <c r="AH70" s="50"/>
      <c r="AI70" s="49"/>
      <c r="AJ70" s="49">
        <v>0</v>
      </c>
      <c r="AK70" s="50"/>
      <c r="AL70" s="49"/>
      <c r="AM70" s="49">
        <v>0</v>
      </c>
      <c r="AN70" s="50"/>
      <c r="AO70" s="49"/>
      <c r="AP70" s="49">
        <v>0</v>
      </c>
      <c r="AQ70" s="50"/>
      <c r="AR70" s="49"/>
      <c r="AS70" s="49">
        <v>0</v>
      </c>
      <c r="AT70" s="50"/>
      <c r="AU70" s="49"/>
      <c r="AV70" s="49">
        <v>0</v>
      </c>
      <c r="AW70" s="50"/>
      <c r="AX70" s="49"/>
      <c r="AY70" s="49">
        <v>0</v>
      </c>
      <c r="AZ70" s="50"/>
      <c r="BA70" s="49"/>
      <c r="BB70" s="49">
        <v>0</v>
      </c>
      <c r="BC70" s="50"/>
      <c r="BD70" s="49"/>
      <c r="BE70" s="49">
        <v>0</v>
      </c>
      <c r="BF70" s="50"/>
      <c r="BG70" s="49"/>
      <c r="BH70" s="49"/>
      <c r="BI70" s="50">
        <f t="shared" ref="BI70:BI75" si="74">SUM(BG70+BH70)</f>
        <v>0</v>
      </c>
      <c r="BJ70" s="49"/>
      <c r="BK70" s="49">
        <v>0</v>
      </c>
      <c r="BL70" s="50"/>
      <c r="BM70" s="49"/>
      <c r="BN70" s="49"/>
      <c r="BO70" s="50">
        <f t="shared" ref="BO70:BO75" si="75">SUM(BM70+BN70)</f>
        <v>0</v>
      </c>
      <c r="BP70" s="49"/>
      <c r="BQ70" s="49"/>
      <c r="BR70" s="50">
        <f t="shared" ref="BR70:BR75" si="76">SUM(BP70+BQ70)</f>
        <v>0</v>
      </c>
      <c r="BS70" s="49"/>
      <c r="BT70" s="49"/>
      <c r="BU70" s="50">
        <f t="shared" ref="BU70:BU75" si="77">SUM(BS70+BT70)</f>
        <v>0</v>
      </c>
      <c r="BV70" s="49"/>
      <c r="BW70" s="49"/>
      <c r="BX70" s="50">
        <f t="shared" si="67"/>
        <v>0</v>
      </c>
      <c r="BY70" s="979">
        <f t="shared" si="70"/>
        <v>0</v>
      </c>
      <c r="BZ70" s="979">
        <f t="shared" si="71"/>
        <v>0</v>
      </c>
      <c r="CA70" s="979">
        <f t="shared" si="71"/>
        <v>0</v>
      </c>
      <c r="CB70" s="393">
        <f t="shared" si="68"/>
        <v>0</v>
      </c>
      <c r="CC70" s="393">
        <f t="shared" si="69"/>
        <v>0</v>
      </c>
      <c r="CD70" s="277">
        <f t="shared" si="72"/>
        <v>0</v>
      </c>
      <c r="CE70" s="52"/>
      <c r="CF70" s="77"/>
      <c r="CG70" s="77"/>
      <c r="CH70" s="100"/>
      <c r="CI70" s="100"/>
      <c r="CJ70" s="100"/>
    </row>
    <row r="71" spans="1:88" ht="15" customHeight="1">
      <c r="A71" s="70" t="s">
        <v>791</v>
      </c>
      <c r="B71" s="49"/>
      <c r="C71" s="49"/>
      <c r="D71" s="50">
        <f t="shared" si="59"/>
        <v>0</v>
      </c>
      <c r="E71" s="276">
        <f t="shared" si="60"/>
        <v>0</v>
      </c>
      <c r="F71" s="276">
        <f t="shared" si="61"/>
        <v>0</v>
      </c>
      <c r="G71" s="277">
        <f t="shared" si="73"/>
        <v>0</v>
      </c>
      <c r="H71" s="49"/>
      <c r="I71" s="49">
        <v>0</v>
      </c>
      <c r="J71" s="50"/>
      <c r="K71" s="49"/>
      <c r="L71" s="49">
        <v>0</v>
      </c>
      <c r="M71" s="50"/>
      <c r="N71" s="49"/>
      <c r="O71" s="49">
        <v>0</v>
      </c>
      <c r="P71" s="50"/>
      <c r="Q71" s="49"/>
      <c r="R71" s="49">
        <v>0</v>
      </c>
      <c r="S71" s="50"/>
      <c r="T71" s="49"/>
      <c r="U71" s="49">
        <v>0</v>
      </c>
      <c r="V71" s="50"/>
      <c r="W71" s="49"/>
      <c r="X71" s="49">
        <v>0</v>
      </c>
      <c r="Y71" s="50"/>
      <c r="Z71" s="49"/>
      <c r="AA71" s="49">
        <v>0</v>
      </c>
      <c r="AB71" s="50"/>
      <c r="AC71" s="49"/>
      <c r="AD71" s="49">
        <v>0</v>
      </c>
      <c r="AE71" s="50"/>
      <c r="AF71" s="49"/>
      <c r="AG71" s="49">
        <v>0</v>
      </c>
      <c r="AH71" s="50"/>
      <c r="AI71" s="49"/>
      <c r="AJ71" s="49">
        <v>0</v>
      </c>
      <c r="AK71" s="50"/>
      <c r="AL71" s="49"/>
      <c r="AM71" s="49">
        <v>0</v>
      </c>
      <c r="AN71" s="50"/>
      <c r="AO71" s="49"/>
      <c r="AP71" s="49">
        <v>0</v>
      </c>
      <c r="AQ71" s="50"/>
      <c r="AR71" s="49"/>
      <c r="AS71" s="49">
        <v>0</v>
      </c>
      <c r="AT71" s="50"/>
      <c r="AU71" s="49"/>
      <c r="AV71" s="49">
        <v>0</v>
      </c>
      <c r="AW71" s="50"/>
      <c r="AX71" s="49"/>
      <c r="AY71" s="49">
        <v>0</v>
      </c>
      <c r="AZ71" s="50"/>
      <c r="BA71" s="49"/>
      <c r="BB71" s="49">
        <v>0</v>
      </c>
      <c r="BC71" s="50"/>
      <c r="BD71" s="49"/>
      <c r="BE71" s="49">
        <v>0</v>
      </c>
      <c r="BF71" s="50"/>
      <c r="BG71" s="49"/>
      <c r="BH71" s="49"/>
      <c r="BI71" s="50">
        <f t="shared" si="74"/>
        <v>0</v>
      </c>
      <c r="BJ71" s="49">
        <v>75</v>
      </c>
      <c r="BK71" s="49">
        <v>75</v>
      </c>
      <c r="BL71" s="50">
        <v>91</v>
      </c>
      <c r="BM71" s="49"/>
      <c r="BN71" s="49"/>
      <c r="BO71" s="50">
        <f t="shared" si="75"/>
        <v>0</v>
      </c>
      <c r="BP71" s="49"/>
      <c r="BQ71" s="49"/>
      <c r="BR71" s="50">
        <f t="shared" si="76"/>
        <v>0</v>
      </c>
      <c r="BS71" s="49"/>
      <c r="BT71" s="49"/>
      <c r="BU71" s="50">
        <f t="shared" si="77"/>
        <v>0</v>
      </c>
      <c r="BV71" s="49"/>
      <c r="BW71" s="49"/>
      <c r="BX71" s="50">
        <f t="shared" si="67"/>
        <v>0</v>
      </c>
      <c r="BY71" s="979">
        <f t="shared" si="70"/>
        <v>75</v>
      </c>
      <c r="BZ71" s="979">
        <f t="shared" si="71"/>
        <v>75</v>
      </c>
      <c r="CA71" s="979">
        <f t="shared" si="71"/>
        <v>91</v>
      </c>
      <c r="CB71" s="393">
        <f t="shared" si="68"/>
        <v>75</v>
      </c>
      <c r="CC71" s="393">
        <f t="shared" si="69"/>
        <v>75</v>
      </c>
      <c r="CD71" s="277">
        <f t="shared" si="72"/>
        <v>91</v>
      </c>
      <c r="CF71" s="77"/>
      <c r="CG71" s="77"/>
      <c r="CH71" s="100"/>
      <c r="CI71" s="100"/>
      <c r="CJ71" s="100"/>
    </row>
    <row r="72" spans="1:88" ht="15" customHeight="1">
      <c r="A72" s="70" t="s">
        <v>786</v>
      </c>
      <c r="B72" s="49"/>
      <c r="C72" s="49"/>
      <c r="D72" s="50">
        <f t="shared" si="59"/>
        <v>0</v>
      </c>
      <c r="E72" s="276">
        <f t="shared" si="60"/>
        <v>0</v>
      </c>
      <c r="F72" s="276">
        <f t="shared" si="61"/>
        <v>0</v>
      </c>
      <c r="G72" s="277">
        <f t="shared" si="73"/>
        <v>0</v>
      </c>
      <c r="H72" s="49"/>
      <c r="I72" s="49">
        <v>0</v>
      </c>
      <c r="J72" s="50"/>
      <c r="K72" s="49"/>
      <c r="L72" s="49">
        <v>0</v>
      </c>
      <c r="M72" s="50"/>
      <c r="N72" s="49"/>
      <c r="O72" s="49">
        <v>0</v>
      </c>
      <c r="P72" s="50"/>
      <c r="Q72" s="49"/>
      <c r="R72" s="49">
        <v>0</v>
      </c>
      <c r="S72" s="50"/>
      <c r="T72" s="49"/>
      <c r="U72" s="49">
        <v>0</v>
      </c>
      <c r="V72" s="50"/>
      <c r="W72" s="49"/>
      <c r="X72" s="49">
        <v>0</v>
      </c>
      <c r="Y72" s="50"/>
      <c r="Z72" s="49"/>
      <c r="AA72" s="49">
        <v>0</v>
      </c>
      <c r="AB72" s="50"/>
      <c r="AC72" s="49"/>
      <c r="AD72" s="49">
        <v>0</v>
      </c>
      <c r="AE72" s="50"/>
      <c r="AF72" s="49"/>
      <c r="AG72" s="49">
        <v>0</v>
      </c>
      <c r="AH72" s="50"/>
      <c r="AI72" s="49"/>
      <c r="AJ72" s="49">
        <v>0</v>
      </c>
      <c r="AK72" s="50"/>
      <c r="AL72" s="49"/>
      <c r="AM72" s="49">
        <v>0</v>
      </c>
      <c r="AN72" s="50"/>
      <c r="AO72" s="49"/>
      <c r="AP72" s="49">
        <v>0</v>
      </c>
      <c r="AQ72" s="50"/>
      <c r="AR72" s="49"/>
      <c r="AS72" s="49">
        <v>0</v>
      </c>
      <c r="AT72" s="50"/>
      <c r="AU72" s="49"/>
      <c r="AV72" s="49">
        <v>0</v>
      </c>
      <c r="AW72" s="50"/>
      <c r="AX72" s="49"/>
      <c r="AY72" s="49">
        <v>0</v>
      </c>
      <c r="AZ72" s="50"/>
      <c r="BA72" s="49"/>
      <c r="BB72" s="49">
        <v>0</v>
      </c>
      <c r="BC72" s="50"/>
      <c r="BD72" s="49"/>
      <c r="BE72" s="49">
        <v>0</v>
      </c>
      <c r="BF72" s="50"/>
      <c r="BG72" s="49"/>
      <c r="BH72" s="49"/>
      <c r="BI72" s="50">
        <f t="shared" si="74"/>
        <v>0</v>
      </c>
      <c r="BJ72" s="49"/>
      <c r="BK72" s="49">
        <v>0</v>
      </c>
      <c r="BL72" s="50"/>
      <c r="BM72" s="49"/>
      <c r="BN72" s="49"/>
      <c r="BO72" s="50">
        <f t="shared" si="75"/>
        <v>0</v>
      </c>
      <c r="BP72" s="49"/>
      <c r="BQ72" s="49"/>
      <c r="BR72" s="50">
        <f t="shared" si="76"/>
        <v>0</v>
      </c>
      <c r="BS72" s="49"/>
      <c r="BT72" s="49"/>
      <c r="BU72" s="50">
        <f t="shared" si="77"/>
        <v>0</v>
      </c>
      <c r="BV72" s="49"/>
      <c r="BW72" s="49"/>
      <c r="BX72" s="50">
        <f t="shared" si="67"/>
        <v>0</v>
      </c>
      <c r="BY72" s="979">
        <f t="shared" si="70"/>
        <v>0</v>
      </c>
      <c r="BZ72" s="979">
        <f t="shared" si="71"/>
        <v>0</v>
      </c>
      <c r="CA72" s="979">
        <f t="shared" si="71"/>
        <v>0</v>
      </c>
      <c r="CB72" s="393">
        <f t="shared" si="68"/>
        <v>0</v>
      </c>
      <c r="CC72" s="393">
        <f t="shared" si="69"/>
        <v>0</v>
      </c>
      <c r="CD72" s="277">
        <f t="shared" si="72"/>
        <v>0</v>
      </c>
      <c r="CE72" s="52"/>
      <c r="CF72" s="77"/>
      <c r="CG72" s="77"/>
      <c r="CH72" s="100"/>
      <c r="CI72" s="100"/>
      <c r="CJ72" s="100"/>
    </row>
    <row r="73" spans="1:88" ht="15" customHeight="1">
      <c r="A73" s="222" t="s">
        <v>153</v>
      </c>
      <c r="B73" s="47">
        <f>SUM(B59:B72)</f>
        <v>0</v>
      </c>
      <c r="C73" s="47">
        <f>SUM(C59:C72)</f>
        <v>0</v>
      </c>
      <c r="D73" s="47">
        <f t="shared" si="59"/>
        <v>0</v>
      </c>
      <c r="E73" s="156">
        <f>SUM(E59:E72)</f>
        <v>0</v>
      </c>
      <c r="F73" s="156">
        <f>SUM(F59:F72)</f>
        <v>0</v>
      </c>
      <c r="G73" s="156">
        <f t="shared" si="73"/>
        <v>0</v>
      </c>
      <c r="H73" s="47">
        <f>SUM(H59:H72)</f>
        <v>0</v>
      </c>
      <c r="I73" s="47">
        <f t="shared" ref="I73:BW73" si="78">SUM(I59:I72)</f>
        <v>0</v>
      </c>
      <c r="J73" s="47">
        <f t="shared" si="78"/>
        <v>0</v>
      </c>
      <c r="K73" s="47">
        <f t="shared" si="78"/>
        <v>0</v>
      </c>
      <c r="L73" s="47">
        <f t="shared" si="78"/>
        <v>0</v>
      </c>
      <c r="M73" s="47">
        <f t="shared" si="78"/>
        <v>0</v>
      </c>
      <c r="N73" s="47">
        <f t="shared" si="78"/>
        <v>0</v>
      </c>
      <c r="O73" s="47">
        <f t="shared" si="78"/>
        <v>0</v>
      </c>
      <c r="P73" s="47">
        <f t="shared" si="78"/>
        <v>0</v>
      </c>
      <c r="Q73" s="47">
        <f t="shared" si="78"/>
        <v>0</v>
      </c>
      <c r="R73" s="47">
        <f t="shared" si="78"/>
        <v>0</v>
      </c>
      <c r="S73" s="47">
        <f t="shared" si="78"/>
        <v>0</v>
      </c>
      <c r="T73" s="47">
        <f t="shared" si="78"/>
        <v>0</v>
      </c>
      <c r="U73" s="47">
        <f t="shared" si="78"/>
        <v>0</v>
      </c>
      <c r="V73" s="47">
        <f t="shared" si="78"/>
        <v>0</v>
      </c>
      <c r="W73" s="47">
        <f t="shared" si="78"/>
        <v>0</v>
      </c>
      <c r="X73" s="47">
        <f t="shared" si="78"/>
        <v>0</v>
      </c>
      <c r="Y73" s="47">
        <f t="shared" si="78"/>
        <v>0</v>
      </c>
      <c r="Z73" s="47">
        <f t="shared" si="78"/>
        <v>0</v>
      </c>
      <c r="AA73" s="47">
        <f t="shared" si="78"/>
        <v>65</v>
      </c>
      <c r="AB73" s="47">
        <f t="shared" si="78"/>
        <v>65</v>
      </c>
      <c r="AC73" s="47">
        <f t="shared" si="78"/>
        <v>5361</v>
      </c>
      <c r="AD73" s="47">
        <f t="shared" si="78"/>
        <v>11557</v>
      </c>
      <c r="AE73" s="47">
        <f t="shared" si="78"/>
        <v>10355</v>
      </c>
      <c r="AF73" s="47">
        <f t="shared" si="78"/>
        <v>0</v>
      </c>
      <c r="AG73" s="47">
        <f t="shared" si="78"/>
        <v>0</v>
      </c>
      <c r="AH73" s="47">
        <f t="shared" si="78"/>
        <v>0</v>
      </c>
      <c r="AI73" s="47">
        <f t="shared" si="78"/>
        <v>0</v>
      </c>
      <c r="AJ73" s="47">
        <f t="shared" si="78"/>
        <v>0</v>
      </c>
      <c r="AK73" s="47">
        <f t="shared" si="78"/>
        <v>0</v>
      </c>
      <c r="AL73" s="47">
        <f t="shared" si="78"/>
        <v>0</v>
      </c>
      <c r="AM73" s="47">
        <f t="shared" si="78"/>
        <v>1000</v>
      </c>
      <c r="AN73" s="47">
        <f t="shared" si="78"/>
        <v>1000</v>
      </c>
      <c r="AO73" s="47">
        <f t="shared" si="78"/>
        <v>0</v>
      </c>
      <c r="AP73" s="47">
        <f t="shared" si="78"/>
        <v>0</v>
      </c>
      <c r="AQ73" s="47">
        <f t="shared" si="78"/>
        <v>0</v>
      </c>
      <c r="AR73" s="47">
        <f t="shared" si="78"/>
        <v>0</v>
      </c>
      <c r="AS73" s="47">
        <f t="shared" si="78"/>
        <v>0</v>
      </c>
      <c r="AT73" s="47">
        <f t="shared" si="78"/>
        <v>0</v>
      </c>
      <c r="AU73" s="47">
        <f t="shared" ref="AU73:AW73" si="79">SUM(AU59:AU72)</f>
        <v>0</v>
      </c>
      <c r="AV73" s="47">
        <f t="shared" si="79"/>
        <v>552</v>
      </c>
      <c r="AW73" s="47">
        <f t="shared" si="79"/>
        <v>453</v>
      </c>
      <c r="AX73" s="47">
        <f t="shared" si="78"/>
        <v>0</v>
      </c>
      <c r="AY73" s="47">
        <f t="shared" si="78"/>
        <v>0</v>
      </c>
      <c r="AZ73" s="47">
        <f t="shared" si="78"/>
        <v>50</v>
      </c>
      <c r="BA73" s="47">
        <f t="shared" si="78"/>
        <v>6720</v>
      </c>
      <c r="BB73" s="47">
        <f t="shared" si="78"/>
        <v>6720</v>
      </c>
      <c r="BC73" s="47">
        <f t="shared" si="78"/>
        <v>6720</v>
      </c>
      <c r="BD73" s="47">
        <f t="shared" si="78"/>
        <v>12802</v>
      </c>
      <c r="BE73" s="47">
        <f t="shared" si="78"/>
        <v>12802</v>
      </c>
      <c r="BF73" s="47">
        <f t="shared" si="78"/>
        <v>12802</v>
      </c>
      <c r="BG73" s="47">
        <f t="shared" si="78"/>
        <v>0</v>
      </c>
      <c r="BH73" s="47">
        <f t="shared" si="78"/>
        <v>0</v>
      </c>
      <c r="BI73" s="47">
        <f t="shared" si="78"/>
        <v>0</v>
      </c>
      <c r="BJ73" s="47">
        <f t="shared" si="78"/>
        <v>75</v>
      </c>
      <c r="BK73" s="47">
        <f t="shared" si="78"/>
        <v>5062</v>
      </c>
      <c r="BL73" s="47">
        <f t="shared" si="78"/>
        <v>6393</v>
      </c>
      <c r="BM73" s="47">
        <f t="shared" si="78"/>
        <v>0</v>
      </c>
      <c r="BN73" s="47">
        <f t="shared" si="78"/>
        <v>0</v>
      </c>
      <c r="BO73" s="47">
        <f t="shared" si="78"/>
        <v>0</v>
      </c>
      <c r="BP73" s="47">
        <f t="shared" si="78"/>
        <v>0</v>
      </c>
      <c r="BQ73" s="47">
        <f t="shared" si="78"/>
        <v>0</v>
      </c>
      <c r="BR73" s="47">
        <f t="shared" si="78"/>
        <v>0</v>
      </c>
      <c r="BS73" s="47">
        <f t="shared" si="78"/>
        <v>0</v>
      </c>
      <c r="BT73" s="47">
        <f t="shared" si="78"/>
        <v>0</v>
      </c>
      <c r="BU73" s="47">
        <f t="shared" si="78"/>
        <v>0</v>
      </c>
      <c r="BV73" s="47">
        <f t="shared" si="78"/>
        <v>0</v>
      </c>
      <c r="BW73" s="47">
        <f t="shared" si="78"/>
        <v>0</v>
      </c>
      <c r="BX73" s="47">
        <f t="shared" ref="BX73:CD73" si="80">SUM(BX59:BX72)</f>
        <v>0</v>
      </c>
      <c r="BY73" s="462">
        <f t="shared" si="80"/>
        <v>24958</v>
      </c>
      <c r="BZ73" s="462">
        <f t="shared" si="80"/>
        <v>37758</v>
      </c>
      <c r="CA73" s="462">
        <f t="shared" si="80"/>
        <v>37838</v>
      </c>
      <c r="CB73" s="156">
        <f t="shared" si="80"/>
        <v>24958</v>
      </c>
      <c r="CC73" s="156">
        <f t="shared" si="80"/>
        <v>37758</v>
      </c>
      <c r="CD73" s="156">
        <f t="shared" si="80"/>
        <v>37838</v>
      </c>
      <c r="CE73" s="52"/>
      <c r="CF73" s="77"/>
      <c r="CG73" s="77"/>
      <c r="CH73" s="100"/>
      <c r="CI73" s="100"/>
      <c r="CJ73" s="100"/>
    </row>
    <row r="74" spans="1:88" ht="15" customHeight="1">
      <c r="A74" s="70" t="s">
        <v>143</v>
      </c>
      <c r="B74" s="54"/>
      <c r="C74" s="54"/>
      <c r="D74" s="55">
        <f t="shared" si="59"/>
        <v>0</v>
      </c>
      <c r="E74" s="333">
        <f t="shared" ref="E74:E81" si="81">B74</f>
        <v>0</v>
      </c>
      <c r="F74" s="333">
        <f t="shared" ref="F74:F81" si="82">C74</f>
        <v>0</v>
      </c>
      <c r="G74" s="304">
        <f t="shared" si="73"/>
        <v>0</v>
      </c>
      <c r="H74" s="54"/>
      <c r="I74" s="54">
        <v>0</v>
      </c>
      <c r="J74" s="55"/>
      <c r="K74" s="54"/>
      <c r="L74" s="54">
        <v>0</v>
      </c>
      <c r="M74" s="55"/>
      <c r="N74" s="54"/>
      <c r="O74" s="54">
        <v>0</v>
      </c>
      <c r="P74" s="55"/>
      <c r="Q74" s="54"/>
      <c r="R74" s="54">
        <v>0</v>
      </c>
      <c r="S74" s="55"/>
      <c r="T74" s="54"/>
      <c r="U74" s="54">
        <v>0</v>
      </c>
      <c r="V74" s="55"/>
      <c r="W74" s="54"/>
      <c r="X74" s="54">
        <v>0</v>
      </c>
      <c r="Y74" s="55"/>
      <c r="Z74" s="54">
        <v>0</v>
      </c>
      <c r="AA74" s="54">
        <v>0</v>
      </c>
      <c r="AB74" s="55"/>
      <c r="AC74" s="54"/>
      <c r="AD74" s="54">
        <v>0</v>
      </c>
      <c r="AE74" s="55"/>
      <c r="AF74" s="54"/>
      <c r="AG74" s="54">
        <v>0</v>
      </c>
      <c r="AH74" s="55"/>
      <c r="AI74" s="54"/>
      <c r="AJ74" s="54">
        <v>0</v>
      </c>
      <c r="AK74" s="55"/>
      <c r="AL74" s="54"/>
      <c r="AM74" s="54">
        <v>0</v>
      </c>
      <c r="AN74" s="55"/>
      <c r="AO74" s="54"/>
      <c r="AP74" s="54">
        <v>0</v>
      </c>
      <c r="AQ74" s="55"/>
      <c r="AR74" s="54"/>
      <c r="AS74" s="54">
        <v>0</v>
      </c>
      <c r="AT74" s="55"/>
      <c r="AU74" s="54"/>
      <c r="AV74" s="54">
        <v>0</v>
      </c>
      <c r="AW74" s="55"/>
      <c r="AX74" s="54"/>
      <c r="AY74" s="54">
        <v>0</v>
      </c>
      <c r="AZ74" s="55"/>
      <c r="BA74" s="54"/>
      <c r="BB74" s="54">
        <v>0</v>
      </c>
      <c r="BC74" s="55"/>
      <c r="BD74" s="54"/>
      <c r="BE74" s="54">
        <v>0</v>
      </c>
      <c r="BF74" s="55"/>
      <c r="BG74" s="54"/>
      <c r="BH74" s="54"/>
      <c r="BI74" s="55">
        <f t="shared" si="74"/>
        <v>0</v>
      </c>
      <c r="BJ74" s="54"/>
      <c r="BK74" s="54">
        <v>0</v>
      </c>
      <c r="BL74" s="55"/>
      <c r="BM74" s="54"/>
      <c r="BN74" s="54"/>
      <c r="BO74" s="55">
        <f t="shared" si="75"/>
        <v>0</v>
      </c>
      <c r="BP74" s="54"/>
      <c r="BQ74" s="54"/>
      <c r="BR74" s="55">
        <f t="shared" si="76"/>
        <v>0</v>
      </c>
      <c r="BS74" s="54"/>
      <c r="BT74" s="54"/>
      <c r="BU74" s="55">
        <f t="shared" si="77"/>
        <v>0</v>
      </c>
      <c r="BV74" s="54"/>
      <c r="BW74" s="54"/>
      <c r="BX74" s="55">
        <f t="shared" ref="BX74:BX81" si="83">SUM(BV74+BW74)</f>
        <v>0</v>
      </c>
      <c r="BY74" s="725">
        <f t="shared" ref="BY74:BY81" si="84">SUM(H74+K74+N74+Q74+T74+W74+Z74+AC74+AF74+AI74+AL74+AO74+AR74+AX74+BA74+BD74+BG74+BJ74+BM74+BP74+BS74+BV74)</f>
        <v>0</v>
      </c>
      <c r="BZ74" s="725">
        <f t="shared" ref="BZ74:CA81" si="85">SUM(I74+L74+O74+R74+U74+X74+AA74+AD74+AG74+AJ74+AM74+AP74+AS74+AY74+AV74+BB74+BE74+BH74+BK74+BN74+BQ74+BT74+BW74)</f>
        <v>0</v>
      </c>
      <c r="CA74" s="725">
        <f t="shared" si="85"/>
        <v>0</v>
      </c>
      <c r="CB74" s="393">
        <f t="shared" ref="CB74:CB81" si="86">SUM(E74+BY74)</f>
        <v>0</v>
      </c>
      <c r="CC74" s="393">
        <f t="shared" ref="CC74:CC81" si="87">SUM(F74+BZ74)</f>
        <v>0</v>
      </c>
      <c r="CD74" s="304">
        <f t="shared" ref="CD74:CD81" si="88">SUM(G74+CA74)</f>
        <v>0</v>
      </c>
      <c r="CE74" s="52"/>
      <c r="CF74" s="77"/>
      <c r="CG74" s="77"/>
      <c r="CH74" s="100"/>
      <c r="CI74" s="100"/>
      <c r="CJ74" s="100"/>
    </row>
    <row r="75" spans="1:88" ht="15" hidden="1" customHeight="1">
      <c r="A75" s="70" t="s">
        <v>142</v>
      </c>
      <c r="B75" s="54"/>
      <c r="C75" s="54"/>
      <c r="D75" s="50">
        <f t="shared" si="59"/>
        <v>0</v>
      </c>
      <c r="E75" s="333">
        <f t="shared" si="81"/>
        <v>0</v>
      </c>
      <c r="F75" s="333">
        <f t="shared" si="82"/>
        <v>0</v>
      </c>
      <c r="G75" s="277">
        <f t="shared" si="73"/>
        <v>0</v>
      </c>
      <c r="H75" s="54"/>
      <c r="I75" s="54">
        <v>0</v>
      </c>
      <c r="J75" s="50"/>
      <c r="K75" s="54"/>
      <c r="L75" s="54">
        <v>0</v>
      </c>
      <c r="M75" s="50"/>
      <c r="N75" s="54"/>
      <c r="O75" s="54">
        <v>0</v>
      </c>
      <c r="P75" s="50"/>
      <c r="Q75" s="54"/>
      <c r="R75" s="54">
        <v>0</v>
      </c>
      <c r="S75" s="50"/>
      <c r="T75" s="54"/>
      <c r="U75" s="54">
        <v>0</v>
      </c>
      <c r="V75" s="50"/>
      <c r="W75" s="54"/>
      <c r="X75" s="54">
        <v>0</v>
      </c>
      <c r="Y75" s="50"/>
      <c r="Z75" s="54"/>
      <c r="AA75" s="54">
        <v>0</v>
      </c>
      <c r="AB75" s="50"/>
      <c r="AC75" s="49"/>
      <c r="AD75" s="49">
        <v>0</v>
      </c>
      <c r="AE75" s="50"/>
      <c r="AF75" s="49"/>
      <c r="AG75" s="49">
        <v>0</v>
      </c>
      <c r="AH75" s="50"/>
      <c r="AI75" s="49"/>
      <c r="AJ75" s="49">
        <v>0</v>
      </c>
      <c r="AK75" s="50"/>
      <c r="AL75" s="49"/>
      <c r="AM75" s="49">
        <v>0</v>
      </c>
      <c r="AN75" s="50"/>
      <c r="AO75" s="49"/>
      <c r="AP75" s="49">
        <v>0</v>
      </c>
      <c r="AQ75" s="50"/>
      <c r="AR75" s="49"/>
      <c r="AS75" s="49">
        <v>0</v>
      </c>
      <c r="AT75" s="50"/>
      <c r="AU75" s="49"/>
      <c r="AV75" s="49">
        <v>0</v>
      </c>
      <c r="AW75" s="50"/>
      <c r="AX75" s="49"/>
      <c r="AY75" s="49">
        <v>0</v>
      </c>
      <c r="AZ75" s="50"/>
      <c r="BA75" s="49"/>
      <c r="BB75" s="49">
        <v>0</v>
      </c>
      <c r="BC75" s="50"/>
      <c r="BD75" s="49"/>
      <c r="BE75" s="49">
        <v>0</v>
      </c>
      <c r="BF75" s="50"/>
      <c r="BG75" s="49"/>
      <c r="BH75" s="49"/>
      <c r="BI75" s="50">
        <f t="shared" si="74"/>
        <v>0</v>
      </c>
      <c r="BJ75" s="49"/>
      <c r="BK75" s="49">
        <v>0</v>
      </c>
      <c r="BL75" s="50"/>
      <c r="BM75" s="49"/>
      <c r="BN75" s="49"/>
      <c r="BO75" s="50">
        <f t="shared" si="75"/>
        <v>0</v>
      </c>
      <c r="BP75" s="49"/>
      <c r="BQ75" s="49"/>
      <c r="BR75" s="50">
        <f t="shared" si="76"/>
        <v>0</v>
      </c>
      <c r="BS75" s="49"/>
      <c r="BT75" s="49"/>
      <c r="BU75" s="50">
        <f t="shared" si="77"/>
        <v>0</v>
      </c>
      <c r="BV75" s="49"/>
      <c r="BW75" s="49"/>
      <c r="BX75" s="50">
        <f t="shared" si="83"/>
        <v>0</v>
      </c>
      <c r="BY75" s="979">
        <f t="shared" si="84"/>
        <v>0</v>
      </c>
      <c r="BZ75" s="979">
        <f t="shared" si="85"/>
        <v>0</v>
      </c>
      <c r="CA75" s="725">
        <f t="shared" si="85"/>
        <v>0</v>
      </c>
      <c r="CB75" s="393">
        <f t="shared" si="86"/>
        <v>0</v>
      </c>
      <c r="CC75" s="393">
        <f t="shared" si="87"/>
        <v>0</v>
      </c>
      <c r="CD75" s="277">
        <f t="shared" si="88"/>
        <v>0</v>
      </c>
      <c r="CF75" s="77"/>
      <c r="CG75" s="77"/>
      <c r="CH75" s="100"/>
      <c r="CI75" s="100"/>
      <c r="CJ75" s="100"/>
    </row>
    <row r="76" spans="1:88" ht="15" customHeight="1">
      <c r="A76" s="70" t="s">
        <v>862</v>
      </c>
      <c r="B76" s="54"/>
      <c r="C76" s="54"/>
      <c r="D76" s="50">
        <f>SUM(B76+C76)</f>
        <v>0</v>
      </c>
      <c r="E76" s="333">
        <f t="shared" si="81"/>
        <v>0</v>
      </c>
      <c r="F76" s="333">
        <f t="shared" si="82"/>
        <v>0</v>
      </c>
      <c r="G76" s="277">
        <f>SUM(E76+F76)</f>
        <v>0</v>
      </c>
      <c r="H76" s="54"/>
      <c r="I76" s="54">
        <v>0</v>
      </c>
      <c r="J76" s="50"/>
      <c r="K76" s="54"/>
      <c r="L76" s="54">
        <v>0</v>
      </c>
      <c r="M76" s="50"/>
      <c r="N76" s="54"/>
      <c r="O76" s="54">
        <v>0</v>
      </c>
      <c r="P76" s="50"/>
      <c r="Q76" s="54"/>
      <c r="R76" s="54">
        <v>0</v>
      </c>
      <c r="S76" s="50"/>
      <c r="T76" s="54"/>
      <c r="U76" s="54">
        <v>0</v>
      </c>
      <c r="V76" s="50"/>
      <c r="W76" s="54"/>
      <c r="X76" s="54">
        <v>0</v>
      </c>
      <c r="Y76" s="50"/>
      <c r="Z76" s="54"/>
      <c r="AA76" s="54">
        <v>0</v>
      </c>
      <c r="AB76" s="50"/>
      <c r="AC76" s="49"/>
      <c r="AD76" s="49">
        <v>0</v>
      </c>
      <c r="AE76" s="50"/>
      <c r="AF76" s="49"/>
      <c r="AG76" s="49">
        <v>0</v>
      </c>
      <c r="AH76" s="50"/>
      <c r="AI76" s="49"/>
      <c r="AJ76" s="49">
        <v>0</v>
      </c>
      <c r="AK76" s="50"/>
      <c r="AL76" s="49"/>
      <c r="AM76" s="49">
        <v>0</v>
      </c>
      <c r="AN76" s="50"/>
      <c r="AO76" s="49"/>
      <c r="AP76" s="49">
        <v>0</v>
      </c>
      <c r="AQ76" s="50"/>
      <c r="AR76" s="49"/>
      <c r="AS76" s="49">
        <v>0</v>
      </c>
      <c r="AT76" s="50"/>
      <c r="AU76" s="49"/>
      <c r="AV76" s="49">
        <v>0</v>
      </c>
      <c r="AW76" s="50"/>
      <c r="AX76" s="49"/>
      <c r="AY76" s="49">
        <v>0</v>
      </c>
      <c r="AZ76" s="50"/>
      <c r="BA76" s="49"/>
      <c r="BB76" s="49">
        <v>0</v>
      </c>
      <c r="BC76" s="50"/>
      <c r="BD76" s="49"/>
      <c r="BE76" s="49">
        <v>0</v>
      </c>
      <c r="BF76" s="50"/>
      <c r="BG76" s="49"/>
      <c r="BH76" s="49"/>
      <c r="BI76" s="50">
        <f>SUM(BG76+BH76)</f>
        <v>0</v>
      </c>
      <c r="BJ76" s="49"/>
      <c r="BK76" s="49">
        <v>0</v>
      </c>
      <c r="BL76" s="50"/>
      <c r="BM76" s="49"/>
      <c r="BN76" s="49"/>
      <c r="BO76" s="50">
        <f>SUM(BM76+BN76)</f>
        <v>0</v>
      </c>
      <c r="BP76" s="49"/>
      <c r="BQ76" s="49"/>
      <c r="BR76" s="50">
        <f>SUM(BP76+BQ76)</f>
        <v>0</v>
      </c>
      <c r="BS76" s="49"/>
      <c r="BT76" s="49"/>
      <c r="BU76" s="50">
        <f>SUM(BS76+BT76)</f>
        <v>0</v>
      </c>
      <c r="BV76" s="49"/>
      <c r="BW76" s="49"/>
      <c r="BX76" s="50">
        <f t="shared" si="83"/>
        <v>0</v>
      </c>
      <c r="BY76" s="979">
        <f t="shared" si="84"/>
        <v>0</v>
      </c>
      <c r="BZ76" s="979">
        <f t="shared" si="85"/>
        <v>0</v>
      </c>
      <c r="CA76" s="725">
        <f t="shared" si="85"/>
        <v>0</v>
      </c>
      <c r="CB76" s="393">
        <f t="shared" si="86"/>
        <v>0</v>
      </c>
      <c r="CC76" s="393">
        <f t="shared" si="87"/>
        <v>0</v>
      </c>
      <c r="CD76" s="277">
        <f t="shared" si="88"/>
        <v>0</v>
      </c>
      <c r="CE76" s="52"/>
      <c r="CF76" s="77"/>
      <c r="CG76" s="77"/>
      <c r="CH76" s="100"/>
      <c r="CI76" s="100"/>
      <c r="CJ76" s="100"/>
    </row>
    <row r="77" spans="1:88" ht="15" customHeight="1">
      <c r="A77" s="103" t="s">
        <v>792</v>
      </c>
      <c r="B77" s="54"/>
      <c r="C77" s="54"/>
      <c r="D77" s="50">
        <f t="shared" si="59"/>
        <v>0</v>
      </c>
      <c r="E77" s="333">
        <f t="shared" si="81"/>
        <v>0</v>
      </c>
      <c r="F77" s="333">
        <f t="shared" si="82"/>
        <v>0</v>
      </c>
      <c r="G77" s="277">
        <f>SUM(E77+F77)</f>
        <v>0</v>
      </c>
      <c r="H77" s="54"/>
      <c r="I77" s="54">
        <v>0</v>
      </c>
      <c r="J77" s="50"/>
      <c r="K77" s="54"/>
      <c r="L77" s="54">
        <v>0</v>
      </c>
      <c r="M77" s="50"/>
      <c r="N77" s="54"/>
      <c r="O77" s="54">
        <v>0</v>
      </c>
      <c r="P77" s="50"/>
      <c r="Q77" s="54"/>
      <c r="R77" s="54">
        <v>0</v>
      </c>
      <c r="S77" s="50"/>
      <c r="T77" s="54"/>
      <c r="U77" s="54">
        <v>0</v>
      </c>
      <c r="V77" s="50"/>
      <c r="W77" s="54"/>
      <c r="X77" s="54">
        <v>0</v>
      </c>
      <c r="Y77" s="50"/>
      <c r="Z77" s="54"/>
      <c r="AA77" s="54">
        <v>0</v>
      </c>
      <c r="AB77" s="50"/>
      <c r="AC77" s="49"/>
      <c r="AD77" s="49">
        <v>0</v>
      </c>
      <c r="AE77" s="50"/>
      <c r="AF77" s="49"/>
      <c r="AG77" s="49">
        <v>0</v>
      </c>
      <c r="AH77" s="50"/>
      <c r="AI77" s="49"/>
      <c r="AJ77" s="49">
        <v>0</v>
      </c>
      <c r="AK77" s="50"/>
      <c r="AL77" s="49"/>
      <c r="AM77" s="49">
        <v>0</v>
      </c>
      <c r="AN77" s="50"/>
      <c r="AO77" s="49"/>
      <c r="AP77" s="49">
        <v>0</v>
      </c>
      <c r="AQ77" s="50"/>
      <c r="AR77" s="49"/>
      <c r="AS77" s="49">
        <v>0</v>
      </c>
      <c r="AT77" s="50"/>
      <c r="AU77" s="49"/>
      <c r="AV77" s="49">
        <v>0</v>
      </c>
      <c r="AW77" s="50"/>
      <c r="AX77" s="49"/>
      <c r="AY77" s="49">
        <v>0</v>
      </c>
      <c r="AZ77" s="50"/>
      <c r="BA77" s="49"/>
      <c r="BB77" s="49">
        <v>0</v>
      </c>
      <c r="BC77" s="50"/>
      <c r="BD77" s="49"/>
      <c r="BE77" s="49">
        <v>0</v>
      </c>
      <c r="BF77" s="50"/>
      <c r="BG77" s="49"/>
      <c r="BH77" s="49"/>
      <c r="BI77" s="50">
        <f>SUM(BG77+BH77)</f>
        <v>0</v>
      </c>
      <c r="BJ77" s="49"/>
      <c r="BK77" s="49">
        <v>0</v>
      </c>
      <c r="BL77" s="50"/>
      <c r="BM77" s="49"/>
      <c r="BN77" s="49"/>
      <c r="BO77" s="50">
        <f>SUM(BM77+BN77)</f>
        <v>0</v>
      </c>
      <c r="BP77" s="49"/>
      <c r="BQ77" s="49"/>
      <c r="BR77" s="50">
        <f>SUM(BP77+BQ77)</f>
        <v>0</v>
      </c>
      <c r="BS77" s="49"/>
      <c r="BT77" s="49"/>
      <c r="BU77" s="50">
        <f>SUM(BS77+BT77)</f>
        <v>0</v>
      </c>
      <c r="BV77" s="49"/>
      <c r="BW77" s="49"/>
      <c r="BX77" s="50">
        <f t="shared" si="83"/>
        <v>0</v>
      </c>
      <c r="BY77" s="979">
        <f t="shared" si="84"/>
        <v>0</v>
      </c>
      <c r="BZ77" s="979">
        <f t="shared" si="85"/>
        <v>0</v>
      </c>
      <c r="CA77" s="725">
        <f t="shared" si="85"/>
        <v>0</v>
      </c>
      <c r="CB77" s="393">
        <f t="shared" si="86"/>
        <v>0</v>
      </c>
      <c r="CC77" s="393">
        <f t="shared" si="87"/>
        <v>0</v>
      </c>
      <c r="CD77" s="277">
        <f t="shared" si="88"/>
        <v>0</v>
      </c>
      <c r="CE77" s="52"/>
      <c r="CF77" s="77"/>
      <c r="CG77" s="77"/>
      <c r="CH77" s="100"/>
      <c r="CI77" s="100"/>
      <c r="CJ77" s="100"/>
    </row>
    <row r="78" spans="1:88" s="103" customFormat="1" ht="15" customHeight="1">
      <c r="A78" s="103" t="s">
        <v>787</v>
      </c>
      <c r="B78" s="54"/>
      <c r="C78" s="54"/>
      <c r="D78" s="50">
        <f t="shared" si="59"/>
        <v>0</v>
      </c>
      <c r="E78" s="333">
        <f t="shared" si="81"/>
        <v>0</v>
      </c>
      <c r="F78" s="333">
        <f t="shared" si="82"/>
        <v>0</v>
      </c>
      <c r="G78" s="277">
        <f>SUM(E78+F78)</f>
        <v>0</v>
      </c>
      <c r="H78" s="54"/>
      <c r="I78" s="54">
        <v>0</v>
      </c>
      <c r="J78" s="50"/>
      <c r="K78" s="54"/>
      <c r="L78" s="54">
        <v>0</v>
      </c>
      <c r="M78" s="50"/>
      <c r="N78" s="54"/>
      <c r="O78" s="54">
        <v>0</v>
      </c>
      <c r="P78" s="50"/>
      <c r="Q78" s="54"/>
      <c r="R78" s="54">
        <v>0</v>
      </c>
      <c r="S78" s="50"/>
      <c r="T78" s="54"/>
      <c r="U78" s="54">
        <v>0</v>
      </c>
      <c r="V78" s="50"/>
      <c r="W78" s="54"/>
      <c r="X78" s="54">
        <v>0</v>
      </c>
      <c r="Y78" s="50"/>
      <c r="Z78" s="54"/>
      <c r="AA78" s="54">
        <v>0</v>
      </c>
      <c r="AB78" s="50"/>
      <c r="AC78" s="49"/>
      <c r="AD78" s="49">
        <v>0</v>
      </c>
      <c r="AE78" s="50"/>
      <c r="AF78" s="49"/>
      <c r="AG78" s="49">
        <v>0</v>
      </c>
      <c r="AH78" s="50"/>
      <c r="AI78" s="49"/>
      <c r="AJ78" s="49">
        <v>0</v>
      </c>
      <c r="AK78" s="50"/>
      <c r="AL78" s="49"/>
      <c r="AM78" s="49">
        <v>0</v>
      </c>
      <c r="AN78" s="50"/>
      <c r="AO78" s="49"/>
      <c r="AP78" s="49">
        <v>0</v>
      </c>
      <c r="AQ78" s="50"/>
      <c r="AR78" s="49"/>
      <c r="AS78" s="49">
        <v>0</v>
      </c>
      <c r="AT78" s="50"/>
      <c r="AU78" s="49"/>
      <c r="AV78" s="49">
        <v>0</v>
      </c>
      <c r="AW78" s="50"/>
      <c r="AX78" s="49"/>
      <c r="AY78" s="49">
        <v>0</v>
      </c>
      <c r="AZ78" s="50"/>
      <c r="BA78" s="49"/>
      <c r="BB78" s="49">
        <v>0</v>
      </c>
      <c r="BC78" s="50"/>
      <c r="BD78" s="49"/>
      <c r="BE78" s="49">
        <v>0</v>
      </c>
      <c r="BF78" s="50"/>
      <c r="BG78" s="49"/>
      <c r="BH78" s="49"/>
      <c r="BI78" s="50">
        <f>SUM(BG78+BH78)</f>
        <v>0</v>
      </c>
      <c r="BJ78" s="49"/>
      <c r="BK78" s="49">
        <v>0</v>
      </c>
      <c r="BL78" s="50"/>
      <c r="BM78" s="49"/>
      <c r="BN78" s="49"/>
      <c r="BO78" s="50">
        <f>SUM(BM78+BN78)</f>
        <v>0</v>
      </c>
      <c r="BP78" s="49"/>
      <c r="BQ78" s="49"/>
      <c r="BR78" s="50">
        <f>SUM(BP78+BQ78)</f>
        <v>0</v>
      </c>
      <c r="BS78" s="49"/>
      <c r="BT78" s="49"/>
      <c r="BU78" s="50">
        <f>SUM(BS78+BT78)</f>
        <v>0</v>
      </c>
      <c r="BV78" s="49"/>
      <c r="BW78" s="49"/>
      <c r="BX78" s="50">
        <f t="shared" si="83"/>
        <v>0</v>
      </c>
      <c r="BY78" s="979">
        <f t="shared" si="84"/>
        <v>0</v>
      </c>
      <c r="BZ78" s="979">
        <f t="shared" si="85"/>
        <v>0</v>
      </c>
      <c r="CA78" s="725">
        <f t="shared" si="85"/>
        <v>0</v>
      </c>
      <c r="CB78" s="393">
        <f t="shared" si="86"/>
        <v>0</v>
      </c>
      <c r="CC78" s="393">
        <f t="shared" si="87"/>
        <v>0</v>
      </c>
      <c r="CD78" s="277">
        <f t="shared" si="88"/>
        <v>0</v>
      </c>
      <c r="CE78" s="46"/>
      <c r="CF78" s="66"/>
      <c r="CG78" s="66"/>
      <c r="CH78" s="59"/>
      <c r="CI78" s="59"/>
      <c r="CJ78" s="59"/>
    </row>
    <row r="79" spans="1:88" s="103" customFormat="1" ht="15" hidden="1" customHeight="1">
      <c r="A79" s="103" t="s">
        <v>144</v>
      </c>
      <c r="B79" s="54"/>
      <c r="C79" s="54"/>
      <c r="D79" s="50">
        <f>SUM(B79+C79)</f>
        <v>0</v>
      </c>
      <c r="E79" s="333">
        <f t="shared" si="81"/>
        <v>0</v>
      </c>
      <c r="F79" s="333">
        <f t="shared" si="82"/>
        <v>0</v>
      </c>
      <c r="G79" s="277">
        <f>SUM(E79+F79)</f>
        <v>0</v>
      </c>
      <c r="H79" s="54"/>
      <c r="I79" s="54">
        <v>0</v>
      </c>
      <c r="J79" s="50"/>
      <c r="K79" s="54"/>
      <c r="L79" s="54">
        <v>0</v>
      </c>
      <c r="M79" s="50"/>
      <c r="N79" s="54"/>
      <c r="O79" s="54">
        <v>0</v>
      </c>
      <c r="P79" s="50"/>
      <c r="Q79" s="54"/>
      <c r="R79" s="54">
        <v>0</v>
      </c>
      <c r="S79" s="50"/>
      <c r="T79" s="54"/>
      <c r="U79" s="54">
        <v>0</v>
      </c>
      <c r="V79" s="50"/>
      <c r="W79" s="54"/>
      <c r="X79" s="54">
        <v>0</v>
      </c>
      <c r="Y79" s="50"/>
      <c r="Z79" s="54"/>
      <c r="AA79" s="54">
        <v>0</v>
      </c>
      <c r="AB79" s="50"/>
      <c r="AC79" s="49"/>
      <c r="AD79" s="49">
        <v>0</v>
      </c>
      <c r="AE79" s="50"/>
      <c r="AF79" s="49"/>
      <c r="AG79" s="49">
        <v>0</v>
      </c>
      <c r="AH79" s="50"/>
      <c r="AI79" s="49"/>
      <c r="AJ79" s="49">
        <v>0</v>
      </c>
      <c r="AK79" s="50"/>
      <c r="AL79" s="49"/>
      <c r="AM79" s="49">
        <v>0</v>
      </c>
      <c r="AN79" s="50"/>
      <c r="AO79" s="49"/>
      <c r="AP79" s="49">
        <v>0</v>
      </c>
      <c r="AQ79" s="50"/>
      <c r="AR79" s="49"/>
      <c r="AS79" s="49">
        <v>0</v>
      </c>
      <c r="AT79" s="50"/>
      <c r="AU79" s="49"/>
      <c r="AV79" s="49">
        <v>0</v>
      </c>
      <c r="AW79" s="50"/>
      <c r="AX79" s="49"/>
      <c r="AY79" s="49">
        <v>0</v>
      </c>
      <c r="AZ79" s="50"/>
      <c r="BA79" s="49"/>
      <c r="BB79" s="49">
        <v>0</v>
      </c>
      <c r="BC79" s="50"/>
      <c r="BD79" s="49"/>
      <c r="BE79" s="49">
        <v>0</v>
      </c>
      <c r="BF79" s="50"/>
      <c r="BG79" s="49"/>
      <c r="BH79" s="49"/>
      <c r="BI79" s="50">
        <f>SUM(BG79+BH79)</f>
        <v>0</v>
      </c>
      <c r="BJ79" s="49"/>
      <c r="BK79" s="49">
        <v>0</v>
      </c>
      <c r="BL79" s="50"/>
      <c r="BM79" s="49"/>
      <c r="BN79" s="49"/>
      <c r="BO79" s="50">
        <f>SUM(BM79+BN79)</f>
        <v>0</v>
      </c>
      <c r="BP79" s="49"/>
      <c r="BQ79" s="49"/>
      <c r="BR79" s="50">
        <f>SUM(BP79+BQ79)</f>
        <v>0</v>
      </c>
      <c r="BS79" s="49"/>
      <c r="BT79" s="49"/>
      <c r="BU79" s="50">
        <f>SUM(BS79+BT79)</f>
        <v>0</v>
      </c>
      <c r="BV79" s="49"/>
      <c r="BW79" s="49"/>
      <c r="BX79" s="50">
        <f t="shared" si="83"/>
        <v>0</v>
      </c>
      <c r="BY79" s="979">
        <f t="shared" si="84"/>
        <v>0</v>
      </c>
      <c r="BZ79" s="979">
        <f t="shared" si="85"/>
        <v>0</v>
      </c>
      <c r="CA79" s="725">
        <f t="shared" si="85"/>
        <v>0</v>
      </c>
      <c r="CB79" s="393">
        <f t="shared" si="86"/>
        <v>0</v>
      </c>
      <c r="CC79" s="393">
        <f t="shared" si="87"/>
        <v>0</v>
      </c>
      <c r="CD79" s="277">
        <f t="shared" si="88"/>
        <v>0</v>
      </c>
      <c r="CE79" s="46"/>
      <c r="CF79" s="66"/>
      <c r="CG79" s="66"/>
      <c r="CH79" s="59"/>
      <c r="CI79" s="59"/>
      <c r="CJ79" s="59"/>
    </row>
    <row r="80" spans="1:88" s="103" customFormat="1" ht="15" customHeight="1">
      <c r="A80" s="103" t="s">
        <v>793</v>
      </c>
      <c r="B80" s="54"/>
      <c r="C80" s="54"/>
      <c r="D80" s="50">
        <f t="shared" si="59"/>
        <v>0</v>
      </c>
      <c r="E80" s="333">
        <f t="shared" si="81"/>
        <v>0</v>
      </c>
      <c r="F80" s="333">
        <f t="shared" si="82"/>
        <v>0</v>
      </c>
      <c r="G80" s="277">
        <f t="shared" ref="G80:G99" si="89">SUM(E80+F80)</f>
        <v>0</v>
      </c>
      <c r="H80" s="54"/>
      <c r="I80" s="54">
        <v>0</v>
      </c>
      <c r="J80" s="50"/>
      <c r="K80" s="54"/>
      <c r="L80" s="54">
        <v>0</v>
      </c>
      <c r="M80" s="50"/>
      <c r="N80" s="54"/>
      <c r="O80" s="54">
        <v>0</v>
      </c>
      <c r="P80" s="50"/>
      <c r="Q80" s="54"/>
      <c r="R80" s="54">
        <v>0</v>
      </c>
      <c r="S80" s="50"/>
      <c r="T80" s="54"/>
      <c r="U80" s="54">
        <v>0</v>
      </c>
      <c r="V80" s="50"/>
      <c r="W80" s="54"/>
      <c r="X80" s="54">
        <v>0</v>
      </c>
      <c r="Y80" s="50"/>
      <c r="Z80" s="54"/>
      <c r="AA80" s="54">
        <v>0</v>
      </c>
      <c r="AB80" s="50"/>
      <c r="AC80" s="49"/>
      <c r="AD80" s="49">
        <v>0</v>
      </c>
      <c r="AE80" s="50"/>
      <c r="AF80" s="49"/>
      <c r="AG80" s="49">
        <v>0</v>
      </c>
      <c r="AH80" s="50"/>
      <c r="AI80" s="49"/>
      <c r="AJ80" s="49">
        <v>0</v>
      </c>
      <c r="AK80" s="50"/>
      <c r="AL80" s="49"/>
      <c r="AM80" s="49">
        <v>0</v>
      </c>
      <c r="AN80" s="50"/>
      <c r="AO80" s="49"/>
      <c r="AP80" s="49">
        <v>0</v>
      </c>
      <c r="AQ80" s="50"/>
      <c r="AR80" s="49"/>
      <c r="AS80" s="49">
        <v>0</v>
      </c>
      <c r="AT80" s="50"/>
      <c r="AU80" s="49"/>
      <c r="AV80" s="49">
        <v>0</v>
      </c>
      <c r="AW80" s="50"/>
      <c r="AX80" s="49"/>
      <c r="AY80" s="49">
        <v>0</v>
      </c>
      <c r="AZ80" s="50"/>
      <c r="BA80" s="49"/>
      <c r="BB80" s="49">
        <v>0</v>
      </c>
      <c r="BC80" s="50"/>
      <c r="BD80" s="49"/>
      <c r="BE80" s="49">
        <v>0</v>
      </c>
      <c r="BF80" s="50"/>
      <c r="BG80" s="49"/>
      <c r="BH80" s="49"/>
      <c r="BI80" s="50">
        <f t="shared" ref="BI80:BI99" si="90">SUM(BG80+BH80)</f>
        <v>0</v>
      </c>
      <c r="BJ80" s="49"/>
      <c r="BK80" s="49">
        <v>0</v>
      </c>
      <c r="BL80" s="50"/>
      <c r="BM80" s="49"/>
      <c r="BN80" s="49"/>
      <c r="BO80" s="50">
        <f t="shared" ref="BO80:BO99" si="91">SUM(BM80+BN80)</f>
        <v>0</v>
      </c>
      <c r="BP80" s="49"/>
      <c r="BQ80" s="49"/>
      <c r="BR80" s="50">
        <f t="shared" ref="BR80:BR99" si="92">SUM(BP80+BQ80)</f>
        <v>0</v>
      </c>
      <c r="BS80" s="49"/>
      <c r="BT80" s="49"/>
      <c r="BU80" s="50">
        <f t="shared" ref="BU80:BU99" si="93">SUM(BS80+BT80)</f>
        <v>0</v>
      </c>
      <c r="BV80" s="49"/>
      <c r="BW80" s="49"/>
      <c r="BX80" s="50">
        <f t="shared" si="83"/>
        <v>0</v>
      </c>
      <c r="BY80" s="979">
        <f t="shared" si="84"/>
        <v>0</v>
      </c>
      <c r="BZ80" s="979">
        <f t="shared" si="85"/>
        <v>0</v>
      </c>
      <c r="CA80" s="725">
        <f t="shared" si="85"/>
        <v>0</v>
      </c>
      <c r="CB80" s="393">
        <f t="shared" si="86"/>
        <v>0</v>
      </c>
      <c r="CC80" s="393">
        <f t="shared" si="87"/>
        <v>0</v>
      </c>
      <c r="CD80" s="277">
        <f t="shared" si="88"/>
        <v>0</v>
      </c>
      <c r="CE80" s="46"/>
      <c r="CF80" s="96"/>
      <c r="CG80" s="96"/>
      <c r="CH80" s="112"/>
      <c r="CI80" s="59"/>
      <c r="CJ80" s="59"/>
    </row>
    <row r="81" spans="1:88" s="103" customFormat="1" ht="15" customHeight="1">
      <c r="A81" s="103" t="s">
        <v>145</v>
      </c>
      <c r="B81" s="54"/>
      <c r="C81" s="54"/>
      <c r="D81" s="50">
        <f t="shared" si="59"/>
        <v>0</v>
      </c>
      <c r="E81" s="333">
        <f t="shared" si="81"/>
        <v>0</v>
      </c>
      <c r="F81" s="333">
        <f t="shared" si="82"/>
        <v>0</v>
      </c>
      <c r="G81" s="277">
        <f t="shared" si="89"/>
        <v>0</v>
      </c>
      <c r="H81" s="54"/>
      <c r="I81" s="54">
        <v>0</v>
      </c>
      <c r="J81" s="50"/>
      <c r="K81" s="54"/>
      <c r="L81" s="54">
        <v>0</v>
      </c>
      <c r="M81" s="50"/>
      <c r="N81" s="54"/>
      <c r="O81" s="54">
        <v>0</v>
      </c>
      <c r="P81" s="50"/>
      <c r="Q81" s="54"/>
      <c r="R81" s="54">
        <v>0</v>
      </c>
      <c r="S81" s="50"/>
      <c r="T81" s="54"/>
      <c r="U81" s="54">
        <v>0</v>
      </c>
      <c r="V81" s="50"/>
      <c r="W81" s="54"/>
      <c r="X81" s="54">
        <v>0</v>
      </c>
      <c r="Y81" s="50"/>
      <c r="Z81" s="54"/>
      <c r="AA81" s="54">
        <v>0</v>
      </c>
      <c r="AB81" s="50"/>
      <c r="AC81" s="49"/>
      <c r="AD81" s="49">
        <v>0</v>
      </c>
      <c r="AE81" s="50"/>
      <c r="AF81" s="49"/>
      <c r="AG81" s="49">
        <v>0</v>
      </c>
      <c r="AH81" s="50"/>
      <c r="AI81" s="49"/>
      <c r="AJ81" s="49">
        <v>0</v>
      </c>
      <c r="AK81" s="50"/>
      <c r="AL81" s="49"/>
      <c r="AM81" s="49">
        <v>0</v>
      </c>
      <c r="AN81" s="50"/>
      <c r="AO81" s="49"/>
      <c r="AP81" s="49">
        <v>0</v>
      </c>
      <c r="AQ81" s="50"/>
      <c r="AR81" s="49"/>
      <c r="AS81" s="49">
        <v>0</v>
      </c>
      <c r="AT81" s="50"/>
      <c r="AU81" s="49"/>
      <c r="AV81" s="49">
        <v>0</v>
      </c>
      <c r="AW81" s="50"/>
      <c r="AX81" s="49"/>
      <c r="AY81" s="49">
        <v>0</v>
      </c>
      <c r="AZ81" s="50"/>
      <c r="BA81" s="49"/>
      <c r="BB81" s="49">
        <v>0</v>
      </c>
      <c r="BC81" s="50"/>
      <c r="BD81" s="49"/>
      <c r="BE81" s="49">
        <v>0</v>
      </c>
      <c r="BF81" s="50"/>
      <c r="BG81" s="49"/>
      <c r="BH81" s="49"/>
      <c r="BI81" s="50">
        <f t="shared" si="90"/>
        <v>0</v>
      </c>
      <c r="BJ81" s="49"/>
      <c r="BK81" s="49">
        <v>0</v>
      </c>
      <c r="BL81" s="50"/>
      <c r="BM81" s="49"/>
      <c r="BN81" s="49"/>
      <c r="BO81" s="50">
        <f t="shared" si="91"/>
        <v>0</v>
      </c>
      <c r="BP81" s="49"/>
      <c r="BQ81" s="49"/>
      <c r="BR81" s="50">
        <f t="shared" si="92"/>
        <v>0</v>
      </c>
      <c r="BS81" s="49"/>
      <c r="BT81" s="49"/>
      <c r="BU81" s="50">
        <f t="shared" si="93"/>
        <v>0</v>
      </c>
      <c r="BV81" s="49"/>
      <c r="BW81" s="49"/>
      <c r="BX81" s="50">
        <f t="shared" si="83"/>
        <v>0</v>
      </c>
      <c r="BY81" s="979">
        <f t="shared" si="84"/>
        <v>0</v>
      </c>
      <c r="BZ81" s="979">
        <f t="shared" si="85"/>
        <v>0</v>
      </c>
      <c r="CA81" s="725">
        <f t="shared" si="85"/>
        <v>0</v>
      </c>
      <c r="CB81" s="393">
        <f t="shared" si="86"/>
        <v>0</v>
      </c>
      <c r="CC81" s="393">
        <f t="shared" si="87"/>
        <v>0</v>
      </c>
      <c r="CD81" s="277">
        <f t="shared" si="88"/>
        <v>0</v>
      </c>
      <c r="CF81" s="66"/>
      <c r="CG81" s="66"/>
      <c r="CH81" s="59"/>
      <c r="CI81" s="59"/>
      <c r="CJ81" s="59"/>
    </row>
    <row r="82" spans="1:88" ht="15" customHeight="1">
      <c r="A82" s="223" t="s">
        <v>154</v>
      </c>
      <c r="B82" s="47">
        <f>SUM(B74:B81)</f>
        <v>0</v>
      </c>
      <c r="C82" s="47">
        <f>SUM(C74:C81)</f>
        <v>0</v>
      </c>
      <c r="D82" s="47">
        <f t="shared" si="59"/>
        <v>0</v>
      </c>
      <c r="E82" s="156">
        <f>SUM(E74:E81)</f>
        <v>0</v>
      </c>
      <c r="F82" s="156">
        <f>SUM(F74:F81)</f>
        <v>0</v>
      </c>
      <c r="G82" s="156">
        <f t="shared" si="89"/>
        <v>0</v>
      </c>
      <c r="H82" s="47">
        <f>SUM(H74:H81)</f>
        <v>0</v>
      </c>
      <c r="I82" s="47">
        <f t="shared" ref="I82:BW82" si="94">SUM(I74:I81)</f>
        <v>0</v>
      </c>
      <c r="J82" s="47">
        <f t="shared" si="94"/>
        <v>0</v>
      </c>
      <c r="K82" s="47">
        <f t="shared" si="94"/>
        <v>0</v>
      </c>
      <c r="L82" s="47">
        <f t="shared" si="94"/>
        <v>0</v>
      </c>
      <c r="M82" s="47">
        <f t="shared" si="94"/>
        <v>0</v>
      </c>
      <c r="N82" s="47">
        <f t="shared" si="94"/>
        <v>0</v>
      </c>
      <c r="O82" s="47">
        <f t="shared" si="94"/>
        <v>0</v>
      </c>
      <c r="P82" s="47">
        <f t="shared" si="94"/>
        <v>0</v>
      </c>
      <c r="Q82" s="47">
        <f t="shared" si="94"/>
        <v>0</v>
      </c>
      <c r="R82" s="47">
        <f t="shared" si="94"/>
        <v>0</v>
      </c>
      <c r="S82" s="47">
        <f t="shared" si="94"/>
        <v>0</v>
      </c>
      <c r="T82" s="47">
        <f t="shared" si="94"/>
        <v>0</v>
      </c>
      <c r="U82" s="47">
        <f t="shared" si="94"/>
        <v>0</v>
      </c>
      <c r="V82" s="47">
        <f t="shared" si="94"/>
        <v>0</v>
      </c>
      <c r="W82" s="47">
        <f t="shared" si="94"/>
        <v>0</v>
      </c>
      <c r="X82" s="47">
        <f t="shared" si="94"/>
        <v>0</v>
      </c>
      <c r="Y82" s="47">
        <f t="shared" si="94"/>
        <v>0</v>
      </c>
      <c r="Z82" s="47">
        <f t="shared" si="94"/>
        <v>0</v>
      </c>
      <c r="AA82" s="47">
        <f t="shared" si="94"/>
        <v>0</v>
      </c>
      <c r="AB82" s="47">
        <f t="shared" si="94"/>
        <v>0</v>
      </c>
      <c r="AC82" s="47">
        <f t="shared" si="94"/>
        <v>0</v>
      </c>
      <c r="AD82" s="47">
        <f t="shared" si="94"/>
        <v>0</v>
      </c>
      <c r="AE82" s="47">
        <f t="shared" si="94"/>
        <v>0</v>
      </c>
      <c r="AF82" s="47">
        <f t="shared" si="94"/>
        <v>0</v>
      </c>
      <c r="AG82" s="47">
        <f t="shared" si="94"/>
        <v>0</v>
      </c>
      <c r="AH82" s="47">
        <f t="shared" si="94"/>
        <v>0</v>
      </c>
      <c r="AI82" s="47">
        <f t="shared" si="94"/>
        <v>0</v>
      </c>
      <c r="AJ82" s="47">
        <f t="shared" si="94"/>
        <v>0</v>
      </c>
      <c r="AK82" s="47">
        <f t="shared" si="94"/>
        <v>0</v>
      </c>
      <c r="AL82" s="47">
        <f t="shared" si="94"/>
        <v>0</v>
      </c>
      <c r="AM82" s="47">
        <f t="shared" si="94"/>
        <v>0</v>
      </c>
      <c r="AN82" s="47">
        <f t="shared" si="94"/>
        <v>0</v>
      </c>
      <c r="AO82" s="47">
        <f t="shared" si="94"/>
        <v>0</v>
      </c>
      <c r="AP82" s="47">
        <f t="shared" si="94"/>
        <v>0</v>
      </c>
      <c r="AQ82" s="47">
        <f t="shared" si="94"/>
        <v>0</v>
      </c>
      <c r="AR82" s="47">
        <f t="shared" si="94"/>
        <v>0</v>
      </c>
      <c r="AS82" s="47">
        <f t="shared" si="94"/>
        <v>0</v>
      </c>
      <c r="AT82" s="47">
        <f t="shared" si="94"/>
        <v>0</v>
      </c>
      <c r="AU82" s="47">
        <f t="shared" ref="AU82:AW82" si="95">SUM(AU74:AU81)</f>
        <v>0</v>
      </c>
      <c r="AV82" s="47">
        <f t="shared" si="95"/>
        <v>0</v>
      </c>
      <c r="AW82" s="47">
        <f t="shared" si="95"/>
        <v>0</v>
      </c>
      <c r="AX82" s="47">
        <f t="shared" si="94"/>
        <v>0</v>
      </c>
      <c r="AY82" s="47">
        <f t="shared" si="94"/>
        <v>0</v>
      </c>
      <c r="AZ82" s="47">
        <f t="shared" si="94"/>
        <v>0</v>
      </c>
      <c r="BA82" s="47">
        <f t="shared" si="94"/>
        <v>0</v>
      </c>
      <c r="BB82" s="47">
        <f t="shared" si="94"/>
        <v>0</v>
      </c>
      <c r="BC82" s="47">
        <f t="shared" si="94"/>
        <v>0</v>
      </c>
      <c r="BD82" s="47">
        <f t="shared" si="94"/>
        <v>0</v>
      </c>
      <c r="BE82" s="47">
        <f t="shared" si="94"/>
        <v>0</v>
      </c>
      <c r="BF82" s="47">
        <f t="shared" si="94"/>
        <v>0</v>
      </c>
      <c r="BG82" s="47">
        <f t="shared" si="94"/>
        <v>0</v>
      </c>
      <c r="BH82" s="47">
        <f t="shared" si="94"/>
        <v>0</v>
      </c>
      <c r="BI82" s="47">
        <f t="shared" si="94"/>
        <v>0</v>
      </c>
      <c r="BJ82" s="47">
        <f t="shared" si="94"/>
        <v>0</v>
      </c>
      <c r="BK82" s="47">
        <f t="shared" si="94"/>
        <v>0</v>
      </c>
      <c r="BL82" s="47">
        <f t="shared" si="94"/>
        <v>0</v>
      </c>
      <c r="BM82" s="47">
        <f t="shared" si="94"/>
        <v>0</v>
      </c>
      <c r="BN82" s="47">
        <f t="shared" si="94"/>
        <v>0</v>
      </c>
      <c r="BO82" s="47">
        <f t="shared" si="94"/>
        <v>0</v>
      </c>
      <c r="BP82" s="47">
        <f t="shared" si="94"/>
        <v>0</v>
      </c>
      <c r="BQ82" s="47">
        <f t="shared" si="94"/>
        <v>0</v>
      </c>
      <c r="BR82" s="47">
        <f t="shared" si="94"/>
        <v>0</v>
      </c>
      <c r="BS82" s="47">
        <f t="shared" si="94"/>
        <v>0</v>
      </c>
      <c r="BT82" s="47">
        <f t="shared" si="94"/>
        <v>0</v>
      </c>
      <c r="BU82" s="47">
        <f t="shared" si="94"/>
        <v>0</v>
      </c>
      <c r="BV82" s="47">
        <f t="shared" si="94"/>
        <v>0</v>
      </c>
      <c r="BW82" s="47">
        <f t="shared" si="94"/>
        <v>0</v>
      </c>
      <c r="BX82" s="47">
        <f t="shared" ref="BX82:CD82" si="96">SUM(BX74:BX81)</f>
        <v>0</v>
      </c>
      <c r="BY82" s="462">
        <f t="shared" si="96"/>
        <v>0</v>
      </c>
      <c r="BZ82" s="462">
        <f t="shared" si="96"/>
        <v>0</v>
      </c>
      <c r="CA82" s="462">
        <f t="shared" si="96"/>
        <v>0</v>
      </c>
      <c r="CB82" s="156">
        <f t="shared" si="96"/>
        <v>0</v>
      </c>
      <c r="CC82" s="156">
        <f t="shared" si="96"/>
        <v>0</v>
      </c>
      <c r="CD82" s="156">
        <f t="shared" si="96"/>
        <v>0</v>
      </c>
      <c r="CE82" s="52"/>
    </row>
    <row r="83" spans="1:88" ht="15" customHeight="1">
      <c r="A83" s="222" t="s">
        <v>886</v>
      </c>
      <c r="B83" s="156">
        <f>B82+B73</f>
        <v>0</v>
      </c>
      <c r="C83" s="156">
        <f t="shared" ref="C83:H83" si="97">C82+C73</f>
        <v>0</v>
      </c>
      <c r="D83" s="156">
        <f t="shared" si="97"/>
        <v>0</v>
      </c>
      <c r="E83" s="156">
        <f t="shared" si="97"/>
        <v>0</v>
      </c>
      <c r="F83" s="156">
        <f t="shared" si="97"/>
        <v>0</v>
      </c>
      <c r="G83" s="156">
        <f t="shared" si="97"/>
        <v>0</v>
      </c>
      <c r="H83" s="156">
        <f t="shared" si="97"/>
        <v>0</v>
      </c>
      <c r="I83" s="156">
        <f t="shared" ref="I83:BW83" si="98">I82+I73</f>
        <v>0</v>
      </c>
      <c r="J83" s="156">
        <f t="shared" si="98"/>
        <v>0</v>
      </c>
      <c r="K83" s="156">
        <f t="shared" si="98"/>
        <v>0</v>
      </c>
      <c r="L83" s="156">
        <f t="shared" si="98"/>
        <v>0</v>
      </c>
      <c r="M83" s="156">
        <f t="shared" si="98"/>
        <v>0</v>
      </c>
      <c r="N83" s="156">
        <f t="shared" si="98"/>
        <v>0</v>
      </c>
      <c r="O83" s="156">
        <f t="shared" si="98"/>
        <v>0</v>
      </c>
      <c r="P83" s="156">
        <f t="shared" si="98"/>
        <v>0</v>
      </c>
      <c r="Q83" s="156">
        <f t="shared" si="98"/>
        <v>0</v>
      </c>
      <c r="R83" s="156">
        <f t="shared" si="98"/>
        <v>0</v>
      </c>
      <c r="S83" s="156">
        <f t="shared" si="98"/>
        <v>0</v>
      </c>
      <c r="T83" s="156">
        <f t="shared" si="98"/>
        <v>0</v>
      </c>
      <c r="U83" s="156">
        <f t="shared" si="98"/>
        <v>0</v>
      </c>
      <c r="V83" s="156">
        <f t="shared" si="98"/>
        <v>0</v>
      </c>
      <c r="W83" s="156">
        <f t="shared" si="98"/>
        <v>0</v>
      </c>
      <c r="X83" s="156">
        <f t="shared" si="98"/>
        <v>0</v>
      </c>
      <c r="Y83" s="156">
        <f t="shared" si="98"/>
        <v>0</v>
      </c>
      <c r="Z83" s="156">
        <f t="shared" si="98"/>
        <v>0</v>
      </c>
      <c r="AA83" s="156">
        <f t="shared" si="98"/>
        <v>65</v>
      </c>
      <c r="AB83" s="156">
        <f t="shared" si="98"/>
        <v>65</v>
      </c>
      <c r="AC83" s="156">
        <f t="shared" si="98"/>
        <v>5361</v>
      </c>
      <c r="AD83" s="156">
        <f t="shared" si="98"/>
        <v>11557</v>
      </c>
      <c r="AE83" s="156">
        <f t="shared" si="98"/>
        <v>10355</v>
      </c>
      <c r="AF83" s="156">
        <f t="shared" si="98"/>
        <v>0</v>
      </c>
      <c r="AG83" s="156">
        <f t="shared" si="98"/>
        <v>0</v>
      </c>
      <c r="AH83" s="156">
        <f t="shared" si="98"/>
        <v>0</v>
      </c>
      <c r="AI83" s="156">
        <f t="shared" si="98"/>
        <v>0</v>
      </c>
      <c r="AJ83" s="156">
        <f t="shared" si="98"/>
        <v>0</v>
      </c>
      <c r="AK83" s="156">
        <f t="shared" si="98"/>
        <v>0</v>
      </c>
      <c r="AL83" s="156">
        <f t="shared" si="98"/>
        <v>0</v>
      </c>
      <c r="AM83" s="156">
        <f t="shared" si="98"/>
        <v>1000</v>
      </c>
      <c r="AN83" s="156">
        <f t="shared" si="98"/>
        <v>1000</v>
      </c>
      <c r="AO83" s="156">
        <f t="shared" si="98"/>
        <v>0</v>
      </c>
      <c r="AP83" s="156">
        <f t="shared" si="98"/>
        <v>0</v>
      </c>
      <c r="AQ83" s="156">
        <f t="shared" si="98"/>
        <v>0</v>
      </c>
      <c r="AR83" s="156">
        <f t="shared" si="98"/>
        <v>0</v>
      </c>
      <c r="AS83" s="156">
        <f t="shared" si="98"/>
        <v>0</v>
      </c>
      <c r="AT83" s="156">
        <f t="shared" si="98"/>
        <v>0</v>
      </c>
      <c r="AU83" s="156">
        <f t="shared" ref="AU83:AW83" si="99">AU82+AU73</f>
        <v>0</v>
      </c>
      <c r="AV83" s="156">
        <f t="shared" si="99"/>
        <v>552</v>
      </c>
      <c r="AW83" s="156">
        <f t="shared" si="99"/>
        <v>453</v>
      </c>
      <c r="AX83" s="156">
        <f t="shared" si="98"/>
        <v>0</v>
      </c>
      <c r="AY83" s="156">
        <f t="shared" si="98"/>
        <v>0</v>
      </c>
      <c r="AZ83" s="156">
        <f t="shared" si="98"/>
        <v>50</v>
      </c>
      <c r="BA83" s="156">
        <f t="shared" si="98"/>
        <v>6720</v>
      </c>
      <c r="BB83" s="156">
        <f t="shared" si="98"/>
        <v>6720</v>
      </c>
      <c r="BC83" s="156">
        <f t="shared" si="98"/>
        <v>6720</v>
      </c>
      <c r="BD83" s="156">
        <f t="shared" si="98"/>
        <v>12802</v>
      </c>
      <c r="BE83" s="156">
        <f t="shared" si="98"/>
        <v>12802</v>
      </c>
      <c r="BF83" s="156">
        <f t="shared" si="98"/>
        <v>12802</v>
      </c>
      <c r="BG83" s="156">
        <f t="shared" si="98"/>
        <v>0</v>
      </c>
      <c r="BH83" s="156">
        <f t="shared" si="98"/>
        <v>0</v>
      </c>
      <c r="BI83" s="156">
        <f t="shared" si="98"/>
        <v>0</v>
      </c>
      <c r="BJ83" s="156">
        <f t="shared" si="98"/>
        <v>75</v>
      </c>
      <c r="BK83" s="156">
        <f t="shared" si="98"/>
        <v>5062</v>
      </c>
      <c r="BL83" s="156">
        <f t="shared" si="98"/>
        <v>6393</v>
      </c>
      <c r="BM83" s="156">
        <f t="shared" si="98"/>
        <v>0</v>
      </c>
      <c r="BN83" s="156">
        <f t="shared" si="98"/>
        <v>0</v>
      </c>
      <c r="BO83" s="156">
        <f t="shared" si="98"/>
        <v>0</v>
      </c>
      <c r="BP83" s="156">
        <f t="shared" si="98"/>
        <v>0</v>
      </c>
      <c r="BQ83" s="156">
        <f t="shared" si="98"/>
        <v>0</v>
      </c>
      <c r="BR83" s="156">
        <f t="shared" si="98"/>
        <v>0</v>
      </c>
      <c r="BS83" s="156">
        <f t="shared" si="98"/>
        <v>0</v>
      </c>
      <c r="BT83" s="156">
        <f t="shared" si="98"/>
        <v>0</v>
      </c>
      <c r="BU83" s="156">
        <f t="shared" si="98"/>
        <v>0</v>
      </c>
      <c r="BV83" s="156">
        <f t="shared" si="98"/>
        <v>0</v>
      </c>
      <c r="BW83" s="156">
        <f t="shared" si="98"/>
        <v>0</v>
      </c>
      <c r="BX83" s="156">
        <f t="shared" ref="BX83:CD83" si="100">BX82+BX73</f>
        <v>0</v>
      </c>
      <c r="BY83" s="462">
        <f t="shared" si="100"/>
        <v>24958</v>
      </c>
      <c r="BZ83" s="462">
        <f t="shared" si="100"/>
        <v>37758</v>
      </c>
      <c r="CA83" s="462">
        <f t="shared" si="100"/>
        <v>37838</v>
      </c>
      <c r="CB83" s="156">
        <f t="shared" si="100"/>
        <v>24958</v>
      </c>
      <c r="CC83" s="156">
        <f t="shared" si="100"/>
        <v>37758</v>
      </c>
      <c r="CD83" s="156">
        <f t="shared" si="100"/>
        <v>37838</v>
      </c>
      <c r="CE83" s="52"/>
    </row>
    <row r="84" spans="1:88" s="103" customFormat="1" ht="15" hidden="1" customHeight="1">
      <c r="A84" s="70" t="s">
        <v>611</v>
      </c>
      <c r="B84" s="54"/>
      <c r="C84" s="54"/>
      <c r="D84" s="50">
        <f t="shared" ref="D84:D95" si="101">SUM(B84+C84)</f>
        <v>0</v>
      </c>
      <c r="E84" s="333">
        <f t="shared" ref="E84:E99" si="102">B84</f>
        <v>0</v>
      </c>
      <c r="F84" s="333">
        <f t="shared" ref="F84:F99" si="103">C84</f>
        <v>0</v>
      </c>
      <c r="G84" s="277">
        <f t="shared" si="89"/>
        <v>0</v>
      </c>
      <c r="H84" s="54"/>
      <c r="I84" s="54">
        <v>0</v>
      </c>
      <c r="J84" s="50"/>
      <c r="K84" s="54"/>
      <c r="L84" s="54">
        <v>0</v>
      </c>
      <c r="M84" s="50"/>
      <c r="N84" s="54"/>
      <c r="O84" s="54">
        <v>0</v>
      </c>
      <c r="P84" s="50"/>
      <c r="Q84" s="54"/>
      <c r="R84" s="54">
        <v>0</v>
      </c>
      <c r="S84" s="50"/>
      <c r="T84" s="54"/>
      <c r="U84" s="54">
        <v>0</v>
      </c>
      <c r="V84" s="50"/>
      <c r="W84" s="54"/>
      <c r="X84" s="54">
        <v>0</v>
      </c>
      <c r="Y84" s="50"/>
      <c r="Z84" s="54"/>
      <c r="AA84" s="54">
        <v>0</v>
      </c>
      <c r="AB84" s="50"/>
      <c r="AC84" s="49"/>
      <c r="AD84" s="49">
        <v>0</v>
      </c>
      <c r="AE84" s="50"/>
      <c r="AF84" s="49"/>
      <c r="AG84" s="49">
        <v>0</v>
      </c>
      <c r="AH84" s="50"/>
      <c r="AI84" s="49"/>
      <c r="AJ84" s="49">
        <v>0</v>
      </c>
      <c r="AK84" s="50"/>
      <c r="AL84" s="49"/>
      <c r="AM84" s="49">
        <v>0</v>
      </c>
      <c r="AN84" s="50"/>
      <c r="AO84" s="49"/>
      <c r="AP84" s="49">
        <v>0</v>
      </c>
      <c r="AQ84" s="50"/>
      <c r="AR84" s="49"/>
      <c r="AS84" s="49">
        <v>0</v>
      </c>
      <c r="AT84" s="50"/>
      <c r="AU84" s="49"/>
      <c r="AV84" s="49">
        <v>0</v>
      </c>
      <c r="AW84" s="50"/>
      <c r="AX84" s="49"/>
      <c r="AY84" s="49">
        <v>0</v>
      </c>
      <c r="AZ84" s="50"/>
      <c r="BA84" s="49"/>
      <c r="BB84" s="49">
        <v>0</v>
      </c>
      <c r="BC84" s="50"/>
      <c r="BD84" s="49"/>
      <c r="BE84" s="49">
        <v>0</v>
      </c>
      <c r="BF84" s="50"/>
      <c r="BG84" s="49"/>
      <c r="BH84" s="49"/>
      <c r="BI84" s="50">
        <f t="shared" si="90"/>
        <v>0</v>
      </c>
      <c r="BJ84" s="49"/>
      <c r="BK84" s="49">
        <v>0</v>
      </c>
      <c r="BL84" s="50"/>
      <c r="BM84" s="49"/>
      <c r="BN84" s="49"/>
      <c r="BO84" s="50">
        <f t="shared" si="91"/>
        <v>0</v>
      </c>
      <c r="BP84" s="49"/>
      <c r="BQ84" s="49"/>
      <c r="BR84" s="50">
        <f t="shared" si="92"/>
        <v>0</v>
      </c>
      <c r="BS84" s="49"/>
      <c r="BT84" s="49"/>
      <c r="BU84" s="50">
        <f t="shared" si="93"/>
        <v>0</v>
      </c>
      <c r="BV84" s="49"/>
      <c r="BW84" s="49"/>
      <c r="BX84" s="50">
        <f t="shared" ref="BX84:BX95" si="104">SUM(BV84+BW84)</f>
        <v>0</v>
      </c>
      <c r="BY84" s="979">
        <f t="shared" ref="BY84:CA85" si="105">SUM(H84+K84+N84+Q84+T84+W84+Z84+AC84+AI84+AL84+AO84+AX84+BA84+BD84+BG84+BJ84+BM84+BP84+BS84+BV84)</f>
        <v>0</v>
      </c>
      <c r="BZ84" s="979">
        <f t="shared" si="105"/>
        <v>0</v>
      </c>
      <c r="CA84" s="711">
        <f t="shared" si="105"/>
        <v>0</v>
      </c>
      <c r="CB84" s="393">
        <f t="shared" ref="CB84:CB99" si="106">SUM(E84+BY84)</f>
        <v>0</v>
      </c>
      <c r="CC84" s="393">
        <f t="shared" ref="CC84:CC99" si="107">SUM(F84+BZ84)</f>
        <v>0</v>
      </c>
      <c r="CD84" s="277">
        <f>SUM(CB84+CC84)</f>
        <v>0</v>
      </c>
      <c r="CF84" s="46"/>
      <c r="CG84" s="46"/>
    </row>
    <row r="85" spans="1:88" s="103" customFormat="1" ht="15" hidden="1" customHeight="1">
      <c r="A85" s="197" t="s">
        <v>794</v>
      </c>
      <c r="B85" s="54"/>
      <c r="C85" s="54"/>
      <c r="D85" s="50">
        <f t="shared" si="101"/>
        <v>0</v>
      </c>
      <c r="E85" s="333">
        <f t="shared" si="102"/>
        <v>0</v>
      </c>
      <c r="F85" s="333">
        <f t="shared" si="103"/>
        <v>0</v>
      </c>
      <c r="G85" s="277">
        <f t="shared" si="89"/>
        <v>0</v>
      </c>
      <c r="H85" s="54"/>
      <c r="I85" s="54">
        <v>0</v>
      </c>
      <c r="J85" s="50"/>
      <c r="K85" s="54"/>
      <c r="L85" s="54">
        <v>0</v>
      </c>
      <c r="M85" s="50"/>
      <c r="N85" s="54"/>
      <c r="O85" s="54">
        <v>0</v>
      </c>
      <c r="P85" s="50"/>
      <c r="Q85" s="54"/>
      <c r="R85" s="54">
        <v>0</v>
      </c>
      <c r="S85" s="50"/>
      <c r="T85" s="54"/>
      <c r="U85" s="54">
        <v>0</v>
      </c>
      <c r="V85" s="50"/>
      <c r="W85" s="54"/>
      <c r="X85" s="54">
        <v>0</v>
      </c>
      <c r="Y85" s="50"/>
      <c r="Z85" s="54"/>
      <c r="AA85" s="54">
        <v>0</v>
      </c>
      <c r="AB85" s="50"/>
      <c r="AC85" s="49"/>
      <c r="AD85" s="49">
        <v>0</v>
      </c>
      <c r="AE85" s="50"/>
      <c r="AF85" s="49"/>
      <c r="AG85" s="49">
        <v>0</v>
      </c>
      <c r="AH85" s="50"/>
      <c r="AI85" s="49"/>
      <c r="AJ85" s="49">
        <v>0</v>
      </c>
      <c r="AK85" s="50"/>
      <c r="AL85" s="49"/>
      <c r="AM85" s="49">
        <v>0</v>
      </c>
      <c r="AN85" s="50"/>
      <c r="AO85" s="49"/>
      <c r="AP85" s="49">
        <v>0</v>
      </c>
      <c r="AQ85" s="50"/>
      <c r="AR85" s="49"/>
      <c r="AS85" s="49">
        <v>0</v>
      </c>
      <c r="AT85" s="50"/>
      <c r="AU85" s="49"/>
      <c r="AV85" s="49">
        <v>0</v>
      </c>
      <c r="AW85" s="50"/>
      <c r="AX85" s="49"/>
      <c r="AY85" s="49">
        <v>0</v>
      </c>
      <c r="AZ85" s="50"/>
      <c r="BA85" s="49"/>
      <c r="BB85" s="49">
        <v>0</v>
      </c>
      <c r="BC85" s="50"/>
      <c r="BD85" s="49"/>
      <c r="BE85" s="49">
        <v>0</v>
      </c>
      <c r="BF85" s="50"/>
      <c r="BG85" s="49"/>
      <c r="BH85" s="49"/>
      <c r="BI85" s="50">
        <f t="shared" si="90"/>
        <v>0</v>
      </c>
      <c r="BJ85" s="49"/>
      <c r="BK85" s="49">
        <v>0</v>
      </c>
      <c r="BL85" s="50"/>
      <c r="BM85" s="49"/>
      <c r="BN85" s="49"/>
      <c r="BO85" s="50">
        <f t="shared" si="91"/>
        <v>0</v>
      </c>
      <c r="BP85" s="49"/>
      <c r="BQ85" s="49"/>
      <c r="BR85" s="50">
        <f t="shared" si="92"/>
        <v>0</v>
      </c>
      <c r="BS85" s="49"/>
      <c r="BT85" s="49"/>
      <c r="BU85" s="50">
        <f t="shared" si="93"/>
        <v>0</v>
      </c>
      <c r="BV85" s="49"/>
      <c r="BW85" s="49"/>
      <c r="BX85" s="50">
        <f t="shared" si="104"/>
        <v>0</v>
      </c>
      <c r="BY85" s="979">
        <f t="shared" si="105"/>
        <v>0</v>
      </c>
      <c r="BZ85" s="979">
        <f t="shared" si="105"/>
        <v>0</v>
      </c>
      <c r="CA85" s="711">
        <f t="shared" si="105"/>
        <v>0</v>
      </c>
      <c r="CB85" s="393">
        <f t="shared" si="106"/>
        <v>0</v>
      </c>
      <c r="CC85" s="393">
        <f t="shared" si="107"/>
        <v>0</v>
      </c>
      <c r="CD85" s="277">
        <f>SUM(CB85+CC85)</f>
        <v>0</v>
      </c>
      <c r="CF85" s="46"/>
      <c r="CG85" s="46"/>
    </row>
    <row r="86" spans="1:88" s="103" customFormat="1" ht="15" customHeight="1">
      <c r="A86" s="197" t="s">
        <v>612</v>
      </c>
      <c r="B86" s="54"/>
      <c r="C86" s="54"/>
      <c r="D86" s="50">
        <f t="shared" si="101"/>
        <v>0</v>
      </c>
      <c r="E86" s="333">
        <f t="shared" si="102"/>
        <v>0</v>
      </c>
      <c r="F86" s="333">
        <f t="shared" si="103"/>
        <v>0</v>
      </c>
      <c r="G86" s="277">
        <f t="shared" si="89"/>
        <v>0</v>
      </c>
      <c r="H86" s="54"/>
      <c r="I86" s="54">
        <v>0</v>
      </c>
      <c r="J86" s="50"/>
      <c r="K86" s="54"/>
      <c r="L86" s="54">
        <v>0</v>
      </c>
      <c r="M86" s="50"/>
      <c r="N86" s="54"/>
      <c r="O86" s="54">
        <v>0</v>
      </c>
      <c r="P86" s="50"/>
      <c r="Q86" s="54"/>
      <c r="R86" s="54">
        <v>0</v>
      </c>
      <c r="S86" s="50"/>
      <c r="T86" s="54"/>
      <c r="U86" s="54">
        <v>0</v>
      </c>
      <c r="V86" s="50"/>
      <c r="W86" s="54"/>
      <c r="X86" s="54">
        <v>0</v>
      </c>
      <c r="Y86" s="50"/>
      <c r="Z86" s="54"/>
      <c r="AA86" s="54">
        <v>0</v>
      </c>
      <c r="AB86" s="50"/>
      <c r="AC86" s="49"/>
      <c r="AD86" s="49">
        <v>0</v>
      </c>
      <c r="AE86" s="50"/>
      <c r="AF86" s="49"/>
      <c r="AG86" s="49">
        <v>0</v>
      </c>
      <c r="AH86" s="50"/>
      <c r="AI86" s="49"/>
      <c r="AJ86" s="49">
        <v>0</v>
      </c>
      <c r="AK86" s="50"/>
      <c r="AL86" s="49"/>
      <c r="AM86" s="49">
        <v>0</v>
      </c>
      <c r="AN86" s="50"/>
      <c r="AO86" s="49"/>
      <c r="AP86" s="49">
        <v>0</v>
      </c>
      <c r="AQ86" s="50"/>
      <c r="AR86" s="49"/>
      <c r="AS86" s="49">
        <v>0</v>
      </c>
      <c r="AT86" s="50"/>
      <c r="AU86" s="49"/>
      <c r="AV86" s="49">
        <v>0</v>
      </c>
      <c r="AW86" s="50"/>
      <c r="AX86" s="49"/>
      <c r="AY86" s="49">
        <v>0</v>
      </c>
      <c r="AZ86" s="50"/>
      <c r="BA86" s="49"/>
      <c r="BB86" s="49">
        <v>0</v>
      </c>
      <c r="BC86" s="50"/>
      <c r="BD86" s="49"/>
      <c r="BE86" s="49">
        <v>0</v>
      </c>
      <c r="BF86" s="50"/>
      <c r="BG86" s="49"/>
      <c r="BH86" s="49"/>
      <c r="BI86" s="50">
        <f t="shared" si="90"/>
        <v>0</v>
      </c>
      <c r="BJ86" s="49"/>
      <c r="BK86" s="49">
        <v>0</v>
      </c>
      <c r="BL86" s="50"/>
      <c r="BM86" s="49"/>
      <c r="BN86" s="49"/>
      <c r="BO86" s="50">
        <f t="shared" si="91"/>
        <v>0</v>
      </c>
      <c r="BP86" s="49"/>
      <c r="BQ86" s="49"/>
      <c r="BR86" s="50">
        <f t="shared" si="92"/>
        <v>0</v>
      </c>
      <c r="BS86" s="49"/>
      <c r="BT86" s="49"/>
      <c r="BU86" s="50">
        <f t="shared" si="93"/>
        <v>0</v>
      </c>
      <c r="BV86" s="49"/>
      <c r="BW86" s="49"/>
      <c r="BX86" s="50">
        <f t="shared" si="104"/>
        <v>0</v>
      </c>
      <c r="BY86" s="979">
        <f t="shared" ref="BY86:BY93" si="108">SUM(H86+K86+N86+Q86+T86+W86+Z86+AC86+AF86+AI86+AL86+AO86+AR86+AX86+BA86+BD86+BG86+BJ86+BM86+BP86+BS86+BV86)</f>
        <v>0</v>
      </c>
      <c r="BZ86" s="979">
        <f t="shared" ref="BZ86:CA93" si="109">SUM(I86+L86+O86+R86+U86+X86+AA86+AD86+AG86+AJ86+AM86+AP86+AS86+AY86+AV86+BB86+BE86+BH86+BK86+BN86+BQ86+BT86+BW86)</f>
        <v>0</v>
      </c>
      <c r="CA86" s="979">
        <f t="shared" si="109"/>
        <v>0</v>
      </c>
      <c r="CB86" s="393">
        <f t="shared" si="106"/>
        <v>0</v>
      </c>
      <c r="CC86" s="393">
        <f t="shared" si="107"/>
        <v>0</v>
      </c>
      <c r="CD86" s="277">
        <f t="shared" ref="CD86:CD93" si="110">SUM(G86+CA86)</f>
        <v>0</v>
      </c>
      <c r="CF86" s="46"/>
      <c r="CG86" s="46"/>
    </row>
    <row r="87" spans="1:88" s="103" customFormat="1" ht="15" customHeight="1">
      <c r="A87" s="197" t="s">
        <v>613</v>
      </c>
      <c r="B87" s="54"/>
      <c r="C87" s="54"/>
      <c r="D87" s="50">
        <f t="shared" si="101"/>
        <v>0</v>
      </c>
      <c r="E87" s="333">
        <f t="shared" si="102"/>
        <v>0</v>
      </c>
      <c r="F87" s="333">
        <f t="shared" si="103"/>
        <v>0</v>
      </c>
      <c r="G87" s="277">
        <f t="shared" si="89"/>
        <v>0</v>
      </c>
      <c r="H87" s="54"/>
      <c r="I87" s="54">
        <v>0</v>
      </c>
      <c r="J87" s="50"/>
      <c r="K87" s="54"/>
      <c r="L87" s="54">
        <v>0</v>
      </c>
      <c r="M87" s="50"/>
      <c r="N87" s="54"/>
      <c r="O87" s="54">
        <v>0</v>
      </c>
      <c r="P87" s="50"/>
      <c r="Q87" s="54"/>
      <c r="R87" s="54">
        <v>0</v>
      </c>
      <c r="S87" s="50"/>
      <c r="T87" s="54"/>
      <c r="U87" s="54">
        <v>0</v>
      </c>
      <c r="V87" s="50"/>
      <c r="W87" s="54"/>
      <c r="X87" s="54">
        <v>0</v>
      </c>
      <c r="Y87" s="50"/>
      <c r="Z87" s="54"/>
      <c r="AA87" s="54">
        <v>0</v>
      </c>
      <c r="AB87" s="50"/>
      <c r="AC87" s="49"/>
      <c r="AD87" s="49">
        <v>0</v>
      </c>
      <c r="AE87" s="50"/>
      <c r="AF87" s="49"/>
      <c r="AG87" s="49">
        <v>0</v>
      </c>
      <c r="AH87" s="50"/>
      <c r="AI87" s="49"/>
      <c r="AJ87" s="49">
        <v>0</v>
      </c>
      <c r="AK87" s="50"/>
      <c r="AL87" s="49"/>
      <c r="AM87" s="49">
        <v>0</v>
      </c>
      <c r="AN87" s="50"/>
      <c r="AO87" s="49"/>
      <c r="AP87" s="49">
        <v>0</v>
      </c>
      <c r="AQ87" s="50"/>
      <c r="AR87" s="49"/>
      <c r="AS87" s="49">
        <v>0</v>
      </c>
      <c r="AT87" s="50"/>
      <c r="AU87" s="49"/>
      <c r="AV87" s="49">
        <v>0</v>
      </c>
      <c r="AW87" s="50"/>
      <c r="AX87" s="49"/>
      <c r="AY87" s="49">
        <v>0</v>
      </c>
      <c r="AZ87" s="50"/>
      <c r="BA87" s="49"/>
      <c r="BB87" s="49">
        <v>0</v>
      </c>
      <c r="BC87" s="50"/>
      <c r="BD87" s="49"/>
      <c r="BE87" s="49">
        <v>0</v>
      </c>
      <c r="BF87" s="50"/>
      <c r="BG87" s="49"/>
      <c r="BH87" s="49"/>
      <c r="BI87" s="50">
        <f t="shared" si="90"/>
        <v>0</v>
      </c>
      <c r="BJ87" s="49"/>
      <c r="BK87" s="49">
        <v>0</v>
      </c>
      <c r="BL87" s="50"/>
      <c r="BM87" s="49"/>
      <c r="BN87" s="49"/>
      <c r="BO87" s="50">
        <f t="shared" si="91"/>
        <v>0</v>
      </c>
      <c r="BP87" s="49"/>
      <c r="BQ87" s="49"/>
      <c r="BR87" s="50">
        <f t="shared" si="92"/>
        <v>0</v>
      </c>
      <c r="BS87" s="49"/>
      <c r="BT87" s="49"/>
      <c r="BU87" s="50">
        <f t="shared" si="93"/>
        <v>0</v>
      </c>
      <c r="BV87" s="49"/>
      <c r="BW87" s="49"/>
      <c r="BX87" s="50">
        <f t="shared" si="104"/>
        <v>0</v>
      </c>
      <c r="BY87" s="979">
        <f t="shared" si="108"/>
        <v>0</v>
      </c>
      <c r="BZ87" s="979">
        <f t="shared" si="109"/>
        <v>0</v>
      </c>
      <c r="CA87" s="979">
        <f t="shared" si="109"/>
        <v>0</v>
      </c>
      <c r="CB87" s="393">
        <f t="shared" si="106"/>
        <v>0</v>
      </c>
      <c r="CC87" s="393">
        <f t="shared" si="107"/>
        <v>0</v>
      </c>
      <c r="CD87" s="277">
        <f t="shared" si="110"/>
        <v>0</v>
      </c>
      <c r="CF87" s="46"/>
      <c r="CG87" s="46"/>
    </row>
    <row r="88" spans="1:88" s="103" customFormat="1" ht="15" hidden="1" customHeight="1">
      <c r="A88" s="197" t="s">
        <v>614</v>
      </c>
      <c r="B88" s="54"/>
      <c r="C88" s="54"/>
      <c r="D88" s="50">
        <f t="shared" si="101"/>
        <v>0</v>
      </c>
      <c r="E88" s="333">
        <f t="shared" si="102"/>
        <v>0</v>
      </c>
      <c r="F88" s="333">
        <f t="shared" si="103"/>
        <v>0</v>
      </c>
      <c r="G88" s="277">
        <f t="shared" si="89"/>
        <v>0</v>
      </c>
      <c r="H88" s="54"/>
      <c r="I88" s="54">
        <v>0</v>
      </c>
      <c r="J88" s="50"/>
      <c r="K88" s="54"/>
      <c r="L88" s="54">
        <v>0</v>
      </c>
      <c r="M88" s="50"/>
      <c r="N88" s="54"/>
      <c r="O88" s="54">
        <v>0</v>
      </c>
      <c r="P88" s="50"/>
      <c r="Q88" s="54"/>
      <c r="R88" s="54">
        <v>0</v>
      </c>
      <c r="S88" s="50"/>
      <c r="T88" s="54"/>
      <c r="U88" s="54">
        <v>0</v>
      </c>
      <c r="V88" s="50"/>
      <c r="W88" s="54"/>
      <c r="X88" s="54">
        <v>0</v>
      </c>
      <c r="Y88" s="50"/>
      <c r="Z88" s="54"/>
      <c r="AA88" s="54">
        <v>0</v>
      </c>
      <c r="AB88" s="50"/>
      <c r="AC88" s="49"/>
      <c r="AD88" s="49">
        <v>0</v>
      </c>
      <c r="AE88" s="50"/>
      <c r="AF88" s="49"/>
      <c r="AG88" s="49">
        <v>0</v>
      </c>
      <c r="AH88" s="50"/>
      <c r="AI88" s="49"/>
      <c r="AJ88" s="49">
        <v>0</v>
      </c>
      <c r="AK88" s="50"/>
      <c r="AL88" s="49"/>
      <c r="AM88" s="49">
        <v>0</v>
      </c>
      <c r="AN88" s="50"/>
      <c r="AO88" s="49"/>
      <c r="AP88" s="49">
        <v>0</v>
      </c>
      <c r="AQ88" s="50"/>
      <c r="AR88" s="49"/>
      <c r="AS88" s="49">
        <v>0</v>
      </c>
      <c r="AT88" s="50"/>
      <c r="AU88" s="49"/>
      <c r="AV88" s="49">
        <v>0</v>
      </c>
      <c r="AW88" s="50"/>
      <c r="AX88" s="49"/>
      <c r="AY88" s="49">
        <v>0</v>
      </c>
      <c r="AZ88" s="50"/>
      <c r="BA88" s="49"/>
      <c r="BB88" s="49">
        <v>0</v>
      </c>
      <c r="BC88" s="50"/>
      <c r="BD88" s="49"/>
      <c r="BE88" s="49">
        <v>0</v>
      </c>
      <c r="BF88" s="50"/>
      <c r="BG88" s="49"/>
      <c r="BH88" s="49"/>
      <c r="BI88" s="50">
        <f t="shared" si="90"/>
        <v>0</v>
      </c>
      <c r="BJ88" s="49"/>
      <c r="BK88" s="49">
        <v>0</v>
      </c>
      <c r="BL88" s="50"/>
      <c r="BM88" s="49"/>
      <c r="BN88" s="49"/>
      <c r="BO88" s="50">
        <f t="shared" si="91"/>
        <v>0</v>
      </c>
      <c r="BP88" s="49"/>
      <c r="BQ88" s="49"/>
      <c r="BR88" s="50">
        <f t="shared" si="92"/>
        <v>0</v>
      </c>
      <c r="BS88" s="49"/>
      <c r="BT88" s="49"/>
      <c r="BU88" s="50">
        <f t="shared" si="93"/>
        <v>0</v>
      </c>
      <c r="BV88" s="49"/>
      <c r="BW88" s="49"/>
      <c r="BX88" s="50">
        <f t="shared" si="104"/>
        <v>0</v>
      </c>
      <c r="BY88" s="979">
        <f t="shared" si="108"/>
        <v>0</v>
      </c>
      <c r="BZ88" s="979">
        <f t="shared" si="109"/>
        <v>0</v>
      </c>
      <c r="CA88" s="979">
        <f t="shared" si="109"/>
        <v>0</v>
      </c>
      <c r="CB88" s="393">
        <f t="shared" si="106"/>
        <v>0</v>
      </c>
      <c r="CC88" s="393">
        <f t="shared" si="107"/>
        <v>0</v>
      </c>
      <c r="CD88" s="277">
        <f t="shared" si="110"/>
        <v>0</v>
      </c>
      <c r="CF88" s="46"/>
      <c r="CG88" s="46"/>
    </row>
    <row r="89" spans="1:88" s="103" customFormat="1" ht="15" customHeight="1">
      <c r="A89" s="197" t="s">
        <v>615</v>
      </c>
      <c r="B89" s="54"/>
      <c r="C89" s="54"/>
      <c r="D89" s="50">
        <f t="shared" si="101"/>
        <v>0</v>
      </c>
      <c r="E89" s="333">
        <f t="shared" si="102"/>
        <v>0</v>
      </c>
      <c r="F89" s="333">
        <f t="shared" si="103"/>
        <v>0</v>
      </c>
      <c r="G89" s="277">
        <f t="shared" si="89"/>
        <v>0</v>
      </c>
      <c r="H89" s="54"/>
      <c r="I89" s="54">
        <v>0</v>
      </c>
      <c r="J89" s="50"/>
      <c r="K89" s="54"/>
      <c r="L89" s="54">
        <v>0</v>
      </c>
      <c r="M89" s="50"/>
      <c r="N89" s="54"/>
      <c r="O89" s="54">
        <v>0</v>
      </c>
      <c r="P89" s="50"/>
      <c r="Q89" s="54"/>
      <c r="R89" s="54">
        <v>0</v>
      </c>
      <c r="S89" s="50"/>
      <c r="T89" s="54"/>
      <c r="U89" s="54">
        <v>0</v>
      </c>
      <c r="V89" s="50"/>
      <c r="W89" s="54"/>
      <c r="X89" s="54">
        <v>0</v>
      </c>
      <c r="Y89" s="50"/>
      <c r="Z89" s="54"/>
      <c r="AA89" s="54">
        <v>0</v>
      </c>
      <c r="AB89" s="50"/>
      <c r="AC89" s="49"/>
      <c r="AD89" s="49">
        <v>0</v>
      </c>
      <c r="AE89" s="50"/>
      <c r="AF89" s="49"/>
      <c r="AG89" s="49">
        <v>0</v>
      </c>
      <c r="AH89" s="50"/>
      <c r="AI89" s="49"/>
      <c r="AJ89" s="49">
        <v>0</v>
      </c>
      <c r="AK89" s="50"/>
      <c r="AL89" s="49"/>
      <c r="AM89" s="49">
        <v>0</v>
      </c>
      <c r="AN89" s="50"/>
      <c r="AO89" s="49"/>
      <c r="AP89" s="49">
        <v>0</v>
      </c>
      <c r="AQ89" s="50"/>
      <c r="AR89" s="49"/>
      <c r="AS89" s="49">
        <v>0</v>
      </c>
      <c r="AT89" s="50"/>
      <c r="AU89" s="49"/>
      <c r="AV89" s="49">
        <v>0</v>
      </c>
      <c r="AW89" s="50"/>
      <c r="AX89" s="49"/>
      <c r="AY89" s="49">
        <v>0</v>
      </c>
      <c r="AZ89" s="50"/>
      <c r="BA89" s="49"/>
      <c r="BB89" s="49">
        <v>0</v>
      </c>
      <c r="BC89" s="50"/>
      <c r="BD89" s="49"/>
      <c r="BE89" s="49">
        <v>0</v>
      </c>
      <c r="BF89" s="50"/>
      <c r="BG89" s="49"/>
      <c r="BH89" s="49"/>
      <c r="BI89" s="50">
        <f t="shared" si="90"/>
        <v>0</v>
      </c>
      <c r="BJ89" s="49"/>
      <c r="BK89" s="49">
        <v>0</v>
      </c>
      <c r="BL89" s="50"/>
      <c r="BM89" s="49"/>
      <c r="BN89" s="49"/>
      <c r="BO89" s="50">
        <f t="shared" si="91"/>
        <v>0</v>
      </c>
      <c r="BP89" s="49"/>
      <c r="BQ89" s="49"/>
      <c r="BR89" s="50">
        <f t="shared" si="92"/>
        <v>0</v>
      </c>
      <c r="BS89" s="49"/>
      <c r="BT89" s="49"/>
      <c r="BU89" s="50">
        <f t="shared" si="93"/>
        <v>0</v>
      </c>
      <c r="BV89" s="49"/>
      <c r="BW89" s="49"/>
      <c r="BX89" s="50">
        <f t="shared" si="104"/>
        <v>0</v>
      </c>
      <c r="BY89" s="979">
        <f t="shared" si="108"/>
        <v>0</v>
      </c>
      <c r="BZ89" s="979">
        <f t="shared" si="109"/>
        <v>0</v>
      </c>
      <c r="CA89" s="979">
        <f t="shared" si="109"/>
        <v>0</v>
      </c>
      <c r="CB89" s="393">
        <f t="shared" si="106"/>
        <v>0</v>
      </c>
      <c r="CC89" s="393">
        <f t="shared" si="107"/>
        <v>0</v>
      </c>
      <c r="CD89" s="277">
        <f t="shared" si="110"/>
        <v>0</v>
      </c>
      <c r="CF89" s="46"/>
      <c r="CG89" s="46"/>
    </row>
    <row r="90" spans="1:88" s="103" customFormat="1" ht="15" customHeight="1">
      <c r="A90" s="197" t="s">
        <v>616</v>
      </c>
      <c r="B90" s="54"/>
      <c r="C90" s="54"/>
      <c r="D90" s="50">
        <f t="shared" si="101"/>
        <v>0</v>
      </c>
      <c r="E90" s="333">
        <f t="shared" si="102"/>
        <v>0</v>
      </c>
      <c r="F90" s="333">
        <f t="shared" si="103"/>
        <v>0</v>
      </c>
      <c r="G90" s="277">
        <f t="shared" si="89"/>
        <v>0</v>
      </c>
      <c r="H90" s="54"/>
      <c r="I90" s="54">
        <v>0</v>
      </c>
      <c r="J90" s="50"/>
      <c r="K90" s="54"/>
      <c r="L90" s="54">
        <v>0</v>
      </c>
      <c r="M90" s="50"/>
      <c r="N90" s="54"/>
      <c r="O90" s="54">
        <v>0</v>
      </c>
      <c r="P90" s="50"/>
      <c r="Q90" s="54"/>
      <c r="R90" s="54">
        <v>0</v>
      </c>
      <c r="S90" s="50"/>
      <c r="T90" s="54"/>
      <c r="U90" s="54">
        <v>0</v>
      </c>
      <c r="V90" s="50"/>
      <c r="W90" s="54"/>
      <c r="X90" s="54">
        <v>0</v>
      </c>
      <c r="Y90" s="50"/>
      <c r="Z90" s="54"/>
      <c r="AA90" s="54">
        <v>0</v>
      </c>
      <c r="AB90" s="50"/>
      <c r="AC90" s="49"/>
      <c r="AD90" s="49">
        <v>0</v>
      </c>
      <c r="AE90" s="50"/>
      <c r="AF90" s="49"/>
      <c r="AG90" s="49">
        <v>0</v>
      </c>
      <c r="AH90" s="50"/>
      <c r="AI90" s="49"/>
      <c r="AJ90" s="49">
        <v>0</v>
      </c>
      <c r="AK90" s="50"/>
      <c r="AL90" s="49"/>
      <c r="AM90" s="49">
        <v>0</v>
      </c>
      <c r="AN90" s="50"/>
      <c r="AO90" s="49"/>
      <c r="AP90" s="49">
        <v>0</v>
      </c>
      <c r="AQ90" s="50"/>
      <c r="AR90" s="49"/>
      <c r="AS90" s="49">
        <v>0</v>
      </c>
      <c r="AT90" s="50"/>
      <c r="AU90" s="49"/>
      <c r="AV90" s="49">
        <v>0</v>
      </c>
      <c r="AW90" s="50"/>
      <c r="AX90" s="49"/>
      <c r="AY90" s="49">
        <v>0</v>
      </c>
      <c r="AZ90" s="50"/>
      <c r="BA90" s="49"/>
      <c r="BB90" s="49">
        <v>0</v>
      </c>
      <c r="BC90" s="50"/>
      <c r="BD90" s="49"/>
      <c r="BE90" s="49">
        <v>0</v>
      </c>
      <c r="BF90" s="50"/>
      <c r="BG90" s="49"/>
      <c r="BH90" s="49"/>
      <c r="BI90" s="50">
        <f t="shared" si="90"/>
        <v>0</v>
      </c>
      <c r="BJ90" s="49"/>
      <c r="BK90" s="49">
        <v>0</v>
      </c>
      <c r="BL90" s="50"/>
      <c r="BM90" s="49"/>
      <c r="BN90" s="49"/>
      <c r="BO90" s="50">
        <f t="shared" si="91"/>
        <v>0</v>
      </c>
      <c r="BP90" s="49"/>
      <c r="BQ90" s="49"/>
      <c r="BR90" s="50">
        <f t="shared" si="92"/>
        <v>0</v>
      </c>
      <c r="BS90" s="49"/>
      <c r="BT90" s="49"/>
      <c r="BU90" s="50">
        <f t="shared" si="93"/>
        <v>0</v>
      </c>
      <c r="BV90" s="49"/>
      <c r="BW90" s="49"/>
      <c r="BX90" s="50">
        <f t="shared" si="104"/>
        <v>0</v>
      </c>
      <c r="BY90" s="979">
        <f t="shared" si="108"/>
        <v>0</v>
      </c>
      <c r="BZ90" s="979">
        <f t="shared" si="109"/>
        <v>0</v>
      </c>
      <c r="CA90" s="979">
        <f t="shared" si="109"/>
        <v>0</v>
      </c>
      <c r="CB90" s="393">
        <f t="shared" si="106"/>
        <v>0</v>
      </c>
      <c r="CC90" s="393">
        <f t="shared" si="107"/>
        <v>0</v>
      </c>
      <c r="CD90" s="277">
        <f t="shared" si="110"/>
        <v>0</v>
      </c>
      <c r="CF90" s="46"/>
      <c r="CG90" s="46"/>
    </row>
    <row r="91" spans="1:88" s="103" customFormat="1" ht="15" hidden="1" customHeight="1">
      <c r="A91" s="70" t="s">
        <v>617</v>
      </c>
      <c r="B91" s="54"/>
      <c r="C91" s="54"/>
      <c r="D91" s="50">
        <f t="shared" si="101"/>
        <v>0</v>
      </c>
      <c r="E91" s="333">
        <f t="shared" si="102"/>
        <v>0</v>
      </c>
      <c r="F91" s="333">
        <f t="shared" si="103"/>
        <v>0</v>
      </c>
      <c r="G91" s="277">
        <f t="shared" si="89"/>
        <v>0</v>
      </c>
      <c r="H91" s="54"/>
      <c r="I91" s="54">
        <v>0</v>
      </c>
      <c r="J91" s="50"/>
      <c r="K91" s="54"/>
      <c r="L91" s="54">
        <v>0</v>
      </c>
      <c r="M91" s="50"/>
      <c r="N91" s="54"/>
      <c r="O91" s="54">
        <v>0</v>
      </c>
      <c r="P91" s="50"/>
      <c r="Q91" s="54"/>
      <c r="R91" s="54">
        <v>0</v>
      </c>
      <c r="S91" s="50"/>
      <c r="T91" s="54"/>
      <c r="U91" s="54">
        <v>0</v>
      </c>
      <c r="V91" s="50"/>
      <c r="W91" s="54"/>
      <c r="X91" s="54">
        <v>0</v>
      </c>
      <c r="Y91" s="50"/>
      <c r="Z91" s="54"/>
      <c r="AA91" s="54">
        <v>0</v>
      </c>
      <c r="AB91" s="50"/>
      <c r="AC91" s="49"/>
      <c r="AD91" s="49">
        <v>0</v>
      </c>
      <c r="AE91" s="50"/>
      <c r="AF91" s="49"/>
      <c r="AG91" s="49">
        <v>0</v>
      </c>
      <c r="AH91" s="50"/>
      <c r="AI91" s="49"/>
      <c r="AJ91" s="49">
        <v>0</v>
      </c>
      <c r="AK91" s="50"/>
      <c r="AL91" s="49"/>
      <c r="AM91" s="49">
        <v>0</v>
      </c>
      <c r="AN91" s="50"/>
      <c r="AO91" s="49"/>
      <c r="AP91" s="49">
        <v>0</v>
      </c>
      <c r="AQ91" s="50"/>
      <c r="AR91" s="49"/>
      <c r="AS91" s="49">
        <v>0</v>
      </c>
      <c r="AT91" s="50"/>
      <c r="AU91" s="49"/>
      <c r="AV91" s="49">
        <v>0</v>
      </c>
      <c r="AW91" s="50"/>
      <c r="AX91" s="49"/>
      <c r="AY91" s="49">
        <v>0</v>
      </c>
      <c r="AZ91" s="50"/>
      <c r="BA91" s="49"/>
      <c r="BB91" s="49">
        <v>0</v>
      </c>
      <c r="BC91" s="50"/>
      <c r="BD91" s="49"/>
      <c r="BE91" s="49">
        <v>0</v>
      </c>
      <c r="BF91" s="50"/>
      <c r="BG91" s="49"/>
      <c r="BH91" s="49"/>
      <c r="BI91" s="50">
        <f t="shared" si="90"/>
        <v>0</v>
      </c>
      <c r="BJ91" s="49"/>
      <c r="BK91" s="49">
        <v>0</v>
      </c>
      <c r="BL91" s="50"/>
      <c r="BM91" s="49"/>
      <c r="BN91" s="49"/>
      <c r="BO91" s="50">
        <f t="shared" si="91"/>
        <v>0</v>
      </c>
      <c r="BP91" s="49"/>
      <c r="BQ91" s="49"/>
      <c r="BR91" s="50">
        <f t="shared" si="92"/>
        <v>0</v>
      </c>
      <c r="BS91" s="49"/>
      <c r="BT91" s="49"/>
      <c r="BU91" s="50">
        <f t="shared" si="93"/>
        <v>0</v>
      </c>
      <c r="BV91" s="49"/>
      <c r="BW91" s="49"/>
      <c r="BX91" s="50">
        <f t="shared" si="104"/>
        <v>0</v>
      </c>
      <c r="BY91" s="979">
        <f t="shared" si="108"/>
        <v>0</v>
      </c>
      <c r="BZ91" s="979">
        <f t="shared" si="109"/>
        <v>0</v>
      </c>
      <c r="CA91" s="979">
        <f t="shared" si="109"/>
        <v>0</v>
      </c>
      <c r="CB91" s="393">
        <f t="shared" si="106"/>
        <v>0</v>
      </c>
      <c r="CC91" s="393">
        <f t="shared" si="107"/>
        <v>0</v>
      </c>
      <c r="CD91" s="277">
        <f t="shared" si="110"/>
        <v>0</v>
      </c>
      <c r="CF91" s="46"/>
      <c r="CG91" s="46"/>
    </row>
    <row r="92" spans="1:88" s="103" customFormat="1" ht="15" customHeight="1">
      <c r="A92" s="70" t="s">
        <v>618</v>
      </c>
      <c r="B92" s="54"/>
      <c r="C92" s="54"/>
      <c r="D92" s="50">
        <f t="shared" si="101"/>
        <v>0</v>
      </c>
      <c r="E92" s="333">
        <f t="shared" si="102"/>
        <v>0</v>
      </c>
      <c r="F92" s="333">
        <f t="shared" si="103"/>
        <v>0</v>
      </c>
      <c r="G92" s="277">
        <f t="shared" si="89"/>
        <v>0</v>
      </c>
      <c r="H92" s="54"/>
      <c r="I92" s="54">
        <v>0</v>
      </c>
      <c r="J92" s="50"/>
      <c r="K92" s="54"/>
      <c r="L92" s="54">
        <v>0</v>
      </c>
      <c r="M92" s="50"/>
      <c r="N92" s="54"/>
      <c r="O92" s="54">
        <v>0</v>
      </c>
      <c r="P92" s="50"/>
      <c r="Q92" s="54"/>
      <c r="R92" s="54">
        <v>0</v>
      </c>
      <c r="S92" s="50"/>
      <c r="T92" s="54"/>
      <c r="U92" s="54">
        <v>0</v>
      </c>
      <c r="V92" s="50"/>
      <c r="W92" s="54"/>
      <c r="X92" s="54">
        <v>0</v>
      </c>
      <c r="Y92" s="50"/>
      <c r="Z92" s="54"/>
      <c r="AA92" s="54">
        <v>0</v>
      </c>
      <c r="AB92" s="50"/>
      <c r="AC92" s="49"/>
      <c r="AD92" s="49">
        <v>0</v>
      </c>
      <c r="AE92" s="50"/>
      <c r="AF92" s="49"/>
      <c r="AG92" s="49">
        <v>0</v>
      </c>
      <c r="AH92" s="50"/>
      <c r="AI92" s="49"/>
      <c r="AJ92" s="49">
        <v>0</v>
      </c>
      <c r="AK92" s="50"/>
      <c r="AL92" s="49"/>
      <c r="AM92" s="49">
        <v>0</v>
      </c>
      <c r="AN92" s="50"/>
      <c r="AO92" s="49"/>
      <c r="AP92" s="49">
        <v>0</v>
      </c>
      <c r="AQ92" s="50"/>
      <c r="AR92" s="49"/>
      <c r="AS92" s="49">
        <v>0</v>
      </c>
      <c r="AT92" s="50"/>
      <c r="AU92" s="49"/>
      <c r="AV92" s="49">
        <v>0</v>
      </c>
      <c r="AW92" s="50"/>
      <c r="AX92" s="49"/>
      <c r="AY92" s="49">
        <v>0</v>
      </c>
      <c r="AZ92" s="50"/>
      <c r="BA92" s="49"/>
      <c r="BB92" s="49">
        <v>0</v>
      </c>
      <c r="BC92" s="50"/>
      <c r="BD92" s="49"/>
      <c r="BE92" s="49">
        <v>0</v>
      </c>
      <c r="BF92" s="50"/>
      <c r="BG92" s="49"/>
      <c r="BH92" s="49"/>
      <c r="BI92" s="50">
        <f t="shared" si="90"/>
        <v>0</v>
      </c>
      <c r="BJ92" s="49"/>
      <c r="BK92" s="49">
        <v>0</v>
      </c>
      <c r="BL92" s="50"/>
      <c r="BM92" s="49"/>
      <c r="BN92" s="49"/>
      <c r="BO92" s="50">
        <f t="shared" si="91"/>
        <v>0</v>
      </c>
      <c r="BP92" s="49"/>
      <c r="BQ92" s="49"/>
      <c r="BR92" s="50">
        <f t="shared" si="92"/>
        <v>0</v>
      </c>
      <c r="BS92" s="49"/>
      <c r="BT92" s="49"/>
      <c r="BU92" s="50">
        <f t="shared" si="93"/>
        <v>0</v>
      </c>
      <c r="BV92" s="49"/>
      <c r="BW92" s="49"/>
      <c r="BX92" s="50">
        <f t="shared" si="104"/>
        <v>0</v>
      </c>
      <c r="BY92" s="979">
        <f t="shared" si="108"/>
        <v>0</v>
      </c>
      <c r="BZ92" s="979">
        <f t="shared" si="109"/>
        <v>0</v>
      </c>
      <c r="CA92" s="979">
        <f t="shared" si="109"/>
        <v>0</v>
      </c>
      <c r="CB92" s="393">
        <f t="shared" si="106"/>
        <v>0</v>
      </c>
      <c r="CC92" s="393">
        <f t="shared" si="107"/>
        <v>0</v>
      </c>
      <c r="CD92" s="277">
        <f t="shared" si="110"/>
        <v>0</v>
      </c>
      <c r="CF92" s="46"/>
      <c r="CG92" s="46"/>
    </row>
    <row r="93" spans="1:88" s="103" customFormat="1" ht="15" customHeight="1">
      <c r="A93" s="70" t="s">
        <v>619</v>
      </c>
      <c r="B93" s="54"/>
      <c r="C93" s="54"/>
      <c r="D93" s="50">
        <f t="shared" si="101"/>
        <v>0</v>
      </c>
      <c r="E93" s="333">
        <f t="shared" si="102"/>
        <v>0</v>
      </c>
      <c r="F93" s="333">
        <f t="shared" si="103"/>
        <v>0</v>
      </c>
      <c r="G93" s="277">
        <f t="shared" si="89"/>
        <v>0</v>
      </c>
      <c r="H93" s="54"/>
      <c r="I93" s="54">
        <v>0</v>
      </c>
      <c r="J93" s="50"/>
      <c r="K93" s="54"/>
      <c r="L93" s="54">
        <v>0</v>
      </c>
      <c r="M93" s="50"/>
      <c r="N93" s="54"/>
      <c r="O93" s="54">
        <v>0</v>
      </c>
      <c r="P93" s="50"/>
      <c r="Q93" s="54"/>
      <c r="R93" s="54">
        <v>0</v>
      </c>
      <c r="S93" s="50"/>
      <c r="T93" s="54"/>
      <c r="U93" s="54">
        <v>0</v>
      </c>
      <c r="V93" s="50"/>
      <c r="W93" s="54"/>
      <c r="X93" s="54">
        <v>0</v>
      </c>
      <c r="Y93" s="50"/>
      <c r="Z93" s="54"/>
      <c r="AA93" s="54">
        <v>0</v>
      </c>
      <c r="AB93" s="50"/>
      <c r="AC93" s="49"/>
      <c r="AD93" s="49">
        <v>0</v>
      </c>
      <c r="AE93" s="50"/>
      <c r="AF93" s="49"/>
      <c r="AG93" s="49">
        <v>0</v>
      </c>
      <c r="AH93" s="50"/>
      <c r="AI93" s="49"/>
      <c r="AJ93" s="49">
        <v>0</v>
      </c>
      <c r="AK93" s="50"/>
      <c r="AL93" s="49"/>
      <c r="AM93" s="49">
        <v>0</v>
      </c>
      <c r="AN93" s="50"/>
      <c r="AO93" s="49"/>
      <c r="AP93" s="49">
        <v>0</v>
      </c>
      <c r="AQ93" s="50"/>
      <c r="AR93" s="49"/>
      <c r="AS93" s="49">
        <v>0</v>
      </c>
      <c r="AT93" s="50"/>
      <c r="AU93" s="49"/>
      <c r="AV93" s="49">
        <v>0</v>
      </c>
      <c r="AW93" s="50"/>
      <c r="AX93" s="49"/>
      <c r="AY93" s="49">
        <v>0</v>
      </c>
      <c r="AZ93" s="50"/>
      <c r="BA93" s="49"/>
      <c r="BB93" s="49">
        <v>0</v>
      </c>
      <c r="BC93" s="50"/>
      <c r="BD93" s="49"/>
      <c r="BE93" s="49">
        <v>0</v>
      </c>
      <c r="BF93" s="50"/>
      <c r="BG93" s="49"/>
      <c r="BH93" s="49"/>
      <c r="BI93" s="50">
        <f t="shared" si="90"/>
        <v>0</v>
      </c>
      <c r="BJ93" s="49"/>
      <c r="BK93" s="49">
        <v>0</v>
      </c>
      <c r="BL93" s="50"/>
      <c r="BM93" s="49"/>
      <c r="BN93" s="49"/>
      <c r="BO93" s="50">
        <f t="shared" si="91"/>
        <v>0</v>
      </c>
      <c r="BP93" s="49"/>
      <c r="BQ93" s="49"/>
      <c r="BR93" s="50">
        <f t="shared" si="92"/>
        <v>0</v>
      </c>
      <c r="BS93" s="49"/>
      <c r="BT93" s="49"/>
      <c r="BU93" s="50">
        <f t="shared" si="93"/>
        <v>0</v>
      </c>
      <c r="BV93" s="49"/>
      <c r="BW93" s="49"/>
      <c r="BX93" s="50">
        <f t="shared" si="104"/>
        <v>0</v>
      </c>
      <c r="BY93" s="979">
        <f t="shared" si="108"/>
        <v>0</v>
      </c>
      <c r="BZ93" s="979">
        <f t="shared" si="109"/>
        <v>0</v>
      </c>
      <c r="CA93" s="979">
        <f t="shared" si="109"/>
        <v>0</v>
      </c>
      <c r="CB93" s="393">
        <f t="shared" si="106"/>
        <v>0</v>
      </c>
      <c r="CC93" s="393">
        <f t="shared" si="107"/>
        <v>0</v>
      </c>
      <c r="CD93" s="277">
        <f t="shared" si="110"/>
        <v>0</v>
      </c>
      <c r="CF93" s="46"/>
      <c r="CG93" s="46"/>
    </row>
    <row r="94" spans="1:88" s="103" customFormat="1" ht="15" hidden="1" customHeight="1">
      <c r="A94" s="197" t="s">
        <v>620</v>
      </c>
      <c r="B94" s="54"/>
      <c r="C94" s="54"/>
      <c r="D94" s="50">
        <f t="shared" si="101"/>
        <v>0</v>
      </c>
      <c r="E94" s="333">
        <f t="shared" si="102"/>
        <v>0</v>
      </c>
      <c r="F94" s="333">
        <f t="shared" si="103"/>
        <v>0</v>
      </c>
      <c r="G94" s="277">
        <f t="shared" si="89"/>
        <v>0</v>
      </c>
      <c r="H94" s="54"/>
      <c r="I94" s="54">
        <v>0</v>
      </c>
      <c r="J94" s="50"/>
      <c r="K94" s="54"/>
      <c r="L94" s="54">
        <v>0</v>
      </c>
      <c r="M94" s="50"/>
      <c r="N94" s="54"/>
      <c r="O94" s="54">
        <v>0</v>
      </c>
      <c r="P94" s="50"/>
      <c r="Q94" s="54"/>
      <c r="R94" s="54">
        <v>0</v>
      </c>
      <c r="S94" s="50"/>
      <c r="T94" s="54"/>
      <c r="U94" s="54">
        <v>0</v>
      </c>
      <c r="V94" s="50"/>
      <c r="W94" s="54"/>
      <c r="X94" s="54">
        <v>0</v>
      </c>
      <c r="Y94" s="50"/>
      <c r="Z94" s="54"/>
      <c r="AA94" s="54">
        <v>0</v>
      </c>
      <c r="AB94" s="50"/>
      <c r="AC94" s="49"/>
      <c r="AD94" s="49">
        <v>0</v>
      </c>
      <c r="AE94" s="50"/>
      <c r="AF94" s="49"/>
      <c r="AG94" s="49">
        <v>0</v>
      </c>
      <c r="AH94" s="50"/>
      <c r="AI94" s="49"/>
      <c r="AJ94" s="49">
        <v>0</v>
      </c>
      <c r="AK94" s="50"/>
      <c r="AL94" s="49"/>
      <c r="AM94" s="49">
        <v>0</v>
      </c>
      <c r="AN94" s="50"/>
      <c r="AO94" s="49"/>
      <c r="AP94" s="49">
        <v>0</v>
      </c>
      <c r="AQ94" s="50"/>
      <c r="AR94" s="49"/>
      <c r="AS94" s="49">
        <v>0</v>
      </c>
      <c r="AT94" s="50"/>
      <c r="AU94" s="49"/>
      <c r="AV94" s="49">
        <v>0</v>
      </c>
      <c r="AW94" s="50"/>
      <c r="AX94" s="49"/>
      <c r="AY94" s="49">
        <v>0</v>
      </c>
      <c r="AZ94" s="50"/>
      <c r="BA94" s="49"/>
      <c r="BB94" s="49">
        <v>0</v>
      </c>
      <c r="BC94" s="50"/>
      <c r="BD94" s="49"/>
      <c r="BE94" s="49">
        <v>0</v>
      </c>
      <c r="BF94" s="50"/>
      <c r="BG94" s="49"/>
      <c r="BH94" s="49"/>
      <c r="BI94" s="50">
        <f t="shared" si="90"/>
        <v>0</v>
      </c>
      <c r="BJ94" s="49"/>
      <c r="BK94" s="49">
        <v>0</v>
      </c>
      <c r="BL94" s="50"/>
      <c r="BM94" s="49"/>
      <c r="BN94" s="49"/>
      <c r="BO94" s="50">
        <f t="shared" si="91"/>
        <v>0</v>
      </c>
      <c r="BP94" s="49"/>
      <c r="BQ94" s="49"/>
      <c r="BR94" s="50">
        <f t="shared" si="92"/>
        <v>0</v>
      </c>
      <c r="BS94" s="49"/>
      <c r="BT94" s="49"/>
      <c r="BU94" s="50">
        <f t="shared" si="93"/>
        <v>0</v>
      </c>
      <c r="BV94" s="49"/>
      <c r="BW94" s="49"/>
      <c r="BX94" s="50">
        <f t="shared" si="104"/>
        <v>0</v>
      </c>
      <c r="BY94" s="979">
        <f t="shared" ref="BY94:BY99" si="111">SUM(H94+K94+N94+Q94+T94+W94+Z94+AC94+AI94+AL94+AO94+AX94+BA94+BD94+BG94+BJ94+BM94+BP94+BS94+BV94)</f>
        <v>0</v>
      </c>
      <c r="BZ94" s="979">
        <f t="shared" ref="BZ94:BZ99" si="112">SUM(I94+L94+O94+R94+U94+X94+AA94+AD94+AJ94+AM94+AP94+AY94+BB94+BE94+BH94+BK94+BN94+BQ94+BT94+BW94)</f>
        <v>0</v>
      </c>
      <c r="CA94" s="711">
        <f t="shared" ref="CA94:CA99" si="113">SUM(J94+M94+P94+S94+V94+Y94+AB94+AE94+AK94+AN94+AQ94+AZ94+BC94+BF94+BI94+BL94+BO94+BR94+BU94+BX94)</f>
        <v>0</v>
      </c>
      <c r="CB94" s="393">
        <f t="shared" si="106"/>
        <v>0</v>
      </c>
      <c r="CC94" s="393">
        <f t="shared" si="107"/>
        <v>0</v>
      </c>
      <c r="CD94" s="277">
        <f t="shared" ref="CD94:CD99" si="114">SUM(CB94+CC94)</f>
        <v>0</v>
      </c>
      <c r="CF94" s="46"/>
      <c r="CG94" s="46"/>
    </row>
    <row r="95" spans="1:88" s="103" customFormat="1" ht="15" hidden="1" customHeight="1">
      <c r="A95" s="197" t="s">
        <v>621</v>
      </c>
      <c r="B95" s="54"/>
      <c r="C95" s="54"/>
      <c r="D95" s="50">
        <f t="shared" si="101"/>
        <v>0</v>
      </c>
      <c r="E95" s="333">
        <f t="shared" si="102"/>
        <v>0</v>
      </c>
      <c r="F95" s="333">
        <f t="shared" si="103"/>
        <v>0</v>
      </c>
      <c r="G95" s="277">
        <f t="shared" si="89"/>
        <v>0</v>
      </c>
      <c r="H95" s="54"/>
      <c r="I95" s="54">
        <v>0</v>
      </c>
      <c r="J95" s="50"/>
      <c r="K95" s="54"/>
      <c r="L95" s="54">
        <v>0</v>
      </c>
      <c r="M95" s="50"/>
      <c r="N95" s="54"/>
      <c r="O95" s="54">
        <v>0</v>
      </c>
      <c r="P95" s="50"/>
      <c r="Q95" s="54"/>
      <c r="R95" s="54">
        <v>0</v>
      </c>
      <c r="S95" s="50"/>
      <c r="T95" s="54"/>
      <c r="U95" s="54">
        <v>0</v>
      </c>
      <c r="V95" s="50"/>
      <c r="W95" s="54"/>
      <c r="X95" s="54">
        <v>0</v>
      </c>
      <c r="Y95" s="50"/>
      <c r="Z95" s="54"/>
      <c r="AA95" s="54">
        <v>0</v>
      </c>
      <c r="AB95" s="50"/>
      <c r="AC95" s="49"/>
      <c r="AD95" s="49">
        <v>0</v>
      </c>
      <c r="AE95" s="50"/>
      <c r="AF95" s="49"/>
      <c r="AG95" s="49">
        <v>0</v>
      </c>
      <c r="AH95" s="50"/>
      <c r="AI95" s="49"/>
      <c r="AJ95" s="49">
        <v>0</v>
      </c>
      <c r="AK95" s="50"/>
      <c r="AL95" s="49"/>
      <c r="AM95" s="49">
        <v>0</v>
      </c>
      <c r="AN95" s="50"/>
      <c r="AO95" s="49"/>
      <c r="AP95" s="49">
        <v>0</v>
      </c>
      <c r="AQ95" s="50"/>
      <c r="AR95" s="49"/>
      <c r="AS95" s="49">
        <v>0</v>
      </c>
      <c r="AT95" s="50"/>
      <c r="AU95" s="49"/>
      <c r="AV95" s="49">
        <v>0</v>
      </c>
      <c r="AW95" s="50"/>
      <c r="AX95" s="49"/>
      <c r="AY95" s="49">
        <v>0</v>
      </c>
      <c r="AZ95" s="50"/>
      <c r="BA95" s="49"/>
      <c r="BB95" s="49">
        <v>0</v>
      </c>
      <c r="BC95" s="50"/>
      <c r="BD95" s="49"/>
      <c r="BE95" s="49">
        <v>0</v>
      </c>
      <c r="BF95" s="50"/>
      <c r="BG95" s="49"/>
      <c r="BH95" s="49"/>
      <c r="BI95" s="50">
        <f t="shared" si="90"/>
        <v>0</v>
      </c>
      <c r="BJ95" s="49"/>
      <c r="BK95" s="49">
        <v>0</v>
      </c>
      <c r="BL95" s="50"/>
      <c r="BM95" s="49"/>
      <c r="BN95" s="49"/>
      <c r="BO95" s="50">
        <f t="shared" si="91"/>
        <v>0</v>
      </c>
      <c r="BP95" s="49"/>
      <c r="BQ95" s="49"/>
      <c r="BR95" s="50">
        <f t="shared" si="92"/>
        <v>0</v>
      </c>
      <c r="BS95" s="49"/>
      <c r="BT95" s="49"/>
      <c r="BU95" s="50">
        <f t="shared" si="93"/>
        <v>0</v>
      </c>
      <c r="BV95" s="49"/>
      <c r="BW95" s="49"/>
      <c r="BX95" s="50">
        <f t="shared" si="104"/>
        <v>0</v>
      </c>
      <c r="BY95" s="979">
        <f t="shared" si="111"/>
        <v>0</v>
      </c>
      <c r="BZ95" s="979">
        <f t="shared" si="112"/>
        <v>0</v>
      </c>
      <c r="CA95" s="711">
        <f t="shared" si="113"/>
        <v>0</v>
      </c>
      <c r="CB95" s="393">
        <f t="shared" si="106"/>
        <v>0</v>
      </c>
      <c r="CC95" s="393">
        <f t="shared" si="107"/>
        <v>0</v>
      </c>
      <c r="CD95" s="277">
        <f t="shared" si="114"/>
        <v>0</v>
      </c>
      <c r="CF95" s="46"/>
      <c r="CG95" s="46"/>
    </row>
    <row r="96" spans="1:88" s="103" customFormat="1" ht="15" hidden="1" customHeight="1">
      <c r="A96" s="298" t="s">
        <v>622</v>
      </c>
      <c r="B96" s="54"/>
      <c r="C96" s="54"/>
      <c r="D96" s="50">
        <f t="shared" si="59"/>
        <v>0</v>
      </c>
      <c r="E96" s="333">
        <f t="shared" si="102"/>
        <v>0</v>
      </c>
      <c r="F96" s="333">
        <f t="shared" si="103"/>
        <v>0</v>
      </c>
      <c r="G96" s="277">
        <f t="shared" si="89"/>
        <v>0</v>
      </c>
      <c r="H96" s="54"/>
      <c r="I96" s="54">
        <v>0</v>
      </c>
      <c r="J96" s="50"/>
      <c r="K96" s="54"/>
      <c r="L96" s="54">
        <v>0</v>
      </c>
      <c r="M96" s="50"/>
      <c r="N96" s="54"/>
      <c r="O96" s="54">
        <v>0</v>
      </c>
      <c r="P96" s="50"/>
      <c r="Q96" s="54"/>
      <c r="R96" s="54">
        <v>0</v>
      </c>
      <c r="S96" s="50"/>
      <c r="T96" s="54"/>
      <c r="U96" s="54">
        <v>0</v>
      </c>
      <c r="V96" s="50"/>
      <c r="W96" s="54"/>
      <c r="X96" s="54">
        <v>0</v>
      </c>
      <c r="Y96" s="50"/>
      <c r="Z96" s="54"/>
      <c r="AA96" s="54">
        <v>0</v>
      </c>
      <c r="AB96" s="50"/>
      <c r="AC96" s="49"/>
      <c r="AD96" s="49">
        <v>0</v>
      </c>
      <c r="AE96" s="50"/>
      <c r="AF96" s="49"/>
      <c r="AG96" s="49">
        <v>0</v>
      </c>
      <c r="AH96" s="50"/>
      <c r="AI96" s="49"/>
      <c r="AJ96" s="49">
        <v>0</v>
      </c>
      <c r="AK96" s="50"/>
      <c r="AL96" s="49"/>
      <c r="AM96" s="49">
        <v>0</v>
      </c>
      <c r="AN96" s="50"/>
      <c r="AO96" s="49"/>
      <c r="AP96" s="49">
        <v>0</v>
      </c>
      <c r="AQ96" s="50"/>
      <c r="AR96" s="49"/>
      <c r="AS96" s="49">
        <v>0</v>
      </c>
      <c r="AT96" s="50"/>
      <c r="AU96" s="49"/>
      <c r="AV96" s="49">
        <v>0</v>
      </c>
      <c r="AW96" s="50"/>
      <c r="AX96" s="49"/>
      <c r="AY96" s="49">
        <v>0</v>
      </c>
      <c r="AZ96" s="50"/>
      <c r="BA96" s="49"/>
      <c r="BB96" s="49">
        <v>0</v>
      </c>
      <c r="BC96" s="50"/>
      <c r="BD96" s="49"/>
      <c r="BE96" s="49">
        <v>0</v>
      </c>
      <c r="BF96" s="50"/>
      <c r="BG96" s="49"/>
      <c r="BH96" s="49"/>
      <c r="BI96" s="50">
        <f t="shared" si="90"/>
        <v>0</v>
      </c>
      <c r="BJ96" s="49"/>
      <c r="BK96" s="49">
        <v>0</v>
      </c>
      <c r="BL96" s="50"/>
      <c r="BM96" s="49"/>
      <c r="BN96" s="49"/>
      <c r="BO96" s="50">
        <f t="shared" si="91"/>
        <v>0</v>
      </c>
      <c r="BP96" s="49"/>
      <c r="BQ96" s="49"/>
      <c r="BR96" s="50">
        <f t="shared" si="92"/>
        <v>0</v>
      </c>
      <c r="BS96" s="49"/>
      <c r="BT96" s="49"/>
      <c r="BU96" s="50">
        <f t="shared" si="93"/>
        <v>0</v>
      </c>
      <c r="BV96" s="49"/>
      <c r="BW96" s="49"/>
      <c r="BX96" s="50">
        <f>SUM(BV96+BW96)</f>
        <v>0</v>
      </c>
      <c r="BY96" s="979">
        <f t="shared" si="111"/>
        <v>0</v>
      </c>
      <c r="BZ96" s="979">
        <f t="shared" si="112"/>
        <v>0</v>
      </c>
      <c r="CA96" s="711">
        <f t="shared" si="113"/>
        <v>0</v>
      </c>
      <c r="CB96" s="393">
        <f t="shared" si="106"/>
        <v>0</v>
      </c>
      <c r="CC96" s="393">
        <f t="shared" si="107"/>
        <v>0</v>
      </c>
      <c r="CD96" s="277">
        <f t="shared" si="114"/>
        <v>0</v>
      </c>
      <c r="CF96" s="46"/>
      <c r="CG96" s="46"/>
    </row>
    <row r="97" spans="1:85" s="103" customFormat="1" ht="15" hidden="1" customHeight="1">
      <c r="A97" s="197" t="s">
        <v>623</v>
      </c>
      <c r="B97" s="54"/>
      <c r="C97" s="54"/>
      <c r="D97" s="50">
        <f t="shared" si="59"/>
        <v>0</v>
      </c>
      <c r="E97" s="333">
        <f t="shared" si="102"/>
        <v>0</v>
      </c>
      <c r="F97" s="333">
        <f t="shared" si="103"/>
        <v>0</v>
      </c>
      <c r="G97" s="277">
        <f t="shared" si="89"/>
        <v>0</v>
      </c>
      <c r="H97" s="54"/>
      <c r="I97" s="54">
        <v>0</v>
      </c>
      <c r="J97" s="50"/>
      <c r="K97" s="54"/>
      <c r="L97" s="54">
        <v>0</v>
      </c>
      <c r="M97" s="50"/>
      <c r="N97" s="54"/>
      <c r="O97" s="54">
        <v>0</v>
      </c>
      <c r="P97" s="50"/>
      <c r="Q97" s="54"/>
      <c r="R97" s="54">
        <v>0</v>
      </c>
      <c r="S97" s="50"/>
      <c r="T97" s="54"/>
      <c r="U97" s="54">
        <v>0</v>
      </c>
      <c r="V97" s="50"/>
      <c r="W97" s="54"/>
      <c r="X97" s="54">
        <v>0</v>
      </c>
      <c r="Y97" s="50"/>
      <c r="Z97" s="54"/>
      <c r="AA97" s="54">
        <v>0</v>
      </c>
      <c r="AB97" s="50"/>
      <c r="AC97" s="49"/>
      <c r="AD97" s="49">
        <v>0</v>
      </c>
      <c r="AE97" s="50"/>
      <c r="AF97" s="49"/>
      <c r="AG97" s="49">
        <v>0</v>
      </c>
      <c r="AH97" s="50"/>
      <c r="AI97" s="49"/>
      <c r="AJ97" s="49">
        <v>0</v>
      </c>
      <c r="AK97" s="50"/>
      <c r="AL97" s="49"/>
      <c r="AM97" s="49">
        <v>0</v>
      </c>
      <c r="AN97" s="50"/>
      <c r="AO97" s="49"/>
      <c r="AP97" s="49">
        <v>0</v>
      </c>
      <c r="AQ97" s="50"/>
      <c r="AR97" s="49"/>
      <c r="AS97" s="49">
        <v>0</v>
      </c>
      <c r="AT97" s="50"/>
      <c r="AU97" s="49"/>
      <c r="AV97" s="49">
        <v>0</v>
      </c>
      <c r="AW97" s="50"/>
      <c r="AX97" s="49"/>
      <c r="AY97" s="49">
        <v>0</v>
      </c>
      <c r="AZ97" s="50"/>
      <c r="BA97" s="49"/>
      <c r="BB97" s="49">
        <v>0</v>
      </c>
      <c r="BC97" s="50"/>
      <c r="BD97" s="49"/>
      <c r="BE97" s="49">
        <v>0</v>
      </c>
      <c r="BF97" s="50"/>
      <c r="BG97" s="49"/>
      <c r="BH97" s="49"/>
      <c r="BI97" s="50">
        <f t="shared" si="90"/>
        <v>0</v>
      </c>
      <c r="BJ97" s="49"/>
      <c r="BK97" s="49">
        <v>0</v>
      </c>
      <c r="BL97" s="50"/>
      <c r="BM97" s="49"/>
      <c r="BN97" s="49"/>
      <c r="BO97" s="50">
        <f t="shared" si="91"/>
        <v>0</v>
      </c>
      <c r="BP97" s="49"/>
      <c r="BQ97" s="49"/>
      <c r="BR97" s="50">
        <f t="shared" si="92"/>
        <v>0</v>
      </c>
      <c r="BS97" s="49"/>
      <c r="BT97" s="49"/>
      <c r="BU97" s="50">
        <f t="shared" si="93"/>
        <v>0</v>
      </c>
      <c r="BV97" s="49"/>
      <c r="BW97" s="49"/>
      <c r="BX97" s="50">
        <f>SUM(BV97+BW97)</f>
        <v>0</v>
      </c>
      <c r="BY97" s="979">
        <f t="shared" si="111"/>
        <v>0</v>
      </c>
      <c r="BZ97" s="979">
        <f t="shared" si="112"/>
        <v>0</v>
      </c>
      <c r="CA97" s="711">
        <f t="shared" si="113"/>
        <v>0</v>
      </c>
      <c r="CB97" s="393">
        <f t="shared" si="106"/>
        <v>0</v>
      </c>
      <c r="CC97" s="393">
        <f t="shared" si="107"/>
        <v>0</v>
      </c>
      <c r="CD97" s="277">
        <f t="shared" si="114"/>
        <v>0</v>
      </c>
      <c r="CF97" s="46"/>
      <c r="CG97" s="46"/>
    </row>
    <row r="98" spans="1:85" s="103" customFormat="1" ht="15" hidden="1" customHeight="1">
      <c r="A98" s="197" t="s">
        <v>624</v>
      </c>
      <c r="B98" s="54"/>
      <c r="C98" s="54"/>
      <c r="D98" s="50">
        <f t="shared" si="59"/>
        <v>0</v>
      </c>
      <c r="E98" s="333">
        <f t="shared" si="102"/>
        <v>0</v>
      </c>
      <c r="F98" s="333">
        <f t="shared" si="103"/>
        <v>0</v>
      </c>
      <c r="G98" s="277">
        <f t="shared" si="89"/>
        <v>0</v>
      </c>
      <c r="H98" s="54"/>
      <c r="I98" s="54">
        <v>0</v>
      </c>
      <c r="J98" s="50"/>
      <c r="K98" s="54"/>
      <c r="L98" s="54">
        <v>0</v>
      </c>
      <c r="M98" s="50"/>
      <c r="N98" s="54"/>
      <c r="O98" s="54">
        <v>0</v>
      </c>
      <c r="P98" s="50"/>
      <c r="Q98" s="54"/>
      <c r="R98" s="54">
        <v>0</v>
      </c>
      <c r="S98" s="50"/>
      <c r="T98" s="54"/>
      <c r="U98" s="54">
        <v>0</v>
      </c>
      <c r="V98" s="50"/>
      <c r="W98" s="54"/>
      <c r="X98" s="54">
        <v>0</v>
      </c>
      <c r="Y98" s="50"/>
      <c r="Z98" s="54"/>
      <c r="AA98" s="54">
        <v>0</v>
      </c>
      <c r="AB98" s="50"/>
      <c r="AC98" s="49"/>
      <c r="AD98" s="49">
        <v>0</v>
      </c>
      <c r="AE98" s="50"/>
      <c r="AF98" s="49"/>
      <c r="AG98" s="49">
        <v>0</v>
      </c>
      <c r="AH98" s="50"/>
      <c r="AI98" s="49"/>
      <c r="AJ98" s="49">
        <v>0</v>
      </c>
      <c r="AK98" s="50"/>
      <c r="AL98" s="49"/>
      <c r="AM98" s="49">
        <v>0</v>
      </c>
      <c r="AN98" s="50"/>
      <c r="AO98" s="49"/>
      <c r="AP98" s="49">
        <v>0</v>
      </c>
      <c r="AQ98" s="50"/>
      <c r="AR98" s="49"/>
      <c r="AS98" s="49">
        <v>0</v>
      </c>
      <c r="AT98" s="50"/>
      <c r="AU98" s="49"/>
      <c r="AV98" s="49">
        <v>0</v>
      </c>
      <c r="AW98" s="50"/>
      <c r="AX98" s="49"/>
      <c r="AY98" s="49">
        <v>0</v>
      </c>
      <c r="AZ98" s="50"/>
      <c r="BA98" s="49"/>
      <c r="BB98" s="49">
        <v>0</v>
      </c>
      <c r="BC98" s="50"/>
      <c r="BD98" s="49"/>
      <c r="BE98" s="49">
        <v>0</v>
      </c>
      <c r="BF98" s="50"/>
      <c r="BG98" s="49"/>
      <c r="BH98" s="49"/>
      <c r="BI98" s="50">
        <f t="shared" si="90"/>
        <v>0</v>
      </c>
      <c r="BJ98" s="49"/>
      <c r="BK98" s="49">
        <v>0</v>
      </c>
      <c r="BL98" s="50"/>
      <c r="BM98" s="49"/>
      <c r="BN98" s="49"/>
      <c r="BO98" s="50">
        <f t="shared" si="91"/>
        <v>0</v>
      </c>
      <c r="BP98" s="49"/>
      <c r="BQ98" s="49"/>
      <c r="BR98" s="50">
        <f t="shared" si="92"/>
        <v>0</v>
      </c>
      <c r="BS98" s="49"/>
      <c r="BT98" s="49"/>
      <c r="BU98" s="50">
        <f t="shared" si="93"/>
        <v>0</v>
      </c>
      <c r="BV98" s="49"/>
      <c r="BW98" s="49"/>
      <c r="BX98" s="50">
        <f>SUM(BV98+BW98)</f>
        <v>0</v>
      </c>
      <c r="BY98" s="979">
        <f t="shared" si="111"/>
        <v>0</v>
      </c>
      <c r="BZ98" s="979">
        <f t="shared" si="112"/>
        <v>0</v>
      </c>
      <c r="CA98" s="711">
        <f t="shared" si="113"/>
        <v>0</v>
      </c>
      <c r="CB98" s="393">
        <f t="shared" si="106"/>
        <v>0</v>
      </c>
      <c r="CC98" s="393">
        <f t="shared" si="107"/>
        <v>0</v>
      </c>
      <c r="CD98" s="277">
        <f t="shared" si="114"/>
        <v>0</v>
      </c>
      <c r="CF98" s="46"/>
      <c r="CG98" s="46"/>
    </row>
    <row r="99" spans="1:85" s="103" customFormat="1" ht="15" hidden="1" customHeight="1">
      <c r="A99" s="197" t="s">
        <v>625</v>
      </c>
      <c r="B99" s="54"/>
      <c r="C99" s="54"/>
      <c r="D99" s="50">
        <f t="shared" si="59"/>
        <v>0</v>
      </c>
      <c r="E99" s="333">
        <f t="shared" si="102"/>
        <v>0</v>
      </c>
      <c r="F99" s="333">
        <f t="shared" si="103"/>
        <v>0</v>
      </c>
      <c r="G99" s="277">
        <f t="shared" si="89"/>
        <v>0</v>
      </c>
      <c r="H99" s="54"/>
      <c r="I99" s="54">
        <v>0</v>
      </c>
      <c r="J99" s="50"/>
      <c r="K99" s="54"/>
      <c r="L99" s="54">
        <v>0</v>
      </c>
      <c r="M99" s="50"/>
      <c r="N99" s="54"/>
      <c r="O99" s="54">
        <v>0</v>
      </c>
      <c r="P99" s="50"/>
      <c r="Q99" s="54"/>
      <c r="R99" s="54">
        <v>0</v>
      </c>
      <c r="S99" s="50"/>
      <c r="T99" s="54"/>
      <c r="U99" s="54">
        <v>0</v>
      </c>
      <c r="V99" s="50"/>
      <c r="W99" s="54"/>
      <c r="X99" s="54">
        <v>0</v>
      </c>
      <c r="Y99" s="50"/>
      <c r="Z99" s="54"/>
      <c r="AA99" s="54">
        <v>0</v>
      </c>
      <c r="AB99" s="50"/>
      <c r="AC99" s="49"/>
      <c r="AD99" s="49">
        <v>0</v>
      </c>
      <c r="AE99" s="50"/>
      <c r="AF99" s="49"/>
      <c r="AG99" s="49">
        <v>0</v>
      </c>
      <c r="AH99" s="50"/>
      <c r="AI99" s="49"/>
      <c r="AJ99" s="49">
        <v>0</v>
      </c>
      <c r="AK99" s="50"/>
      <c r="AL99" s="49"/>
      <c r="AM99" s="49">
        <v>0</v>
      </c>
      <c r="AN99" s="50"/>
      <c r="AO99" s="49"/>
      <c r="AP99" s="49">
        <v>0</v>
      </c>
      <c r="AQ99" s="50"/>
      <c r="AR99" s="49"/>
      <c r="AS99" s="49">
        <v>0</v>
      </c>
      <c r="AT99" s="50"/>
      <c r="AU99" s="49"/>
      <c r="AV99" s="49">
        <v>0</v>
      </c>
      <c r="AW99" s="50"/>
      <c r="AX99" s="49"/>
      <c r="AY99" s="49">
        <v>0</v>
      </c>
      <c r="AZ99" s="50"/>
      <c r="BA99" s="49"/>
      <c r="BB99" s="49">
        <v>0</v>
      </c>
      <c r="BC99" s="50"/>
      <c r="BD99" s="49"/>
      <c r="BE99" s="49">
        <v>0</v>
      </c>
      <c r="BF99" s="50"/>
      <c r="BG99" s="49"/>
      <c r="BH99" s="49"/>
      <c r="BI99" s="50">
        <f t="shared" si="90"/>
        <v>0</v>
      </c>
      <c r="BJ99" s="49"/>
      <c r="BK99" s="49">
        <v>0</v>
      </c>
      <c r="BL99" s="50"/>
      <c r="BM99" s="49"/>
      <c r="BN99" s="49"/>
      <c r="BO99" s="50">
        <f t="shared" si="91"/>
        <v>0</v>
      </c>
      <c r="BP99" s="49"/>
      <c r="BQ99" s="49"/>
      <c r="BR99" s="50">
        <f t="shared" si="92"/>
        <v>0</v>
      </c>
      <c r="BS99" s="49"/>
      <c r="BT99" s="49"/>
      <c r="BU99" s="50">
        <f t="shared" si="93"/>
        <v>0</v>
      </c>
      <c r="BV99" s="49"/>
      <c r="BW99" s="49"/>
      <c r="BX99" s="50">
        <f>SUM(BV99+BW99)</f>
        <v>0</v>
      </c>
      <c r="BY99" s="979">
        <f t="shared" si="111"/>
        <v>0</v>
      </c>
      <c r="BZ99" s="979">
        <f t="shared" si="112"/>
        <v>0</v>
      </c>
      <c r="CA99" s="711">
        <f t="shared" si="113"/>
        <v>0</v>
      </c>
      <c r="CB99" s="393">
        <f t="shared" si="106"/>
        <v>0</v>
      </c>
      <c r="CC99" s="393">
        <f t="shared" si="107"/>
        <v>0</v>
      </c>
      <c r="CD99" s="277">
        <f t="shared" si="114"/>
        <v>0</v>
      </c>
      <c r="CF99" s="46"/>
      <c r="CG99" s="46"/>
    </row>
    <row r="100" spans="1:85" ht="15" customHeight="1" thickBot="1">
      <c r="A100" s="223" t="s">
        <v>626</v>
      </c>
      <c r="B100" s="47">
        <f>SUM(B84:B99)</f>
        <v>0</v>
      </c>
      <c r="C100" s="47">
        <f>SUM(C84:C99)</f>
        <v>0</v>
      </c>
      <c r="D100" s="47">
        <f>SUM(B100+C100)</f>
        <v>0</v>
      </c>
      <c r="E100" s="156">
        <f>SUM(E84:E99)</f>
        <v>0</v>
      </c>
      <c r="F100" s="156">
        <f>SUM(F84:F99)</f>
        <v>0</v>
      </c>
      <c r="G100" s="156">
        <f>SUM(E100+F100)</f>
        <v>0</v>
      </c>
      <c r="H100" s="47">
        <f>SUM(H84:H99)</f>
        <v>0</v>
      </c>
      <c r="I100" s="47">
        <f t="shared" ref="I100:O100" si="115">SUM(I84:I99)</f>
        <v>0</v>
      </c>
      <c r="J100" s="47">
        <f t="shared" si="115"/>
        <v>0</v>
      </c>
      <c r="K100" s="47">
        <f t="shared" si="115"/>
        <v>0</v>
      </c>
      <c r="L100" s="47">
        <f t="shared" si="115"/>
        <v>0</v>
      </c>
      <c r="M100" s="47">
        <f t="shared" si="115"/>
        <v>0</v>
      </c>
      <c r="N100" s="47">
        <f t="shared" si="115"/>
        <v>0</v>
      </c>
      <c r="O100" s="47">
        <f t="shared" si="115"/>
        <v>0</v>
      </c>
      <c r="P100" s="47">
        <f t="shared" ref="P100:AX100" si="116">SUM(P84:P99)</f>
        <v>0</v>
      </c>
      <c r="Q100" s="47">
        <f t="shared" si="116"/>
        <v>0</v>
      </c>
      <c r="R100" s="47">
        <f t="shared" si="116"/>
        <v>0</v>
      </c>
      <c r="S100" s="47">
        <f t="shared" si="116"/>
        <v>0</v>
      </c>
      <c r="T100" s="47">
        <f t="shared" si="116"/>
        <v>0</v>
      </c>
      <c r="U100" s="47">
        <f t="shared" si="116"/>
        <v>0</v>
      </c>
      <c r="V100" s="47">
        <f t="shared" si="116"/>
        <v>0</v>
      </c>
      <c r="W100" s="47">
        <f t="shared" si="116"/>
        <v>0</v>
      </c>
      <c r="X100" s="47">
        <f t="shared" si="116"/>
        <v>0</v>
      </c>
      <c r="Y100" s="47">
        <f t="shared" si="116"/>
        <v>0</v>
      </c>
      <c r="Z100" s="47">
        <f t="shared" si="116"/>
        <v>0</v>
      </c>
      <c r="AA100" s="47">
        <f t="shared" si="116"/>
        <v>0</v>
      </c>
      <c r="AB100" s="47">
        <f t="shared" si="116"/>
        <v>0</v>
      </c>
      <c r="AC100" s="47">
        <f t="shared" si="116"/>
        <v>0</v>
      </c>
      <c r="AD100" s="47">
        <f t="shared" si="116"/>
        <v>0</v>
      </c>
      <c r="AE100" s="47">
        <f t="shared" si="116"/>
        <v>0</v>
      </c>
      <c r="AF100" s="47">
        <f t="shared" si="116"/>
        <v>0</v>
      </c>
      <c r="AG100" s="47">
        <f t="shared" si="116"/>
        <v>0</v>
      </c>
      <c r="AH100" s="47">
        <f t="shared" si="116"/>
        <v>0</v>
      </c>
      <c r="AI100" s="47">
        <f t="shared" si="116"/>
        <v>0</v>
      </c>
      <c r="AJ100" s="47">
        <f t="shared" si="116"/>
        <v>0</v>
      </c>
      <c r="AK100" s="47">
        <f t="shared" si="116"/>
        <v>0</v>
      </c>
      <c r="AL100" s="47">
        <f t="shared" si="116"/>
        <v>0</v>
      </c>
      <c r="AM100" s="47">
        <f t="shared" si="116"/>
        <v>0</v>
      </c>
      <c r="AN100" s="47">
        <f t="shared" si="116"/>
        <v>0</v>
      </c>
      <c r="AO100" s="47">
        <f t="shared" si="116"/>
        <v>0</v>
      </c>
      <c r="AP100" s="47">
        <f t="shared" si="116"/>
        <v>0</v>
      </c>
      <c r="AQ100" s="47">
        <f t="shared" si="116"/>
        <v>0</v>
      </c>
      <c r="AR100" s="47">
        <f t="shared" si="116"/>
        <v>0</v>
      </c>
      <c r="AS100" s="47">
        <f t="shared" si="116"/>
        <v>0</v>
      </c>
      <c r="AT100" s="47">
        <f t="shared" si="116"/>
        <v>0</v>
      </c>
      <c r="AU100" s="47">
        <f t="shared" ref="AU100:AW100" si="117">SUM(AU84:AU99)</f>
        <v>0</v>
      </c>
      <c r="AV100" s="47">
        <f t="shared" si="117"/>
        <v>0</v>
      </c>
      <c r="AW100" s="47">
        <f t="shared" si="117"/>
        <v>0</v>
      </c>
      <c r="AX100" s="47">
        <f t="shared" si="116"/>
        <v>0</v>
      </c>
      <c r="AY100" s="47">
        <f t="shared" ref="AY100:CD100" si="118">SUM(AY84:AY99)</f>
        <v>0</v>
      </c>
      <c r="AZ100" s="47">
        <f t="shared" si="118"/>
        <v>0</v>
      </c>
      <c r="BA100" s="47">
        <f t="shared" si="118"/>
        <v>0</v>
      </c>
      <c r="BB100" s="47">
        <f t="shared" si="118"/>
        <v>0</v>
      </c>
      <c r="BC100" s="47">
        <f t="shared" si="118"/>
        <v>0</v>
      </c>
      <c r="BD100" s="47">
        <f t="shared" si="118"/>
        <v>0</v>
      </c>
      <c r="BE100" s="47">
        <f t="shared" si="118"/>
        <v>0</v>
      </c>
      <c r="BF100" s="47">
        <f t="shared" si="118"/>
        <v>0</v>
      </c>
      <c r="BG100" s="47">
        <f t="shared" si="118"/>
        <v>0</v>
      </c>
      <c r="BH100" s="47">
        <f t="shared" si="118"/>
        <v>0</v>
      </c>
      <c r="BI100" s="47">
        <f t="shared" si="118"/>
        <v>0</v>
      </c>
      <c r="BJ100" s="47">
        <f t="shared" si="118"/>
        <v>0</v>
      </c>
      <c r="BK100" s="47">
        <f t="shared" si="118"/>
        <v>0</v>
      </c>
      <c r="BL100" s="47">
        <f t="shared" si="118"/>
        <v>0</v>
      </c>
      <c r="BM100" s="47">
        <f t="shared" si="118"/>
        <v>0</v>
      </c>
      <c r="BN100" s="47">
        <f t="shared" si="118"/>
        <v>0</v>
      </c>
      <c r="BO100" s="47">
        <f t="shared" si="118"/>
        <v>0</v>
      </c>
      <c r="BP100" s="47">
        <f t="shared" si="118"/>
        <v>0</v>
      </c>
      <c r="BQ100" s="47">
        <f t="shared" si="118"/>
        <v>0</v>
      </c>
      <c r="BR100" s="47">
        <f t="shared" si="118"/>
        <v>0</v>
      </c>
      <c r="BS100" s="47">
        <f t="shared" si="118"/>
        <v>0</v>
      </c>
      <c r="BT100" s="47">
        <f t="shared" si="118"/>
        <v>0</v>
      </c>
      <c r="BU100" s="47">
        <f t="shared" si="118"/>
        <v>0</v>
      </c>
      <c r="BV100" s="47">
        <f t="shared" si="118"/>
        <v>0</v>
      </c>
      <c r="BW100" s="47">
        <f t="shared" si="118"/>
        <v>0</v>
      </c>
      <c r="BX100" s="47">
        <f t="shared" si="118"/>
        <v>0</v>
      </c>
      <c r="BY100" s="462">
        <f t="shared" si="118"/>
        <v>0</v>
      </c>
      <c r="BZ100" s="462">
        <f t="shared" si="118"/>
        <v>0</v>
      </c>
      <c r="CA100" s="462">
        <f t="shared" si="118"/>
        <v>0</v>
      </c>
      <c r="CB100" s="156">
        <f t="shared" si="118"/>
        <v>0</v>
      </c>
      <c r="CC100" s="156">
        <f t="shared" si="118"/>
        <v>0</v>
      </c>
      <c r="CD100" s="156">
        <f t="shared" si="118"/>
        <v>0</v>
      </c>
      <c r="CE100" s="52"/>
    </row>
    <row r="101" spans="1:85" ht="15" customHeight="1" thickBot="1">
      <c r="A101" s="328" t="s">
        <v>155</v>
      </c>
      <c r="B101" s="48">
        <f>SUM(B83+B100)</f>
        <v>0</v>
      </c>
      <c r="C101" s="48">
        <f t="shared" ref="C101:H101" si="119">SUM(C83+C100)</f>
        <v>0</v>
      </c>
      <c r="D101" s="48">
        <f t="shared" si="119"/>
        <v>0</v>
      </c>
      <c r="E101" s="48">
        <f t="shared" si="119"/>
        <v>0</v>
      </c>
      <c r="F101" s="48">
        <f t="shared" si="119"/>
        <v>0</v>
      </c>
      <c r="G101" s="48">
        <f t="shared" si="119"/>
        <v>0</v>
      </c>
      <c r="H101" s="48">
        <f t="shared" si="119"/>
        <v>0</v>
      </c>
      <c r="I101" s="48">
        <f t="shared" ref="I101:O101" si="120">SUM(I83+I100)</f>
        <v>0</v>
      </c>
      <c r="J101" s="48">
        <f t="shared" si="120"/>
        <v>0</v>
      </c>
      <c r="K101" s="48">
        <f t="shared" si="120"/>
        <v>0</v>
      </c>
      <c r="L101" s="48">
        <f t="shared" si="120"/>
        <v>0</v>
      </c>
      <c r="M101" s="48">
        <f t="shared" si="120"/>
        <v>0</v>
      </c>
      <c r="N101" s="48">
        <f t="shared" si="120"/>
        <v>0</v>
      </c>
      <c r="O101" s="48">
        <f t="shared" si="120"/>
        <v>0</v>
      </c>
      <c r="P101" s="48">
        <f t="shared" ref="P101:CA101" si="121">SUM(P83+P100)</f>
        <v>0</v>
      </c>
      <c r="Q101" s="48">
        <f t="shared" si="121"/>
        <v>0</v>
      </c>
      <c r="R101" s="48">
        <f t="shared" si="121"/>
        <v>0</v>
      </c>
      <c r="S101" s="48">
        <f t="shared" si="121"/>
        <v>0</v>
      </c>
      <c r="T101" s="48">
        <f t="shared" si="121"/>
        <v>0</v>
      </c>
      <c r="U101" s="48">
        <f t="shared" si="121"/>
        <v>0</v>
      </c>
      <c r="V101" s="48">
        <f t="shared" si="121"/>
        <v>0</v>
      </c>
      <c r="W101" s="48">
        <f t="shared" si="121"/>
        <v>0</v>
      </c>
      <c r="X101" s="48">
        <f t="shared" si="121"/>
        <v>0</v>
      </c>
      <c r="Y101" s="48">
        <f t="shared" si="121"/>
        <v>0</v>
      </c>
      <c r="Z101" s="48">
        <f t="shared" si="121"/>
        <v>0</v>
      </c>
      <c r="AA101" s="48">
        <f t="shared" si="121"/>
        <v>65</v>
      </c>
      <c r="AB101" s="48">
        <f t="shared" si="121"/>
        <v>65</v>
      </c>
      <c r="AC101" s="48">
        <f t="shared" si="121"/>
        <v>5361</v>
      </c>
      <c r="AD101" s="48">
        <f t="shared" si="121"/>
        <v>11557</v>
      </c>
      <c r="AE101" s="48">
        <f t="shared" si="121"/>
        <v>10355</v>
      </c>
      <c r="AF101" s="48">
        <f t="shared" si="121"/>
        <v>0</v>
      </c>
      <c r="AG101" s="48">
        <f t="shared" si="121"/>
        <v>0</v>
      </c>
      <c r="AH101" s="48">
        <f t="shared" si="121"/>
        <v>0</v>
      </c>
      <c r="AI101" s="48">
        <f t="shared" si="121"/>
        <v>0</v>
      </c>
      <c r="AJ101" s="48">
        <f t="shared" si="121"/>
        <v>0</v>
      </c>
      <c r="AK101" s="48">
        <f t="shared" si="121"/>
        <v>0</v>
      </c>
      <c r="AL101" s="48">
        <f t="shared" si="121"/>
        <v>0</v>
      </c>
      <c r="AM101" s="48">
        <f t="shared" si="121"/>
        <v>1000</v>
      </c>
      <c r="AN101" s="48">
        <f t="shared" si="121"/>
        <v>1000</v>
      </c>
      <c r="AO101" s="48">
        <f t="shared" si="121"/>
        <v>0</v>
      </c>
      <c r="AP101" s="48">
        <f t="shared" si="121"/>
        <v>0</v>
      </c>
      <c r="AQ101" s="48">
        <f t="shared" si="121"/>
        <v>0</v>
      </c>
      <c r="AR101" s="48">
        <f t="shared" si="121"/>
        <v>0</v>
      </c>
      <c r="AS101" s="48">
        <f t="shared" si="121"/>
        <v>0</v>
      </c>
      <c r="AT101" s="48">
        <f t="shared" si="121"/>
        <v>0</v>
      </c>
      <c r="AU101" s="48">
        <f t="shared" ref="AU101:AW101" si="122">SUM(AU83+AU100)</f>
        <v>0</v>
      </c>
      <c r="AV101" s="48">
        <f t="shared" si="122"/>
        <v>552</v>
      </c>
      <c r="AW101" s="48">
        <f t="shared" si="122"/>
        <v>453</v>
      </c>
      <c r="AX101" s="48">
        <f t="shared" si="121"/>
        <v>0</v>
      </c>
      <c r="AY101" s="48">
        <f t="shared" si="121"/>
        <v>0</v>
      </c>
      <c r="AZ101" s="48">
        <f t="shared" si="121"/>
        <v>50</v>
      </c>
      <c r="BA101" s="48">
        <f t="shared" si="121"/>
        <v>6720</v>
      </c>
      <c r="BB101" s="48">
        <f t="shared" si="121"/>
        <v>6720</v>
      </c>
      <c r="BC101" s="48">
        <f t="shared" si="121"/>
        <v>6720</v>
      </c>
      <c r="BD101" s="48">
        <f t="shared" si="121"/>
        <v>12802</v>
      </c>
      <c r="BE101" s="48">
        <f t="shared" si="121"/>
        <v>12802</v>
      </c>
      <c r="BF101" s="48">
        <f t="shared" si="121"/>
        <v>12802</v>
      </c>
      <c r="BG101" s="48">
        <f t="shared" si="121"/>
        <v>0</v>
      </c>
      <c r="BH101" s="48">
        <f t="shared" si="121"/>
        <v>0</v>
      </c>
      <c r="BI101" s="48">
        <f t="shared" si="121"/>
        <v>0</v>
      </c>
      <c r="BJ101" s="48">
        <f t="shared" si="121"/>
        <v>75</v>
      </c>
      <c r="BK101" s="48">
        <f t="shared" si="121"/>
        <v>5062</v>
      </c>
      <c r="BL101" s="48">
        <f t="shared" si="121"/>
        <v>6393</v>
      </c>
      <c r="BM101" s="48">
        <f t="shared" si="121"/>
        <v>0</v>
      </c>
      <c r="BN101" s="48">
        <f t="shared" si="121"/>
        <v>0</v>
      </c>
      <c r="BO101" s="48">
        <f t="shared" si="121"/>
        <v>0</v>
      </c>
      <c r="BP101" s="48">
        <f t="shared" si="121"/>
        <v>0</v>
      </c>
      <c r="BQ101" s="48">
        <f t="shared" si="121"/>
        <v>0</v>
      </c>
      <c r="BR101" s="48">
        <f t="shared" si="121"/>
        <v>0</v>
      </c>
      <c r="BS101" s="48">
        <f t="shared" si="121"/>
        <v>0</v>
      </c>
      <c r="BT101" s="48">
        <f t="shared" si="121"/>
        <v>0</v>
      </c>
      <c r="BU101" s="48">
        <f t="shared" si="121"/>
        <v>0</v>
      </c>
      <c r="BV101" s="48">
        <f t="shared" si="121"/>
        <v>0</v>
      </c>
      <c r="BW101" s="48">
        <f t="shared" si="121"/>
        <v>0</v>
      </c>
      <c r="BX101" s="48">
        <f t="shared" si="121"/>
        <v>0</v>
      </c>
      <c r="BY101" s="974">
        <f t="shared" si="121"/>
        <v>24958</v>
      </c>
      <c r="BZ101" s="974">
        <f t="shared" si="121"/>
        <v>37758</v>
      </c>
      <c r="CA101" s="974">
        <f t="shared" si="121"/>
        <v>37838</v>
      </c>
      <c r="CB101" s="157">
        <f>SUM(CB83+CB100)</f>
        <v>24958</v>
      </c>
      <c r="CC101" s="157">
        <f>SUM(CC83+CC100)</f>
        <v>37758</v>
      </c>
      <c r="CD101" s="157">
        <f>SUM(CD83+CD100)</f>
        <v>37838</v>
      </c>
    </row>
    <row r="102" spans="1:85" s="136" customFormat="1" ht="15" hidden="1" customHeight="1">
      <c r="A102" s="137" t="s">
        <v>151</v>
      </c>
      <c r="B102" s="129"/>
      <c r="C102" s="129"/>
      <c r="D102" s="129">
        <f>B102+C102</f>
        <v>0</v>
      </c>
      <c r="E102" s="334"/>
      <c r="F102" s="334"/>
      <c r="G102" s="334">
        <f>E102+F102</f>
        <v>0</v>
      </c>
      <c r="H102" s="129"/>
      <c r="I102" s="129">
        <v>0</v>
      </c>
      <c r="J102" s="129"/>
      <c r="K102" s="129"/>
      <c r="L102" s="129">
        <v>0</v>
      </c>
      <c r="M102" s="129"/>
      <c r="N102" s="129"/>
      <c r="O102" s="129">
        <v>0</v>
      </c>
      <c r="P102" s="129"/>
      <c r="Q102" s="129"/>
      <c r="R102" s="129">
        <v>0</v>
      </c>
      <c r="S102" s="129"/>
      <c r="T102" s="129"/>
      <c r="U102" s="129">
        <v>0</v>
      </c>
      <c r="V102" s="129"/>
      <c r="W102" s="129"/>
      <c r="X102" s="129">
        <v>0</v>
      </c>
      <c r="Y102" s="129"/>
      <c r="Z102" s="129">
        <v>28045</v>
      </c>
      <c r="AA102" s="129">
        <v>28045</v>
      </c>
      <c r="AB102" s="129"/>
      <c r="AC102" s="129"/>
      <c r="AD102" s="129">
        <v>0</v>
      </c>
      <c r="AE102" s="129"/>
      <c r="AF102" s="129"/>
      <c r="AG102" s="129">
        <v>0</v>
      </c>
      <c r="AH102" s="129"/>
      <c r="AI102" s="129"/>
      <c r="AJ102" s="129">
        <v>0</v>
      </c>
      <c r="AK102" s="129"/>
      <c r="AL102" s="129"/>
      <c r="AM102" s="129">
        <v>0</v>
      </c>
      <c r="AN102" s="129"/>
      <c r="AO102" s="129"/>
      <c r="AP102" s="129">
        <v>0</v>
      </c>
      <c r="AQ102" s="129"/>
      <c r="AR102" s="129"/>
      <c r="AS102" s="129">
        <v>0</v>
      </c>
      <c r="AT102" s="129"/>
      <c r="AU102" s="129">
        <v>26000</v>
      </c>
      <c r="AV102" s="129">
        <v>26000</v>
      </c>
      <c r="AW102" s="129"/>
      <c r="AX102" s="129">
        <v>26000</v>
      </c>
      <c r="AY102" s="129">
        <v>26000</v>
      </c>
      <c r="AZ102" s="129"/>
      <c r="BA102" s="129"/>
      <c r="BB102" s="129">
        <v>0</v>
      </c>
      <c r="BC102" s="129"/>
      <c r="BD102" s="129"/>
      <c r="BE102" s="129">
        <v>0</v>
      </c>
      <c r="BF102" s="129"/>
      <c r="BG102" s="129"/>
      <c r="BH102" s="129"/>
      <c r="BI102" s="129">
        <f>BG102+BH102</f>
        <v>0</v>
      </c>
      <c r="BJ102" s="129">
        <v>0</v>
      </c>
      <c r="BK102" s="129">
        <v>0</v>
      </c>
      <c r="BL102" s="129"/>
      <c r="BM102" s="129"/>
      <c r="BN102" s="129"/>
      <c r="BO102" s="129">
        <f>BM102+BN102</f>
        <v>0</v>
      </c>
      <c r="BP102" s="129"/>
      <c r="BQ102" s="129"/>
      <c r="BR102" s="129">
        <f>BP102+BQ102</f>
        <v>0</v>
      </c>
      <c r="BS102" s="129"/>
      <c r="BT102" s="129"/>
      <c r="BU102" s="129">
        <f>BS102+BT102</f>
        <v>0</v>
      </c>
      <c r="BV102" s="129"/>
      <c r="BW102" s="129"/>
      <c r="BX102" s="129">
        <f>BV102+BW102</f>
        <v>0</v>
      </c>
      <c r="BY102" s="334">
        <f t="shared" ref="BY102:CA103" si="123">SUM(H102+K102+N102+Q102+T102+W102+Z102+AC102+AF102+AI102+AL102+AO102+AR102+AX102+BA102+BD102+BG102+BJ102+BM102+BP102+BS102+BV102)</f>
        <v>54045</v>
      </c>
      <c r="BZ102" s="334">
        <f t="shared" si="123"/>
        <v>54045</v>
      </c>
      <c r="CA102" s="334">
        <f t="shared" si="123"/>
        <v>0</v>
      </c>
      <c r="CB102" s="394">
        <f>SUM(E102+BY102)</f>
        <v>54045</v>
      </c>
      <c r="CC102" s="394">
        <f>SUM(F102+BZ102)</f>
        <v>54045</v>
      </c>
      <c r="CD102" s="395">
        <f>SUM(CB102+CC102)</f>
        <v>108090</v>
      </c>
      <c r="CF102" s="140"/>
      <c r="CG102" s="140"/>
    </row>
    <row r="103" spans="1:85" s="139" customFormat="1" ht="15" hidden="1" customHeight="1">
      <c r="A103" s="137" t="s">
        <v>152</v>
      </c>
      <c r="B103" s="138">
        <f>B57-B101-B102</f>
        <v>0</v>
      </c>
      <c r="C103" s="138">
        <f>C57-C101-C102</f>
        <v>0</v>
      </c>
      <c r="D103" s="138">
        <f>B103+C103</f>
        <v>0</v>
      </c>
      <c r="E103" s="335">
        <f>E57-E101-E102</f>
        <v>0</v>
      </c>
      <c r="F103" s="335">
        <f>F57-F101-F102</f>
        <v>0</v>
      </c>
      <c r="G103" s="335">
        <f>E103+F103</f>
        <v>0</v>
      </c>
      <c r="H103" s="138">
        <f>H57-H101-H102</f>
        <v>2232</v>
      </c>
      <c r="I103" s="138">
        <v>2232</v>
      </c>
      <c r="J103" s="138"/>
      <c r="K103" s="138">
        <f>K57-K101-K102</f>
        <v>2232</v>
      </c>
      <c r="L103" s="138">
        <v>2232</v>
      </c>
      <c r="M103" s="138"/>
      <c r="N103" s="138">
        <f>N57-N101-N102</f>
        <v>2213</v>
      </c>
      <c r="O103" s="138">
        <v>2213</v>
      </c>
      <c r="P103" s="138"/>
      <c r="Q103" s="138">
        <f>Q57-Q101-Q102</f>
        <v>2167</v>
      </c>
      <c r="R103" s="138">
        <v>2167</v>
      </c>
      <c r="S103" s="138"/>
      <c r="T103" s="138">
        <f>T57-T101-T102</f>
        <v>2800</v>
      </c>
      <c r="U103" s="138">
        <v>2800</v>
      </c>
      <c r="V103" s="138"/>
      <c r="W103" s="138">
        <f>W57-W101-W102</f>
        <v>2400</v>
      </c>
      <c r="X103" s="138">
        <v>2400</v>
      </c>
      <c r="Y103" s="138"/>
      <c r="Z103" s="138">
        <f>Z57-Z101-Z102</f>
        <v>90719</v>
      </c>
      <c r="AA103" s="138">
        <v>90719</v>
      </c>
      <c r="AB103" s="138"/>
      <c r="AC103" s="138">
        <f>AC57-AC101-AC102</f>
        <v>-5361</v>
      </c>
      <c r="AD103" s="138">
        <v>-5361</v>
      </c>
      <c r="AE103" s="138"/>
      <c r="AF103" s="138">
        <f>AF57-AF101-AF102</f>
        <v>0</v>
      </c>
      <c r="AG103" s="138">
        <v>25400</v>
      </c>
      <c r="AH103" s="138"/>
      <c r="AI103" s="138">
        <f>AI57-AI101-AI102</f>
        <v>9209</v>
      </c>
      <c r="AJ103" s="138">
        <v>9209</v>
      </c>
      <c r="AK103" s="138"/>
      <c r="AL103" s="138">
        <f>AL57-AL101-AL102</f>
        <v>5835</v>
      </c>
      <c r="AM103" s="138">
        <v>5835</v>
      </c>
      <c r="AN103" s="138"/>
      <c r="AO103" s="138">
        <f>AO57-AO101-AO102</f>
        <v>34567</v>
      </c>
      <c r="AP103" s="138">
        <v>34567</v>
      </c>
      <c r="AQ103" s="138"/>
      <c r="AR103" s="138">
        <f>AR57-AR101-AR102</f>
        <v>0</v>
      </c>
      <c r="AS103" s="138">
        <v>391382</v>
      </c>
      <c r="AT103" s="138"/>
      <c r="AU103" s="138">
        <f>AU57-AU101-AU102</f>
        <v>-26000</v>
      </c>
      <c r="AV103" s="138">
        <v>5780</v>
      </c>
      <c r="AW103" s="138"/>
      <c r="AX103" s="138">
        <f>AX57-AX101-AX102</f>
        <v>5780</v>
      </c>
      <c r="AY103" s="138">
        <v>5780</v>
      </c>
      <c r="AZ103" s="138"/>
      <c r="BA103" s="138">
        <f>BA57-BA101-BA102</f>
        <v>-6720</v>
      </c>
      <c r="BB103" s="138">
        <v>-6720</v>
      </c>
      <c r="BC103" s="138"/>
      <c r="BD103" s="138">
        <f>BD57-BD101-BD102</f>
        <v>-12802</v>
      </c>
      <c r="BE103" s="138">
        <v>-12802</v>
      </c>
      <c r="BF103" s="138"/>
      <c r="BG103" s="138">
        <f>BG57-BG101-BG102</f>
        <v>0</v>
      </c>
      <c r="BH103" s="138">
        <f>BH57-BH101-BH102</f>
        <v>0</v>
      </c>
      <c r="BI103" s="138">
        <f>BG103+BH103</f>
        <v>0</v>
      </c>
      <c r="BJ103" s="138">
        <f>BJ57-BJ101-BJ102</f>
        <v>245533</v>
      </c>
      <c r="BK103" s="138">
        <v>247575</v>
      </c>
      <c r="BL103" s="138"/>
      <c r="BM103" s="138">
        <f>BM57-BM101-BM102</f>
        <v>0</v>
      </c>
      <c r="BN103" s="138">
        <f>BN57-BN101-BN102</f>
        <v>0</v>
      </c>
      <c r="BO103" s="138">
        <f>BM103+BN103</f>
        <v>0</v>
      </c>
      <c r="BP103" s="138">
        <f>BP57-BP101-BP102</f>
        <v>0</v>
      </c>
      <c r="BQ103" s="138">
        <f>BQ57-BQ101-BQ102</f>
        <v>0</v>
      </c>
      <c r="BR103" s="138">
        <f>BP103+BQ103</f>
        <v>0</v>
      </c>
      <c r="BS103" s="138">
        <f>BS57-BS101-BS102</f>
        <v>0</v>
      </c>
      <c r="BT103" s="138">
        <f>BT57-BT101-BT102</f>
        <v>0</v>
      </c>
      <c r="BU103" s="138">
        <f>BS103+BT103</f>
        <v>0</v>
      </c>
      <c r="BV103" s="138">
        <f>BV57-BV101-BV102</f>
        <v>0</v>
      </c>
      <c r="BW103" s="138">
        <f>BW57-BW101-BW102</f>
        <v>0</v>
      </c>
      <c r="BX103" s="138">
        <f>BV103+BW103</f>
        <v>0</v>
      </c>
      <c r="BY103" s="335">
        <f t="shared" si="123"/>
        <v>380804</v>
      </c>
      <c r="BZ103" s="335">
        <f t="shared" si="123"/>
        <v>799628</v>
      </c>
      <c r="CA103" s="335">
        <f t="shared" si="123"/>
        <v>0</v>
      </c>
      <c r="CB103" s="394">
        <f>SUM(E103+BY103)</f>
        <v>380804</v>
      </c>
      <c r="CC103" s="394">
        <f>SUM(F103+BZ103)</f>
        <v>799628</v>
      </c>
      <c r="CD103" s="395">
        <f>SUM(CB103+CC103)</f>
        <v>1180432</v>
      </c>
      <c r="CF103" s="141"/>
      <c r="CG103" s="141"/>
    </row>
    <row r="104" spans="1:85" ht="15" customHeight="1"/>
    <row r="105" spans="1:85" ht="15" customHeight="1">
      <c r="CD105" s="314" t="s">
        <v>1231</v>
      </c>
    </row>
    <row r="106" spans="1:85" ht="15" customHeight="1"/>
    <row r="107" spans="1:85" ht="15" customHeight="1">
      <c r="CB107" s="313"/>
    </row>
    <row r="108" spans="1:85" ht="15" customHeight="1"/>
    <row r="109" spans="1:85" ht="15" customHeight="1"/>
    <row r="110" spans="1:85" ht="15" customHeight="1"/>
    <row r="111" spans="1:85" ht="15" customHeight="1"/>
    <row r="112" spans="1:8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</sheetData>
  <mergeCells count="74">
    <mergeCell ref="Q2:S2"/>
    <mergeCell ref="Q3:S3"/>
    <mergeCell ref="H4:J4"/>
    <mergeCell ref="K2:M2"/>
    <mergeCell ref="K3:M3"/>
    <mergeCell ref="K4:M4"/>
    <mergeCell ref="N4:P4"/>
    <mergeCell ref="Q4:S4"/>
    <mergeCell ref="AF4:AH4"/>
    <mergeCell ref="AR2:AT2"/>
    <mergeCell ref="E2:G2"/>
    <mergeCell ref="E3:G3"/>
    <mergeCell ref="E4:G4"/>
    <mergeCell ref="AF2:AH2"/>
    <mergeCell ref="AF3:AH3"/>
    <mergeCell ref="T2:V2"/>
    <mergeCell ref="T3:V3"/>
    <mergeCell ref="W2:Y2"/>
    <mergeCell ref="W3:Y3"/>
    <mergeCell ref="T4:V4"/>
    <mergeCell ref="W4:Y4"/>
    <mergeCell ref="Z2:AB2"/>
    <mergeCell ref="Z3:AB3"/>
    <mergeCell ref="Z4:AB4"/>
    <mergeCell ref="B2:D2"/>
    <mergeCell ref="B3:D3"/>
    <mergeCell ref="B4:D4"/>
    <mergeCell ref="N2:P2"/>
    <mergeCell ref="N3:P3"/>
    <mergeCell ref="H2:J2"/>
    <mergeCell ref="H3:J3"/>
    <mergeCell ref="BV3:BX3"/>
    <mergeCell ref="BV2:BX2"/>
    <mergeCell ref="BG2:BI2"/>
    <mergeCell ref="BG3:BI3"/>
    <mergeCell ref="AX4:AZ4"/>
    <mergeCell ref="BD4:BF4"/>
    <mergeCell ref="BA2:BC2"/>
    <mergeCell ref="BA3:BC3"/>
    <mergeCell ref="BA4:BC4"/>
    <mergeCell ref="AX2:AZ2"/>
    <mergeCell ref="AX3:AZ3"/>
    <mergeCell ref="CB2:CD2"/>
    <mergeCell ref="CB3:CD3"/>
    <mergeCell ref="CB4:CD4"/>
    <mergeCell ref="AC2:AE2"/>
    <mergeCell ref="AC3:AE3"/>
    <mergeCell ref="AC4:AE4"/>
    <mergeCell ref="AI2:AK2"/>
    <mergeCell ref="AI3:AK3"/>
    <mergeCell ref="AO2:AQ2"/>
    <mergeCell ref="AO3:AQ3"/>
    <mergeCell ref="BD2:BF2"/>
    <mergeCell ref="BD3:BF3"/>
    <mergeCell ref="BY2:CA2"/>
    <mergeCell ref="BY3:CA3"/>
    <mergeCell ref="BJ2:BL2"/>
    <mergeCell ref="BJ3:BL3"/>
    <mergeCell ref="BY4:CA4"/>
    <mergeCell ref="BG4:BI4"/>
    <mergeCell ref="BP4:BR4"/>
    <mergeCell ref="BS4:BU4"/>
    <mergeCell ref="BJ4:BL4"/>
    <mergeCell ref="BM4:BO4"/>
    <mergeCell ref="BV4:BX4"/>
    <mergeCell ref="AU2:AW2"/>
    <mergeCell ref="AU4:AW4"/>
    <mergeCell ref="AR3:AT3"/>
    <mergeCell ref="AR4:AT4"/>
    <mergeCell ref="AI4:AK4"/>
    <mergeCell ref="AL2:AN2"/>
    <mergeCell ref="AL3:AN3"/>
    <mergeCell ref="AL4:AN4"/>
    <mergeCell ref="AO4:AQ4"/>
  </mergeCells>
  <phoneticPr fontId="17" type="noConversion"/>
  <printOptions horizontalCentered="1"/>
  <pageMargins left="0.43307086614173229" right="0.39370078740157483" top="0.70866141732283472" bottom="0.19685039370078741" header="0.19685039370078741" footer="0.19685039370078741"/>
  <pageSetup paperSize="9" scale="65" firstPageNumber="18" orientation="portrait" verticalDpi="300" r:id="rId1"/>
  <headerFooter alignWithMargins="0">
    <oddHeader>&amp;C
&amp;"Arial CE,Félkövér"
Budapest Főváros XV.ker.Önkormányzata 2014. évi költségvetés féléves teljesítése (eFt)&amp;R&amp;8 4.3. m. a 21/2015 (V.4.) önkormányzati rendelethez</oddHeader>
    <oddFooter>&amp;C&amp;8                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4"/>
  <dimension ref="A1:P163"/>
  <sheetViews>
    <sheetView view="pageBreakPreview" zoomScale="75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/>
  <cols>
    <col min="1" max="1" width="49" style="70" customWidth="1"/>
    <col min="2" max="10" width="14.28515625" style="70" customWidth="1"/>
    <col min="11" max="13" width="14.28515625" style="70" hidden="1" customWidth="1"/>
    <col min="14" max="16" width="14.28515625" style="70" customWidth="1"/>
    <col min="17" max="16384" width="9.140625" style="70"/>
  </cols>
  <sheetData>
    <row r="1" spans="1:16" s="108" customFormat="1" ht="10.5" customHeight="1">
      <c r="A1" s="219" t="s">
        <v>167</v>
      </c>
      <c r="B1" s="518"/>
      <c r="C1" s="227">
        <v>1</v>
      </c>
      <c r="D1" s="715"/>
      <c r="E1" s="466"/>
      <c r="F1" s="227">
        <v>2</v>
      </c>
      <c r="G1" s="466"/>
      <c r="H1" s="518"/>
      <c r="I1" s="227">
        <v>3</v>
      </c>
      <c r="J1" s="715"/>
      <c r="K1" s="518"/>
      <c r="L1" s="227">
        <v>4</v>
      </c>
      <c r="M1" s="715"/>
      <c r="N1" s="466"/>
      <c r="O1" s="227">
        <v>5</v>
      </c>
      <c r="P1" s="466"/>
    </row>
    <row r="2" spans="1:16" ht="27" customHeight="1">
      <c r="A2" s="219" t="s">
        <v>492</v>
      </c>
      <c r="B2" s="1352" t="s">
        <v>360</v>
      </c>
      <c r="C2" s="1391"/>
      <c r="D2" s="1392"/>
      <c r="E2" s="1352" t="s">
        <v>362</v>
      </c>
      <c r="F2" s="1391"/>
      <c r="G2" s="1392"/>
      <c r="H2" s="1352" t="s">
        <v>363</v>
      </c>
      <c r="I2" s="1381"/>
      <c r="J2" s="1382"/>
      <c r="K2" s="1388" t="s">
        <v>1014</v>
      </c>
      <c r="L2" s="1371"/>
      <c r="M2" s="1372"/>
      <c r="N2" s="1385" t="s">
        <v>1472</v>
      </c>
      <c r="O2" s="1462"/>
      <c r="P2" s="1463"/>
    </row>
    <row r="3" spans="1:16" s="109" customFormat="1" ht="16.5" customHeight="1">
      <c r="A3" s="219" t="s">
        <v>758</v>
      </c>
      <c r="B3" s="1373" t="s">
        <v>359</v>
      </c>
      <c r="C3" s="1383"/>
      <c r="D3" s="1384"/>
      <c r="E3" s="1373" t="s">
        <v>361</v>
      </c>
      <c r="F3" s="1383"/>
      <c r="G3" s="1384"/>
      <c r="H3" s="1373" t="s">
        <v>364</v>
      </c>
      <c r="I3" s="1383"/>
      <c r="J3" s="1384"/>
      <c r="K3" s="1373" t="s">
        <v>540</v>
      </c>
      <c r="L3" s="1374"/>
      <c r="M3" s="1375"/>
      <c r="N3" s="1415" t="s">
        <v>25</v>
      </c>
      <c r="O3" s="1464"/>
      <c r="P3" s="1465"/>
    </row>
    <row r="4" spans="1:16" ht="16.5" hidden="1" customHeight="1">
      <c r="A4" s="181"/>
      <c r="B4" s="1421"/>
      <c r="C4" s="1455"/>
      <c r="D4" s="1456"/>
      <c r="E4" s="1421"/>
      <c r="F4" s="1455"/>
      <c r="G4" s="1456"/>
      <c r="H4" s="1421"/>
      <c r="I4" s="1422"/>
      <c r="J4" s="1423"/>
      <c r="K4" s="1421"/>
      <c r="L4" s="1422"/>
      <c r="M4" s="1423"/>
      <c r="N4" s="1421"/>
      <c r="O4" s="1422"/>
      <c r="P4" s="1423"/>
    </row>
    <row r="5" spans="1:16" s="108" customFormat="1" ht="33.75" customHeight="1">
      <c r="A5" s="310" t="s">
        <v>28</v>
      </c>
      <c r="B5" s="503" t="s">
        <v>754</v>
      </c>
      <c r="C5" s="504" t="s">
        <v>902</v>
      </c>
      <c r="D5" s="503" t="s">
        <v>903</v>
      </c>
      <c r="E5" s="503" t="s">
        <v>754</v>
      </c>
      <c r="F5" s="504" t="s">
        <v>902</v>
      </c>
      <c r="G5" s="503" t="s">
        <v>903</v>
      </c>
      <c r="H5" s="503" t="s">
        <v>754</v>
      </c>
      <c r="I5" s="504" t="s">
        <v>902</v>
      </c>
      <c r="J5" s="503" t="s">
        <v>903</v>
      </c>
      <c r="K5" s="503" t="s">
        <v>754</v>
      </c>
      <c r="L5" s="504" t="s">
        <v>902</v>
      </c>
      <c r="M5" s="503" t="s">
        <v>903</v>
      </c>
      <c r="N5" s="503" t="s">
        <v>754</v>
      </c>
      <c r="O5" s="504" t="s">
        <v>902</v>
      </c>
      <c r="P5" s="398" t="s">
        <v>903</v>
      </c>
    </row>
    <row r="6" spans="1:16" s="110" customFormat="1" ht="11.25" customHeight="1">
      <c r="A6" s="263"/>
      <c r="B6" s="263" t="s">
        <v>332</v>
      </c>
      <c r="C6" s="263" t="s">
        <v>165</v>
      </c>
      <c r="D6" s="263" t="s">
        <v>159</v>
      </c>
      <c r="E6" s="263" t="s">
        <v>160</v>
      </c>
      <c r="F6" s="263" t="s">
        <v>1209</v>
      </c>
      <c r="G6" s="263" t="s">
        <v>1210</v>
      </c>
      <c r="H6" s="263" t="s">
        <v>1211</v>
      </c>
      <c r="I6" s="263" t="s">
        <v>1226</v>
      </c>
      <c r="J6" s="263" t="s">
        <v>1227</v>
      </c>
      <c r="K6" s="263" t="s">
        <v>224</v>
      </c>
      <c r="L6" s="263" t="s">
        <v>1228</v>
      </c>
      <c r="M6" s="263" t="s">
        <v>986</v>
      </c>
      <c r="N6" s="733" t="s">
        <v>224</v>
      </c>
      <c r="O6" s="733" t="s">
        <v>1228</v>
      </c>
      <c r="P6" s="743" t="s">
        <v>986</v>
      </c>
    </row>
    <row r="7" spans="1:16" s="111" customFormat="1" ht="17.25" hidden="1" customHeight="1">
      <c r="A7" s="255"/>
      <c r="B7" s="147"/>
      <c r="C7" s="147"/>
      <c r="D7" s="252"/>
      <c r="E7" s="147"/>
      <c r="F7" s="147"/>
      <c r="G7" s="252"/>
      <c r="H7" s="147"/>
      <c r="I7" s="147"/>
      <c r="J7" s="252"/>
      <c r="K7" s="147"/>
      <c r="L7" s="147"/>
      <c r="M7" s="252"/>
      <c r="N7" s="147"/>
      <c r="O7" s="147"/>
      <c r="P7" s="252"/>
    </row>
    <row r="8" spans="1:16" s="111" customFormat="1" ht="15" customHeight="1">
      <c r="A8" s="255" t="s">
        <v>759</v>
      </c>
      <c r="B8" s="147"/>
      <c r="C8" s="147">
        <v>0</v>
      </c>
      <c r="D8" s="252"/>
      <c r="E8" s="147"/>
      <c r="F8" s="147">
        <v>0</v>
      </c>
      <c r="G8" s="252"/>
      <c r="H8" s="147"/>
      <c r="I8" s="147">
        <v>0</v>
      </c>
      <c r="J8" s="252">
        <f>SUM(H8+I8)</f>
        <v>0</v>
      </c>
      <c r="K8" s="147"/>
      <c r="L8" s="147"/>
      <c r="M8" s="252">
        <f>SUM(K8+L8)</f>
        <v>0</v>
      </c>
      <c r="N8" s="976">
        <f>'4 bba Ált közszolg és Közrend'!BD8+'4 bbb Gazdasági ügyek'!AL8+'4 bbc Környezetvéd lakásépítés'!AL8+'4 bbd Szabadi sport kult vallás'!AU8+'4 bbe Szociális védelem'!CB8+B8+E8+H8+K8</f>
        <v>4</v>
      </c>
      <c r="O8" s="976">
        <f>'4 bba Ált közszolg és Közrend'!BE8+'4 bbb Gazdasági ügyek'!AM8+'4 bbc Környezetvéd lakásépítés'!AM8+'4 bbd Szabadi sport kult vallás'!AV8+'4 bbe Szociális védelem'!CC8+C8+F8+I8+L8</f>
        <v>4</v>
      </c>
      <c r="P8" s="977">
        <f>'4 bba Ált közszolg és Közrend'!BF8+'4 bbb Gazdasági ügyek'!AN8+'4 bbc Környezetvéd lakásépítés'!AN8+'4 bbd Szabadi sport kult vallás'!AW8+'4 bbe Szociális védelem'!CD8+D8+G8+J8+M8</f>
        <v>4</v>
      </c>
    </row>
    <row r="9" spans="1:16" s="111" customFormat="1" ht="15" customHeight="1">
      <c r="A9" s="973" t="s">
        <v>781</v>
      </c>
      <c r="B9" s="147"/>
      <c r="C9" s="147">
        <v>0</v>
      </c>
      <c r="D9" s="252"/>
      <c r="E9" s="147"/>
      <c r="F9" s="147">
        <v>0</v>
      </c>
      <c r="G9" s="252"/>
      <c r="H9" s="147"/>
      <c r="I9" s="147">
        <v>0</v>
      </c>
      <c r="J9" s="252">
        <f>SUM(H9+I9)</f>
        <v>0</v>
      </c>
      <c r="K9" s="147"/>
      <c r="L9" s="147"/>
      <c r="M9" s="252">
        <f>SUM(K9+L9)</f>
        <v>0</v>
      </c>
      <c r="N9" s="976">
        <f>'4 bba Ált közszolg és Közrend'!BD9+'4 bbb Gazdasági ügyek'!AL9+'4 bbc Környezetvéd lakásépítés'!AL9+'4 bbd Szabadi sport kult vallás'!AU9+'4 bbe Szociális védelem'!CB9+B9+E9+H9+K9</f>
        <v>0</v>
      </c>
      <c r="O9" s="976">
        <f>'4 bba Ált közszolg és Közrend'!BE9+'4 bbb Gazdasági ügyek'!AM9+'4 bbc Környezetvéd lakásépítés'!AM9+'4 bbd Szabadi sport kult vallás'!AV9+'4 bbe Szociális védelem'!CC9+C9+F9+I9+L9</f>
        <v>4</v>
      </c>
      <c r="P9" s="977">
        <f>'4 bba Ált közszolg és Közrend'!BF9+'4 bbb Gazdasági ügyek'!AN9+'4 bbc Környezetvéd lakásépítés'!AN9+'4 bbd Szabadi sport kult vallás'!AW9+'4 bbe Szociális védelem'!CD9+D9+G9+J9+M9</f>
        <v>4</v>
      </c>
    </row>
    <row r="10" spans="1:16" s="111" customFormat="1" ht="15" customHeight="1">
      <c r="A10" s="973" t="s">
        <v>1367</v>
      </c>
      <c r="B10" s="147"/>
      <c r="C10" s="147">
        <v>0</v>
      </c>
      <c r="D10" s="252"/>
      <c r="E10" s="147"/>
      <c r="F10" s="147">
        <v>0</v>
      </c>
      <c r="G10" s="252"/>
      <c r="H10" s="147"/>
      <c r="I10" s="147">
        <v>0</v>
      </c>
      <c r="J10" s="252">
        <f>SUM(H10+I10)</f>
        <v>0</v>
      </c>
      <c r="K10" s="147"/>
      <c r="L10" s="147"/>
      <c r="M10" s="252">
        <f>SUM(K10+L10)</f>
        <v>0</v>
      </c>
      <c r="N10" s="976">
        <f>'4 bba Ált közszolg és Közrend'!BD10+'4 bbb Gazdasági ügyek'!AL10+'4 bbc Környezetvéd lakásépítés'!AL10+'4 bbd Szabadi sport kult vallás'!AU10+'4 bbe Szociális védelem'!CB10+B10+E10+H10+K10</f>
        <v>0</v>
      </c>
      <c r="O10" s="976">
        <f>'4 bba Ált közszolg és Közrend'!BE10+'4 bbb Gazdasági ügyek'!AM10+'4 bbc Környezetvéd lakásépítés'!AM10+'4 bbd Szabadi sport kult vallás'!AV10+'4 bbe Szociális védelem'!CC10+C10+F10+I10+L10</f>
        <v>4</v>
      </c>
      <c r="P10" s="977">
        <f>'4 bba Ált közszolg és Közrend'!BF10+'4 bbb Gazdasági ügyek'!AN10+'4 bbc Környezetvéd lakásépítés'!AN10+'4 bbd Szabadi sport kult vallás'!AW10+'4 bbe Szociális védelem'!CD10+D10+G10+J10+M10</f>
        <v>4</v>
      </c>
    </row>
    <row r="11" spans="1:16" s="111" customFormat="1" ht="15" hidden="1" customHeight="1">
      <c r="A11" s="255"/>
      <c r="B11" s="147"/>
      <c r="C11" s="147">
        <v>0</v>
      </c>
      <c r="D11" s="252"/>
      <c r="E11" s="147"/>
      <c r="F11" s="147">
        <v>0</v>
      </c>
      <c r="G11" s="252"/>
      <c r="H11" s="147"/>
      <c r="I11" s="147">
        <v>0</v>
      </c>
      <c r="J11" s="252">
        <f>SUM(H11+I11)</f>
        <v>0</v>
      </c>
      <c r="K11" s="147"/>
      <c r="L11" s="147"/>
      <c r="M11" s="252">
        <f>SUM(K11+L11)</f>
        <v>0</v>
      </c>
      <c r="N11" s="976">
        <f>'4 bba Ált közszolg és Közrend'!BD11+'4 bbb Gazdasági ügyek'!AL11+'4 bbc Környezetvéd lakásépítés'!AL11+'4 bbd Szabadi sport kult vallás'!AU11+'4 bbe Szociális védelem'!CB11+B11+E11+H11+K11</f>
        <v>0</v>
      </c>
      <c r="O11" s="976">
        <f>'4 bba Ált közszolg és Közrend'!BE11+'4 bbb Gazdasági ügyek'!AM11+'4 bbc Környezetvéd lakásépítés'!AM11+'4 bbd Szabadi sport kult vallás'!AV11+'4 bbe Szociális védelem'!CC11+C11+F11+I11+L11</f>
        <v>0</v>
      </c>
      <c r="P11" s="977">
        <f>'4 bba Ált közszolg és Közrend'!BF11+'4 bbb Gazdasági ügyek'!AN11+'4 bbc Környezetvéd lakásépítés'!AN11+'4 bbd Szabadi sport kult vallás'!AW11+'4 bbe Szociális védelem'!CD11+D11+G11+J11+M11</f>
        <v>0</v>
      </c>
    </row>
    <row r="12" spans="1:16" s="111" customFormat="1" ht="15" customHeight="1">
      <c r="A12" s="255" t="s">
        <v>1009</v>
      </c>
      <c r="B12" s="147"/>
      <c r="C12" s="147">
        <v>0</v>
      </c>
      <c r="D12" s="252"/>
      <c r="E12" s="147"/>
      <c r="F12" s="147">
        <v>0</v>
      </c>
      <c r="G12" s="252"/>
      <c r="H12" s="147"/>
      <c r="I12" s="147">
        <v>0</v>
      </c>
      <c r="J12" s="252">
        <f>SUM(H12+I12)</f>
        <v>0</v>
      </c>
      <c r="K12" s="147"/>
      <c r="L12" s="147"/>
      <c r="M12" s="252">
        <f>SUM(K12+L12)</f>
        <v>0</v>
      </c>
      <c r="N12" s="976">
        <f>'4 bba Ált közszolg és Közrend'!BD12+'4 bbb Gazdasági ügyek'!AL12+'4 bbc Környezetvéd lakásépítés'!AL12+'4 bbd Szabadi sport kult vallás'!AU12+'4 bbe Szociális védelem'!CB12+B12+E12+H12+K12</f>
        <v>550</v>
      </c>
      <c r="O12" s="976">
        <f>'4 bba Ált közszolg és Közrend'!BE12+'4 bbb Gazdasági ügyek'!AM12+'4 bbc Környezetvéd lakásépítés'!AM12+'4 bbd Szabadi sport kult vallás'!AV12+'4 bbe Szociális védelem'!CC12+C12+F12+I12+L12</f>
        <v>550</v>
      </c>
      <c r="P12" s="977">
        <f>'4 bba Ált közszolg és Közrend'!BF12+'4 bbb Gazdasági ügyek'!AN12+'4 bbc Környezetvéd lakásépítés'!AN12+'4 bbd Szabadi sport kult vallás'!AW12+'4 bbe Szociális védelem'!CD12+D12+G12+J12+M12</f>
        <v>406</v>
      </c>
    </row>
    <row r="13" spans="1:16" s="111" customFormat="1" ht="9" hidden="1" customHeight="1">
      <c r="A13" s="255"/>
      <c r="B13" s="147"/>
      <c r="C13" s="147"/>
      <c r="D13" s="252"/>
      <c r="E13" s="147"/>
      <c r="F13" s="147"/>
      <c r="G13" s="252"/>
      <c r="H13" s="147"/>
      <c r="I13" s="147"/>
      <c r="J13" s="252"/>
      <c r="K13" s="147"/>
      <c r="L13" s="147"/>
      <c r="M13" s="252"/>
      <c r="N13" s="976"/>
      <c r="O13" s="976"/>
      <c r="P13" s="977"/>
    </row>
    <row r="14" spans="1:16" ht="15" customHeight="1">
      <c r="A14" s="264" t="s">
        <v>456</v>
      </c>
      <c r="B14" s="52"/>
      <c r="C14" s="45"/>
      <c r="D14" s="46"/>
      <c r="E14" s="52"/>
      <c r="F14" s="45"/>
      <c r="G14" s="46"/>
      <c r="H14" s="52"/>
      <c r="I14" s="45"/>
      <c r="J14" s="46"/>
      <c r="K14" s="52"/>
      <c r="L14" s="45"/>
      <c r="M14" s="46"/>
      <c r="N14" s="313"/>
      <c r="O14" s="978"/>
      <c r="P14" s="313"/>
    </row>
    <row r="15" spans="1:16" s="103" customFormat="1" ht="15" hidden="1" customHeight="1">
      <c r="A15" s="197" t="s">
        <v>674</v>
      </c>
      <c r="B15" s="49"/>
      <c r="C15" s="49">
        <v>0</v>
      </c>
      <c r="D15" s="99"/>
      <c r="E15" s="49"/>
      <c r="F15" s="49">
        <v>0</v>
      </c>
      <c r="G15" s="99"/>
      <c r="H15" s="49"/>
      <c r="I15" s="49">
        <v>0</v>
      </c>
      <c r="J15" s="99">
        <f t="shared" ref="J15:J28" si="0">SUM(H15+I15)</f>
        <v>0</v>
      </c>
      <c r="K15" s="49"/>
      <c r="L15" s="49"/>
      <c r="M15" s="99">
        <f t="shared" ref="M15:M30" si="1">SUM(K15+L15)</f>
        <v>0</v>
      </c>
      <c r="N15" s="978">
        <f>'4 bba Ált közszolg és Közrend'!BD15+'4 bbb Gazdasági ügyek'!AL15+'4 bbc Környezetvéd lakásépítés'!AL15+'4 bbd Szabadi sport kult vallás'!AU15+'4 bbe Szociális védelem'!CB15+B15+E15+H15+K15</f>
        <v>0</v>
      </c>
      <c r="O15" s="978">
        <f>'4 bba Ált közszolg és Közrend'!BE15+'4 bbb Gazdasági ügyek'!AM15+'4 bbc Környezetvéd lakásépítés'!AM15+'4 bbd Szabadi sport kult vallás'!AV15+'4 bbe Szociális védelem'!CC15+C15+F15+I15+L15</f>
        <v>0</v>
      </c>
      <c r="P15" s="336">
        <f>'4 bba Ált közszolg és Közrend'!BF15+'4 bbb Gazdasági ügyek'!AN15+'4 bbc Környezetvéd lakásépítés'!AN15+'4 bbd Szabadi sport kult vallás'!AW15+'4 bbe Szociális védelem'!CD15+D15+G15+J15+M15</f>
        <v>0</v>
      </c>
    </row>
    <row r="16" spans="1:16" s="103" customFormat="1" ht="15" customHeight="1">
      <c r="A16" s="197" t="s">
        <v>259</v>
      </c>
      <c r="B16" s="49"/>
      <c r="C16" s="49">
        <v>0</v>
      </c>
      <c r="D16" s="99"/>
      <c r="E16" s="49"/>
      <c r="F16" s="49">
        <v>0</v>
      </c>
      <c r="G16" s="99"/>
      <c r="H16" s="49"/>
      <c r="I16" s="49">
        <v>0</v>
      </c>
      <c r="J16" s="99">
        <f t="shared" si="0"/>
        <v>0</v>
      </c>
      <c r="K16" s="49"/>
      <c r="L16" s="49"/>
      <c r="M16" s="99">
        <f t="shared" si="1"/>
        <v>0</v>
      </c>
      <c r="N16" s="978">
        <f>'4 bba Ált közszolg és Közrend'!BD16+'4 bbb Gazdasági ügyek'!AL16+'4 bbc Környezetvéd lakásépítés'!AL16+'4 bbd Szabadi sport kult vallás'!AU16+'4 bbe Szociális védelem'!CB16+B16+E16+H16+K16</f>
        <v>19454</v>
      </c>
      <c r="O16" s="978">
        <f>'4 bba Ált közszolg és Közrend'!BE16+'4 bbb Gazdasági ügyek'!AM16+'4 bbc Környezetvéd lakásépítés'!AM16+'4 bbd Szabadi sport kult vallás'!AV16+'4 bbe Szociális védelem'!CC16+C16+F16+I16+L16</f>
        <v>3985</v>
      </c>
      <c r="P16" s="336">
        <f>'4 bba Ált közszolg és Közrend'!BF16+'4 bbb Gazdasági ügyek'!AN16+'4 bbc Környezetvéd lakásépítés'!AN16+'4 bbd Szabadi sport kult vallás'!AW16+'4 bbe Szociális védelem'!CD16+D16+G16+J16+M16</f>
        <v>0</v>
      </c>
    </row>
    <row r="17" spans="1:16" s="103" customFormat="1" ht="15" customHeight="1">
      <c r="A17" s="197" t="s">
        <v>864</v>
      </c>
      <c r="B17" s="49"/>
      <c r="C17" s="49">
        <v>0</v>
      </c>
      <c r="D17" s="99"/>
      <c r="E17" s="49"/>
      <c r="F17" s="49">
        <v>0</v>
      </c>
      <c r="G17" s="99"/>
      <c r="H17" s="49"/>
      <c r="I17" s="49">
        <v>0</v>
      </c>
      <c r="J17" s="99">
        <f t="shared" si="0"/>
        <v>0</v>
      </c>
      <c r="K17" s="49"/>
      <c r="L17" s="49"/>
      <c r="M17" s="99">
        <f t="shared" si="1"/>
        <v>0</v>
      </c>
      <c r="N17" s="978">
        <f>'4 bba Ált közszolg és Közrend'!BD17+'4 bbb Gazdasági ügyek'!AL17+'4 bbc Környezetvéd lakásépítés'!AL17+'4 bbd Szabadi sport kult vallás'!AU17+'4 bbe Szociális védelem'!CB17+B17+E17+H17+K17</f>
        <v>134036</v>
      </c>
      <c r="O17" s="978">
        <f>'4 bba Ált közszolg és Közrend'!BE17+'4 bbb Gazdasági ügyek'!AM17+'4 bbc Környezetvéd lakásépítés'!AM17+'4 bbd Szabadi sport kult vallás'!AV17+'4 bbe Szociális védelem'!CC17+C17+F17+I17+L17</f>
        <v>153573</v>
      </c>
      <c r="P17" s="336">
        <f>'4 bba Ált közszolg és Közrend'!BF17+'4 bbb Gazdasági ügyek'!AN17+'4 bbc Környezetvéd lakásépítés'!AN17+'4 bbd Szabadi sport kult vallás'!AW17+'4 bbe Szociális védelem'!CD17+D17+G17+J17+M17</f>
        <v>118734</v>
      </c>
    </row>
    <row r="18" spans="1:16" s="103" customFormat="1" ht="15" customHeight="1">
      <c r="A18" s="59" t="s">
        <v>865</v>
      </c>
      <c r="B18" s="49"/>
      <c r="C18" s="49">
        <v>0</v>
      </c>
      <c r="D18" s="99"/>
      <c r="E18" s="49"/>
      <c r="F18" s="49">
        <v>0</v>
      </c>
      <c r="G18" s="99"/>
      <c r="H18" s="49"/>
      <c r="I18" s="49">
        <v>0</v>
      </c>
      <c r="J18" s="99">
        <f t="shared" si="0"/>
        <v>0</v>
      </c>
      <c r="K18" s="49"/>
      <c r="L18" s="49"/>
      <c r="M18" s="99">
        <f t="shared" si="1"/>
        <v>0</v>
      </c>
      <c r="N18" s="978">
        <f>'4 bba Ált közszolg és Közrend'!BD18+'4 bbb Gazdasági ügyek'!AL18+'4 bbc Környezetvéd lakásépítés'!AL18+'4 bbd Szabadi sport kult vallás'!AU18+'4 bbe Szociális védelem'!CB18+B18+E18+H18+K18</f>
        <v>53796</v>
      </c>
      <c r="O18" s="978">
        <f>'4 bba Ált közszolg és Közrend'!BE18+'4 bbb Gazdasági ügyek'!AM18+'4 bbc Környezetvéd lakásépítés'!AM18+'4 bbd Szabadi sport kult vallás'!AV18+'4 bbe Szociális védelem'!CC18+C18+F18+I18+L18</f>
        <v>53473</v>
      </c>
      <c r="P18" s="336">
        <f>'4 bba Ált közszolg és Közrend'!BF18+'4 bbb Gazdasági ügyek'!AN18+'4 bbc Környezetvéd lakásépítés'!AN18+'4 bbd Szabadi sport kult vallás'!AW18+'4 bbe Szociális védelem'!CD18+D18+G18+J18+M18</f>
        <v>31822</v>
      </c>
    </row>
    <row r="19" spans="1:16" ht="15" hidden="1" customHeight="1">
      <c r="A19" s="220" t="s">
        <v>866</v>
      </c>
      <c r="B19" s="49"/>
      <c r="C19" s="49">
        <v>0</v>
      </c>
      <c r="D19" s="99"/>
      <c r="E19" s="49">
        <v>0</v>
      </c>
      <c r="F19" s="49">
        <v>0</v>
      </c>
      <c r="G19" s="99"/>
      <c r="H19" s="49"/>
      <c r="I19" s="49">
        <v>0</v>
      </c>
      <c r="J19" s="99">
        <f t="shared" si="0"/>
        <v>0</v>
      </c>
      <c r="K19" s="49"/>
      <c r="L19" s="49"/>
      <c r="M19" s="99">
        <f t="shared" si="1"/>
        <v>0</v>
      </c>
      <c r="N19" s="978">
        <f>'4 bba Ált közszolg és Közrend'!BD19+'4 bbb Gazdasági ügyek'!AL19+'4 bbc Környezetvéd lakásépítés'!AL19+'4 bbd Szabadi sport kult vallás'!AU19+'4 bbe Szociális védelem'!CB19+B19+E19+H19+K19</f>
        <v>0</v>
      </c>
      <c r="O19" s="978">
        <f>'4 bba Ált közszolg és Közrend'!BE19+'4 bbb Gazdasági ügyek'!AM19+'4 bbc Környezetvéd lakásépítés'!AM19+'4 bbd Szabadi sport kult vallás'!AV19+'4 bbe Szociális védelem'!CC19+C19+F19+I19+L19</f>
        <v>0</v>
      </c>
      <c r="P19" s="336">
        <f>'4 bba Ált közszolg és Közrend'!BF19+'4 bbb Gazdasági ügyek'!AN19+'4 bbc Környezetvéd lakásépítés'!AN19+'4 bbd Szabadi sport kult vallás'!AW19+'4 bbe Szociális védelem'!CD19+D19+G19+J19+M19</f>
        <v>0</v>
      </c>
    </row>
    <row r="20" spans="1:16" s="103" customFormat="1" ht="15" hidden="1" customHeight="1">
      <c r="A20" s="220" t="s">
        <v>146</v>
      </c>
      <c r="B20" s="49"/>
      <c r="C20" s="49">
        <v>0</v>
      </c>
      <c r="D20" s="99"/>
      <c r="E20" s="49">
        <v>0</v>
      </c>
      <c r="F20" s="49">
        <v>0</v>
      </c>
      <c r="G20" s="99"/>
      <c r="H20" s="49"/>
      <c r="I20" s="49">
        <v>0</v>
      </c>
      <c r="J20" s="99">
        <f t="shared" si="0"/>
        <v>0</v>
      </c>
      <c r="K20" s="49"/>
      <c r="L20" s="49"/>
      <c r="M20" s="99">
        <f t="shared" si="1"/>
        <v>0</v>
      </c>
      <c r="N20" s="978">
        <f>'4 bba Ált közszolg és Közrend'!BD20+'4 bbb Gazdasági ügyek'!AL20+'4 bbc Környezetvéd lakásépítés'!AL20+'4 bbd Szabadi sport kult vallás'!AU20+'4 bbe Szociális védelem'!CB20+B20+E20+H20+K20</f>
        <v>0</v>
      </c>
      <c r="O20" s="978">
        <f>'4 bba Ált közszolg és Közrend'!BE20+'4 bbb Gazdasági ügyek'!AM20+'4 bbc Környezetvéd lakásépítés'!AM20+'4 bbd Szabadi sport kult vallás'!AV20+'4 bbe Szociális védelem'!CC20+C20+F20+I20+L20</f>
        <v>0</v>
      </c>
      <c r="P20" s="336">
        <f>'4 bba Ált közszolg és Közrend'!BF20+'4 bbb Gazdasági ügyek'!AN20+'4 bbc Környezetvéd lakásépítés'!AN20+'4 bbd Szabadi sport kult vallás'!AW20+'4 bbe Szociális védelem'!CD20+D20+G20+J20+M20</f>
        <v>0</v>
      </c>
    </row>
    <row r="21" spans="1:16" s="103" customFormat="1" ht="15" hidden="1" customHeight="1">
      <c r="A21" s="220" t="s">
        <v>645</v>
      </c>
      <c r="B21" s="49"/>
      <c r="C21" s="49">
        <v>0</v>
      </c>
      <c r="D21" s="99"/>
      <c r="E21" s="49">
        <v>0</v>
      </c>
      <c r="F21" s="49">
        <v>0</v>
      </c>
      <c r="G21" s="99"/>
      <c r="H21" s="49"/>
      <c r="I21" s="49">
        <v>0</v>
      </c>
      <c r="J21" s="99">
        <f t="shared" si="0"/>
        <v>0</v>
      </c>
      <c r="K21" s="49"/>
      <c r="L21" s="49"/>
      <c r="M21" s="99">
        <f t="shared" si="1"/>
        <v>0</v>
      </c>
      <c r="N21" s="978">
        <f>'4 bba Ált közszolg és Közrend'!BD21+'4 bbb Gazdasági ügyek'!AL21+'4 bbc Környezetvéd lakásépítés'!AL21+'4 bbd Szabadi sport kult vallás'!AU21+'4 bbe Szociális védelem'!CB21+B21+E21+H21+K21</f>
        <v>0</v>
      </c>
      <c r="O21" s="978">
        <f>'4 bba Ált közszolg és Közrend'!BE21+'4 bbb Gazdasági ügyek'!AM21+'4 bbc Környezetvéd lakásépítés'!AM21+'4 bbd Szabadi sport kult vallás'!AV21+'4 bbe Szociális védelem'!CC21+C21+F21+I21+L21</f>
        <v>0</v>
      </c>
      <c r="P21" s="336">
        <f>'4 bba Ált közszolg és Közrend'!BF21+'4 bbb Gazdasági ügyek'!AN21+'4 bbc Környezetvéd lakásépítés'!AN21+'4 bbd Szabadi sport kult vallás'!AW21+'4 bbe Szociális védelem'!CD21+D21+G21+J21+M21</f>
        <v>0</v>
      </c>
    </row>
    <row r="22" spans="1:16" ht="15" customHeight="1">
      <c r="A22" s="220" t="s">
        <v>479</v>
      </c>
      <c r="B22" s="49"/>
      <c r="C22" s="49">
        <v>0</v>
      </c>
      <c r="D22" s="99"/>
      <c r="E22" s="49">
        <v>80</v>
      </c>
      <c r="F22" s="49">
        <v>527</v>
      </c>
      <c r="G22" s="99">
        <v>489</v>
      </c>
      <c r="H22" s="49"/>
      <c r="I22" s="49">
        <v>0</v>
      </c>
      <c r="J22" s="99">
        <f>SUM(H22+I22)</f>
        <v>0</v>
      </c>
      <c r="K22" s="49"/>
      <c r="L22" s="49"/>
      <c r="M22" s="99">
        <f>SUM(K22+L22)</f>
        <v>0</v>
      </c>
      <c r="N22" s="978">
        <f>'4 bba Ált közszolg és Közrend'!BD22+'4 bbb Gazdasági ügyek'!AL22+'4 bbc Környezetvéd lakásépítés'!AL22+'4 bbd Szabadi sport kult vallás'!AU22+'4 bbe Szociális védelem'!CB22+B22+E22+H22+K22</f>
        <v>2346342</v>
      </c>
      <c r="O22" s="978">
        <f>'4 bba Ált közszolg és Közrend'!BE22+'4 bbb Gazdasági ügyek'!AM22+'4 bbc Környezetvéd lakásépítés'!AM22+'4 bbd Szabadi sport kult vallás'!AV22+'4 bbe Szociális védelem'!CC22+C22+F22+I22+L22</f>
        <v>2579917</v>
      </c>
      <c r="P22" s="336">
        <f>'4 bba Ált közszolg és Közrend'!BF22+'4 bbb Gazdasági ügyek'!AN22+'4 bbc Környezetvéd lakásépítés'!AN22+'4 bbd Szabadi sport kult vallás'!AW22+'4 bbe Szociális védelem'!CD22+D22+G22+J22+M22</f>
        <v>2227744</v>
      </c>
    </row>
    <row r="23" spans="1:16" s="103" customFormat="1" ht="15" customHeight="1">
      <c r="A23" s="197" t="s">
        <v>1230</v>
      </c>
      <c r="B23" s="49"/>
      <c r="C23" s="49">
        <v>0</v>
      </c>
      <c r="D23" s="99"/>
      <c r="E23" s="49"/>
      <c r="F23" s="49">
        <v>0</v>
      </c>
      <c r="G23" s="99"/>
      <c r="H23" s="49"/>
      <c r="I23" s="49">
        <v>0</v>
      </c>
      <c r="J23" s="99">
        <f t="shared" si="0"/>
        <v>0</v>
      </c>
      <c r="K23" s="49"/>
      <c r="L23" s="49"/>
      <c r="M23" s="99">
        <f t="shared" si="1"/>
        <v>0</v>
      </c>
      <c r="N23" s="978">
        <f>'4 bba Ált közszolg és Közrend'!BD23+'4 bbb Gazdasági ügyek'!AL23+'4 bbc Környezetvéd lakásépítés'!AL23+'4 bbd Szabadi sport kult vallás'!AU23+'4 bbe Szociális védelem'!CB23+B23+E23+H23+K23</f>
        <v>334099</v>
      </c>
      <c r="O23" s="978">
        <f>'4 bba Ált közszolg és Közrend'!BE23+'4 bbb Gazdasági ügyek'!AM23+'4 bbc Környezetvéd lakásépítés'!AM23+'4 bbd Szabadi sport kult vallás'!AV23+'4 bbe Szociális védelem'!CC23+C23+F23+I23+L23</f>
        <v>325005</v>
      </c>
      <c r="P23" s="336">
        <f>'4 bba Ált közszolg és Közrend'!BF23+'4 bbb Gazdasági ügyek'!AN23+'4 bbc Környezetvéd lakásépítés'!AN23+'4 bbd Szabadi sport kult vallás'!AW23+'4 bbe Szociális védelem'!CD23+D23+G23+J23+M23</f>
        <v>257580</v>
      </c>
    </row>
    <row r="24" spans="1:16" s="103" customFormat="1" ht="15" hidden="1" customHeight="1">
      <c r="A24" s="197" t="s">
        <v>867</v>
      </c>
      <c r="B24" s="49"/>
      <c r="C24" s="49">
        <v>0</v>
      </c>
      <c r="D24" s="99"/>
      <c r="E24" s="49"/>
      <c r="F24" s="49">
        <v>0</v>
      </c>
      <c r="G24" s="99"/>
      <c r="H24" s="49"/>
      <c r="I24" s="49">
        <v>0</v>
      </c>
      <c r="J24" s="99">
        <f t="shared" si="0"/>
        <v>0</v>
      </c>
      <c r="K24" s="49"/>
      <c r="L24" s="49"/>
      <c r="M24" s="99">
        <f t="shared" si="1"/>
        <v>0</v>
      </c>
      <c r="N24" s="978">
        <f>'4 bba Ált közszolg és Közrend'!BD24+'4 bbb Gazdasági ügyek'!AL24+'4 bbc Környezetvéd lakásépítés'!AL24+'4 bbd Szabadi sport kult vallás'!AU24+'4 bbe Szociális védelem'!CB24+B24+E24+H24+K24</f>
        <v>0</v>
      </c>
      <c r="O24" s="978">
        <f>'4 bba Ált közszolg és Közrend'!BE24+'4 bbb Gazdasági ügyek'!AM24+'4 bbc Környezetvéd lakásépítés'!AM24+'4 bbd Szabadi sport kult vallás'!AV24+'4 bbe Szociális védelem'!CC24+C24+F24+I24+L24</f>
        <v>0</v>
      </c>
      <c r="P24" s="336">
        <f>'4 bba Ált közszolg és Közrend'!BF24+'4 bbb Gazdasági ügyek'!AN24+'4 bbc Környezetvéd lakásépítés'!AN24+'4 bbd Szabadi sport kult vallás'!AW24+'4 bbe Szociális védelem'!CD24+D24+G24+J24+M24</f>
        <v>0</v>
      </c>
    </row>
    <row r="25" spans="1:16" ht="15" customHeight="1">
      <c r="A25" s="197" t="s">
        <v>1249</v>
      </c>
      <c r="B25" s="49"/>
      <c r="C25" s="49">
        <v>0</v>
      </c>
      <c r="D25" s="99"/>
      <c r="E25" s="49"/>
      <c r="F25" s="49">
        <v>0</v>
      </c>
      <c r="G25" s="99"/>
      <c r="H25" s="49"/>
      <c r="I25" s="49">
        <v>0</v>
      </c>
      <c r="J25" s="99">
        <f t="shared" si="0"/>
        <v>0</v>
      </c>
      <c r="K25" s="49"/>
      <c r="L25" s="49"/>
      <c r="M25" s="99">
        <f t="shared" si="1"/>
        <v>0</v>
      </c>
      <c r="N25" s="978">
        <f>'4 bba Ált közszolg és Közrend'!BD25+'4 bbb Gazdasági ügyek'!AL25+'4 bbc Környezetvéd lakásépítés'!AL25+'4 bbd Szabadi sport kult vallás'!AU25+'4 bbe Szociális védelem'!CB25+B25+E25+H25+K25</f>
        <v>68510</v>
      </c>
      <c r="O25" s="978">
        <f>'4 bba Ált közszolg és Közrend'!BE25+'4 bbb Gazdasági ügyek'!AM25+'4 bbc Környezetvéd lakásépítés'!AM25+'4 bbd Szabadi sport kult vallás'!AV25+'4 bbe Szociális védelem'!CC25+C25+F25+I25+L25</f>
        <v>76556</v>
      </c>
      <c r="P25" s="336">
        <f>'4 bba Ált közszolg és Közrend'!BF25+'4 bbb Gazdasági ügyek'!AN25+'4 bbc Környezetvéd lakásépítés'!AN25+'4 bbd Szabadi sport kult vallás'!AW25+'4 bbe Szociális védelem'!CD25+D25+G25+J25+M25</f>
        <v>66467</v>
      </c>
    </row>
    <row r="26" spans="1:16" s="103" customFormat="1" ht="15" customHeight="1">
      <c r="A26" s="197" t="s">
        <v>1250</v>
      </c>
      <c r="B26" s="49"/>
      <c r="C26" s="49">
        <v>0</v>
      </c>
      <c r="D26" s="99"/>
      <c r="E26" s="49"/>
      <c r="F26" s="49">
        <v>0</v>
      </c>
      <c r="G26" s="99"/>
      <c r="H26" s="49"/>
      <c r="I26" s="49">
        <v>0</v>
      </c>
      <c r="J26" s="99">
        <f t="shared" si="0"/>
        <v>0</v>
      </c>
      <c r="K26" s="49"/>
      <c r="L26" s="49"/>
      <c r="M26" s="99">
        <f t="shared" si="1"/>
        <v>0</v>
      </c>
      <c r="N26" s="978">
        <f>'4 bba Ált közszolg és Közrend'!BD26+'4 bbb Gazdasági ügyek'!AL26+'4 bbc Környezetvéd lakásépítés'!AL26+'4 bbd Szabadi sport kult vallás'!AU26+'4 bbe Szociális védelem'!CB26+B26+E26+H26+K26</f>
        <v>0</v>
      </c>
      <c r="O26" s="978">
        <f>'4 bba Ált közszolg és Közrend'!BE26+'4 bbb Gazdasági ügyek'!AM26+'4 bbc Környezetvéd lakásépítés'!AM26+'4 bbd Szabadi sport kult vallás'!AV26+'4 bbe Szociális védelem'!CC26+C26+F26+I26+L26</f>
        <v>0</v>
      </c>
      <c r="P26" s="336">
        <f>'4 bba Ált közszolg és Közrend'!BF26+'4 bbb Gazdasági ügyek'!AN26+'4 bbc Környezetvéd lakásépítés'!AN26+'4 bbd Szabadi sport kult vallás'!AW26+'4 bbe Szociális védelem'!CD26+D26+G26+J26+M26</f>
        <v>0</v>
      </c>
    </row>
    <row r="27" spans="1:16" s="103" customFormat="1" ht="15" customHeight="1">
      <c r="A27" s="197" t="s">
        <v>1251</v>
      </c>
      <c r="B27" s="49"/>
      <c r="C27" s="49">
        <v>0</v>
      </c>
      <c r="D27" s="99"/>
      <c r="E27" s="49"/>
      <c r="F27" s="49">
        <v>0</v>
      </c>
      <c r="G27" s="99"/>
      <c r="H27" s="49"/>
      <c r="I27" s="49">
        <v>0</v>
      </c>
      <c r="J27" s="99">
        <f t="shared" si="0"/>
        <v>0</v>
      </c>
      <c r="K27" s="49"/>
      <c r="L27" s="49"/>
      <c r="M27" s="99">
        <f t="shared" si="1"/>
        <v>0</v>
      </c>
      <c r="N27" s="978">
        <f>'4 bba Ált közszolg és Közrend'!BD27+'4 bbb Gazdasági ügyek'!AL27+'4 bbc Környezetvéd lakásépítés'!AL27+'4 bbd Szabadi sport kult vallás'!AU27+'4 bbe Szociális védelem'!CB27+B27+E27+H27+K27</f>
        <v>140500</v>
      </c>
      <c r="O27" s="978">
        <f>'4 bba Ált közszolg és Közrend'!BE27+'4 bbb Gazdasági ügyek'!AM27+'4 bbc Környezetvéd lakásépítés'!AM27+'4 bbd Szabadi sport kult vallás'!AV27+'4 bbe Szociális védelem'!CC27+C27+F27+I27+L27</f>
        <v>226904</v>
      </c>
      <c r="P27" s="336">
        <f>'4 bba Ált közszolg és Közrend'!BF27+'4 bbb Gazdasági ügyek'!AN27+'4 bbc Környezetvéd lakásépítés'!AN27+'4 bbd Szabadi sport kult vallás'!AW27+'4 bbe Szociális védelem'!CD27+D27+G27+J27+M27</f>
        <v>219925</v>
      </c>
    </row>
    <row r="28" spans="1:16" s="103" customFormat="1" ht="15" customHeight="1">
      <c r="A28" s="197" t="s">
        <v>1252</v>
      </c>
      <c r="B28" s="49"/>
      <c r="C28" s="49">
        <v>0</v>
      </c>
      <c r="D28" s="99"/>
      <c r="E28" s="49"/>
      <c r="F28" s="49">
        <v>0</v>
      </c>
      <c r="G28" s="99"/>
      <c r="H28" s="49"/>
      <c r="I28" s="49">
        <v>0</v>
      </c>
      <c r="J28" s="99">
        <f t="shared" si="0"/>
        <v>0</v>
      </c>
      <c r="K28" s="49"/>
      <c r="L28" s="49"/>
      <c r="M28" s="99">
        <f t="shared" si="1"/>
        <v>0</v>
      </c>
      <c r="N28" s="978">
        <f>'4 bba Ált közszolg és Közrend'!BD28+'4 bbb Gazdasági ügyek'!AL28+'4 bbc Környezetvéd lakásépítés'!AL28+'4 bbd Szabadi sport kult vallás'!AU28+'4 bbe Szociális védelem'!CB28+B28+E28+H28+K28</f>
        <v>2000</v>
      </c>
      <c r="O28" s="978">
        <f>'4 bba Ált közszolg és Közrend'!BE28+'4 bbb Gazdasági ügyek'!AM28+'4 bbc Környezetvéd lakásépítés'!AM28+'4 bbd Szabadi sport kult vallás'!AV28+'4 bbe Szociális védelem'!CC28+C28+F28+I28+L28</f>
        <v>2000</v>
      </c>
      <c r="P28" s="336">
        <f>'4 bba Ált közszolg és Közrend'!BF28+'4 bbb Gazdasági ügyek'!AN28+'4 bbc Környezetvéd lakásépítés'!AN28+'4 bbd Szabadi sport kult vallás'!AW28+'4 bbe Szociális védelem'!CD28+D28+G28+J28+M28</f>
        <v>96</v>
      </c>
    </row>
    <row r="29" spans="1:16" ht="15" customHeight="1">
      <c r="A29" s="197" t="s">
        <v>183</v>
      </c>
      <c r="B29" s="49"/>
      <c r="C29" s="49">
        <v>0</v>
      </c>
      <c r="D29" s="99"/>
      <c r="E29" s="49"/>
      <c r="F29" s="49">
        <v>0</v>
      </c>
      <c r="G29" s="99"/>
      <c r="H29" s="49">
        <v>24000</v>
      </c>
      <c r="I29" s="49">
        <v>190540</v>
      </c>
      <c r="J29" s="99"/>
      <c r="K29" s="49"/>
      <c r="L29" s="49"/>
      <c r="M29" s="99">
        <f t="shared" si="1"/>
        <v>0</v>
      </c>
      <c r="N29" s="978">
        <f>'4 bba Ált közszolg és Közrend'!BD29+'4 bbb Gazdasági ügyek'!AL29+'4 bbc Környezetvéd lakásépítés'!AL29+'4 bbd Szabadi sport kult vallás'!AU29+'4 bbe Szociális védelem'!CB29+B29+E29+H29+K29</f>
        <v>24000</v>
      </c>
      <c r="O29" s="978">
        <f>'4 bba Ált közszolg és Közrend'!BE29+'4 bbb Gazdasági ügyek'!AM29+'4 bbc Környezetvéd lakásépítés'!AM29+'4 bbd Szabadi sport kult vallás'!AV29+'4 bbe Szociális védelem'!CC29+C29+F29+I29+L29</f>
        <v>190540</v>
      </c>
      <c r="P29" s="336">
        <f>'4 bba Ált közszolg és Közrend'!BF29+'4 bbb Gazdasági ügyek'!AN29+'4 bbc Környezetvéd lakásépítés'!AN29+'4 bbd Szabadi sport kult vallás'!AW29+'4 bbe Szociális védelem'!CD29+D29+G29+J29+M29</f>
        <v>0</v>
      </c>
    </row>
    <row r="30" spans="1:16" ht="15" customHeight="1">
      <c r="A30" s="197" t="s">
        <v>184</v>
      </c>
      <c r="B30" s="49"/>
      <c r="C30" s="49">
        <v>0</v>
      </c>
      <c r="D30" s="99"/>
      <c r="E30" s="49"/>
      <c r="F30" s="49">
        <v>0</v>
      </c>
      <c r="G30" s="99"/>
      <c r="H30" s="49">
        <v>270769</v>
      </c>
      <c r="I30" s="49">
        <v>170106</v>
      </c>
      <c r="J30" s="99"/>
      <c r="K30" s="49"/>
      <c r="L30" s="49"/>
      <c r="M30" s="99">
        <f t="shared" si="1"/>
        <v>0</v>
      </c>
      <c r="N30" s="978">
        <f>'4 bba Ált közszolg és Közrend'!BD30+'4 bbb Gazdasági ügyek'!AL30+'4 bbc Környezetvéd lakásépítés'!AL30+'4 bbd Szabadi sport kult vallás'!AU30+'4 bbe Szociális védelem'!CB30+B30+E30+H30+K30</f>
        <v>322289</v>
      </c>
      <c r="O30" s="978">
        <f>'4 bba Ált közszolg és Közrend'!BE30+'4 bbb Gazdasági ügyek'!AM30+'4 bbc Környezetvéd lakásépítés'!AM30+'4 bbd Szabadi sport kult vallás'!AV30+'4 bbe Szociális védelem'!CC30+C30+F30+I30+L30</f>
        <v>172304</v>
      </c>
      <c r="P30" s="336">
        <f>'4 bba Ált közszolg és Közrend'!BF30+'4 bbb Gazdasági ügyek'!AN30+'4 bbc Környezetvéd lakásépítés'!AN30+'4 bbd Szabadi sport kult vallás'!AW30+'4 bbe Szociális védelem'!CD30+D30+G30+J30+M30</f>
        <v>0</v>
      </c>
    </row>
    <row r="31" spans="1:16" ht="15" customHeight="1">
      <c r="A31" s="222" t="s">
        <v>678</v>
      </c>
      <c r="B31" s="47">
        <f>SUM(B15:B30)</f>
        <v>0</v>
      </c>
      <c r="C31" s="47">
        <f t="shared" ref="C31:P31" si="2">SUM(C15:C30)</f>
        <v>0</v>
      </c>
      <c r="D31" s="47">
        <f t="shared" si="2"/>
        <v>0</v>
      </c>
      <c r="E31" s="47">
        <f t="shared" si="2"/>
        <v>80</v>
      </c>
      <c r="F31" s="47">
        <f t="shared" si="2"/>
        <v>527</v>
      </c>
      <c r="G31" s="47">
        <f t="shared" si="2"/>
        <v>489</v>
      </c>
      <c r="H31" s="47">
        <f t="shared" si="2"/>
        <v>294769</v>
      </c>
      <c r="I31" s="47">
        <f t="shared" si="2"/>
        <v>360646</v>
      </c>
      <c r="J31" s="47">
        <f t="shared" si="2"/>
        <v>0</v>
      </c>
      <c r="K31" s="47">
        <f t="shared" si="2"/>
        <v>0</v>
      </c>
      <c r="L31" s="47">
        <f t="shared" si="2"/>
        <v>0</v>
      </c>
      <c r="M31" s="47">
        <f t="shared" si="2"/>
        <v>0</v>
      </c>
      <c r="N31" s="462">
        <f t="shared" si="2"/>
        <v>3445026</v>
      </c>
      <c r="O31" s="462">
        <f t="shared" si="2"/>
        <v>3784257</v>
      </c>
      <c r="P31" s="982">
        <f t="shared" si="2"/>
        <v>2922368</v>
      </c>
    </row>
    <row r="32" spans="1:16" ht="15" customHeight="1">
      <c r="A32" s="70" t="s">
        <v>135</v>
      </c>
      <c r="B32" s="49"/>
      <c r="C32" s="49">
        <v>0</v>
      </c>
      <c r="D32" s="50"/>
      <c r="E32" s="49"/>
      <c r="F32" s="49">
        <v>0</v>
      </c>
      <c r="G32" s="50"/>
      <c r="H32" s="49"/>
      <c r="I32" s="49">
        <v>0</v>
      </c>
      <c r="J32" s="50">
        <f t="shared" ref="J32:J37" si="3">SUM(H32+I32)</f>
        <v>0</v>
      </c>
      <c r="K32" s="49"/>
      <c r="L32" s="49"/>
      <c r="M32" s="50">
        <f t="shared" ref="M32:M37" si="4">SUM(K32+L32)</f>
        <v>0</v>
      </c>
      <c r="N32" s="978">
        <f>'4 bba Ált közszolg és Közrend'!BD32+'4 bbb Gazdasági ügyek'!AL32+'4 bbc Környezetvéd lakásépítés'!AL32+'4 bbd Szabadi sport kult vallás'!AU32+'4 bbe Szociális védelem'!CB32+B32+E32+H32+K32</f>
        <v>976560</v>
      </c>
      <c r="O32" s="978">
        <f>'4 bba Ált közszolg és Közrend'!BE32+'4 bbb Gazdasági ügyek'!AM32+'4 bbc Környezetvéd lakásépítés'!AM32+'4 bbd Szabadi sport kult vallás'!AV32+'4 bbe Szociális védelem'!CC32+C32+F32+I32+L32</f>
        <v>1842978</v>
      </c>
      <c r="P32" s="711">
        <f>'4 bba Ált közszolg és Közrend'!BF32+'4 bbb Gazdasági ügyek'!AN32+'4 bbc Környezetvéd lakásépítés'!AN32+'4 bbd Szabadi sport kult vallás'!AW32+'4 bbe Szociális védelem'!CD32+D32+G32+J32+M32</f>
        <v>1018472</v>
      </c>
    </row>
    <row r="33" spans="1:16" ht="15" customHeight="1">
      <c r="A33" s="197" t="s">
        <v>136</v>
      </c>
      <c r="B33" s="49"/>
      <c r="C33" s="49">
        <v>0</v>
      </c>
      <c r="D33" s="50"/>
      <c r="E33" s="49"/>
      <c r="F33" s="49">
        <v>0</v>
      </c>
      <c r="G33" s="50"/>
      <c r="H33" s="49"/>
      <c r="I33" s="49">
        <v>0</v>
      </c>
      <c r="J33" s="50">
        <f t="shared" si="3"/>
        <v>0</v>
      </c>
      <c r="K33" s="49"/>
      <c r="L33" s="49"/>
      <c r="M33" s="50">
        <f t="shared" si="4"/>
        <v>0</v>
      </c>
      <c r="N33" s="978">
        <f>'4 bba Ált közszolg és Közrend'!BD33+'4 bbb Gazdasági ügyek'!AL33+'4 bbc Környezetvéd lakásépítés'!AL33+'4 bbd Szabadi sport kult vallás'!AU33+'4 bbe Szociális védelem'!CB33+B33+E33+H33+K33</f>
        <v>2466418</v>
      </c>
      <c r="O33" s="978">
        <f>'4 bba Ált közszolg és Közrend'!BE33+'4 bbb Gazdasági ügyek'!AM33+'4 bbc Környezetvéd lakásépítés'!AM33+'4 bbd Szabadi sport kult vallás'!AV33+'4 bbe Szociális védelem'!CC33+C33+F33+I33+L33</f>
        <v>2739603</v>
      </c>
      <c r="P33" s="711">
        <f>'4 bba Ált közszolg és Közrend'!BF33+'4 bbb Gazdasági ügyek'!AN33+'4 bbc Környezetvéd lakásépítés'!AN33+'4 bbd Szabadi sport kult vallás'!AW33+'4 bbe Szociális védelem'!CD33+D33+G33+J33+M33</f>
        <v>1446813</v>
      </c>
    </row>
    <row r="34" spans="1:16" ht="15" hidden="1" customHeight="1">
      <c r="A34" s="70" t="s">
        <v>137</v>
      </c>
      <c r="B34" s="49"/>
      <c r="C34" s="49">
        <v>0</v>
      </c>
      <c r="D34" s="50"/>
      <c r="E34" s="49"/>
      <c r="F34" s="49">
        <v>0</v>
      </c>
      <c r="G34" s="50"/>
      <c r="H34" s="49"/>
      <c r="I34" s="49">
        <v>0</v>
      </c>
      <c r="J34" s="50">
        <f t="shared" si="3"/>
        <v>0</v>
      </c>
      <c r="K34" s="49"/>
      <c r="L34" s="49"/>
      <c r="M34" s="50">
        <f t="shared" si="4"/>
        <v>0</v>
      </c>
      <c r="N34" s="978">
        <f>'4 bba Ált közszolg és Közrend'!BD34+'4 bbb Gazdasági ügyek'!AL34+'4 bbc Környezetvéd lakásépítés'!AL34+'4 bbd Szabadi sport kult vallás'!AU34+'4 bbe Szociális védelem'!CB34+B34+E34+H34+K34</f>
        <v>0</v>
      </c>
      <c r="O34" s="978">
        <f>'4 bba Ált közszolg és Közrend'!BE34+'4 bbb Gazdasági ügyek'!AM34+'4 bbc Környezetvéd lakásépítés'!AM34+'4 bbd Szabadi sport kult vallás'!AV34+'4 bbe Szociális védelem'!CC34+C34+F34+I34+L34</f>
        <v>0</v>
      </c>
      <c r="P34" s="711">
        <f>'4 bba Ált közszolg és Közrend'!BF34+'4 bbb Gazdasági ügyek'!AN34+'4 bbc Környezetvéd lakásépítés'!AN34+'4 bbd Szabadi sport kult vallás'!AW34+'4 bbe Szociális védelem'!CD34+D34+G34+J34+M34</f>
        <v>0</v>
      </c>
    </row>
    <row r="35" spans="1:16" ht="15" customHeight="1">
      <c r="A35" s="197" t="s">
        <v>1253</v>
      </c>
      <c r="B35" s="49"/>
      <c r="C35" s="49">
        <v>0</v>
      </c>
      <c r="D35" s="50"/>
      <c r="E35" s="49"/>
      <c r="F35" s="49">
        <v>0</v>
      </c>
      <c r="G35" s="50"/>
      <c r="H35" s="49"/>
      <c r="I35" s="49">
        <v>0</v>
      </c>
      <c r="J35" s="50">
        <f t="shared" si="3"/>
        <v>0</v>
      </c>
      <c r="K35" s="49"/>
      <c r="L35" s="49"/>
      <c r="M35" s="50">
        <f t="shared" si="4"/>
        <v>0</v>
      </c>
      <c r="N35" s="978">
        <f>'4 bba Ált közszolg és Közrend'!BD35+'4 bbb Gazdasági ügyek'!AL35+'4 bbc Környezetvéd lakásépítés'!AL35+'4 bbd Szabadi sport kult vallás'!AU35+'4 bbe Szociális védelem'!CB35+B35+E35+H35+K35</f>
        <v>1500</v>
      </c>
      <c r="O35" s="978">
        <f>'4 bba Ált közszolg és Közrend'!BE35+'4 bbb Gazdasági ügyek'!AM35+'4 bbc Környezetvéd lakásépítés'!AM35+'4 bbd Szabadi sport kult vallás'!AV35+'4 bbe Szociális védelem'!CC35+C35+F35+I35+L35</f>
        <v>7423</v>
      </c>
      <c r="P35" s="711">
        <f>'4 bba Ált közszolg és Közrend'!BF35+'4 bbb Gazdasági ügyek'!AN35+'4 bbc Környezetvéd lakásépítés'!AN35+'4 bbd Szabadi sport kult vallás'!AW35+'4 bbe Szociális védelem'!CD35+D35+G35+J35+M35</f>
        <v>1500</v>
      </c>
    </row>
    <row r="36" spans="1:16" ht="15" customHeight="1">
      <c r="A36" s="197" t="s">
        <v>1254</v>
      </c>
      <c r="B36" s="49"/>
      <c r="C36" s="49">
        <v>0</v>
      </c>
      <c r="D36" s="50"/>
      <c r="E36" s="49"/>
      <c r="F36" s="49">
        <v>0</v>
      </c>
      <c r="G36" s="50"/>
      <c r="H36" s="49"/>
      <c r="I36" s="49">
        <v>0</v>
      </c>
      <c r="J36" s="50">
        <f t="shared" si="3"/>
        <v>0</v>
      </c>
      <c r="K36" s="49"/>
      <c r="L36" s="49"/>
      <c r="M36" s="50">
        <f t="shared" si="4"/>
        <v>0</v>
      </c>
      <c r="N36" s="978">
        <f>'4 bba Ált közszolg és Közrend'!BD36+'4 bbb Gazdasági ügyek'!AL36+'4 bbc Környezetvéd lakásépítés'!AL36+'4 bbd Szabadi sport kult vallás'!AU36+'4 bbe Szociális védelem'!CB36+B36+E36+H36+K36</f>
        <v>0</v>
      </c>
      <c r="O36" s="978">
        <f>'4 bba Ált közszolg és Közrend'!BE36+'4 bbb Gazdasági ügyek'!AM36+'4 bbc Környezetvéd lakásépítés'!AM36+'4 bbd Szabadi sport kult vallás'!AV36+'4 bbe Szociális védelem'!CC36+C36+F36+I36+L36</f>
        <v>0</v>
      </c>
      <c r="P36" s="711">
        <f>'4 bba Ált közszolg és Közrend'!BF36+'4 bbb Gazdasági ügyek'!AN36+'4 bbc Környezetvéd lakásépítés'!AN36+'4 bbd Szabadi sport kult vallás'!AW36+'4 bbe Szociális védelem'!CD36+D36+G36+J36+M36</f>
        <v>0</v>
      </c>
    </row>
    <row r="37" spans="1:16" ht="15" customHeight="1">
      <c r="A37" s="197" t="s">
        <v>1255</v>
      </c>
      <c r="B37" s="49"/>
      <c r="C37" s="49">
        <v>0</v>
      </c>
      <c r="D37" s="50"/>
      <c r="E37" s="49"/>
      <c r="F37" s="49">
        <v>0</v>
      </c>
      <c r="G37" s="50"/>
      <c r="H37" s="50"/>
      <c r="I37" s="49">
        <v>0</v>
      </c>
      <c r="J37" s="50">
        <f t="shared" si="3"/>
        <v>0</v>
      </c>
      <c r="K37" s="49"/>
      <c r="L37" s="49"/>
      <c r="M37" s="50">
        <f t="shared" si="4"/>
        <v>0</v>
      </c>
      <c r="N37" s="978">
        <f>'4 bba Ált közszolg és Közrend'!BD37+'4 bbb Gazdasági ügyek'!AL37+'4 bbc Környezetvéd lakásépítés'!AL37+'4 bbd Szabadi sport kult vallás'!AU37+'4 bbe Szociális védelem'!CB37+B37+E37+H37+K37</f>
        <v>50755</v>
      </c>
      <c r="O37" s="978">
        <f>'4 bba Ált közszolg és Közrend'!BE37+'4 bbb Gazdasági ügyek'!AM37+'4 bbc Környezetvéd lakásépítés'!AM37+'4 bbd Szabadi sport kult vallás'!AV37+'4 bbe Szociális védelem'!CC37+C37+F37+I37+L37</f>
        <v>160055</v>
      </c>
      <c r="P37" s="711">
        <f>'4 bba Ált közszolg és Közrend'!BF37+'4 bbb Gazdasági ügyek'!AN37+'4 bbc Környezetvéd lakásépítés'!AN37+'4 bbd Szabadi sport kult vallás'!AW37+'4 bbe Szociális védelem'!CD37+D37+G37+J37+M37</f>
        <v>103234</v>
      </c>
    </row>
    <row r="38" spans="1:16" ht="15" customHeight="1">
      <c r="A38" s="197" t="s">
        <v>1256</v>
      </c>
      <c r="B38" s="49"/>
      <c r="C38" s="49">
        <v>0</v>
      </c>
      <c r="D38" s="50"/>
      <c r="E38" s="49"/>
      <c r="F38" s="49">
        <v>0</v>
      </c>
      <c r="G38" s="50"/>
      <c r="H38" s="49"/>
      <c r="I38" s="49">
        <v>0</v>
      </c>
      <c r="J38" s="50">
        <f>SUM(H38+I38)</f>
        <v>0</v>
      </c>
      <c r="K38" s="49"/>
      <c r="L38" s="49"/>
      <c r="M38" s="50">
        <f>SUM(K38+L38)</f>
        <v>0</v>
      </c>
      <c r="N38" s="978">
        <f>'4 bba Ált közszolg és Közrend'!BD38+'4 bbb Gazdasági ügyek'!AL38+'4 bbc Környezetvéd lakásépítés'!AL38+'4 bbd Szabadi sport kult vallás'!AU38+'4 bbe Szociális védelem'!CB38+B38+E38+H38+K38</f>
        <v>93589</v>
      </c>
      <c r="O38" s="978">
        <f>'4 bba Ált közszolg és Közrend'!BE38+'4 bbb Gazdasági ügyek'!AM38+'4 bbc Környezetvéd lakásépítés'!AM38+'4 bbd Szabadi sport kult vallás'!AV38+'4 bbe Szociális védelem'!CC38+C38+F38+I38+L38</f>
        <v>93589</v>
      </c>
      <c r="P38" s="711">
        <f>'4 bba Ált közszolg és Közrend'!BF38+'4 bbb Gazdasági ügyek'!AN38+'4 bbc Környezetvéd lakásépítés'!AN38+'4 bbd Szabadi sport kult vallás'!AW38+'4 bbe Szociális védelem'!CD38+D38+G38+J38+M38</f>
        <v>56791</v>
      </c>
    </row>
    <row r="39" spans="1:16" ht="15" customHeight="1">
      <c r="A39" s="100" t="s">
        <v>138</v>
      </c>
      <c r="B39" s="49"/>
      <c r="C39" s="49">
        <v>0</v>
      </c>
      <c r="D39" s="50"/>
      <c r="E39" s="49"/>
      <c r="F39" s="49">
        <v>0</v>
      </c>
      <c r="G39" s="50"/>
      <c r="H39" s="49"/>
      <c r="I39" s="49">
        <v>0</v>
      </c>
      <c r="J39" s="50">
        <f>SUM(H39+I39)</f>
        <v>0</v>
      </c>
      <c r="K39" s="49"/>
      <c r="L39" s="49"/>
      <c r="M39" s="50">
        <f>SUM(K39+L39)</f>
        <v>0</v>
      </c>
      <c r="N39" s="978">
        <f>'4 bba Ált közszolg és Közrend'!BD39+'4 bbb Gazdasági ügyek'!AL39+'4 bbc Környezetvéd lakásépítés'!AL39+'4 bbd Szabadi sport kult vallás'!AU39+'4 bbe Szociális védelem'!CB39+B39+E39+H39+K39</f>
        <v>17271</v>
      </c>
      <c r="O39" s="978">
        <f>'4 bba Ált közszolg és Közrend'!BE39+'4 bbb Gazdasági ügyek'!AM39+'4 bbc Környezetvéd lakásépítés'!AM39+'4 bbd Szabadi sport kult vallás'!AV39+'4 bbe Szociális védelem'!CC39+C39+F39+I39+L39</f>
        <v>17271</v>
      </c>
      <c r="P39" s="711">
        <f>'4 bba Ált közszolg és Közrend'!BF39+'4 bbb Gazdasági ügyek'!AN39+'4 bbc Környezetvéd lakásépítés'!AN39+'4 bbd Szabadi sport kult vallás'!AW39+'4 bbe Szociális védelem'!CD39+D39+G39+J39+M39</f>
        <v>8095</v>
      </c>
    </row>
    <row r="40" spans="1:16" ht="15" customHeight="1">
      <c r="A40" s="100" t="s">
        <v>713</v>
      </c>
      <c r="B40" s="49"/>
      <c r="C40" s="49">
        <v>0</v>
      </c>
      <c r="D40" s="50"/>
      <c r="E40" s="49"/>
      <c r="F40" s="49">
        <v>0</v>
      </c>
      <c r="G40" s="50"/>
      <c r="H40" s="49">
        <v>144500</v>
      </c>
      <c r="I40" s="49">
        <v>171620</v>
      </c>
      <c r="J40" s="50"/>
      <c r="K40" s="49"/>
      <c r="L40" s="49"/>
      <c r="M40" s="50">
        <f>SUM(K40+L40)</f>
        <v>0</v>
      </c>
      <c r="N40" s="978">
        <f>'4 bba Ált közszolg és Közrend'!BD40+'4 bbb Gazdasági ügyek'!AL40+'4 bbc Környezetvéd lakásépítés'!AL40+'4 bbd Szabadi sport kult vallás'!AU40+'4 bbe Szociális védelem'!CB40+B40+E40+H40+K40</f>
        <v>170500</v>
      </c>
      <c r="O40" s="978">
        <f>'4 bba Ált közszolg és Közrend'!BE40+'4 bbb Gazdasági ügyek'!AM40+'4 bbc Környezetvéd lakásépítés'!AM40+'4 bbd Szabadi sport kult vallás'!AV40+'4 bbe Szociális védelem'!CC40+C40+F40+I40+L40</f>
        <v>173620</v>
      </c>
      <c r="P40" s="711">
        <f>'4 bba Ált közszolg és Közrend'!BF40+'4 bbb Gazdasági ügyek'!AN40+'4 bbc Környezetvéd lakásépítés'!AN40+'4 bbd Szabadi sport kult vallás'!AW40+'4 bbe Szociális védelem'!CD40+D40+G40+J40+M40</f>
        <v>0</v>
      </c>
    </row>
    <row r="41" spans="1:16" ht="15" customHeight="1">
      <c r="A41" s="223" t="s">
        <v>518</v>
      </c>
      <c r="B41" s="47">
        <f>SUM(B32:B40)</f>
        <v>0</v>
      </c>
      <c r="C41" s="47">
        <f t="shared" ref="C41:P41" si="5">SUM(C32:C40)</f>
        <v>0</v>
      </c>
      <c r="D41" s="47">
        <f t="shared" si="5"/>
        <v>0</v>
      </c>
      <c r="E41" s="47">
        <f t="shared" si="5"/>
        <v>0</v>
      </c>
      <c r="F41" s="47">
        <f t="shared" si="5"/>
        <v>0</v>
      </c>
      <c r="G41" s="47">
        <f t="shared" si="5"/>
        <v>0</v>
      </c>
      <c r="H41" s="47">
        <f t="shared" si="5"/>
        <v>144500</v>
      </c>
      <c r="I41" s="47">
        <f t="shared" si="5"/>
        <v>171620</v>
      </c>
      <c r="J41" s="47">
        <f t="shared" si="5"/>
        <v>0</v>
      </c>
      <c r="K41" s="47">
        <f t="shared" si="5"/>
        <v>0</v>
      </c>
      <c r="L41" s="47">
        <f t="shared" si="5"/>
        <v>0</v>
      </c>
      <c r="M41" s="47">
        <f t="shared" si="5"/>
        <v>0</v>
      </c>
      <c r="N41" s="462">
        <f t="shared" si="5"/>
        <v>3776593</v>
      </c>
      <c r="O41" s="462">
        <f t="shared" si="5"/>
        <v>5034539</v>
      </c>
      <c r="P41" s="982">
        <f t="shared" si="5"/>
        <v>2634905</v>
      </c>
    </row>
    <row r="42" spans="1:16" ht="15" customHeight="1">
      <c r="A42" s="222" t="s">
        <v>885</v>
      </c>
      <c r="B42" s="156">
        <f>B41+B31</f>
        <v>0</v>
      </c>
      <c r="C42" s="156">
        <f t="shared" ref="C42:P42" si="6">C41+C31</f>
        <v>0</v>
      </c>
      <c r="D42" s="156">
        <f t="shared" si="6"/>
        <v>0</v>
      </c>
      <c r="E42" s="156">
        <f t="shared" si="6"/>
        <v>80</v>
      </c>
      <c r="F42" s="156">
        <f t="shared" si="6"/>
        <v>527</v>
      </c>
      <c r="G42" s="156">
        <f t="shared" si="6"/>
        <v>489</v>
      </c>
      <c r="H42" s="156">
        <f t="shared" si="6"/>
        <v>439269</v>
      </c>
      <c r="I42" s="156">
        <f t="shared" si="6"/>
        <v>532266</v>
      </c>
      <c r="J42" s="156">
        <f t="shared" si="6"/>
        <v>0</v>
      </c>
      <c r="K42" s="156">
        <f t="shared" si="6"/>
        <v>0</v>
      </c>
      <c r="L42" s="156">
        <f t="shared" si="6"/>
        <v>0</v>
      </c>
      <c r="M42" s="156">
        <f t="shared" si="6"/>
        <v>0</v>
      </c>
      <c r="N42" s="462">
        <f t="shared" si="6"/>
        <v>7221619</v>
      </c>
      <c r="O42" s="462">
        <f t="shared" si="6"/>
        <v>8818796</v>
      </c>
      <c r="P42" s="982">
        <f t="shared" si="6"/>
        <v>5557273</v>
      </c>
    </row>
    <row r="43" spans="1:16" ht="15" hidden="1" customHeight="1">
      <c r="A43" s="197" t="s">
        <v>601</v>
      </c>
      <c r="B43" s="49"/>
      <c r="C43" s="49">
        <v>0</v>
      </c>
      <c r="D43" s="50"/>
      <c r="E43" s="49"/>
      <c r="F43" s="49">
        <v>0</v>
      </c>
      <c r="G43" s="50"/>
      <c r="H43" s="49"/>
      <c r="I43" s="49">
        <v>0</v>
      </c>
      <c r="J43" s="50">
        <f>SUM(H43+I43)</f>
        <v>0</v>
      </c>
      <c r="K43" s="49"/>
      <c r="L43" s="49"/>
      <c r="M43" s="50">
        <f>SUM(K43+L43)</f>
        <v>0</v>
      </c>
      <c r="N43" s="978">
        <f>'4 bba Ált közszolg és Közrend'!BD43+'4 bbb Gazdasági ügyek'!AL43+'4 bbc Környezetvéd lakásépítés'!AL43+'4 bbd Szabadi sport kult vallás'!AU43+'4 bbe Szociális védelem'!CB43+B43+E43+H43+K43</f>
        <v>0</v>
      </c>
      <c r="O43" s="978">
        <f>'4 bba Ált közszolg és Közrend'!BE43+'4 bbb Gazdasági ügyek'!AM43+'4 bbc Környezetvéd lakásépítés'!AM43+'4 bbd Szabadi sport kult vallás'!AV43+'4 bbe Szociális védelem'!CC43+C43+F43+I43+L43</f>
        <v>0</v>
      </c>
      <c r="P43" s="711">
        <f>'4 bba Ált közszolg és Közrend'!BF43+'4 bbb Gazdasági ügyek'!AN43+'4 bbc Környezetvéd lakásépítés'!AN43+'4 bbd Szabadi sport kult vallás'!AW43+'4 bbe Szociális védelem'!CD43+D43+G43+J43+M43</f>
        <v>0</v>
      </c>
    </row>
    <row r="44" spans="1:16" ht="15" hidden="1" customHeight="1">
      <c r="A44" s="197" t="s">
        <v>788</v>
      </c>
      <c r="B44" s="54"/>
      <c r="C44" s="54">
        <v>0</v>
      </c>
      <c r="D44" s="50"/>
      <c r="E44" s="54"/>
      <c r="F44" s="54">
        <v>0</v>
      </c>
      <c r="G44" s="50"/>
      <c r="H44" s="54"/>
      <c r="I44" s="54">
        <v>0</v>
      </c>
      <c r="J44" s="50">
        <f>SUM(H44+I44)</f>
        <v>0</v>
      </c>
      <c r="K44" s="54"/>
      <c r="L44" s="54"/>
      <c r="M44" s="50">
        <f>SUM(K44+L44)</f>
        <v>0</v>
      </c>
      <c r="N44" s="978">
        <f>'4 bba Ált közszolg és Közrend'!BD44+'4 bbb Gazdasági ügyek'!AL44+'4 bbc Környezetvéd lakásépítés'!AL44+'4 bbd Szabadi sport kult vallás'!AU44+'4 bbe Szociális védelem'!CB44+B44+E44+H44+K44</f>
        <v>0</v>
      </c>
      <c r="O44" s="978">
        <f>'4 bba Ált közszolg és Közrend'!BE44+'4 bbb Gazdasági ügyek'!AM44+'4 bbc Környezetvéd lakásépítés'!AM44+'4 bbd Szabadi sport kult vallás'!AV44+'4 bbe Szociális védelem'!CC44+C44+F44+I44+L44</f>
        <v>0</v>
      </c>
      <c r="P44" s="711">
        <f>'4 bba Ált közszolg és Közrend'!BF44+'4 bbb Gazdasági ügyek'!AN44+'4 bbc Környezetvéd lakásépítés'!AN44+'4 bbd Szabadi sport kult vallás'!AW44+'4 bbe Szociális védelem'!CD44+D44+G44+J44+M44</f>
        <v>0</v>
      </c>
    </row>
    <row r="45" spans="1:16" ht="15" customHeight="1">
      <c r="A45" s="197" t="s">
        <v>599</v>
      </c>
      <c r="B45" s="54"/>
      <c r="C45" s="54">
        <v>0</v>
      </c>
      <c r="D45" s="50"/>
      <c r="E45" s="54">
        <v>1480</v>
      </c>
      <c r="F45" s="54">
        <v>121594</v>
      </c>
      <c r="G45" s="50">
        <f>121593+1</f>
        <v>121594</v>
      </c>
      <c r="H45" s="54"/>
      <c r="I45" s="54">
        <v>0</v>
      </c>
      <c r="J45" s="50">
        <f t="shared" ref="J45:J55" si="7">SUM(H45+I45)</f>
        <v>0</v>
      </c>
      <c r="K45" s="54"/>
      <c r="L45" s="54"/>
      <c r="M45" s="50">
        <f t="shared" ref="M45:M55" si="8">SUM(K45+L45)</f>
        <v>0</v>
      </c>
      <c r="N45" s="978">
        <f>'4 bba Ált közszolg és Közrend'!BD45+'4 bbb Gazdasági ügyek'!AL45+'4 bbc Környezetvéd lakásépítés'!AL45+'4 bbd Szabadi sport kult vallás'!AU45+'4 bbe Szociális védelem'!CB45+B45+E45+H45+K45</f>
        <v>1480</v>
      </c>
      <c r="O45" s="978">
        <f>'4 bba Ált közszolg és Közrend'!BE45+'4 bbb Gazdasági ügyek'!AM45+'4 bbc Környezetvéd lakásépítés'!AM45+'4 bbd Szabadi sport kult vallás'!AV45+'4 bbe Szociális védelem'!CC45+C45+F45+I45+L45</f>
        <v>121594</v>
      </c>
      <c r="P45" s="711">
        <f>'4 bba Ált közszolg és Közrend'!BF45+'4 bbb Gazdasági ügyek'!AN45+'4 bbc Környezetvéd lakásépítés'!AN45+'4 bbd Szabadi sport kult vallás'!AW45+'4 bbe Szociális védelem'!CD45+D45+G45+J45+M45</f>
        <v>121594</v>
      </c>
    </row>
    <row r="46" spans="1:16" ht="15" customHeight="1">
      <c r="A46" s="197" t="s">
        <v>600</v>
      </c>
      <c r="B46" s="49"/>
      <c r="C46" s="49">
        <v>0</v>
      </c>
      <c r="D46" s="50"/>
      <c r="E46" s="54"/>
      <c r="F46" s="54">
        <v>0</v>
      </c>
      <c r="G46" s="50"/>
      <c r="H46" s="54"/>
      <c r="I46" s="54">
        <v>0</v>
      </c>
      <c r="J46" s="50">
        <f t="shared" si="7"/>
        <v>0</v>
      </c>
      <c r="K46" s="54"/>
      <c r="L46" s="54"/>
      <c r="M46" s="50">
        <f t="shared" si="8"/>
        <v>0</v>
      </c>
      <c r="N46" s="978">
        <f>'4 bba Ált közszolg és Közrend'!BD46+'4 bbb Gazdasági ügyek'!AL46+'4 bbc Környezetvéd lakásépítés'!AL46+'4 bbd Szabadi sport kult vallás'!AU46+'4 bbe Szociális védelem'!CB46+B46+E46+H46+K46</f>
        <v>0</v>
      </c>
      <c r="O46" s="978">
        <f>'4 bba Ált közszolg és Közrend'!BE46+'4 bbb Gazdasági ügyek'!AM46+'4 bbc Környezetvéd lakásépítés'!AM46+'4 bbd Szabadi sport kult vallás'!AV46+'4 bbe Szociális védelem'!CC46+C46+F46+I46+L46</f>
        <v>0</v>
      </c>
      <c r="P46" s="711">
        <f>'4 bba Ált közszolg és Közrend'!BF46+'4 bbb Gazdasági ügyek'!AN46+'4 bbc Környezetvéd lakásépítés'!AN46+'4 bbd Szabadi sport kult vallás'!AW46+'4 bbe Szociális védelem'!CD46+D46+G46+J46+M46</f>
        <v>0</v>
      </c>
    </row>
    <row r="47" spans="1:16" ht="15" hidden="1" customHeight="1">
      <c r="A47" s="197" t="s">
        <v>602</v>
      </c>
      <c r="B47" s="54"/>
      <c r="C47" s="54">
        <v>0</v>
      </c>
      <c r="D47" s="50"/>
      <c r="E47" s="54"/>
      <c r="F47" s="54">
        <v>0</v>
      </c>
      <c r="G47" s="50"/>
      <c r="H47" s="54"/>
      <c r="I47" s="54">
        <v>0</v>
      </c>
      <c r="J47" s="50">
        <f t="shared" si="7"/>
        <v>0</v>
      </c>
      <c r="K47" s="54"/>
      <c r="L47" s="54"/>
      <c r="M47" s="50">
        <f t="shared" si="8"/>
        <v>0</v>
      </c>
      <c r="N47" s="978">
        <f>'4 bba Ált közszolg és Közrend'!BD47+'4 bbb Gazdasági ügyek'!AL47+'4 bbc Környezetvéd lakásépítés'!AL47+'4 bbd Szabadi sport kult vallás'!AU47+'4 bbe Szociális védelem'!CB47+B47+E47+H47+K47</f>
        <v>0</v>
      </c>
      <c r="O47" s="978">
        <f>'4 bba Ált közszolg és Közrend'!BE47+'4 bbb Gazdasági ügyek'!AM47+'4 bbc Környezetvéd lakásépítés'!AM47+'4 bbd Szabadi sport kult vallás'!AV47+'4 bbe Szociális védelem'!CC47+C47+F47+I47+L47</f>
        <v>0</v>
      </c>
      <c r="P47" s="711">
        <f>'4 bba Ált közszolg és Közrend'!BF47+'4 bbb Gazdasági ügyek'!AN47+'4 bbc Környezetvéd lakásépítés'!AN47+'4 bbd Szabadi sport kult vallás'!AW47+'4 bbe Szociális védelem'!CD47+D47+G47+J47+M47</f>
        <v>0</v>
      </c>
    </row>
    <row r="48" spans="1:16" ht="15" customHeight="1">
      <c r="A48" s="197" t="s">
        <v>603</v>
      </c>
      <c r="B48" s="54"/>
      <c r="C48" s="54">
        <v>0</v>
      </c>
      <c r="D48" s="50"/>
      <c r="E48" s="54"/>
      <c r="F48" s="54">
        <v>0</v>
      </c>
      <c r="G48" s="50"/>
      <c r="H48" s="54"/>
      <c r="I48" s="54">
        <v>0</v>
      </c>
      <c r="J48" s="50">
        <f t="shared" si="7"/>
        <v>0</v>
      </c>
      <c r="K48" s="54"/>
      <c r="L48" s="54"/>
      <c r="M48" s="50">
        <f t="shared" si="8"/>
        <v>0</v>
      </c>
      <c r="N48" s="978">
        <f>'4 bba Ált közszolg és Közrend'!BD48+'4 bbb Gazdasági ügyek'!AL48+'4 bbc Környezetvéd lakásépítés'!AL48+'4 bbd Szabadi sport kult vallás'!AU48+'4 bbe Szociális védelem'!CB48+B48+E48+H48+K48</f>
        <v>0</v>
      </c>
      <c r="O48" s="978">
        <f>'4 bba Ált közszolg és Közrend'!BE48+'4 bbb Gazdasági ügyek'!AM48+'4 bbc Környezetvéd lakásépítés'!AM48+'4 bbd Szabadi sport kult vallás'!AV48+'4 bbe Szociális védelem'!CC48+C48+F48+I48+L48</f>
        <v>0</v>
      </c>
      <c r="P48" s="711">
        <f>'4 bba Ált közszolg és Közrend'!BF48+'4 bbb Gazdasági ügyek'!AN48+'4 bbc Környezetvéd lakásépítés'!AN48+'4 bbd Szabadi sport kult vallás'!AW48+'4 bbe Szociális védelem'!CD48+D48+G48+J48+M48</f>
        <v>0</v>
      </c>
    </row>
    <row r="49" spans="1:16" ht="15" customHeight="1">
      <c r="A49" s="197" t="s">
        <v>604</v>
      </c>
      <c r="B49" s="49"/>
      <c r="C49" s="49">
        <v>0</v>
      </c>
      <c r="D49" s="50"/>
      <c r="E49" s="54"/>
      <c r="F49" s="54">
        <v>0</v>
      </c>
      <c r="G49" s="50"/>
      <c r="H49" s="54"/>
      <c r="I49" s="54">
        <v>0</v>
      </c>
      <c r="J49" s="50">
        <f t="shared" si="7"/>
        <v>0</v>
      </c>
      <c r="K49" s="54"/>
      <c r="L49" s="54"/>
      <c r="M49" s="50">
        <f t="shared" si="8"/>
        <v>0</v>
      </c>
      <c r="N49" s="978">
        <f>'4 bba Ált közszolg és Közrend'!BD49+'4 bbb Gazdasági ügyek'!AL49+'4 bbc Környezetvéd lakásépítés'!AL49+'4 bbd Szabadi sport kult vallás'!AU49+'4 bbe Szociális védelem'!CB49+B49+E49+H49+K49</f>
        <v>0</v>
      </c>
      <c r="O49" s="978">
        <f>'4 bba Ált közszolg és Közrend'!BE49+'4 bbb Gazdasági ügyek'!AM49+'4 bbc Környezetvéd lakásépítés'!AM49+'4 bbd Szabadi sport kult vallás'!AV49+'4 bbe Szociális védelem'!CC49+C49+F49+I49+L49</f>
        <v>0</v>
      </c>
      <c r="P49" s="711">
        <f>'4 bba Ált közszolg és Közrend'!BF49+'4 bbb Gazdasági ügyek'!AN49+'4 bbc Környezetvéd lakásépítés'!AN49+'4 bbd Szabadi sport kult vallás'!AW49+'4 bbe Szociális védelem'!CD49+D49+G49+J49+M49</f>
        <v>0</v>
      </c>
    </row>
    <row r="50" spans="1:16" ht="15" hidden="1" customHeight="1">
      <c r="A50" s="197" t="s">
        <v>605</v>
      </c>
      <c r="B50" s="54"/>
      <c r="C50" s="54">
        <v>0</v>
      </c>
      <c r="D50" s="50"/>
      <c r="E50" s="54"/>
      <c r="F50" s="54">
        <v>0</v>
      </c>
      <c r="G50" s="50"/>
      <c r="H50" s="54"/>
      <c r="I50" s="54">
        <v>0</v>
      </c>
      <c r="J50" s="50">
        <f t="shared" si="7"/>
        <v>0</v>
      </c>
      <c r="K50" s="54"/>
      <c r="L50" s="54"/>
      <c r="M50" s="50">
        <f t="shared" si="8"/>
        <v>0</v>
      </c>
      <c r="N50" s="978">
        <f>'4 bba Ált közszolg és Közrend'!BD50+'4 bbb Gazdasági ügyek'!AL50+'4 bbc Környezetvéd lakásépítés'!AL50+'4 bbd Szabadi sport kult vallás'!AU50+'4 bbe Szociális védelem'!CB50+B50+E50+H50+K50</f>
        <v>0</v>
      </c>
      <c r="O50" s="978">
        <f>'4 bba Ált közszolg és Közrend'!BE50+'4 bbb Gazdasági ügyek'!AM50+'4 bbc Környezetvéd lakásépítés'!AM50+'4 bbd Szabadi sport kult vallás'!AV50+'4 bbe Szociális védelem'!CC50+C50+F50+I50+L50</f>
        <v>0</v>
      </c>
      <c r="P50" s="711">
        <f>'4 bba Ált közszolg és Közrend'!BF50+'4 bbb Gazdasági ügyek'!AN50+'4 bbc Környezetvéd lakásépítés'!AN50+'4 bbd Szabadi sport kult vallás'!AW50+'4 bbe Szociális védelem'!CD50+D50+G50+J50+M50</f>
        <v>0</v>
      </c>
    </row>
    <row r="51" spans="1:16" ht="15" customHeight="1">
      <c r="A51" s="197" t="s">
        <v>606</v>
      </c>
      <c r="B51" s="49"/>
      <c r="C51" s="49">
        <v>0</v>
      </c>
      <c r="D51" s="99"/>
      <c r="E51" s="49"/>
      <c r="F51" s="49">
        <v>0</v>
      </c>
      <c r="G51" s="99"/>
      <c r="H51" s="49"/>
      <c r="I51" s="49">
        <v>0</v>
      </c>
      <c r="J51" s="99">
        <f t="shared" si="7"/>
        <v>0</v>
      </c>
      <c r="K51" s="49"/>
      <c r="L51" s="49"/>
      <c r="M51" s="99">
        <f t="shared" si="8"/>
        <v>0</v>
      </c>
      <c r="N51" s="978">
        <f>'4 bba Ált közszolg és Közrend'!BD51+'4 bbb Gazdasági ügyek'!AL51+'4 bbc Környezetvéd lakásépítés'!AL51+'4 bbd Szabadi sport kult vallás'!AU51+'4 bbe Szociális védelem'!CB51+B51+E51+H51+K51</f>
        <v>2028000</v>
      </c>
      <c r="O51" s="978">
        <f>'4 bba Ált közszolg és Közrend'!BE51+'4 bbb Gazdasági ügyek'!AM51+'4 bbc Környezetvéd lakásépítés'!AM51+'4 bbd Szabadi sport kult vallás'!AV51+'4 bbe Szociális védelem'!CC51+C51+F51+I51+L51</f>
        <v>1997218</v>
      </c>
      <c r="P51" s="336">
        <f>'4 bba Ált közszolg és Közrend'!BF51+'4 bbb Gazdasági ügyek'!AN51+'4 bbc Környezetvéd lakásépítés'!AN51+'4 bbd Szabadi sport kult vallás'!AW51+'4 bbe Szociális védelem'!CD51+D51+G51+J51+M51</f>
        <v>1997218</v>
      </c>
    </row>
    <row r="52" spans="1:16" ht="15" customHeight="1">
      <c r="A52" s="197" t="s">
        <v>607</v>
      </c>
      <c r="B52" s="49"/>
      <c r="C52" s="49">
        <v>0</v>
      </c>
      <c r="D52" s="99"/>
      <c r="E52" s="49"/>
      <c r="F52" s="49">
        <v>0</v>
      </c>
      <c r="G52" s="99"/>
      <c r="H52" s="49"/>
      <c r="I52" s="49">
        <v>0</v>
      </c>
      <c r="J52" s="99">
        <f t="shared" si="7"/>
        <v>0</v>
      </c>
      <c r="K52" s="49"/>
      <c r="L52" s="49"/>
      <c r="M52" s="99">
        <f t="shared" si="8"/>
        <v>0</v>
      </c>
      <c r="N52" s="978">
        <f>'4 bba Ált közszolg és Közrend'!BD52+'4 bbb Gazdasági ügyek'!AL52+'4 bbc Környezetvéd lakásépítés'!AL52+'4 bbd Szabadi sport kult vallás'!AU52+'4 bbe Szociális védelem'!CB52+B52+E52+H52+K52</f>
        <v>4862203</v>
      </c>
      <c r="O52" s="978">
        <f>'4 bba Ált közszolg és Közrend'!BE52+'4 bbb Gazdasági ügyek'!AM52+'4 bbc Környezetvéd lakásépítés'!AM52+'4 bbd Szabadi sport kult vallás'!AV52+'4 bbe Szociális védelem'!CC52+C52+F52+I52+L52</f>
        <v>4965777</v>
      </c>
      <c r="P52" s="336">
        <f>'4 bba Ált közszolg és Közrend'!BF52+'4 bbb Gazdasági ügyek'!AN52+'4 bbc Környezetvéd lakásépítés'!AN52+'4 bbd Szabadi sport kult vallás'!AW52+'4 bbe Szociális védelem'!CD52+D52+G52+J52+M52</f>
        <v>4204934</v>
      </c>
    </row>
    <row r="53" spans="1:16" ht="15" customHeight="1">
      <c r="A53" s="197" t="s">
        <v>608</v>
      </c>
      <c r="B53" s="49"/>
      <c r="C53" s="49">
        <v>0</v>
      </c>
      <c r="D53" s="50"/>
      <c r="E53" s="49"/>
      <c r="F53" s="49">
        <v>0</v>
      </c>
      <c r="G53" s="50"/>
      <c r="H53" s="49"/>
      <c r="I53" s="49">
        <v>0</v>
      </c>
      <c r="J53" s="50">
        <f t="shared" si="7"/>
        <v>0</v>
      </c>
      <c r="K53" s="49"/>
      <c r="L53" s="49"/>
      <c r="M53" s="50">
        <f t="shared" si="8"/>
        <v>0</v>
      </c>
      <c r="N53" s="978">
        <f>'4 bba Ált közszolg és Közrend'!BD53+'4 bbb Gazdasági ügyek'!AL53+'4 bbc Környezetvéd lakásépítés'!AL53+'4 bbd Szabadi sport kult vallás'!AU53+'4 bbe Szociális védelem'!CB53+B53+E53+H53+K53</f>
        <v>0</v>
      </c>
      <c r="O53" s="978">
        <f>'4 bba Ált közszolg és Közrend'!BE53+'4 bbb Gazdasági ügyek'!AM53+'4 bbc Környezetvéd lakásépítés'!AM53+'4 bbd Szabadi sport kult vallás'!AV53+'4 bbe Szociális védelem'!CC53+C53+F53+I53+L53</f>
        <v>1250</v>
      </c>
      <c r="P53" s="711">
        <f>'4 bba Ált közszolg és Közrend'!BF53+'4 bbb Gazdasági ügyek'!AN53+'4 bbc Környezetvéd lakásépítés'!AN53+'4 bbd Szabadi sport kult vallás'!AW53+'4 bbe Szociális védelem'!CD53+D53+G53+J53+M53</f>
        <v>1250</v>
      </c>
    </row>
    <row r="54" spans="1:16" ht="15" customHeight="1">
      <c r="A54" s="197" t="s">
        <v>609</v>
      </c>
      <c r="B54" s="49"/>
      <c r="C54" s="49">
        <v>0</v>
      </c>
      <c r="D54" s="50"/>
      <c r="E54" s="49"/>
      <c r="F54" s="49">
        <v>0</v>
      </c>
      <c r="G54" s="50"/>
      <c r="H54" s="49"/>
      <c r="I54" s="49">
        <v>0</v>
      </c>
      <c r="J54" s="50">
        <f t="shared" si="7"/>
        <v>0</v>
      </c>
      <c r="K54" s="49"/>
      <c r="L54" s="49"/>
      <c r="M54" s="50">
        <f t="shared" si="8"/>
        <v>0</v>
      </c>
      <c r="N54" s="978">
        <f>'4 bba Ált közszolg és Közrend'!BD54+'4 bbb Gazdasági ügyek'!AL54+'4 bbc Környezetvéd lakásépítés'!AL54+'4 bbd Szabadi sport kult vallás'!AU54+'4 bbe Szociális védelem'!CB54+B54+E54+H54+K54</f>
        <v>208380</v>
      </c>
      <c r="O54" s="978">
        <f>'4 bba Ált közszolg és Közrend'!BE54+'4 bbb Gazdasági ügyek'!AM54+'4 bbc Környezetvéd lakásépítés'!AM54+'4 bbd Szabadi sport kult vallás'!AV54+'4 bbe Szociális védelem'!CC54+C54+F54+I54+L54</f>
        <v>689032</v>
      </c>
      <c r="P54" s="711">
        <f>'4 bba Ált közszolg és Közrend'!BF54+'4 bbb Gazdasági ügyek'!AN54+'4 bbc Környezetvéd lakásépítés'!AN54+'4 bbd Szabadi sport kult vallás'!AW54+'4 bbe Szociális védelem'!CD54+D54+G54+J54+M54</f>
        <v>601206</v>
      </c>
    </row>
    <row r="55" spans="1:16" ht="15" hidden="1" customHeight="1">
      <c r="A55" s="197" t="s">
        <v>610</v>
      </c>
      <c r="B55" s="49"/>
      <c r="C55" s="49">
        <v>0</v>
      </c>
      <c r="D55" s="50"/>
      <c r="E55" s="54"/>
      <c r="F55" s="54">
        <v>0</v>
      </c>
      <c r="G55" s="50"/>
      <c r="H55" s="54"/>
      <c r="I55" s="54">
        <v>0</v>
      </c>
      <c r="J55" s="50">
        <f t="shared" si="7"/>
        <v>0</v>
      </c>
      <c r="K55" s="54"/>
      <c r="L55" s="54"/>
      <c r="M55" s="50">
        <f t="shared" si="8"/>
        <v>0</v>
      </c>
      <c r="N55" s="978">
        <f>'4 bba Ált közszolg és Közrend'!BD55+'4 bbb Gazdasági ügyek'!AL55+'4 bbc Környezetvéd lakásépítés'!AL55+'4 bbd Szabadi sport kult vallás'!AU55+'4 bbe Szociális védelem'!CB55+B55+E55+H55+K55</f>
        <v>0</v>
      </c>
      <c r="O55" s="978">
        <f>'4 bba Ált közszolg és Közrend'!BE55+'4 bbb Gazdasági ügyek'!AM55+'4 bbc Környezetvéd lakásépítés'!AM55+'4 bbd Szabadi sport kult vallás'!AV55+'4 bbe Szociális védelem'!CC55+C55+F55+I55+L55</f>
        <v>0</v>
      </c>
      <c r="P55" s="711">
        <f>'4 bba Ált közszolg és Közrend'!BF55+'4 bbb Gazdasági ügyek'!AN55+'4 bbc Környezetvéd lakásépítés'!AN55+'4 bbd Szabadi sport kult vallás'!AW55+'4 bbe Szociális védelem'!CD55+D55+G55+J55+M55</f>
        <v>0</v>
      </c>
    </row>
    <row r="56" spans="1:16" ht="15" customHeight="1" thickBot="1">
      <c r="A56" s="223" t="s">
        <v>627</v>
      </c>
      <c r="B56" s="47">
        <f>SUM(B43:B55)</f>
        <v>0</v>
      </c>
      <c r="C56" s="47">
        <f t="shared" ref="C56:P56" si="9">SUM(C43:C55)</f>
        <v>0</v>
      </c>
      <c r="D56" s="47">
        <f t="shared" si="9"/>
        <v>0</v>
      </c>
      <c r="E56" s="47">
        <f t="shared" si="9"/>
        <v>1480</v>
      </c>
      <c r="F56" s="47">
        <f t="shared" si="9"/>
        <v>121594</v>
      </c>
      <c r="G56" s="47">
        <f t="shared" si="9"/>
        <v>121594</v>
      </c>
      <c r="H56" s="47">
        <f t="shared" si="9"/>
        <v>0</v>
      </c>
      <c r="I56" s="47">
        <f t="shared" si="9"/>
        <v>0</v>
      </c>
      <c r="J56" s="47">
        <f t="shared" si="9"/>
        <v>0</v>
      </c>
      <c r="K56" s="47">
        <f t="shared" si="9"/>
        <v>0</v>
      </c>
      <c r="L56" s="47">
        <f t="shared" si="9"/>
        <v>0</v>
      </c>
      <c r="M56" s="47">
        <f t="shared" si="9"/>
        <v>0</v>
      </c>
      <c r="N56" s="462">
        <f t="shared" si="9"/>
        <v>7100063</v>
      </c>
      <c r="O56" s="462">
        <f t="shared" si="9"/>
        <v>7774871</v>
      </c>
      <c r="P56" s="982">
        <f t="shared" si="9"/>
        <v>6926202</v>
      </c>
    </row>
    <row r="57" spans="1:16" s="107" customFormat="1" ht="15" customHeight="1" thickBot="1">
      <c r="A57" s="328" t="s">
        <v>147</v>
      </c>
      <c r="B57" s="48">
        <f>SUM(B42+B56)</f>
        <v>0</v>
      </c>
      <c r="C57" s="48">
        <f t="shared" ref="C57:P57" si="10">SUM(C42+C56)</f>
        <v>0</v>
      </c>
      <c r="D57" s="48">
        <f t="shared" si="10"/>
        <v>0</v>
      </c>
      <c r="E57" s="48">
        <f t="shared" si="10"/>
        <v>1560</v>
      </c>
      <c r="F57" s="48">
        <f t="shared" si="10"/>
        <v>122121</v>
      </c>
      <c r="G57" s="48">
        <f t="shared" si="10"/>
        <v>122083</v>
      </c>
      <c r="H57" s="48">
        <f t="shared" si="10"/>
        <v>439269</v>
      </c>
      <c r="I57" s="48">
        <f t="shared" si="10"/>
        <v>532266</v>
      </c>
      <c r="J57" s="48">
        <f t="shared" si="10"/>
        <v>0</v>
      </c>
      <c r="K57" s="48">
        <f t="shared" si="10"/>
        <v>0</v>
      </c>
      <c r="L57" s="48">
        <f t="shared" si="10"/>
        <v>0</v>
      </c>
      <c r="M57" s="48">
        <f t="shared" si="10"/>
        <v>0</v>
      </c>
      <c r="N57" s="974">
        <f t="shared" si="10"/>
        <v>14321682</v>
      </c>
      <c r="O57" s="974">
        <f t="shared" si="10"/>
        <v>16593667</v>
      </c>
      <c r="P57" s="983">
        <f t="shared" si="10"/>
        <v>12483475</v>
      </c>
    </row>
    <row r="58" spans="1:16" ht="15" customHeight="1">
      <c r="A58" s="265" t="s">
        <v>587</v>
      </c>
      <c r="B58" s="50"/>
      <c r="C58" s="49">
        <v>0</v>
      </c>
      <c r="D58" s="50"/>
      <c r="E58" s="50"/>
      <c r="F58" s="49"/>
      <c r="G58" s="50"/>
      <c r="H58" s="50"/>
      <c r="I58" s="49"/>
      <c r="J58" s="50"/>
      <c r="K58" s="50"/>
      <c r="L58" s="49"/>
      <c r="M58" s="50"/>
      <c r="N58" s="711"/>
      <c r="O58" s="979"/>
      <c r="P58" s="711"/>
    </row>
    <row r="59" spans="1:16" ht="15" hidden="1" customHeight="1">
      <c r="A59" s="220" t="s">
        <v>789</v>
      </c>
      <c r="B59" s="49"/>
      <c r="C59" s="49">
        <v>0</v>
      </c>
      <c r="D59" s="50"/>
      <c r="E59" s="49"/>
      <c r="F59" s="49">
        <v>0</v>
      </c>
      <c r="G59" s="50"/>
      <c r="H59" s="49"/>
      <c r="I59" s="49">
        <v>0</v>
      </c>
      <c r="J59" s="50">
        <f t="shared" ref="J59:J72" si="11">SUM(H59+I59)</f>
        <v>0</v>
      </c>
      <c r="K59" s="49"/>
      <c r="L59" s="49"/>
      <c r="M59" s="50">
        <f t="shared" ref="M59:M72" si="12">SUM(K59+L59)</f>
        <v>0</v>
      </c>
      <c r="N59" s="978">
        <f>'4 bba Ált közszolg és Közrend'!BD59+'4 bbb Gazdasági ügyek'!AL59+'4 bbc Környezetvéd lakásépítés'!AL59+'4 bbd Szabadi sport kult vallás'!AU59+'4 bbe Szociális védelem'!CB59+B59+E59+H59+K59</f>
        <v>0</v>
      </c>
      <c r="O59" s="978">
        <f>'4 bba Ált közszolg és Közrend'!BE59+'4 bbb Gazdasági ügyek'!AM59+'4 bbc Környezetvéd lakásépítés'!AM59+'4 bbd Szabadi sport kult vallás'!AV59+'4 bbe Szociális védelem'!CC59+C59+F59+I59+L59</f>
        <v>0</v>
      </c>
      <c r="P59" s="711">
        <f>'4 bba Ált közszolg és Közrend'!BF59+'4 bbb Gazdasági ügyek'!AN59+'4 bbc Környezetvéd lakásépítés'!AN59+'4 bbd Szabadi sport kult vallás'!AW59+'4 bbe Szociális védelem'!CD59+D59+G59+J59+M59</f>
        <v>0</v>
      </c>
    </row>
    <row r="60" spans="1:16" ht="15" customHeight="1">
      <c r="A60" s="221" t="s">
        <v>1261</v>
      </c>
      <c r="B60" s="49"/>
      <c r="C60" s="49">
        <v>0</v>
      </c>
      <c r="D60" s="50"/>
      <c r="E60" s="49"/>
      <c r="F60" s="49">
        <v>0</v>
      </c>
      <c r="G60" s="50"/>
      <c r="H60" s="49"/>
      <c r="I60" s="49">
        <v>0</v>
      </c>
      <c r="J60" s="50">
        <f>SUM(H60+I60)</f>
        <v>0</v>
      </c>
      <c r="K60" s="49"/>
      <c r="L60" s="49"/>
      <c r="M60" s="50">
        <f>SUM(K60+L60)</f>
        <v>0</v>
      </c>
      <c r="N60" s="978">
        <f>'4 bba Ált közszolg és Közrend'!BD60+'4 bbb Gazdasági ügyek'!AL60+'4 bbc Környezetvéd lakásépítés'!AL60+'4 bbd Szabadi sport kult vallás'!AU60+'4 bbe Szociális védelem'!CB60+B60+E60+H60+K60</f>
        <v>2214155</v>
      </c>
      <c r="O60" s="978">
        <f>'4 bba Ált közszolg és Közrend'!BE60+'4 bbb Gazdasági ügyek'!AM60+'4 bbc Környezetvéd lakásépítés'!AM60+'4 bbd Szabadi sport kult vallás'!AV60+'4 bbe Szociális védelem'!CC60+C60+F60+I60+L60</f>
        <v>2154235</v>
      </c>
      <c r="P60" s="711">
        <f>'4 bba Ált közszolg és Közrend'!BF60+'4 bbb Gazdasági ügyek'!AN60+'4 bbc Környezetvéd lakásépítés'!AN60+'4 bbd Szabadi sport kult vallás'!AW60+'4 bbe Szociális védelem'!CD60+D60+G60+J60+M60</f>
        <v>2154234</v>
      </c>
    </row>
    <row r="61" spans="1:16" ht="15" customHeight="1">
      <c r="A61" s="221" t="s">
        <v>1259</v>
      </c>
      <c r="B61" s="49"/>
      <c r="C61" s="49">
        <v>0</v>
      </c>
      <c r="D61" s="50"/>
      <c r="E61" s="49"/>
      <c r="F61" s="49">
        <v>0</v>
      </c>
      <c r="G61" s="50"/>
      <c r="H61" s="49"/>
      <c r="I61" s="49">
        <v>0</v>
      </c>
      <c r="J61" s="50">
        <f t="shared" si="11"/>
        <v>0</v>
      </c>
      <c r="K61" s="49"/>
      <c r="L61" s="49"/>
      <c r="M61" s="50">
        <f t="shared" si="12"/>
        <v>0</v>
      </c>
      <c r="N61" s="978">
        <f>'4 bba Ált közszolg és Közrend'!BD61+'4 bbb Gazdasági ügyek'!AL61+'4 bbc Környezetvéd lakásépítés'!AL61+'4 bbd Szabadi sport kult vallás'!AU61+'4 bbe Szociális védelem'!CB61+B61+E61+H61+K61</f>
        <v>0</v>
      </c>
      <c r="O61" s="978">
        <f>'4 bba Ált közszolg és Közrend'!BE61+'4 bbb Gazdasági ügyek'!AM61+'4 bbc Környezetvéd lakásépítés'!AM61+'4 bbd Szabadi sport kult vallás'!AV61+'4 bbe Szociális védelem'!CC61+C61+F61+I61+L61</f>
        <v>0</v>
      </c>
      <c r="P61" s="711">
        <f>'4 bba Ált közszolg és Közrend'!BF61+'4 bbb Gazdasági ügyek'!AN61+'4 bbc Környezetvéd lakásépítés'!AN61+'4 bbd Szabadi sport kult vallás'!AW61+'4 bbe Szociális védelem'!CD61+D61+G61+J61+M61</f>
        <v>0</v>
      </c>
    </row>
    <row r="62" spans="1:16" ht="15" customHeight="1">
      <c r="A62" s="197" t="s">
        <v>790</v>
      </c>
      <c r="B62" s="49"/>
      <c r="C62" s="49">
        <v>0</v>
      </c>
      <c r="D62" s="50"/>
      <c r="E62" s="49"/>
      <c r="F62" s="49">
        <v>0</v>
      </c>
      <c r="G62" s="50"/>
      <c r="H62" s="49"/>
      <c r="I62" s="49">
        <v>0</v>
      </c>
      <c r="J62" s="50">
        <f t="shared" si="11"/>
        <v>0</v>
      </c>
      <c r="K62" s="49"/>
      <c r="L62" s="49"/>
      <c r="M62" s="50">
        <f t="shared" si="12"/>
        <v>0</v>
      </c>
      <c r="N62" s="978">
        <f>'4 bba Ált közszolg és Közrend'!BD62+'4 bbb Gazdasági ügyek'!AL62+'4 bbc Környezetvéd lakásépítés'!AL62+'4 bbd Szabadi sport kult vallás'!AU62+'4 bbe Szociális védelem'!CB62+B62+E62+H62+K62</f>
        <v>0</v>
      </c>
      <c r="O62" s="978">
        <f>'4 bba Ált közszolg és Közrend'!BE62+'4 bbb Gazdasági ügyek'!AM62+'4 bbc Környezetvéd lakásépítés'!AM62+'4 bbd Szabadi sport kult vallás'!AV62+'4 bbe Szociális védelem'!CC62+C62+F62+I62+L62</f>
        <v>0</v>
      </c>
      <c r="P62" s="711">
        <f>'4 bba Ált közszolg és Közrend'!BF62+'4 bbb Gazdasági ügyek'!AN62+'4 bbc Környezetvéd lakásépítés'!AN62+'4 bbd Szabadi sport kult vallás'!AW62+'4 bbe Szociális védelem'!CD62+D62+G62+J62+M62</f>
        <v>0</v>
      </c>
    </row>
    <row r="63" spans="1:16" ht="15" hidden="1" customHeight="1">
      <c r="A63" s="70" t="s">
        <v>1260</v>
      </c>
      <c r="B63" s="49"/>
      <c r="C63" s="49">
        <v>0</v>
      </c>
      <c r="D63" s="50"/>
      <c r="E63" s="49"/>
      <c r="F63" s="49">
        <v>0</v>
      </c>
      <c r="G63" s="50"/>
      <c r="H63" s="49"/>
      <c r="I63" s="49">
        <v>0</v>
      </c>
      <c r="J63" s="50">
        <f t="shared" si="11"/>
        <v>0</v>
      </c>
      <c r="K63" s="49"/>
      <c r="L63" s="49"/>
      <c r="M63" s="50">
        <f t="shared" si="12"/>
        <v>0</v>
      </c>
      <c r="N63" s="978">
        <f>'4 bba Ált közszolg és Közrend'!BD63+'4 bbb Gazdasági ügyek'!AL63+'4 bbc Környezetvéd lakásépítés'!AL63+'4 bbd Szabadi sport kult vallás'!AU63+'4 bbe Szociális védelem'!CB63+B63+E63+H63+K63</f>
        <v>0</v>
      </c>
      <c r="O63" s="978">
        <f>'4 bba Ált közszolg és Közrend'!BE63+'4 bbb Gazdasági ügyek'!AM63+'4 bbc Környezetvéd lakásépítés'!AM63+'4 bbd Szabadi sport kult vallás'!AV63+'4 bbe Szociális védelem'!CC63+C63+F63+I63+L63</f>
        <v>0</v>
      </c>
      <c r="P63" s="711">
        <f>'4 bba Ált közszolg és Közrend'!BF63+'4 bbb Gazdasági ügyek'!AN63+'4 bbc Környezetvéd lakásépítés'!AN63+'4 bbd Szabadi sport kult vallás'!AW63+'4 bbe Szociális védelem'!CD63+D63+G63+J63+M63</f>
        <v>0</v>
      </c>
    </row>
    <row r="64" spans="1:16" ht="15" customHeight="1">
      <c r="A64" s="220" t="s">
        <v>1257</v>
      </c>
      <c r="B64" s="49"/>
      <c r="C64" s="49">
        <v>0</v>
      </c>
      <c r="D64" s="50"/>
      <c r="E64" s="49"/>
      <c r="F64" s="49">
        <v>0</v>
      </c>
      <c r="G64" s="50"/>
      <c r="H64" s="49"/>
      <c r="I64" s="49">
        <v>0</v>
      </c>
      <c r="J64" s="50">
        <f t="shared" si="11"/>
        <v>0</v>
      </c>
      <c r="K64" s="49"/>
      <c r="L64" s="49"/>
      <c r="M64" s="50">
        <f t="shared" si="12"/>
        <v>0</v>
      </c>
      <c r="N64" s="978">
        <f>'4 bba Ált közszolg és Közrend'!BD64+'4 bbb Gazdasági ügyek'!AL64+'4 bbc Környezetvéd lakásépítés'!AL64+'4 bbd Szabadi sport kult vallás'!AU64+'4 bbe Szociális védelem'!CB64+B64+E64+H64+K64</f>
        <v>180869</v>
      </c>
      <c r="O64" s="978">
        <f>'4 bba Ált közszolg és Közrend'!BE64+'4 bbb Gazdasági ügyek'!AM64+'4 bbc Környezetvéd lakásépítés'!AM64+'4 bbd Szabadi sport kult vallás'!AV64+'4 bbe Szociális védelem'!CC64+C64+F64+I64+L64</f>
        <v>354992</v>
      </c>
      <c r="P64" s="711">
        <f>'4 bba Ált közszolg és Közrend'!BF64+'4 bbb Gazdasági ügyek'!AN64+'4 bbc Környezetvéd lakásépítés'!AN64+'4 bbd Szabadi sport kult vallás'!AW64+'4 bbe Szociális védelem'!CD64+D64+G64+J64+M64</f>
        <v>262600</v>
      </c>
    </row>
    <row r="65" spans="1:16" ht="15" customHeight="1">
      <c r="A65" s="221" t="s">
        <v>139</v>
      </c>
      <c r="B65" s="49">
        <v>2802</v>
      </c>
      <c r="C65" s="49">
        <v>2802</v>
      </c>
      <c r="D65" s="50">
        <v>2592</v>
      </c>
      <c r="E65" s="49"/>
      <c r="F65" s="49">
        <v>0</v>
      </c>
      <c r="G65" s="50"/>
      <c r="H65" s="49"/>
      <c r="I65" s="49">
        <v>0</v>
      </c>
      <c r="J65" s="50">
        <f>SUM(H65+I65)</f>
        <v>0</v>
      </c>
      <c r="K65" s="49"/>
      <c r="L65" s="49"/>
      <c r="M65" s="50">
        <f>SUM(K65+L65)</f>
        <v>0</v>
      </c>
      <c r="N65" s="978">
        <f>'4 bba Ált közszolg és Közrend'!BD65+'4 bbb Gazdasági ügyek'!AL65+'4 bbc Környezetvéd lakásépítés'!AL65+'4 bbd Szabadi sport kult vallás'!AU65+'4 bbe Szociális védelem'!CB65+B65+E65+H65+K65</f>
        <v>7421542</v>
      </c>
      <c r="O65" s="978">
        <f>'4 bba Ált közszolg és Közrend'!BE65+'4 bbb Gazdasági ügyek'!AM65+'4 bbc Környezetvéd lakásépítés'!AM65+'4 bbd Szabadi sport kult vallás'!AV65+'4 bbe Szociális védelem'!CC65+C65+F65+I65+L65</f>
        <v>7460542</v>
      </c>
      <c r="P65" s="711">
        <f>'4 bba Ált közszolg és Közrend'!BF65+'4 bbb Gazdasági ügyek'!AN65+'4 bbc Környezetvéd lakásépítés'!AN65+'4 bbd Szabadi sport kult vallás'!AW65+'4 bbe Szociális védelem'!CD65+D65+G65+J65+M65</f>
        <v>7713313</v>
      </c>
    </row>
    <row r="66" spans="1:16" ht="15" customHeight="1">
      <c r="A66" s="221" t="s">
        <v>140</v>
      </c>
      <c r="B66" s="49">
        <v>0</v>
      </c>
      <c r="C66" s="49">
        <v>0</v>
      </c>
      <c r="D66" s="50"/>
      <c r="E66" s="49">
        <v>0</v>
      </c>
      <c r="F66" s="49">
        <v>0</v>
      </c>
      <c r="G66" s="50"/>
      <c r="H66" s="49"/>
      <c r="I66" s="49">
        <v>0</v>
      </c>
      <c r="J66" s="50">
        <f t="shared" si="11"/>
        <v>0</v>
      </c>
      <c r="K66" s="49"/>
      <c r="L66" s="49"/>
      <c r="M66" s="50">
        <f t="shared" si="12"/>
        <v>0</v>
      </c>
      <c r="N66" s="978">
        <f>'4 bba Ált közszolg és Közrend'!BD66+'4 bbb Gazdasági ügyek'!AL66+'4 bbc Környezetvéd lakásépítés'!AL66+'4 bbd Szabadi sport kult vallás'!AU66+'4 bbe Szociális védelem'!CB66+B66+E66+H66+K66</f>
        <v>0</v>
      </c>
      <c r="O66" s="978">
        <f>'4 bba Ált közszolg és Közrend'!BE66+'4 bbb Gazdasági ügyek'!AM66+'4 bbc Környezetvéd lakásépítés'!AM66+'4 bbd Szabadi sport kult vallás'!AV66+'4 bbe Szociális védelem'!CC66+C66+F66+I66+L66</f>
        <v>0</v>
      </c>
      <c r="P66" s="711">
        <f>'4 bba Ált közszolg és Közrend'!BF66+'4 bbb Gazdasági ügyek'!AN66+'4 bbc Környezetvéd lakásépítés'!AN66+'4 bbd Szabadi sport kult vallás'!AW66+'4 bbe Szociális védelem'!CD66+D66+G66+J66+M66</f>
        <v>0</v>
      </c>
    </row>
    <row r="67" spans="1:16" ht="15" hidden="1" customHeight="1">
      <c r="A67" s="220" t="s">
        <v>149</v>
      </c>
      <c r="B67" s="49">
        <v>0</v>
      </c>
      <c r="C67" s="49">
        <v>0</v>
      </c>
      <c r="D67" s="50"/>
      <c r="E67" s="49">
        <v>0</v>
      </c>
      <c r="F67" s="49">
        <v>0</v>
      </c>
      <c r="G67" s="50"/>
      <c r="H67" s="49"/>
      <c r="I67" s="49">
        <v>0</v>
      </c>
      <c r="J67" s="50">
        <f t="shared" si="11"/>
        <v>0</v>
      </c>
      <c r="K67" s="49"/>
      <c r="L67" s="49"/>
      <c r="M67" s="50">
        <f t="shared" si="12"/>
        <v>0</v>
      </c>
      <c r="N67" s="978">
        <f>'4 bba Ált közszolg és Közrend'!BD67+'4 bbb Gazdasági ügyek'!AL67+'4 bbc Környezetvéd lakásépítés'!AL67+'4 bbd Szabadi sport kult vallás'!AU67+'4 bbe Szociális védelem'!CB67+B67+E67+H67+K67</f>
        <v>0</v>
      </c>
      <c r="O67" s="978">
        <f>'4 bba Ált közszolg és Közrend'!BE67+'4 bbb Gazdasági ügyek'!AM67+'4 bbc Környezetvéd lakásépítés'!AM67+'4 bbd Szabadi sport kult vallás'!AV67+'4 bbe Szociális védelem'!CC67+C67+F67+I67+L67</f>
        <v>0</v>
      </c>
      <c r="P67" s="711">
        <f>'4 bba Ált közszolg és Közrend'!BF67+'4 bbb Gazdasági ügyek'!AN67+'4 bbc Környezetvéd lakásépítés'!AN67+'4 bbd Szabadi sport kult vallás'!AW67+'4 bbe Szociális védelem'!CD67+D67+G67+J67+M67</f>
        <v>0</v>
      </c>
    </row>
    <row r="68" spans="1:16" ht="15" hidden="1" customHeight="1">
      <c r="A68" s="220" t="s">
        <v>150</v>
      </c>
      <c r="B68" s="49">
        <v>0</v>
      </c>
      <c r="C68" s="49">
        <v>0</v>
      </c>
      <c r="D68" s="50"/>
      <c r="E68" s="49">
        <v>0</v>
      </c>
      <c r="F68" s="49">
        <v>0</v>
      </c>
      <c r="G68" s="50"/>
      <c r="H68" s="49"/>
      <c r="I68" s="49">
        <v>0</v>
      </c>
      <c r="J68" s="50">
        <f t="shared" si="11"/>
        <v>0</v>
      </c>
      <c r="K68" s="49"/>
      <c r="L68" s="49"/>
      <c r="M68" s="50">
        <f t="shared" si="12"/>
        <v>0</v>
      </c>
      <c r="N68" s="978">
        <f>'4 bba Ált közszolg és Közrend'!BD68+'4 bbb Gazdasági ügyek'!AL68+'4 bbc Környezetvéd lakásépítés'!AL68+'4 bbd Szabadi sport kult vallás'!AU68+'4 bbe Szociális védelem'!CB68+B68+E68+H68+K68</f>
        <v>0</v>
      </c>
      <c r="O68" s="978">
        <f>'4 bba Ált közszolg és Közrend'!BE68+'4 bbb Gazdasági ügyek'!AM68+'4 bbc Környezetvéd lakásépítés'!AM68+'4 bbd Szabadi sport kult vallás'!AV68+'4 bbe Szociális védelem'!CC68+C68+F68+I68+L68</f>
        <v>0</v>
      </c>
      <c r="P68" s="711">
        <f>'4 bba Ált közszolg és Közrend'!BF68+'4 bbb Gazdasági ügyek'!AN68+'4 bbc Környezetvéd lakásépítés'!AN68+'4 bbd Szabadi sport kult vallás'!AW68+'4 bbe Szociális védelem'!CD68+D68+G68+J68+M68</f>
        <v>0</v>
      </c>
    </row>
    <row r="69" spans="1:16" ht="15" customHeight="1">
      <c r="A69" s="221" t="s">
        <v>480</v>
      </c>
      <c r="B69" s="49">
        <v>1100</v>
      </c>
      <c r="C69" s="49">
        <v>1100</v>
      </c>
      <c r="D69" s="50">
        <v>849</v>
      </c>
      <c r="E69" s="49">
        <v>50000</v>
      </c>
      <c r="F69" s="49">
        <v>50000</v>
      </c>
      <c r="G69" s="50">
        <v>83572</v>
      </c>
      <c r="H69" s="49"/>
      <c r="I69" s="49">
        <v>0</v>
      </c>
      <c r="J69" s="50">
        <f>SUM(H69+I69)</f>
        <v>0</v>
      </c>
      <c r="K69" s="49"/>
      <c r="L69" s="49"/>
      <c r="M69" s="50">
        <f>SUM(K69+L69)</f>
        <v>0</v>
      </c>
      <c r="N69" s="978">
        <f>'4 bba Ált közszolg és Közrend'!BD69+'4 bbb Gazdasági ügyek'!AL69+'4 bbc Környezetvéd lakásépítés'!AL69+'4 bbd Szabadi sport kult vallás'!AU69+'4 bbe Szociális védelem'!CB69+B69+E69+H69+K69</f>
        <v>810061</v>
      </c>
      <c r="O69" s="978">
        <f>'4 bba Ált közszolg és Közrend'!BE69+'4 bbb Gazdasági ügyek'!AM69+'4 bbc Környezetvéd lakásépítés'!AM69+'4 bbd Szabadi sport kult vallás'!AV69+'4 bbe Szociális védelem'!CC69+C69+F69+I69+L69</f>
        <v>852171</v>
      </c>
      <c r="P69" s="711">
        <f>'4 bba Ált közszolg és Közrend'!BF69+'4 bbb Gazdasági ügyek'!AN69+'4 bbc Környezetvéd lakásépítés'!AN69+'4 bbd Szabadi sport kult vallás'!AW69+'4 bbe Szociális védelem'!CD69+D69+G69+J69+M69</f>
        <v>1033488</v>
      </c>
    </row>
    <row r="70" spans="1:16" ht="15" hidden="1" customHeight="1">
      <c r="A70" s="221" t="s">
        <v>141</v>
      </c>
      <c r="B70" s="49"/>
      <c r="C70" s="49">
        <v>0</v>
      </c>
      <c r="D70" s="50"/>
      <c r="E70" s="49"/>
      <c r="F70" s="49">
        <v>0</v>
      </c>
      <c r="G70" s="50"/>
      <c r="H70" s="49"/>
      <c r="I70" s="49">
        <v>0</v>
      </c>
      <c r="J70" s="50">
        <f t="shared" si="11"/>
        <v>0</v>
      </c>
      <c r="K70" s="49"/>
      <c r="L70" s="49"/>
      <c r="M70" s="50">
        <f t="shared" si="12"/>
        <v>0</v>
      </c>
      <c r="N70" s="978">
        <f>'4 bba Ált közszolg és Közrend'!BD70+'4 bbb Gazdasági ügyek'!AL70+'4 bbc Környezetvéd lakásépítés'!AL70+'4 bbd Szabadi sport kult vallás'!AU70+'4 bbe Szociális védelem'!CB70+B70+E70+H70+K70</f>
        <v>0</v>
      </c>
      <c r="O70" s="978">
        <f>'4 bba Ált közszolg és Közrend'!BE70+'4 bbb Gazdasági ügyek'!AM70+'4 bbc Környezetvéd lakásépítés'!AM70+'4 bbd Szabadi sport kult vallás'!AV70+'4 bbe Szociális védelem'!CC70+C70+F70+I70+L70</f>
        <v>0</v>
      </c>
      <c r="P70" s="711">
        <f>'4 bba Ált közszolg és Közrend'!BF70+'4 bbb Gazdasági ügyek'!AN70+'4 bbc Környezetvéd lakásépítés'!AN70+'4 bbd Szabadi sport kult vallás'!AW70+'4 bbe Szociális védelem'!CD70+D70+G70+J70+M70</f>
        <v>0</v>
      </c>
    </row>
    <row r="71" spans="1:16" ht="15" customHeight="1">
      <c r="A71" s="70" t="s">
        <v>791</v>
      </c>
      <c r="B71" s="49"/>
      <c r="C71" s="49">
        <v>0</v>
      </c>
      <c r="D71" s="50"/>
      <c r="E71" s="49"/>
      <c r="F71" s="49">
        <v>0</v>
      </c>
      <c r="G71" s="50"/>
      <c r="H71" s="49"/>
      <c r="I71" s="49">
        <v>0</v>
      </c>
      <c r="J71" s="50">
        <f t="shared" si="11"/>
        <v>0</v>
      </c>
      <c r="K71" s="49"/>
      <c r="L71" s="49"/>
      <c r="M71" s="50">
        <f t="shared" si="12"/>
        <v>0</v>
      </c>
      <c r="N71" s="978">
        <f>'4 bba Ált közszolg és Közrend'!BD71+'4 bbb Gazdasági ügyek'!AL71+'4 bbc Környezetvéd lakásépítés'!AL71+'4 bbd Szabadi sport kult vallás'!AU71+'4 bbe Szociális védelem'!CB71+B71+E71+H71+K71</f>
        <v>100</v>
      </c>
      <c r="O71" s="978">
        <f>'4 bba Ált közszolg és Közrend'!BE71+'4 bbb Gazdasági ügyek'!AM71+'4 bbc Környezetvéd lakásépítés'!AM71+'4 bbd Szabadi sport kult vallás'!AV71+'4 bbe Szociális védelem'!CC71+C71+F71+I71+L71</f>
        <v>100</v>
      </c>
      <c r="P71" s="711">
        <f>'4 bba Ált közszolg és Közrend'!BF71+'4 bbb Gazdasági ügyek'!AN71+'4 bbc Környezetvéd lakásépítés'!AN71+'4 bbd Szabadi sport kult vallás'!AW71+'4 bbe Szociális védelem'!CD71+D71+G71+J71+M71</f>
        <v>91</v>
      </c>
    </row>
    <row r="72" spans="1:16" ht="15" customHeight="1">
      <c r="A72" s="70" t="s">
        <v>786</v>
      </c>
      <c r="B72" s="49"/>
      <c r="C72" s="49">
        <v>0</v>
      </c>
      <c r="D72" s="50"/>
      <c r="E72" s="49"/>
      <c r="F72" s="49">
        <v>0</v>
      </c>
      <c r="G72" s="50"/>
      <c r="H72" s="49"/>
      <c r="I72" s="49">
        <v>0</v>
      </c>
      <c r="J72" s="50">
        <f t="shared" si="11"/>
        <v>0</v>
      </c>
      <c r="K72" s="49"/>
      <c r="L72" s="49"/>
      <c r="M72" s="50">
        <f t="shared" si="12"/>
        <v>0</v>
      </c>
      <c r="N72" s="978">
        <f>'4 bba Ált közszolg és Közrend'!BD72+'4 bbb Gazdasági ügyek'!AL72+'4 bbc Környezetvéd lakásépítés'!AL72+'4 bbd Szabadi sport kult vallás'!AU72+'4 bbe Szociális védelem'!CB72+B72+E72+H72+K72</f>
        <v>100</v>
      </c>
      <c r="O72" s="978">
        <f>'4 bba Ált közszolg és Közrend'!BE72+'4 bbb Gazdasági ügyek'!AM72+'4 bbc Környezetvéd lakásépítés'!AM72+'4 bbd Szabadi sport kult vallás'!AV72+'4 bbe Szociális védelem'!CC72+C72+F72+I72+L72</f>
        <v>110</v>
      </c>
      <c r="P72" s="711">
        <f>'4 bba Ált közszolg és Közrend'!BF72+'4 bbb Gazdasági ügyek'!AN72+'4 bbc Környezetvéd lakásépítés'!AN72+'4 bbd Szabadi sport kult vallás'!AW72+'4 bbe Szociális védelem'!CD72+D72+G72+J72+M72</f>
        <v>10</v>
      </c>
    </row>
    <row r="73" spans="1:16" ht="15" customHeight="1">
      <c r="A73" s="222" t="s">
        <v>153</v>
      </c>
      <c r="B73" s="47">
        <f>SUM(B59:B72)</f>
        <v>3902</v>
      </c>
      <c r="C73" s="47">
        <f t="shared" ref="C73:P73" si="13">SUM(C59:C72)</f>
        <v>3902</v>
      </c>
      <c r="D73" s="47">
        <f t="shared" si="13"/>
        <v>3441</v>
      </c>
      <c r="E73" s="47">
        <f t="shared" si="13"/>
        <v>50000</v>
      </c>
      <c r="F73" s="47">
        <f t="shared" si="13"/>
        <v>50000</v>
      </c>
      <c r="G73" s="47">
        <f t="shared" si="13"/>
        <v>83572</v>
      </c>
      <c r="H73" s="47">
        <f t="shared" si="13"/>
        <v>0</v>
      </c>
      <c r="I73" s="47">
        <f t="shared" si="13"/>
        <v>0</v>
      </c>
      <c r="J73" s="47">
        <f t="shared" si="13"/>
        <v>0</v>
      </c>
      <c r="K73" s="47">
        <f t="shared" si="13"/>
        <v>0</v>
      </c>
      <c r="L73" s="47">
        <f t="shared" si="13"/>
        <v>0</v>
      </c>
      <c r="M73" s="47">
        <f t="shared" si="13"/>
        <v>0</v>
      </c>
      <c r="N73" s="462">
        <f t="shared" si="13"/>
        <v>10626827</v>
      </c>
      <c r="O73" s="462">
        <f t="shared" si="13"/>
        <v>10822150</v>
      </c>
      <c r="P73" s="982">
        <f t="shared" si="13"/>
        <v>11163736</v>
      </c>
    </row>
    <row r="74" spans="1:16" ht="15" customHeight="1">
      <c r="A74" s="70" t="s">
        <v>143</v>
      </c>
      <c r="B74" s="54"/>
      <c r="C74" s="54">
        <v>0</v>
      </c>
      <c r="D74" s="55"/>
      <c r="E74" s="54"/>
      <c r="F74" s="54">
        <v>0</v>
      </c>
      <c r="G74" s="55"/>
      <c r="H74" s="54"/>
      <c r="I74" s="54">
        <v>0</v>
      </c>
      <c r="J74" s="55">
        <f t="shared" ref="J74:J93" si="14">SUM(H74+I74)</f>
        <v>0</v>
      </c>
      <c r="K74" s="54"/>
      <c r="L74" s="54"/>
      <c r="M74" s="55">
        <f t="shared" ref="M74:M93" si="15">SUM(K74+L74)</f>
        <v>0</v>
      </c>
      <c r="N74" s="978">
        <f>'4 bba Ált közszolg és Közrend'!BD74+'4 bbb Gazdasági ügyek'!AL74+'4 bbc Környezetvéd lakásépítés'!AL74+'4 bbd Szabadi sport kult vallás'!AU74+'4 bbe Szociális védelem'!CB74+B74+E74+H74+K74</f>
        <v>250000</v>
      </c>
      <c r="O74" s="978">
        <f>'4 bba Ált közszolg és Közrend'!BE74+'4 bbb Gazdasági ügyek'!AM74+'4 bbc Környezetvéd lakásépítés'!AM74+'4 bbd Szabadi sport kult vallás'!AV74+'4 bbe Szociális védelem'!CC74+C74+F74+I74+L74</f>
        <v>120000</v>
      </c>
      <c r="P74" s="710">
        <f>'4 bba Ált közszolg és Közrend'!BF74+'4 bbb Gazdasági ügyek'!AN74+'4 bbc Környezetvéd lakásépítés'!AN74+'4 bbd Szabadi sport kult vallás'!AW74+'4 bbe Szociális védelem'!CD74+D74+G74+J74+M74</f>
        <v>77562</v>
      </c>
    </row>
    <row r="75" spans="1:16" s="103" customFormat="1" ht="15" hidden="1" customHeight="1">
      <c r="A75" s="70" t="s">
        <v>142</v>
      </c>
      <c r="B75" s="54"/>
      <c r="C75" s="54">
        <v>0</v>
      </c>
      <c r="D75" s="50"/>
      <c r="E75" s="54"/>
      <c r="F75" s="54">
        <v>0</v>
      </c>
      <c r="G75" s="50"/>
      <c r="H75" s="54"/>
      <c r="I75" s="54">
        <v>0</v>
      </c>
      <c r="J75" s="50">
        <f t="shared" si="14"/>
        <v>0</v>
      </c>
      <c r="K75" s="49"/>
      <c r="L75" s="49"/>
      <c r="M75" s="50">
        <f t="shared" si="15"/>
        <v>0</v>
      </c>
      <c r="N75" s="978">
        <f>'4 bba Ált közszolg és Közrend'!BD75+'4 bbb Gazdasági ügyek'!AL75+'4 bbc Környezetvéd lakásépítés'!AL75+'4 bbd Szabadi sport kult vallás'!AU75+'4 bbe Szociális védelem'!CB75+B75+E75+H75+K75</f>
        <v>0</v>
      </c>
      <c r="O75" s="978">
        <f>'4 bba Ált közszolg és Közrend'!BE75+'4 bbb Gazdasági ügyek'!AM75+'4 bbc Környezetvéd lakásépítés'!AM75+'4 bbd Szabadi sport kult vallás'!AV75+'4 bbe Szociális védelem'!CC75+C75+F75+I75+L75</f>
        <v>0</v>
      </c>
      <c r="P75" s="711">
        <f>'4 bba Ált közszolg és Közrend'!BF75+'4 bbb Gazdasági ügyek'!AN75+'4 bbc Környezetvéd lakásépítés'!AN75+'4 bbd Szabadi sport kult vallás'!AW75+'4 bbe Szociális védelem'!CD75+D75+G75+J75+M75</f>
        <v>0</v>
      </c>
    </row>
    <row r="76" spans="1:16" ht="15" customHeight="1">
      <c r="A76" s="70" t="s">
        <v>862</v>
      </c>
      <c r="B76" s="54"/>
      <c r="C76" s="54">
        <v>0</v>
      </c>
      <c r="D76" s="50"/>
      <c r="E76" s="54"/>
      <c r="F76" s="54">
        <v>0</v>
      </c>
      <c r="G76" s="50"/>
      <c r="H76" s="54"/>
      <c r="I76" s="54">
        <v>0</v>
      </c>
      <c r="J76" s="50">
        <f t="shared" si="14"/>
        <v>0</v>
      </c>
      <c r="K76" s="49"/>
      <c r="L76" s="49"/>
      <c r="M76" s="50">
        <f t="shared" si="15"/>
        <v>0</v>
      </c>
      <c r="N76" s="978">
        <f>'4 bba Ált közszolg és Közrend'!BD76+'4 bbb Gazdasági ügyek'!AL76+'4 bbc Környezetvéd lakásépítés'!AL76+'4 bbd Szabadi sport kult vallás'!AU76+'4 bbe Szociális védelem'!CB76+B76+E76+H76+K76</f>
        <v>0</v>
      </c>
      <c r="O76" s="978">
        <f>'4 bba Ált közszolg és Közrend'!BE76+'4 bbb Gazdasági ügyek'!AM76+'4 bbc Környezetvéd lakásépítés'!AM76+'4 bbd Szabadi sport kult vallás'!AV76+'4 bbe Szociális védelem'!CC76+C76+F76+I76+L76</f>
        <v>211689</v>
      </c>
      <c r="P76" s="711">
        <f>'4 bba Ált közszolg és Közrend'!BF76+'4 bbb Gazdasági ügyek'!AN76+'4 bbc Környezetvéd lakásépítés'!AN76+'4 bbd Szabadi sport kult vallás'!AW76+'4 bbe Szociális védelem'!CD76+D76+G76+J76+M76</f>
        <v>211689</v>
      </c>
    </row>
    <row r="77" spans="1:16" s="103" customFormat="1" ht="15" customHeight="1">
      <c r="A77" s="103" t="s">
        <v>792</v>
      </c>
      <c r="B77" s="54"/>
      <c r="C77" s="54">
        <v>0</v>
      </c>
      <c r="D77" s="50"/>
      <c r="E77" s="54"/>
      <c r="F77" s="54">
        <v>0</v>
      </c>
      <c r="G77" s="50"/>
      <c r="H77" s="54"/>
      <c r="I77" s="54">
        <v>0</v>
      </c>
      <c r="J77" s="50">
        <f t="shared" si="14"/>
        <v>0</v>
      </c>
      <c r="K77" s="49"/>
      <c r="L77" s="49"/>
      <c r="M77" s="50">
        <f t="shared" si="15"/>
        <v>0</v>
      </c>
      <c r="N77" s="978">
        <f>'4 bba Ált közszolg és Közrend'!BD77+'4 bbb Gazdasági ügyek'!AL77+'4 bbc Környezetvéd lakásépítés'!AL77+'4 bbd Szabadi sport kult vallás'!AU77+'4 bbe Szociális védelem'!CB77+B77+E77+H77+K77</f>
        <v>0</v>
      </c>
      <c r="O77" s="978">
        <f>'4 bba Ált közszolg és Közrend'!BE77+'4 bbb Gazdasági ügyek'!AM77+'4 bbc Környezetvéd lakásépítés'!AM77+'4 bbd Szabadi sport kult vallás'!AV77+'4 bbe Szociális védelem'!CC77+C77+F77+I77+L77</f>
        <v>0</v>
      </c>
      <c r="P77" s="711">
        <f>'4 bba Ált közszolg és Közrend'!BF77+'4 bbb Gazdasági ügyek'!AN77+'4 bbc Környezetvéd lakásépítés'!AN77+'4 bbd Szabadi sport kult vallás'!AW77+'4 bbe Szociális védelem'!CD77+D77+G77+J77+M77</f>
        <v>0</v>
      </c>
    </row>
    <row r="78" spans="1:16" s="103" customFormat="1" ht="15" customHeight="1">
      <c r="A78" s="103" t="s">
        <v>787</v>
      </c>
      <c r="B78" s="54"/>
      <c r="C78" s="54">
        <v>0</v>
      </c>
      <c r="D78" s="50"/>
      <c r="E78" s="54">
        <v>0</v>
      </c>
      <c r="F78" s="54">
        <v>0</v>
      </c>
      <c r="G78" s="50"/>
      <c r="H78" s="54"/>
      <c r="I78" s="54">
        <v>0</v>
      </c>
      <c r="J78" s="50">
        <f t="shared" si="14"/>
        <v>0</v>
      </c>
      <c r="K78" s="49"/>
      <c r="L78" s="49"/>
      <c r="M78" s="50">
        <f t="shared" si="15"/>
        <v>0</v>
      </c>
      <c r="N78" s="978">
        <f>'4 bba Ált közszolg és Közrend'!BD78+'4 bbb Gazdasági ügyek'!AL78+'4 bbc Környezetvéd lakásépítés'!AL78+'4 bbd Szabadi sport kult vallás'!AU78+'4 bbe Szociális védelem'!CB78+B78+E78+H78+K78</f>
        <v>1199140</v>
      </c>
      <c r="O78" s="978">
        <f>'4 bba Ált közszolg és Közrend'!BE78+'4 bbb Gazdasági ügyek'!AM78+'4 bbc Környezetvéd lakásépítés'!AM78+'4 bbd Szabadi sport kult vallás'!AV78+'4 bbe Szociális védelem'!CC78+C78+F78+I78+L78</f>
        <v>1129866</v>
      </c>
      <c r="P78" s="711">
        <f>'4 bba Ált közszolg és Közrend'!BF78+'4 bbb Gazdasági ügyek'!AN78+'4 bbc Környezetvéd lakásépítés'!AN78+'4 bbd Szabadi sport kult vallás'!AW78+'4 bbe Szociális védelem'!CD78+D78+G78+J78+M78</f>
        <v>566168</v>
      </c>
    </row>
    <row r="79" spans="1:16" s="103" customFormat="1" ht="15" hidden="1" customHeight="1">
      <c r="A79" s="103" t="s">
        <v>144</v>
      </c>
      <c r="B79" s="54"/>
      <c r="C79" s="54">
        <v>0</v>
      </c>
      <c r="D79" s="50"/>
      <c r="E79" s="54"/>
      <c r="F79" s="54">
        <v>0</v>
      </c>
      <c r="G79" s="50"/>
      <c r="H79" s="54"/>
      <c r="I79" s="54">
        <v>0</v>
      </c>
      <c r="J79" s="50">
        <f t="shared" si="14"/>
        <v>0</v>
      </c>
      <c r="K79" s="49"/>
      <c r="L79" s="49"/>
      <c r="M79" s="50">
        <f t="shared" si="15"/>
        <v>0</v>
      </c>
      <c r="N79" s="978">
        <f>'4 bba Ált közszolg és Közrend'!BD79+'4 bbb Gazdasági ügyek'!AL79+'4 bbc Környezetvéd lakásépítés'!AL79+'4 bbd Szabadi sport kult vallás'!AU79+'4 bbe Szociális védelem'!CB79+B79+E79+H79+K79</f>
        <v>0</v>
      </c>
      <c r="O79" s="978">
        <f>'4 bba Ált közszolg és Közrend'!BE79+'4 bbb Gazdasági ügyek'!AM79+'4 bbc Környezetvéd lakásépítés'!AM79+'4 bbd Szabadi sport kult vallás'!AV79+'4 bbe Szociális védelem'!CC79+C79+F79+I79+L79</f>
        <v>0</v>
      </c>
      <c r="P79" s="711">
        <f>'4 bba Ált közszolg és Közrend'!BF79+'4 bbb Gazdasági ügyek'!AN79+'4 bbc Környezetvéd lakásépítés'!AN79+'4 bbd Szabadi sport kult vallás'!AW79+'4 bbe Szociális védelem'!CD79+D79+G79+J79+M79</f>
        <v>0</v>
      </c>
    </row>
    <row r="80" spans="1:16" s="103" customFormat="1" ht="15" customHeight="1">
      <c r="A80" s="103" t="s">
        <v>793</v>
      </c>
      <c r="B80" s="54"/>
      <c r="C80" s="54">
        <v>0</v>
      </c>
      <c r="D80" s="50"/>
      <c r="E80" s="54"/>
      <c r="F80" s="54">
        <v>0</v>
      </c>
      <c r="G80" s="50"/>
      <c r="H80" s="54"/>
      <c r="I80" s="54">
        <v>0</v>
      </c>
      <c r="J80" s="50">
        <f t="shared" si="14"/>
        <v>0</v>
      </c>
      <c r="K80" s="49"/>
      <c r="L80" s="49"/>
      <c r="M80" s="50">
        <f t="shared" si="15"/>
        <v>0</v>
      </c>
      <c r="N80" s="978">
        <f>'4 bba Ált közszolg és Közrend'!BD80+'4 bbb Gazdasági ügyek'!AL80+'4 bbc Környezetvéd lakásépítés'!AL80+'4 bbd Szabadi sport kult vallás'!AU80+'4 bbe Szociális védelem'!CB80+B80+E80+H80+K80</f>
        <v>76000</v>
      </c>
      <c r="O80" s="978">
        <f>'4 bba Ált közszolg és Közrend'!BE80+'4 bbb Gazdasági ügyek'!AM80+'4 bbc Környezetvéd lakásépítés'!AM80+'4 bbd Szabadi sport kult vallás'!AV80+'4 bbe Szociális védelem'!CC80+C80+F80+I80+L80</f>
        <v>76000</v>
      </c>
      <c r="P80" s="711">
        <f>'4 bba Ált közszolg és Közrend'!BF80+'4 bbb Gazdasági ügyek'!AN80+'4 bbc Környezetvéd lakásépítés'!AN80+'4 bbd Szabadi sport kult vallás'!AW80+'4 bbe Szociális védelem'!CD80+D80+G80+J80+M80</f>
        <v>79721</v>
      </c>
    </row>
    <row r="81" spans="1:16" s="103" customFormat="1" ht="15" customHeight="1">
      <c r="A81" s="103" t="s">
        <v>145</v>
      </c>
      <c r="B81" s="54"/>
      <c r="C81" s="54">
        <v>0</v>
      </c>
      <c r="D81" s="50"/>
      <c r="E81" s="54"/>
      <c r="F81" s="54">
        <v>0</v>
      </c>
      <c r="G81" s="50"/>
      <c r="H81" s="54"/>
      <c r="I81" s="54">
        <v>0</v>
      </c>
      <c r="J81" s="50">
        <f t="shared" si="14"/>
        <v>0</v>
      </c>
      <c r="K81" s="49"/>
      <c r="L81" s="49"/>
      <c r="M81" s="50">
        <f t="shared" si="15"/>
        <v>0</v>
      </c>
      <c r="N81" s="978">
        <f>'4 bba Ált közszolg és Közrend'!BD81+'4 bbb Gazdasági ügyek'!AL81+'4 bbc Környezetvéd lakásépítés'!AL81+'4 bbd Szabadi sport kult vallás'!AU81+'4 bbe Szociális védelem'!CB81+B81+E81+H81+K81</f>
        <v>3000</v>
      </c>
      <c r="O81" s="978">
        <f>'4 bba Ált közszolg és Közrend'!BE81+'4 bbb Gazdasági ügyek'!AM81+'4 bbc Környezetvéd lakásépítés'!AM81+'4 bbd Szabadi sport kult vallás'!AV81+'4 bbe Szociális védelem'!CC81+C81+F81+I81+L81</f>
        <v>3000</v>
      </c>
      <c r="P81" s="711">
        <f>'4 bba Ált közszolg és Közrend'!BF81+'4 bbb Gazdasági ügyek'!AN81+'4 bbc Környezetvéd lakásépítés'!AN81+'4 bbd Szabadi sport kult vallás'!AW81+'4 bbe Szociális védelem'!CD81+D81+G81+J81+M81</f>
        <v>4283</v>
      </c>
    </row>
    <row r="82" spans="1:16" ht="15" customHeight="1">
      <c r="A82" s="223" t="s">
        <v>154</v>
      </c>
      <c r="B82" s="47">
        <f>SUM(B74:B81)</f>
        <v>0</v>
      </c>
      <c r="C82" s="47">
        <f t="shared" ref="C82:P82" si="16">SUM(C74:C81)</f>
        <v>0</v>
      </c>
      <c r="D82" s="47">
        <f t="shared" si="16"/>
        <v>0</v>
      </c>
      <c r="E82" s="47">
        <f t="shared" si="16"/>
        <v>0</v>
      </c>
      <c r="F82" s="47">
        <f t="shared" si="16"/>
        <v>0</v>
      </c>
      <c r="G82" s="47">
        <f t="shared" si="16"/>
        <v>0</v>
      </c>
      <c r="H82" s="47">
        <f t="shared" si="16"/>
        <v>0</v>
      </c>
      <c r="I82" s="47">
        <f t="shared" si="16"/>
        <v>0</v>
      </c>
      <c r="J82" s="47">
        <f t="shared" si="16"/>
        <v>0</v>
      </c>
      <c r="K82" s="47">
        <f t="shared" si="16"/>
        <v>0</v>
      </c>
      <c r="L82" s="47">
        <f t="shared" si="16"/>
        <v>0</v>
      </c>
      <c r="M82" s="47">
        <f t="shared" si="16"/>
        <v>0</v>
      </c>
      <c r="N82" s="462">
        <f t="shared" si="16"/>
        <v>1528140</v>
      </c>
      <c r="O82" s="462">
        <f t="shared" si="16"/>
        <v>1540555</v>
      </c>
      <c r="P82" s="982">
        <f t="shared" si="16"/>
        <v>939423</v>
      </c>
    </row>
    <row r="83" spans="1:16" ht="15" customHeight="1">
      <c r="A83" s="222" t="s">
        <v>886</v>
      </c>
      <c r="B83" s="156">
        <f>B82+B73</f>
        <v>3902</v>
      </c>
      <c r="C83" s="156">
        <f t="shared" ref="C83:P83" si="17">C82+C73</f>
        <v>3902</v>
      </c>
      <c r="D83" s="156">
        <f t="shared" si="17"/>
        <v>3441</v>
      </c>
      <c r="E83" s="156">
        <f t="shared" si="17"/>
        <v>50000</v>
      </c>
      <c r="F83" s="156">
        <f t="shared" si="17"/>
        <v>50000</v>
      </c>
      <c r="G83" s="156">
        <f t="shared" si="17"/>
        <v>83572</v>
      </c>
      <c r="H83" s="156">
        <f t="shared" si="17"/>
        <v>0</v>
      </c>
      <c r="I83" s="156">
        <f t="shared" si="17"/>
        <v>0</v>
      </c>
      <c r="J83" s="156">
        <f t="shared" si="17"/>
        <v>0</v>
      </c>
      <c r="K83" s="156">
        <f t="shared" si="17"/>
        <v>0</v>
      </c>
      <c r="L83" s="156">
        <f t="shared" si="17"/>
        <v>0</v>
      </c>
      <c r="M83" s="156">
        <f t="shared" si="17"/>
        <v>0</v>
      </c>
      <c r="N83" s="462">
        <f t="shared" si="17"/>
        <v>12154967</v>
      </c>
      <c r="O83" s="462">
        <f t="shared" si="17"/>
        <v>12362705</v>
      </c>
      <c r="P83" s="982">
        <f t="shared" si="17"/>
        <v>12103159</v>
      </c>
    </row>
    <row r="84" spans="1:16" s="103" customFormat="1" ht="15" customHeight="1">
      <c r="A84" s="70" t="s">
        <v>611</v>
      </c>
      <c r="B84" s="54">
        <v>0</v>
      </c>
      <c r="C84" s="54">
        <v>0</v>
      </c>
      <c r="D84" s="50"/>
      <c r="E84" s="54"/>
      <c r="F84" s="54">
        <v>0</v>
      </c>
      <c r="G84" s="50"/>
      <c r="H84" s="54"/>
      <c r="I84" s="54">
        <v>0</v>
      </c>
      <c r="J84" s="50">
        <f t="shared" si="14"/>
        <v>0</v>
      </c>
      <c r="K84" s="49"/>
      <c r="L84" s="49"/>
      <c r="M84" s="50">
        <f t="shared" si="15"/>
        <v>0</v>
      </c>
      <c r="N84" s="978">
        <f>'4 bba Ált közszolg és Közrend'!BD84+'4 bbb Gazdasági ügyek'!AL84+'4 bbc Környezetvéd lakásépítés'!AL84+'4 bbd Szabadi sport kult vallás'!AU84+'4 bbe Szociális védelem'!CB84+B84+E84+H84+K84</f>
        <v>0</v>
      </c>
      <c r="O84" s="978">
        <f>'4 bba Ált közszolg és Közrend'!BE84+'4 bbb Gazdasági ügyek'!AM84+'4 bbc Környezetvéd lakásépítés'!AM84+'4 bbd Szabadi sport kult vallás'!AV84+'4 bbe Szociális védelem'!CC84+C84+F84+I84+L84</f>
        <v>0</v>
      </c>
      <c r="P84" s="711">
        <f>'4 bba Ált közszolg és Közrend'!BF84+'4 bbb Gazdasági ügyek'!AN84+'4 bbc Környezetvéd lakásépítés'!AN84+'4 bbd Szabadi sport kult vallás'!AW84+'4 bbe Szociális védelem'!CD84+D84+G84+J84+M84</f>
        <v>0</v>
      </c>
    </row>
    <row r="85" spans="1:16" s="103" customFormat="1" ht="15" customHeight="1">
      <c r="A85" s="197" t="s">
        <v>1459</v>
      </c>
      <c r="B85" s="54"/>
      <c r="C85" s="54">
        <v>0</v>
      </c>
      <c r="D85" s="50"/>
      <c r="E85" s="54"/>
      <c r="F85" s="54">
        <v>0</v>
      </c>
      <c r="G85" s="50"/>
      <c r="H85" s="54"/>
      <c r="I85" s="54">
        <v>0</v>
      </c>
      <c r="J85" s="50">
        <f t="shared" si="14"/>
        <v>0</v>
      </c>
      <c r="K85" s="49"/>
      <c r="L85" s="49"/>
      <c r="M85" s="50">
        <f t="shared" si="15"/>
        <v>0</v>
      </c>
      <c r="N85" s="978">
        <f>'4 bba Ált közszolg és Közrend'!BD85+'4 bbb Gazdasági ügyek'!AL85+'4 bbc Környezetvéd lakásépítés'!AL85+'4 bbd Szabadi sport kult vallás'!AU85+'4 bbe Szociális védelem'!CB85+B85+E85+H85+K85</f>
        <v>0</v>
      </c>
      <c r="O85" s="978">
        <f>'4 bba Ált közszolg és Közrend'!BE85+'4 bbb Gazdasági ügyek'!AM85+'4 bbc Környezetvéd lakásépítés'!AM85+'4 bbd Szabadi sport kult vallás'!AV85+'4 bbe Szociális védelem'!CC85+C85+F85+I85+L85</f>
        <v>0</v>
      </c>
      <c r="P85" s="711">
        <f>'4 bba Ált közszolg és Közrend'!BF85+'4 bbb Gazdasági ügyek'!AN85+'4 bbc Környezetvéd lakásépítés'!AN85+'4 bbd Szabadi sport kult vallás'!AW85+'4 bbe Szociális védelem'!CD85+D85+G85+J85+M85</f>
        <v>36300</v>
      </c>
    </row>
    <row r="86" spans="1:16" s="103" customFormat="1" ht="15" hidden="1" customHeight="1">
      <c r="A86" s="197" t="s">
        <v>612</v>
      </c>
      <c r="B86" s="54"/>
      <c r="C86" s="54">
        <v>0</v>
      </c>
      <c r="D86" s="50"/>
      <c r="E86" s="54"/>
      <c r="F86" s="54">
        <v>0</v>
      </c>
      <c r="G86" s="50"/>
      <c r="H86" s="54"/>
      <c r="I86" s="54">
        <v>0</v>
      </c>
      <c r="J86" s="50">
        <f t="shared" si="14"/>
        <v>0</v>
      </c>
      <c r="K86" s="49"/>
      <c r="L86" s="49"/>
      <c r="M86" s="50">
        <f t="shared" si="15"/>
        <v>0</v>
      </c>
      <c r="N86" s="978">
        <f>'4 bba Ált közszolg és Közrend'!BD86+'4 bbb Gazdasági ügyek'!AL86+'4 bbc Környezetvéd lakásépítés'!AL86+'4 bbd Szabadi sport kult vallás'!AU86+'4 bbe Szociális védelem'!CB86+B86+E86+H86+K86</f>
        <v>0</v>
      </c>
      <c r="O86" s="978">
        <f>'4 bba Ált közszolg és Közrend'!BE86+'4 bbb Gazdasági ügyek'!AM86+'4 bbc Környezetvéd lakásépítés'!AM86+'4 bbd Szabadi sport kult vallás'!AV86+'4 bbe Szociális védelem'!CC86+C86+F86+I86+L86</f>
        <v>0</v>
      </c>
      <c r="P86" s="711">
        <f>'4 bba Ált közszolg és Közrend'!BF86+'4 bbb Gazdasági ügyek'!AN86+'4 bbc Környezetvéd lakásépítés'!AN86+'4 bbd Szabadi sport kult vallás'!AW86+'4 bbe Szociális védelem'!CD86+D86+G86+J86+M86</f>
        <v>0</v>
      </c>
    </row>
    <row r="87" spans="1:16" s="103" customFormat="1" ht="15" hidden="1" customHeight="1">
      <c r="A87" s="197" t="s">
        <v>613</v>
      </c>
      <c r="B87" s="54"/>
      <c r="C87" s="54">
        <v>0</v>
      </c>
      <c r="D87" s="50"/>
      <c r="E87" s="54"/>
      <c r="F87" s="54">
        <v>0</v>
      </c>
      <c r="G87" s="50"/>
      <c r="H87" s="54"/>
      <c r="I87" s="54">
        <v>0</v>
      </c>
      <c r="J87" s="50">
        <f t="shared" si="14"/>
        <v>0</v>
      </c>
      <c r="K87" s="49"/>
      <c r="L87" s="49"/>
      <c r="M87" s="50">
        <f t="shared" si="15"/>
        <v>0</v>
      </c>
      <c r="N87" s="978">
        <f>'4 bba Ált közszolg és Közrend'!BD87+'4 bbb Gazdasági ügyek'!AL87+'4 bbc Környezetvéd lakásépítés'!AL87+'4 bbd Szabadi sport kult vallás'!AU87+'4 bbe Szociális védelem'!CB87+B87+E87+H87+K87</f>
        <v>0</v>
      </c>
      <c r="O87" s="978">
        <f>'4 bba Ált közszolg és Közrend'!BE87+'4 bbb Gazdasági ügyek'!AM87+'4 bbc Környezetvéd lakásépítés'!AM87+'4 bbd Szabadi sport kult vallás'!AV87+'4 bbe Szociális védelem'!CC87+C87+F87+I87+L87</f>
        <v>0</v>
      </c>
      <c r="P87" s="711">
        <f>'4 bba Ált közszolg és Közrend'!BF87+'4 bbb Gazdasági ügyek'!AN87+'4 bbc Környezetvéd lakásépítés'!AN87+'4 bbd Szabadi sport kult vallás'!AW87+'4 bbe Szociális védelem'!CD87+D87+G87+J87+M87</f>
        <v>0</v>
      </c>
    </row>
    <row r="88" spans="1:16" s="103" customFormat="1" ht="15" hidden="1" customHeight="1">
      <c r="A88" s="197" t="s">
        <v>614</v>
      </c>
      <c r="B88" s="54"/>
      <c r="C88" s="54">
        <v>0</v>
      </c>
      <c r="D88" s="50"/>
      <c r="E88" s="54"/>
      <c r="F88" s="54">
        <v>0</v>
      </c>
      <c r="G88" s="50"/>
      <c r="H88" s="54"/>
      <c r="I88" s="54">
        <v>0</v>
      </c>
      <c r="J88" s="50">
        <f t="shared" si="14"/>
        <v>0</v>
      </c>
      <c r="K88" s="49"/>
      <c r="L88" s="49"/>
      <c r="M88" s="50">
        <f t="shared" si="15"/>
        <v>0</v>
      </c>
      <c r="N88" s="978">
        <f>'4 bba Ált közszolg és Közrend'!BD88+'4 bbb Gazdasági ügyek'!AL88+'4 bbc Környezetvéd lakásépítés'!AL88+'4 bbd Szabadi sport kult vallás'!AU88+'4 bbe Szociális védelem'!CB88+B88+E88+H88+K88</f>
        <v>0</v>
      </c>
      <c r="O88" s="978">
        <f>'4 bba Ált közszolg és Közrend'!BE88+'4 bbb Gazdasági ügyek'!AM88+'4 bbc Környezetvéd lakásépítés'!AM88+'4 bbd Szabadi sport kult vallás'!AV88+'4 bbe Szociális védelem'!CC88+C88+F88+I88+L88</f>
        <v>0</v>
      </c>
      <c r="P88" s="711">
        <f>'4 bba Ált közszolg és Közrend'!BF88+'4 bbb Gazdasági ügyek'!AN88+'4 bbc Környezetvéd lakásépítés'!AN88+'4 bbd Szabadi sport kult vallás'!AW88+'4 bbe Szociális védelem'!CD88+D88+G88+J88+M88</f>
        <v>0</v>
      </c>
    </row>
    <row r="89" spans="1:16" s="103" customFormat="1" ht="15" customHeight="1">
      <c r="A89" s="197" t="s">
        <v>615</v>
      </c>
      <c r="B89" s="54"/>
      <c r="C89" s="54">
        <v>0</v>
      </c>
      <c r="D89" s="50"/>
      <c r="E89" s="54"/>
      <c r="F89" s="54">
        <v>0</v>
      </c>
      <c r="G89" s="50"/>
      <c r="H89" s="54"/>
      <c r="I89" s="54">
        <v>0</v>
      </c>
      <c r="J89" s="50">
        <f t="shared" si="14"/>
        <v>0</v>
      </c>
      <c r="K89" s="49"/>
      <c r="L89" s="49"/>
      <c r="M89" s="50">
        <f t="shared" si="15"/>
        <v>0</v>
      </c>
      <c r="N89" s="978">
        <f>'4 bba Ált közszolg és Közrend'!BD89+'4 bbb Gazdasági ügyek'!AL89+'4 bbc Környezetvéd lakásépítés'!AL89+'4 bbd Szabadi sport kult vallás'!AU89+'4 bbe Szociális védelem'!CB89+B89+E89+H89+K89</f>
        <v>0</v>
      </c>
      <c r="O89" s="978">
        <f>'4 bba Ált közszolg és Közrend'!BE89+'4 bbb Gazdasági ügyek'!AM89+'4 bbc Környezetvéd lakásépítés'!AM89+'4 bbd Szabadi sport kult vallás'!AV89+'4 bbe Szociális védelem'!CC89+C89+F89+I89+L89</f>
        <v>0</v>
      </c>
      <c r="P89" s="711">
        <f>'4 bba Ált közszolg és Közrend'!BF89+'4 bbb Gazdasági ügyek'!AN89+'4 bbc Környezetvéd lakásépítés'!AN89+'4 bbd Szabadi sport kult vallás'!AW89+'4 bbe Szociális védelem'!CD89+D89+G89+J89+M89</f>
        <v>0</v>
      </c>
    </row>
    <row r="90" spans="1:16" ht="15" customHeight="1">
      <c r="A90" s="197" t="s">
        <v>616</v>
      </c>
      <c r="B90" s="54"/>
      <c r="C90" s="54">
        <v>0</v>
      </c>
      <c r="D90" s="50"/>
      <c r="E90" s="54"/>
      <c r="F90" s="54">
        <v>0</v>
      </c>
      <c r="G90" s="50"/>
      <c r="H90" s="54"/>
      <c r="I90" s="54">
        <v>0</v>
      </c>
      <c r="J90" s="50">
        <f t="shared" si="14"/>
        <v>0</v>
      </c>
      <c r="K90" s="49"/>
      <c r="L90" s="49"/>
      <c r="M90" s="50">
        <f t="shared" si="15"/>
        <v>0</v>
      </c>
      <c r="N90" s="978">
        <f>'4 bba Ált közszolg és Közrend'!BD90+'4 bbb Gazdasági ügyek'!AL90+'4 bbc Környezetvéd lakásépítés'!AL90+'4 bbd Szabadi sport kult vallás'!AU90+'4 bbe Szociális védelem'!CB90+B90+E90+H90+K90</f>
        <v>0</v>
      </c>
      <c r="O90" s="978">
        <f>'4 bba Ált közszolg és Közrend'!BE90+'4 bbb Gazdasági ügyek'!AM90+'4 bbc Környezetvéd lakásépítés'!AM90+'4 bbd Szabadi sport kult vallás'!AV90+'4 bbe Szociális védelem'!CC90+C90+F90+I90+L90</f>
        <v>0</v>
      </c>
      <c r="P90" s="711">
        <f>'4 bba Ált közszolg és Közrend'!BF90+'4 bbb Gazdasági ügyek'!AN90+'4 bbc Környezetvéd lakásépítés'!AN90+'4 bbd Szabadi sport kult vallás'!AW90+'4 bbe Szociális védelem'!CD90+D90+G90+J90+M90</f>
        <v>0</v>
      </c>
    </row>
    <row r="91" spans="1:16" s="103" customFormat="1" ht="15" hidden="1" customHeight="1">
      <c r="A91" s="70" t="s">
        <v>617</v>
      </c>
      <c r="B91" s="54"/>
      <c r="C91" s="54">
        <v>0</v>
      </c>
      <c r="D91" s="50"/>
      <c r="E91" s="54"/>
      <c r="F91" s="54">
        <v>0</v>
      </c>
      <c r="G91" s="50"/>
      <c r="H91" s="54"/>
      <c r="I91" s="54">
        <v>0</v>
      </c>
      <c r="J91" s="50">
        <f t="shared" si="14"/>
        <v>0</v>
      </c>
      <c r="K91" s="49"/>
      <c r="L91" s="49"/>
      <c r="M91" s="50">
        <f t="shared" si="15"/>
        <v>0</v>
      </c>
      <c r="N91" s="978">
        <f>'4 bba Ált közszolg és Közrend'!BD91+'4 bbb Gazdasági ügyek'!AL91+'4 bbc Környezetvéd lakásépítés'!AL91+'4 bbd Szabadi sport kult vallás'!AU91+'4 bbe Szociális védelem'!CB91+B91+E91+H91+K91</f>
        <v>0</v>
      </c>
      <c r="O91" s="978">
        <f>'4 bba Ált közszolg és Közrend'!BE91+'4 bbb Gazdasági ügyek'!AM91+'4 bbc Környezetvéd lakásépítés'!AM91+'4 bbd Szabadi sport kult vallás'!AV91+'4 bbe Szociális védelem'!CC91+C91+F91+I91+L91</f>
        <v>0</v>
      </c>
      <c r="P91" s="711">
        <f>'4 bba Ált közszolg és Közrend'!BF91+'4 bbb Gazdasági ügyek'!AN91+'4 bbc Környezetvéd lakásépítés'!AN91+'4 bbd Szabadi sport kult vallás'!AW91+'4 bbe Szociális védelem'!CD91+D91+G91+J91+M91</f>
        <v>0</v>
      </c>
    </row>
    <row r="92" spans="1:16" ht="15" customHeight="1">
      <c r="A92" s="70" t="s">
        <v>618</v>
      </c>
      <c r="B92" s="49"/>
      <c r="C92" s="49">
        <v>0</v>
      </c>
      <c r="D92" s="50"/>
      <c r="E92" s="49"/>
      <c r="F92" s="49">
        <v>0</v>
      </c>
      <c r="G92" s="50"/>
      <c r="H92" s="49"/>
      <c r="I92" s="49">
        <v>0</v>
      </c>
      <c r="J92" s="50">
        <f t="shared" si="14"/>
        <v>0</v>
      </c>
      <c r="K92" s="49"/>
      <c r="L92" s="49"/>
      <c r="M92" s="50">
        <f t="shared" si="15"/>
        <v>0</v>
      </c>
      <c r="N92" s="978">
        <f>'4 bba Ált közszolg és Közrend'!BD92+'4 bbb Gazdasági ügyek'!AL92+'4 bbc Környezetvéd lakásépítés'!AL92+'4 bbd Szabadi sport kult vallás'!AU92+'4 bbe Szociális védelem'!CB92+B92+E92+H92+K92</f>
        <v>204684</v>
      </c>
      <c r="O92" s="978">
        <f>'4 bba Ált közszolg és Közrend'!BE92+'4 bbb Gazdasági ügyek'!AM92+'4 bbc Környezetvéd lakásépítés'!AM92+'4 bbd Szabadi sport kult vallás'!AV92+'4 bbe Szociális védelem'!CC92+C92+F92+I92+L92</f>
        <v>553232</v>
      </c>
      <c r="P92" s="711">
        <f>'4 bba Ált közszolg és Közrend'!BF92+'4 bbb Gazdasági ügyek'!AN92+'4 bbc Környezetvéd lakásépítés'!AN92+'4 bbd Szabadi sport kult vallás'!AW92+'4 bbe Szociális védelem'!CD92+D92+G92+J92+M92</f>
        <v>225713</v>
      </c>
    </row>
    <row r="93" spans="1:16" s="103" customFormat="1" ht="15" customHeight="1">
      <c r="A93" s="70" t="s">
        <v>619</v>
      </c>
      <c r="B93" s="54"/>
      <c r="C93" s="54">
        <v>0</v>
      </c>
      <c r="D93" s="50"/>
      <c r="E93" s="54"/>
      <c r="F93" s="54">
        <v>0</v>
      </c>
      <c r="G93" s="50"/>
      <c r="H93" s="54"/>
      <c r="I93" s="54">
        <v>0</v>
      </c>
      <c r="J93" s="50">
        <f t="shared" si="14"/>
        <v>0</v>
      </c>
      <c r="K93" s="49"/>
      <c r="L93" s="49"/>
      <c r="M93" s="50">
        <f t="shared" si="15"/>
        <v>0</v>
      </c>
      <c r="N93" s="978">
        <f>'4 bba Ált közszolg és Közrend'!BD93+'4 bbb Gazdasági ügyek'!AL93+'4 bbc Környezetvéd lakásépítés'!AL93+'4 bbd Szabadi sport kult vallás'!AU93+'4 bbe Szociális védelem'!CB93+B93+E93+H93+K93</f>
        <v>1962031</v>
      </c>
      <c r="O93" s="978">
        <f>'4 bba Ált közszolg és Közrend'!BE93+'4 bbb Gazdasági ügyek'!AM93+'4 bbc Környezetvéd lakásépítés'!AM93+'4 bbd Szabadi sport kult vallás'!AV93+'4 bbe Szociális védelem'!CC93+C93+F93+I93+L93</f>
        <v>3677730</v>
      </c>
      <c r="P93" s="711">
        <f>'4 bba Ált közszolg és Közrend'!BF93+'4 bbb Gazdasági ügyek'!AN93+'4 bbc Környezetvéd lakásépítés'!AN93+'4 bbd Szabadi sport kult vallás'!AW93+'4 bbe Szociális védelem'!CD93+D93+G93+J93+M93</f>
        <v>3261792</v>
      </c>
    </row>
    <row r="94" spans="1:16" s="103" customFormat="1" ht="15" customHeight="1">
      <c r="A94" s="197" t="s">
        <v>620</v>
      </c>
      <c r="B94" s="54">
        <v>0</v>
      </c>
      <c r="C94" s="54">
        <v>0</v>
      </c>
      <c r="D94" s="50"/>
      <c r="E94" s="54"/>
      <c r="F94" s="54">
        <v>0</v>
      </c>
      <c r="G94" s="50"/>
      <c r="H94" s="54"/>
      <c r="I94" s="54">
        <v>0</v>
      </c>
      <c r="J94" s="50">
        <f t="shared" ref="J94:J99" si="18">SUM(H94+I94)</f>
        <v>0</v>
      </c>
      <c r="K94" s="49"/>
      <c r="L94" s="49"/>
      <c r="M94" s="50">
        <f t="shared" ref="M94:M99" si="19">SUM(K94+L94)</f>
        <v>0</v>
      </c>
      <c r="N94" s="978">
        <f>'4 bba Ált közszolg és Közrend'!BD94+'4 bbb Gazdasági ügyek'!AL94+'4 bbc Környezetvéd lakásépítés'!AL94+'4 bbd Szabadi sport kult vallás'!AU94+'4 bbe Szociális védelem'!CB94+B94+E94+H94+K94</f>
        <v>0</v>
      </c>
      <c r="O94" s="978">
        <f>'4 bba Ált közszolg és Közrend'!BE94+'4 bbb Gazdasági ügyek'!AM94+'4 bbc Környezetvéd lakásépítés'!AM94+'4 bbd Szabadi sport kult vallás'!AV94+'4 bbe Szociális védelem'!CC94+C94+F94+I94+L94</f>
        <v>0</v>
      </c>
      <c r="P94" s="711">
        <f>'4 bba Ált közszolg és Közrend'!BF94+'4 bbb Gazdasági ügyek'!AN94+'4 bbc Környezetvéd lakásépítés'!AN94+'4 bbd Szabadi sport kult vallás'!AW94+'4 bbe Szociális védelem'!CD94+D94+G94+J94+M94</f>
        <v>0</v>
      </c>
    </row>
    <row r="95" spans="1:16" s="103" customFormat="1" ht="15" customHeight="1">
      <c r="A95" s="197" t="s">
        <v>621</v>
      </c>
      <c r="B95" s="54"/>
      <c r="C95" s="54">
        <v>0</v>
      </c>
      <c r="D95" s="50"/>
      <c r="E95" s="54"/>
      <c r="F95" s="54">
        <v>0</v>
      </c>
      <c r="G95" s="50"/>
      <c r="H95" s="54"/>
      <c r="I95" s="54">
        <v>0</v>
      </c>
      <c r="J95" s="50">
        <f t="shared" si="18"/>
        <v>0</v>
      </c>
      <c r="K95" s="49"/>
      <c r="L95" s="49"/>
      <c r="M95" s="50">
        <f t="shared" si="19"/>
        <v>0</v>
      </c>
      <c r="N95" s="978">
        <f>'4 bba Ált közszolg és Közrend'!BD95+'4 bbb Gazdasági ügyek'!AL95+'4 bbc Környezetvéd lakásépítés'!AL95+'4 bbd Szabadi sport kult vallás'!AU95+'4 bbe Szociális védelem'!CB95+B95+E95+H95+K95</f>
        <v>0</v>
      </c>
      <c r="O95" s="978">
        <f>'4 bba Ált közszolg és Közrend'!BE95+'4 bbb Gazdasági ügyek'!AM95+'4 bbc Környezetvéd lakásépítés'!AM95+'4 bbd Szabadi sport kult vallás'!AV95+'4 bbe Szociális védelem'!CC95+C95+F95+I95+L95</f>
        <v>0</v>
      </c>
      <c r="P95" s="711">
        <f>'4 bba Ált közszolg és Közrend'!BF95+'4 bbb Gazdasági ügyek'!AN95+'4 bbc Környezetvéd lakásépítés'!AN95+'4 bbd Szabadi sport kult vallás'!AW95+'4 bbe Szociális védelem'!CD95+D95+G95+J95+M95</f>
        <v>0</v>
      </c>
    </row>
    <row r="96" spans="1:16" s="103" customFormat="1" ht="15" customHeight="1">
      <c r="A96" s="298" t="s">
        <v>622</v>
      </c>
      <c r="B96" s="54"/>
      <c r="C96" s="54">
        <v>0</v>
      </c>
      <c r="D96" s="50"/>
      <c r="E96" s="54"/>
      <c r="F96" s="54">
        <v>0</v>
      </c>
      <c r="G96" s="50"/>
      <c r="H96" s="54"/>
      <c r="I96" s="54">
        <v>0</v>
      </c>
      <c r="J96" s="50">
        <f t="shared" si="18"/>
        <v>0</v>
      </c>
      <c r="K96" s="49"/>
      <c r="L96" s="49"/>
      <c r="M96" s="50">
        <f t="shared" si="19"/>
        <v>0</v>
      </c>
      <c r="N96" s="978">
        <f>'4 bba Ált közszolg és Közrend'!BD96+'4 bbb Gazdasági ügyek'!AL96+'4 bbc Környezetvéd lakásépítés'!AL96+'4 bbd Szabadi sport kult vallás'!AU96+'4 bbe Szociális védelem'!CB96+B96+E96+H96+K96</f>
        <v>0</v>
      </c>
      <c r="O96" s="978">
        <f>'4 bba Ált közszolg és Közrend'!BE96+'4 bbb Gazdasági ügyek'!AM96+'4 bbc Környezetvéd lakásépítés'!AM96+'4 bbd Szabadi sport kult vallás'!AV96+'4 bbe Szociális védelem'!CC96+C96+F96+I96+L96</f>
        <v>0</v>
      </c>
      <c r="P96" s="711">
        <f>'4 bba Ált közszolg és Közrend'!BF96+'4 bbb Gazdasági ügyek'!AN96+'4 bbc Környezetvéd lakásépítés'!AN96+'4 bbd Szabadi sport kult vallás'!AW96+'4 bbe Szociális védelem'!CD96+D96+G96+J96+M96</f>
        <v>0</v>
      </c>
    </row>
    <row r="97" spans="1:16" s="103" customFormat="1" ht="15" customHeight="1">
      <c r="A97" s="197" t="s">
        <v>623</v>
      </c>
      <c r="B97" s="54">
        <v>0</v>
      </c>
      <c r="C97" s="54">
        <v>0</v>
      </c>
      <c r="D97" s="50"/>
      <c r="E97" s="54"/>
      <c r="F97" s="54">
        <v>0</v>
      </c>
      <c r="G97" s="50"/>
      <c r="H97" s="54"/>
      <c r="I97" s="54">
        <v>0</v>
      </c>
      <c r="J97" s="50">
        <f t="shared" si="18"/>
        <v>0</v>
      </c>
      <c r="K97" s="49"/>
      <c r="L97" s="49"/>
      <c r="M97" s="50">
        <f t="shared" si="19"/>
        <v>0</v>
      </c>
      <c r="N97" s="978">
        <f>'4 bba Ált közszolg és Közrend'!BD97+'4 bbb Gazdasági ügyek'!AL97+'4 bbc Környezetvéd lakásépítés'!AL97+'4 bbd Szabadi sport kult vallás'!AU97+'4 bbe Szociális védelem'!CB97+B97+E97+H97+K97</f>
        <v>0</v>
      </c>
      <c r="O97" s="978">
        <f>'4 bba Ált közszolg és Közrend'!BE97+'4 bbb Gazdasági ügyek'!AM97+'4 bbc Környezetvéd lakásépítés'!AM97+'4 bbd Szabadi sport kult vallás'!AV97+'4 bbe Szociális védelem'!CC97+C97+F97+I97+L97</f>
        <v>0</v>
      </c>
      <c r="P97" s="711">
        <f>'4 bba Ált közszolg és Közrend'!BF97+'4 bbb Gazdasági ügyek'!AN97+'4 bbc Környezetvéd lakásépítés'!AN97+'4 bbd Szabadi sport kult vallás'!AW97+'4 bbe Szociális védelem'!CD97+D97+G97+J97+M97</f>
        <v>0</v>
      </c>
    </row>
    <row r="98" spans="1:16" ht="15" customHeight="1">
      <c r="A98" s="197" t="s">
        <v>624</v>
      </c>
      <c r="B98" s="54"/>
      <c r="C98" s="54">
        <v>0</v>
      </c>
      <c r="D98" s="50"/>
      <c r="E98" s="54"/>
      <c r="F98" s="54">
        <v>0</v>
      </c>
      <c r="G98" s="50"/>
      <c r="H98" s="54"/>
      <c r="I98" s="54">
        <v>0</v>
      </c>
      <c r="J98" s="50">
        <f t="shared" si="18"/>
        <v>0</v>
      </c>
      <c r="K98" s="49"/>
      <c r="L98" s="49"/>
      <c r="M98" s="50">
        <f t="shared" si="19"/>
        <v>0</v>
      </c>
      <c r="N98" s="978">
        <f>'4 bba Ált közszolg és Közrend'!BD98+'4 bbb Gazdasági ügyek'!AL98+'4 bbc Környezetvéd lakásépítés'!AL98+'4 bbd Szabadi sport kult vallás'!AU98+'4 bbe Szociális védelem'!CB98+B98+E98+H98+K98</f>
        <v>0</v>
      </c>
      <c r="O98" s="978">
        <f>'4 bba Ált közszolg és Közrend'!BE98+'4 bbb Gazdasági ügyek'!AM98+'4 bbc Környezetvéd lakásépítés'!AM98+'4 bbd Szabadi sport kult vallás'!AV98+'4 bbe Szociális védelem'!CC98+C98+F98+I98+L98</f>
        <v>0</v>
      </c>
      <c r="P98" s="711">
        <f>'4 bba Ált közszolg és Közrend'!BF98+'4 bbb Gazdasági ügyek'!AN98+'4 bbc Környezetvéd lakásépítés'!AN98+'4 bbd Szabadi sport kult vallás'!AW98+'4 bbe Szociális védelem'!CD98+D98+G98+J98+M98</f>
        <v>0</v>
      </c>
    </row>
    <row r="99" spans="1:16" s="103" customFormat="1" ht="15" hidden="1" customHeight="1">
      <c r="A99" s="197" t="s">
        <v>267</v>
      </c>
      <c r="B99" s="54">
        <v>0</v>
      </c>
      <c r="C99" s="54">
        <v>0</v>
      </c>
      <c r="D99" s="50"/>
      <c r="E99" s="54"/>
      <c r="F99" s="54">
        <v>0</v>
      </c>
      <c r="G99" s="50"/>
      <c r="H99" s="54"/>
      <c r="I99" s="54">
        <v>0</v>
      </c>
      <c r="J99" s="50">
        <f t="shared" si="18"/>
        <v>0</v>
      </c>
      <c r="K99" s="49"/>
      <c r="L99" s="49"/>
      <c r="M99" s="50">
        <f t="shared" si="19"/>
        <v>0</v>
      </c>
      <c r="N99" s="978">
        <f>'4 bba Ált közszolg és Közrend'!BD99+'4 bbb Gazdasági ügyek'!AL99+'4 bbc Környezetvéd lakásépítés'!AL99+'4 bbd Szabadi sport kult vallás'!AU99+'4 bbe Szociális védelem'!CB99+B99+E99+H99+K99</f>
        <v>0</v>
      </c>
      <c r="O99" s="978">
        <f>'4 bba Ált közszolg és Közrend'!BE99+'4 bbb Gazdasági ügyek'!AM99+'4 bbc Környezetvéd lakásépítés'!AM99+'4 bbd Szabadi sport kult vallás'!AV99+'4 bbe Szociális védelem'!CC99+C99+F99+I99+L99</f>
        <v>0</v>
      </c>
      <c r="P99" s="711">
        <f>'4 bba Ált közszolg és Közrend'!BF99+'4 bbb Gazdasági ügyek'!AN99+'4 bbc Környezetvéd lakásépítés'!AN99+'4 bbd Szabadi sport kult vallás'!AW99+'4 bbe Szociális védelem'!CD99+D99+G99+J99+M99</f>
        <v>0</v>
      </c>
    </row>
    <row r="100" spans="1:16" ht="15" customHeight="1" thickBot="1">
      <c r="A100" s="223" t="s">
        <v>626</v>
      </c>
      <c r="B100" s="47">
        <f>SUM(B84:B99)</f>
        <v>0</v>
      </c>
      <c r="C100" s="47">
        <f t="shared" ref="C100:P100" si="20">SUM(C84:C99)</f>
        <v>0</v>
      </c>
      <c r="D100" s="47">
        <f t="shared" si="20"/>
        <v>0</v>
      </c>
      <c r="E100" s="47">
        <f t="shared" si="20"/>
        <v>0</v>
      </c>
      <c r="F100" s="47">
        <f t="shared" si="20"/>
        <v>0</v>
      </c>
      <c r="G100" s="47">
        <f t="shared" si="20"/>
        <v>0</v>
      </c>
      <c r="H100" s="47">
        <f t="shared" si="20"/>
        <v>0</v>
      </c>
      <c r="I100" s="47">
        <f t="shared" si="20"/>
        <v>0</v>
      </c>
      <c r="J100" s="47">
        <f t="shared" si="20"/>
        <v>0</v>
      </c>
      <c r="K100" s="47">
        <f t="shared" si="20"/>
        <v>0</v>
      </c>
      <c r="L100" s="47">
        <f t="shared" si="20"/>
        <v>0</v>
      </c>
      <c r="M100" s="47">
        <f t="shared" si="20"/>
        <v>0</v>
      </c>
      <c r="N100" s="462">
        <f t="shared" si="20"/>
        <v>2166715</v>
      </c>
      <c r="O100" s="462">
        <f t="shared" si="20"/>
        <v>4230962</v>
      </c>
      <c r="P100" s="982">
        <f t="shared" si="20"/>
        <v>3523805</v>
      </c>
    </row>
    <row r="101" spans="1:16" ht="15" customHeight="1" thickBot="1">
      <c r="A101" s="328" t="s">
        <v>155</v>
      </c>
      <c r="B101" s="48">
        <f>SUM(B83+B100)</f>
        <v>3902</v>
      </c>
      <c r="C101" s="48">
        <f t="shared" ref="C101:P101" si="21">SUM(C83+C100)</f>
        <v>3902</v>
      </c>
      <c r="D101" s="48">
        <f t="shared" si="21"/>
        <v>3441</v>
      </c>
      <c r="E101" s="48">
        <f t="shared" si="21"/>
        <v>50000</v>
      </c>
      <c r="F101" s="48">
        <f t="shared" si="21"/>
        <v>50000</v>
      </c>
      <c r="G101" s="48">
        <f t="shared" si="21"/>
        <v>83572</v>
      </c>
      <c r="H101" s="48">
        <f t="shared" si="21"/>
        <v>0</v>
      </c>
      <c r="I101" s="48">
        <f t="shared" si="21"/>
        <v>0</v>
      </c>
      <c r="J101" s="48">
        <f t="shared" si="21"/>
        <v>0</v>
      </c>
      <c r="K101" s="48">
        <f t="shared" si="21"/>
        <v>0</v>
      </c>
      <c r="L101" s="48">
        <f t="shared" si="21"/>
        <v>0</v>
      </c>
      <c r="M101" s="48">
        <f t="shared" si="21"/>
        <v>0</v>
      </c>
      <c r="N101" s="974">
        <f t="shared" si="21"/>
        <v>14321682</v>
      </c>
      <c r="O101" s="974">
        <f t="shared" si="21"/>
        <v>16593667</v>
      </c>
      <c r="P101" s="983">
        <f t="shared" si="21"/>
        <v>15626964</v>
      </c>
    </row>
    <row r="102" spans="1:16" s="136" customFormat="1" ht="11.25" hidden="1" customHeight="1">
      <c r="A102" s="137" t="s">
        <v>151</v>
      </c>
      <c r="B102" s="129"/>
      <c r="C102" s="129">
        <v>0</v>
      </c>
      <c r="D102" s="129"/>
      <c r="E102" s="129"/>
      <c r="F102" s="129">
        <v>0</v>
      </c>
      <c r="G102" s="129"/>
      <c r="H102" s="129">
        <v>24235</v>
      </c>
      <c r="I102" s="129">
        <v>24235</v>
      </c>
      <c r="J102" s="129">
        <f>SUM(H102:I102)</f>
        <v>48470</v>
      </c>
      <c r="K102" s="129"/>
      <c r="L102" s="129"/>
      <c r="M102" s="129">
        <f>K102+L102</f>
        <v>0</v>
      </c>
      <c r="N102" s="129">
        <f>'4 bba Ált közszolg és Közrend'!BD102+'4 bbb Gazdasági ügyek'!AL102+'4 bbc Környezetvéd lakásépítés'!AL102+'4 bbd Szabadi sport kult vallás'!AU102+'4 bbe Szociális védelem'!BY102+'4 bbf Technikai'!H102+B102+E102+K102</f>
        <v>246940</v>
      </c>
      <c r="O102" s="129">
        <f>'4 bba Ált közszolg és Közrend'!BE102+'4 bbb Gazdasági ügyek'!AM102+'4 bbc Környezetvéd lakásépítés'!AM102+'4 bbd Szabadi sport kult vallás'!AV102+'4 bbe Szociális védelem'!BZ102+'4 bbf Technikai'!I102+C102+F102+L102</f>
        <v>415600</v>
      </c>
      <c r="P102" s="129">
        <f>'4 bba Ált közszolg és Közrend'!BF102+'4 bbb Gazdasági ügyek'!AN102+'4 bbc Környezetvéd lakásépítés'!AN102+'4 bbd Szabadi sport kult vallás'!AW102+'4 bbe Szociális védelem'!CA102+'4 bbf Technikai'!J102+D102+G102+M102</f>
        <v>554450</v>
      </c>
    </row>
    <row r="103" spans="1:16" s="139" customFormat="1" ht="11.25" hidden="1" customHeight="1">
      <c r="A103" s="137" t="s">
        <v>152</v>
      </c>
      <c r="B103" s="138"/>
      <c r="C103" s="138">
        <v>0</v>
      </c>
      <c r="D103" s="138"/>
      <c r="E103" s="138">
        <f>E57-E101-E102</f>
        <v>-48440</v>
      </c>
      <c r="F103" s="138">
        <v>-48440</v>
      </c>
      <c r="G103" s="138"/>
      <c r="H103" s="138">
        <f>H57-H101-H102</f>
        <v>415034</v>
      </c>
      <c r="I103" s="138">
        <v>450126</v>
      </c>
      <c r="J103" s="138">
        <f>H103+I103</f>
        <v>865160</v>
      </c>
      <c r="K103" s="138">
        <f>K57-K101-K102</f>
        <v>0</v>
      </c>
      <c r="L103" s="138">
        <f>L57-L101-L102</f>
        <v>0</v>
      </c>
      <c r="M103" s="138">
        <f>K103+L103</f>
        <v>0</v>
      </c>
      <c r="N103" s="129">
        <f>'4 bba Ált közszolg és Közrend'!BD103+'4 bbb Gazdasági ügyek'!AL103+'4 bbc Környezetvéd lakásépítés'!AL103+'4 bbd Szabadi sport kult vallás'!AU103+'4 bbe Szociális védelem'!CB103+'4 bbf Technikai'!H103+B103+E103+K103</f>
        <v>-243038</v>
      </c>
      <c r="O103" s="129">
        <f>'4 bba Ált közszolg és Közrend'!BE103+'4 bbb Gazdasági ügyek'!AM103+'4 bbc Környezetvéd lakásépítés'!AM103+'4 bbd Szabadi sport kult vallás'!AV103+'4 bbe Szociális védelem'!CC103+'4 bbf Technikai'!I103+C103+F103+L103</f>
        <v>-5796255</v>
      </c>
      <c r="P103" s="129">
        <f>'4 bba Ált közszolg és Közrend'!BF103+'4 bbb Gazdasági ügyek'!AN103+'4 bbc Környezetvéd lakásépítés'!AN103+'4 bbd Szabadi sport kult vallás'!AW103+'4 bbe Szociális védelem'!CD103+'4 bbf Technikai'!J103+D103+G103+M103</f>
        <v>-8630726</v>
      </c>
    </row>
    <row r="104" spans="1:16" ht="15" customHeight="1">
      <c r="B104" s="52"/>
    </row>
    <row r="105" spans="1:16" ht="15" customHeight="1">
      <c r="N105" s="52"/>
    </row>
    <row r="106" spans="1:16" ht="15" customHeight="1"/>
    <row r="107" spans="1:16" ht="15" customHeight="1"/>
    <row r="108" spans="1:16" ht="15" customHeight="1"/>
    <row r="109" spans="1:16" ht="15" customHeight="1"/>
    <row r="110" spans="1:16" ht="15" customHeight="1"/>
    <row r="111" spans="1:16" ht="15" customHeight="1"/>
    <row r="112" spans="1:16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</sheetData>
  <mergeCells count="15">
    <mergeCell ref="E3:G3"/>
    <mergeCell ref="E4:G4"/>
    <mergeCell ref="B2:D2"/>
    <mergeCell ref="B3:D3"/>
    <mergeCell ref="B4:D4"/>
    <mergeCell ref="E2:G2"/>
    <mergeCell ref="N2:P2"/>
    <mergeCell ref="N3:P3"/>
    <mergeCell ref="N4:P4"/>
    <mergeCell ref="H2:J2"/>
    <mergeCell ref="H3:J3"/>
    <mergeCell ref="H4:J4"/>
    <mergeCell ref="K2:M2"/>
    <mergeCell ref="K3:M3"/>
    <mergeCell ref="K4:M4"/>
  </mergeCells>
  <phoneticPr fontId="17" type="noConversion"/>
  <printOptions horizontalCentered="1"/>
  <pageMargins left="0.43307086614173229" right="0.39370078740157483" top="0.70866141732283472" bottom="0.19685039370078741" header="0.19685039370078741" footer="0.19685039370078741"/>
  <pageSetup paperSize="9" scale="65" firstPageNumber="18" orientation="portrait" verticalDpi="300" r:id="rId1"/>
  <headerFooter alignWithMargins="0">
    <oddHeader>&amp;C
&amp;"Arial CE,Félkövér"
Budapest Főváros XV.ker.Önkormányzata 2014. évi költségvetés teljesítése (eFt)&amp;R&amp;8 4.3. m. a 21/2015 (V.4.) önkormányzati rendelethez</oddHeader>
    <oddFooter>&amp;C&amp;8                &amp;P. oldal</oddFooter>
  </headerFooter>
  <colBreaks count="1" manualBreakCount="1">
    <brk id="7" max="10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5"/>
  <dimension ref="A1:BU166"/>
  <sheetViews>
    <sheetView view="pageBreakPreview" zoomScale="75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0" sqref="H20"/>
    </sheetView>
  </sheetViews>
  <sheetFormatPr defaultRowHeight="12.75"/>
  <cols>
    <col min="1" max="1" width="49.28515625" style="70" customWidth="1"/>
    <col min="2" max="16" width="14.28515625" style="70" customWidth="1"/>
    <col min="17" max="16384" width="9.140625" style="70"/>
  </cols>
  <sheetData>
    <row r="1" spans="1:16" s="108" customFormat="1" ht="10.5" customHeight="1">
      <c r="A1" s="219" t="s">
        <v>167</v>
      </c>
      <c r="B1" s="744"/>
      <c r="C1" s="467">
        <v>1</v>
      </c>
      <c r="D1" s="719"/>
      <c r="E1" s="718"/>
      <c r="F1" s="227">
        <v>2</v>
      </c>
      <c r="G1" s="719"/>
      <c r="H1" s="718"/>
      <c r="I1" s="227">
        <v>3</v>
      </c>
      <c r="J1" s="719"/>
      <c r="K1" s="718"/>
      <c r="L1" s="227">
        <v>4</v>
      </c>
      <c r="M1" s="719"/>
      <c r="N1" s="718"/>
      <c r="O1" s="227">
        <v>5</v>
      </c>
      <c r="P1" s="719"/>
    </row>
    <row r="2" spans="1:16" ht="23.25" customHeight="1">
      <c r="A2" s="219" t="s">
        <v>492</v>
      </c>
      <c r="B2" s="1385" t="s">
        <v>1240</v>
      </c>
      <c r="C2" s="1466"/>
      <c r="D2" s="1467"/>
      <c r="E2" s="1388" t="s">
        <v>869</v>
      </c>
      <c r="F2" s="1371"/>
      <c r="G2" s="1372"/>
      <c r="H2" s="1388" t="s">
        <v>870</v>
      </c>
      <c r="I2" s="1371"/>
      <c r="J2" s="1372"/>
      <c r="K2" s="1388" t="s">
        <v>1014</v>
      </c>
      <c r="L2" s="1371"/>
      <c r="M2" s="1372"/>
      <c r="N2" s="1428" t="s">
        <v>981</v>
      </c>
      <c r="O2" s="1429"/>
      <c r="P2" s="1430"/>
    </row>
    <row r="3" spans="1:16" s="109" customFormat="1" ht="19.5" customHeight="1">
      <c r="A3" s="219" t="s">
        <v>758</v>
      </c>
      <c r="B3" s="1415"/>
      <c r="C3" s="1416"/>
      <c r="D3" s="1417"/>
      <c r="E3" s="1373" t="s">
        <v>467</v>
      </c>
      <c r="F3" s="1374"/>
      <c r="G3" s="1375"/>
      <c r="H3" s="1373" t="s">
        <v>467</v>
      </c>
      <c r="I3" s="1374"/>
      <c r="J3" s="1375"/>
      <c r="K3" s="1373" t="s">
        <v>540</v>
      </c>
      <c r="L3" s="1374"/>
      <c r="M3" s="1375"/>
      <c r="N3" s="1425" t="s">
        <v>463</v>
      </c>
      <c r="O3" s="1426"/>
      <c r="P3" s="1427"/>
    </row>
    <row r="4" spans="1:16" ht="23.25" hidden="1" customHeight="1">
      <c r="A4" s="181"/>
      <c r="B4" s="1421"/>
      <c r="C4" s="1422"/>
      <c r="D4" s="1423"/>
      <c r="E4" s="1421"/>
      <c r="F4" s="1422"/>
      <c r="G4" s="1423"/>
      <c r="H4" s="1421"/>
      <c r="I4" s="1422"/>
      <c r="J4" s="1423"/>
      <c r="K4" s="1421"/>
      <c r="L4" s="1422"/>
      <c r="M4" s="1423"/>
      <c r="N4" s="1421"/>
      <c r="O4" s="1422"/>
      <c r="P4" s="1423"/>
    </row>
    <row r="5" spans="1:16" s="108" customFormat="1" ht="25.5" customHeight="1">
      <c r="A5" s="310" t="s">
        <v>28</v>
      </c>
      <c r="B5" s="503" t="s">
        <v>754</v>
      </c>
      <c r="C5" s="504" t="s">
        <v>902</v>
      </c>
      <c r="D5" s="503" t="s">
        <v>903</v>
      </c>
      <c r="E5" s="503" t="s">
        <v>754</v>
      </c>
      <c r="F5" s="504" t="s">
        <v>902</v>
      </c>
      <c r="G5" s="503" t="s">
        <v>903</v>
      </c>
      <c r="H5" s="503" t="s">
        <v>754</v>
      </c>
      <c r="I5" s="504" t="s">
        <v>902</v>
      </c>
      <c r="J5" s="503" t="s">
        <v>903</v>
      </c>
      <c r="K5" s="503" t="s">
        <v>754</v>
      </c>
      <c r="L5" s="504" t="s">
        <v>902</v>
      </c>
      <c r="M5" s="503" t="s">
        <v>903</v>
      </c>
      <c r="N5" s="503" t="s">
        <v>754</v>
      </c>
      <c r="O5" s="504" t="s">
        <v>902</v>
      </c>
      <c r="P5" s="503" t="s">
        <v>903</v>
      </c>
    </row>
    <row r="6" spans="1:16" s="110" customFormat="1" ht="11.25" customHeight="1">
      <c r="A6" s="263"/>
      <c r="B6" s="263" t="s">
        <v>332</v>
      </c>
      <c r="C6" s="263" t="s">
        <v>165</v>
      </c>
      <c r="D6" s="263" t="s">
        <v>159</v>
      </c>
      <c r="E6" s="263" t="s">
        <v>160</v>
      </c>
      <c r="F6" s="263" t="s">
        <v>1209</v>
      </c>
      <c r="G6" s="263" t="s">
        <v>1210</v>
      </c>
      <c r="H6" s="263" t="s">
        <v>1211</v>
      </c>
      <c r="I6" s="263" t="s">
        <v>1226</v>
      </c>
      <c r="J6" s="263" t="s">
        <v>1227</v>
      </c>
      <c r="K6" s="263" t="s">
        <v>224</v>
      </c>
      <c r="L6" s="263" t="s">
        <v>1228</v>
      </c>
      <c r="M6" s="263" t="s">
        <v>986</v>
      </c>
      <c r="N6" s="263" t="s">
        <v>987</v>
      </c>
      <c r="O6" s="263" t="s">
        <v>988</v>
      </c>
      <c r="P6" s="263" t="s">
        <v>989</v>
      </c>
    </row>
    <row r="7" spans="1:16" ht="13.5" hidden="1" customHeight="1">
      <c r="A7" s="255"/>
      <c r="B7" s="257"/>
      <c r="C7" s="257" t="e">
        <v>#REF!</v>
      </c>
      <c r="D7" s="254"/>
      <c r="E7" s="45"/>
      <c r="F7" s="45"/>
      <c r="G7" s="51"/>
      <c r="H7" s="45"/>
      <c r="I7" s="45"/>
      <c r="J7" s="51"/>
      <c r="K7" s="45"/>
      <c r="L7" s="45"/>
      <c r="M7" s="51"/>
      <c r="N7" s="254"/>
      <c r="O7" s="254"/>
      <c r="P7" s="254"/>
    </row>
    <row r="8" spans="1:16" ht="13.5" customHeight="1">
      <c r="A8" s="255" t="s">
        <v>759</v>
      </c>
      <c r="B8" s="257">
        <f>'4 bbf Technikai'!N8+'4 ba Polg Hiv'!AF8+'4 a Intézmények'!BA8</f>
        <v>1573.76</v>
      </c>
      <c r="C8" s="257">
        <f>'4 bbf Technikai'!O8+'4 ba Polg Hiv'!AG8+'4 a Intézmények'!BB8</f>
        <v>1576.76</v>
      </c>
      <c r="D8" s="254">
        <f>'4 bbf Technikai'!P8+'4 ba Polg Hiv'!AH8+'4 a Intézmények'!BC8</f>
        <v>1516.76</v>
      </c>
      <c r="E8" s="45"/>
      <c r="F8" s="45"/>
      <c r="G8" s="51"/>
      <c r="H8" s="45"/>
      <c r="I8" s="45"/>
      <c r="J8" s="51"/>
      <c r="K8" s="49"/>
      <c r="L8" s="49"/>
      <c r="M8" s="51"/>
      <c r="N8" s="254">
        <f>B8+K8</f>
        <v>1573.76</v>
      </c>
      <c r="O8" s="254">
        <f t="shared" ref="N8:P12" si="0">C8+L8</f>
        <v>1576.76</v>
      </c>
      <c r="P8" s="254">
        <f t="shared" si="0"/>
        <v>1516.76</v>
      </c>
    </row>
    <row r="9" spans="1:16" ht="13.5" customHeight="1">
      <c r="A9" s="973" t="s">
        <v>781</v>
      </c>
      <c r="B9" s="257">
        <f>'4 bbf Technikai'!N9+'4 ba Polg Hiv'!AF9+'4 a Intézmények'!BA9</f>
        <v>1358.76</v>
      </c>
      <c r="C9" s="257">
        <f>'4 bbf Technikai'!O9+'4 ba Polg Hiv'!AG9+'4 a Intézmények'!BB9</f>
        <v>1579.76</v>
      </c>
      <c r="D9" s="254">
        <f>'4 bbf Technikai'!P9+'4 ba Polg Hiv'!AH9+'4 a Intézmények'!BC9</f>
        <v>1519.76</v>
      </c>
      <c r="E9" s="45"/>
      <c r="F9" s="45"/>
      <c r="G9" s="51"/>
      <c r="H9" s="45"/>
      <c r="I9" s="45"/>
      <c r="J9" s="51"/>
      <c r="K9" s="49"/>
      <c r="L9" s="49"/>
      <c r="M9" s="51"/>
      <c r="N9" s="254">
        <f t="shared" si="0"/>
        <v>1358.76</v>
      </c>
      <c r="O9" s="254">
        <f t="shared" si="0"/>
        <v>1579.76</v>
      </c>
      <c r="P9" s="254">
        <f t="shared" si="0"/>
        <v>1519.76</v>
      </c>
    </row>
    <row r="10" spans="1:16" ht="13.5" customHeight="1">
      <c r="A10" s="973" t="s">
        <v>1367</v>
      </c>
      <c r="B10" s="257">
        <f>'4 bbf Technikai'!N10+'4 ba Polg Hiv'!AF10+'4 a Intézmények'!BA10</f>
        <v>0</v>
      </c>
      <c r="C10" s="257">
        <f>'4 bbf Technikai'!O10+'4 ba Polg Hiv'!AG10+'4 a Intézmények'!BB10</f>
        <v>1584.76</v>
      </c>
      <c r="D10" s="254">
        <f>'4 bbf Technikai'!P10+'4 ba Polg Hiv'!AH10+'4 a Intézmények'!BC10</f>
        <v>1524.76</v>
      </c>
      <c r="E10" s="45"/>
      <c r="F10" s="45"/>
      <c r="G10" s="51"/>
      <c r="H10" s="45"/>
      <c r="I10" s="45"/>
      <c r="J10" s="51"/>
      <c r="K10" s="49"/>
      <c r="L10" s="49"/>
      <c r="M10" s="51"/>
      <c r="N10" s="254">
        <f t="shared" si="0"/>
        <v>0</v>
      </c>
      <c r="O10" s="254">
        <f t="shared" si="0"/>
        <v>1584.76</v>
      </c>
      <c r="P10" s="254">
        <f t="shared" si="0"/>
        <v>1524.76</v>
      </c>
    </row>
    <row r="11" spans="1:16" ht="13.5" hidden="1" customHeight="1">
      <c r="A11" s="255"/>
      <c r="B11" s="257"/>
      <c r="C11" s="257"/>
      <c r="D11" s="254"/>
      <c r="E11" s="45"/>
      <c r="F11" s="45"/>
      <c r="G11" s="51"/>
      <c r="H11" s="45"/>
      <c r="I11" s="45"/>
      <c r="J11" s="51"/>
      <c r="K11" s="49"/>
      <c r="L11" s="49"/>
      <c r="M11" s="51"/>
      <c r="N11" s="254">
        <f>B11+K11</f>
        <v>0</v>
      </c>
      <c r="O11" s="254">
        <f>C11+L11</f>
        <v>0</v>
      </c>
      <c r="P11" s="254">
        <f t="shared" si="0"/>
        <v>0</v>
      </c>
    </row>
    <row r="12" spans="1:16" ht="13.5" customHeight="1">
      <c r="A12" s="255" t="s">
        <v>1009</v>
      </c>
      <c r="B12" s="257">
        <f>'4 bbf Technikai'!N12+'4 ba Polg Hiv'!AF12+'4 a Intézmények'!BA12</f>
        <v>550</v>
      </c>
      <c r="C12" s="257">
        <f>'4 bbf Technikai'!O12+'4 ba Polg Hiv'!AG12+'4 a Intézmények'!BB12</f>
        <v>550</v>
      </c>
      <c r="D12" s="254">
        <f>'4 bbf Technikai'!P12+'4 ba Polg Hiv'!AH12+'4 a Intézmények'!BC12</f>
        <v>406</v>
      </c>
      <c r="E12" s="45"/>
      <c r="F12" s="45"/>
      <c r="G12" s="51"/>
      <c r="H12" s="45"/>
      <c r="I12" s="45"/>
      <c r="J12" s="51"/>
      <c r="K12" s="49"/>
      <c r="L12" s="49"/>
      <c r="M12" s="51"/>
      <c r="N12" s="254">
        <f t="shared" si="0"/>
        <v>550</v>
      </c>
      <c r="O12" s="254">
        <f t="shared" si="0"/>
        <v>550</v>
      </c>
      <c r="P12" s="254">
        <f t="shared" si="0"/>
        <v>406</v>
      </c>
    </row>
    <row r="13" spans="1:16" ht="13.5" hidden="1" customHeight="1">
      <c r="A13" s="255"/>
      <c r="B13" s="257"/>
      <c r="C13" s="257"/>
      <c r="D13" s="254"/>
      <c r="E13" s="45"/>
      <c r="F13" s="45"/>
      <c r="G13" s="51"/>
      <c r="H13" s="45"/>
      <c r="I13" s="45"/>
      <c r="J13" s="51"/>
      <c r="K13" s="45"/>
      <c r="L13" s="45"/>
      <c r="M13" s="51"/>
      <c r="N13" s="254"/>
      <c r="O13" s="254"/>
      <c r="P13" s="254"/>
    </row>
    <row r="14" spans="1:16" ht="15" customHeight="1">
      <c r="A14" s="264" t="s">
        <v>456</v>
      </c>
      <c r="B14" s="53"/>
      <c r="C14" s="45"/>
      <c r="D14" s="51"/>
      <c r="E14" s="53"/>
      <c r="F14" s="45"/>
      <c r="G14" s="51"/>
      <c r="H14" s="53"/>
      <c r="I14" s="45"/>
      <c r="J14" s="51"/>
      <c r="K14" s="53"/>
      <c r="L14" s="45"/>
      <c r="M14" s="51"/>
      <c r="N14" s="53"/>
      <c r="O14" s="51"/>
      <c r="P14" s="51">
        <f>SUM(N14:O14)</f>
        <v>0</v>
      </c>
    </row>
    <row r="15" spans="1:16" ht="15" hidden="1" customHeight="1">
      <c r="A15" s="197" t="s">
        <v>674</v>
      </c>
      <c r="B15" s="45"/>
      <c r="C15" s="45"/>
      <c r="D15" s="50"/>
      <c r="E15" s="49"/>
      <c r="F15" s="49"/>
      <c r="G15" s="50"/>
      <c r="H15" s="49"/>
      <c r="I15" s="49"/>
      <c r="J15" s="50"/>
      <c r="K15" s="49"/>
      <c r="L15" s="49"/>
      <c r="M15" s="50"/>
      <c r="N15" s="51">
        <f t="shared" ref="N15:P32" si="1">B15+K15</f>
        <v>0</v>
      </c>
      <c r="O15" s="51">
        <f t="shared" ref="O15:O30" si="2">C15+L15</f>
        <v>0</v>
      </c>
      <c r="P15" s="50">
        <f>SUM(N15+O15)</f>
        <v>0</v>
      </c>
    </row>
    <row r="16" spans="1:16" ht="15" customHeight="1">
      <c r="A16" s="197" t="s">
        <v>259</v>
      </c>
      <c r="B16" s="45">
        <f>'4 bbf Technikai'!N16+'4 ba Polg Hiv'!AF16+'4 a Intézmények'!BA16</f>
        <v>3993660</v>
      </c>
      <c r="C16" s="45">
        <f>'4 bbf Technikai'!O16+'4 ba Polg Hiv'!AG16+'4 a Intézmények'!BB16</f>
        <v>4144118</v>
      </c>
      <c r="D16" s="50">
        <f>'4 bbf Technikai'!P16+'4 ba Polg Hiv'!AH16+'4 a Intézmények'!BC16</f>
        <v>3963467</v>
      </c>
      <c r="E16" s="49"/>
      <c r="F16" s="49"/>
      <c r="G16" s="50"/>
      <c r="H16" s="49"/>
      <c r="I16" s="49"/>
      <c r="J16" s="50"/>
      <c r="K16" s="49"/>
      <c r="L16" s="49"/>
      <c r="M16" s="50"/>
      <c r="N16" s="51">
        <f>B16+K16</f>
        <v>3993660</v>
      </c>
      <c r="O16" s="51">
        <f t="shared" si="2"/>
        <v>4144118</v>
      </c>
      <c r="P16" s="50">
        <f t="shared" si="1"/>
        <v>3963467</v>
      </c>
    </row>
    <row r="17" spans="1:20" ht="15" customHeight="1">
      <c r="A17" s="197" t="s">
        <v>864</v>
      </c>
      <c r="B17" s="45">
        <f>'4 bbf Technikai'!N17+'4 ba Polg Hiv'!AF17+'4 a Intézmények'!BA17</f>
        <v>268711</v>
      </c>
      <c r="C17" s="45">
        <f>'4 bbf Technikai'!O17+'4 ba Polg Hiv'!AG17+'4 a Intézmények'!BB17</f>
        <v>294353</v>
      </c>
      <c r="D17" s="50">
        <f>'4 bbf Technikai'!P17+'4 ba Polg Hiv'!AH17+'4 a Intézmények'!BC17</f>
        <v>234120</v>
      </c>
      <c r="E17" s="49"/>
      <c r="F17" s="49"/>
      <c r="G17" s="50"/>
      <c r="H17" s="49"/>
      <c r="I17" s="49"/>
      <c r="J17" s="50"/>
      <c r="K17" s="49"/>
      <c r="L17" s="49"/>
      <c r="M17" s="50"/>
      <c r="N17" s="51">
        <f t="shared" si="1"/>
        <v>268711</v>
      </c>
      <c r="O17" s="51">
        <f t="shared" si="2"/>
        <v>294353</v>
      </c>
      <c r="P17" s="50">
        <f t="shared" si="1"/>
        <v>234120</v>
      </c>
    </row>
    <row r="18" spans="1:20" ht="15" customHeight="1">
      <c r="A18" s="59" t="s">
        <v>865</v>
      </c>
      <c r="B18" s="45">
        <f>'4 bbf Technikai'!N18+'4 ba Polg Hiv'!AF18+'4 a Intézmények'!BA18</f>
        <v>1258011</v>
      </c>
      <c r="C18" s="45">
        <f>'4 bbf Technikai'!O18+'4 ba Polg Hiv'!AG18+'4 a Intézmények'!BB18</f>
        <v>1267311</v>
      </c>
      <c r="D18" s="50">
        <f>'4 bbf Technikai'!P18+'4 ba Polg Hiv'!AH18+'4 a Intézmények'!BC18</f>
        <v>1154697</v>
      </c>
      <c r="E18" s="49"/>
      <c r="F18" s="49"/>
      <c r="G18" s="50"/>
      <c r="H18" s="49"/>
      <c r="I18" s="49"/>
      <c r="J18" s="50"/>
      <c r="K18" s="49"/>
      <c r="L18" s="49"/>
      <c r="M18" s="50"/>
      <c r="N18" s="51">
        <f t="shared" si="1"/>
        <v>1258011</v>
      </c>
      <c r="O18" s="51">
        <f t="shared" si="2"/>
        <v>1267311</v>
      </c>
      <c r="P18" s="50">
        <f t="shared" si="1"/>
        <v>1154697</v>
      </c>
      <c r="R18" s="114"/>
      <c r="S18" s="114"/>
      <c r="T18" s="114"/>
    </row>
    <row r="19" spans="1:20" ht="15" customHeight="1">
      <c r="A19" s="220" t="s">
        <v>866</v>
      </c>
      <c r="B19" s="45">
        <f>'4 bbf Technikai'!N19+'4 ba Polg Hiv'!AF19+'4 a Intézmények'!BA19</f>
        <v>1902654</v>
      </c>
      <c r="C19" s="45">
        <f>'4 bbf Technikai'!O19+'4 ba Polg Hiv'!AG19+'4 a Intézmények'!BB19</f>
        <v>0</v>
      </c>
      <c r="D19" s="50">
        <f>'4 bbf Technikai'!P19+'4 ba Polg Hiv'!AH19+'4 a Intézmények'!BC19</f>
        <v>0</v>
      </c>
      <c r="E19" s="49"/>
      <c r="F19" s="49"/>
      <c r="G19" s="50"/>
      <c r="H19" s="49"/>
      <c r="I19" s="49"/>
      <c r="J19" s="50"/>
      <c r="K19" s="49"/>
      <c r="L19" s="49"/>
      <c r="M19" s="50"/>
      <c r="N19" s="51">
        <f t="shared" si="1"/>
        <v>1902654</v>
      </c>
      <c r="O19" s="51">
        <f t="shared" si="2"/>
        <v>0</v>
      </c>
      <c r="P19" s="50">
        <f t="shared" si="1"/>
        <v>0</v>
      </c>
    </row>
    <row r="20" spans="1:20" ht="15" customHeight="1">
      <c r="A20" s="220" t="s">
        <v>146</v>
      </c>
      <c r="B20" s="45">
        <f>'4 bbf Technikai'!N20+'4 ba Polg Hiv'!AF20+'4 a Intézmények'!BA20</f>
        <v>628501</v>
      </c>
      <c r="C20" s="45">
        <f>'4 bbf Technikai'!O20+'4 ba Polg Hiv'!AG20+'4 a Intézmények'!BB20</f>
        <v>753180</v>
      </c>
      <c r="D20" s="50">
        <f>'4 bbf Technikai'!P20+'4 ba Polg Hiv'!AH20+'4 a Intézmények'!BC20</f>
        <v>728896</v>
      </c>
      <c r="E20" s="49"/>
      <c r="F20" s="49"/>
      <c r="G20" s="50"/>
      <c r="H20" s="49"/>
      <c r="I20" s="49"/>
      <c r="J20" s="50"/>
      <c r="K20" s="49"/>
      <c r="L20" s="49"/>
      <c r="M20" s="50"/>
      <c r="N20" s="51">
        <f t="shared" si="1"/>
        <v>628501</v>
      </c>
      <c r="O20" s="51">
        <f t="shared" si="2"/>
        <v>753180</v>
      </c>
      <c r="P20" s="50">
        <f t="shared" si="1"/>
        <v>728896</v>
      </c>
    </row>
    <row r="21" spans="1:20" ht="15" customHeight="1">
      <c r="A21" s="220" t="s">
        <v>645</v>
      </c>
      <c r="B21" s="45">
        <f>'4 bbf Technikai'!N21+'4 ba Polg Hiv'!AF21+'4 a Intézmények'!BA21</f>
        <v>169697</v>
      </c>
      <c r="C21" s="45">
        <f>'4 bbf Technikai'!O21+'4 ba Polg Hiv'!AG21+'4 a Intézmények'!BB21</f>
        <v>198371</v>
      </c>
      <c r="D21" s="50">
        <f>'4 bbf Technikai'!P21+'4 ba Polg Hiv'!AH21+'4 a Intézmények'!BC21</f>
        <v>192051</v>
      </c>
      <c r="E21" s="49"/>
      <c r="F21" s="49"/>
      <c r="G21" s="50"/>
      <c r="H21" s="49"/>
      <c r="I21" s="49"/>
      <c r="J21" s="50"/>
      <c r="K21" s="49"/>
      <c r="L21" s="49"/>
      <c r="M21" s="50"/>
      <c r="N21" s="51">
        <f t="shared" si="1"/>
        <v>169697</v>
      </c>
      <c r="O21" s="51">
        <f t="shared" si="2"/>
        <v>198371</v>
      </c>
      <c r="P21" s="50">
        <f t="shared" si="1"/>
        <v>192051</v>
      </c>
    </row>
    <row r="22" spans="1:20" ht="15" customHeight="1">
      <c r="A22" s="220" t="s">
        <v>479</v>
      </c>
      <c r="B22" s="45">
        <f>'4 bbf Technikai'!N22+'4 ba Polg Hiv'!AF22+'4 a Intézmények'!BA22</f>
        <v>2819792</v>
      </c>
      <c r="C22" s="45">
        <f>'4 bbf Technikai'!O22+'4 ba Polg Hiv'!AG22+'4 a Intézmények'!BB22</f>
        <v>5194597</v>
      </c>
      <c r="D22" s="50">
        <f>'4 bbf Technikai'!P22+'4 ba Polg Hiv'!AH22+'4 a Intézmények'!BC22</f>
        <v>4355046</v>
      </c>
      <c r="E22" s="49"/>
      <c r="F22" s="49"/>
      <c r="G22" s="50"/>
      <c r="H22" s="49"/>
      <c r="I22" s="49"/>
      <c r="J22" s="50"/>
      <c r="K22" s="49"/>
      <c r="L22" s="49"/>
      <c r="M22" s="50"/>
      <c r="N22" s="51">
        <f>B22+K22</f>
        <v>2819792</v>
      </c>
      <c r="O22" s="51">
        <f>C22+L22</f>
        <v>5194597</v>
      </c>
      <c r="P22" s="50">
        <f t="shared" si="1"/>
        <v>4355046</v>
      </c>
    </row>
    <row r="23" spans="1:20" ht="15" customHeight="1">
      <c r="A23" s="197" t="s">
        <v>1230</v>
      </c>
      <c r="B23" s="45">
        <f>'4 bbf Technikai'!N23+'4 ba Polg Hiv'!AF23+'4 a Intézmények'!BA23</f>
        <v>615801</v>
      </c>
      <c r="C23" s="45">
        <f>'4 bbf Technikai'!O23+'4 ba Polg Hiv'!AG23+'4 a Intézmények'!BB23</f>
        <v>549841</v>
      </c>
      <c r="D23" s="50">
        <f>'4 bbf Technikai'!P23+'4 ba Polg Hiv'!AH23+'4 a Intézmények'!BC23</f>
        <v>469099</v>
      </c>
      <c r="E23" s="49"/>
      <c r="F23" s="49"/>
      <c r="G23" s="50"/>
      <c r="H23" s="49"/>
      <c r="I23" s="49"/>
      <c r="J23" s="50"/>
      <c r="K23" s="49"/>
      <c r="L23" s="49"/>
      <c r="M23" s="50"/>
      <c r="N23" s="51">
        <f t="shared" si="1"/>
        <v>615801</v>
      </c>
      <c r="O23" s="51">
        <f t="shared" si="2"/>
        <v>549841</v>
      </c>
      <c r="P23" s="50">
        <f t="shared" si="1"/>
        <v>469099</v>
      </c>
    </row>
    <row r="24" spans="1:20" ht="15" hidden="1" customHeight="1">
      <c r="A24" s="197" t="s">
        <v>867</v>
      </c>
      <c r="B24" s="45">
        <f>'4 bbf Technikai'!N24+'4 ba Polg Hiv'!AF24+'4 a Intézmények'!BA24</f>
        <v>0</v>
      </c>
      <c r="C24" s="45">
        <f>'4 bbf Technikai'!O24+'4 ba Polg Hiv'!AG24+'4 a Intézmények'!BB24</f>
        <v>0</v>
      </c>
      <c r="D24" s="50">
        <f>'4 bbf Technikai'!P24+'4 ba Polg Hiv'!AH24+'4 a Intézmények'!BC24</f>
        <v>0</v>
      </c>
      <c r="E24" s="49"/>
      <c r="F24" s="49"/>
      <c r="G24" s="50"/>
      <c r="H24" s="49"/>
      <c r="I24" s="49"/>
      <c r="J24" s="50"/>
      <c r="K24" s="49"/>
      <c r="L24" s="49"/>
      <c r="M24" s="50"/>
      <c r="N24" s="51">
        <f t="shared" si="1"/>
        <v>0</v>
      </c>
      <c r="O24" s="51">
        <f t="shared" si="2"/>
        <v>0</v>
      </c>
      <c r="P24" s="50">
        <f t="shared" si="1"/>
        <v>0</v>
      </c>
    </row>
    <row r="25" spans="1:20" ht="15" customHeight="1">
      <c r="A25" s="197" t="s">
        <v>1249</v>
      </c>
      <c r="B25" s="45">
        <f>'4 bbf Technikai'!N25+'4 ba Polg Hiv'!AF25+'4 a Intézmények'!BA25</f>
        <v>70460</v>
      </c>
      <c r="C25" s="45">
        <f>'4 bbf Technikai'!O25+'4 ba Polg Hiv'!AG25+'4 a Intézmények'!BB25</f>
        <v>79110</v>
      </c>
      <c r="D25" s="50">
        <f>'4 bbf Technikai'!P25+'4 ba Polg Hiv'!AH25+'4 a Intézmények'!BC25</f>
        <v>66805</v>
      </c>
      <c r="E25" s="49"/>
      <c r="F25" s="49"/>
      <c r="G25" s="50"/>
      <c r="H25" s="49"/>
      <c r="I25" s="49"/>
      <c r="J25" s="50"/>
      <c r="K25" s="49"/>
      <c r="L25" s="49"/>
      <c r="M25" s="50"/>
      <c r="N25" s="51">
        <f t="shared" si="1"/>
        <v>70460</v>
      </c>
      <c r="O25" s="51">
        <f t="shared" si="2"/>
        <v>79110</v>
      </c>
      <c r="P25" s="50">
        <f t="shared" si="1"/>
        <v>66805</v>
      </c>
    </row>
    <row r="26" spans="1:20" ht="15" customHeight="1">
      <c r="A26" s="197" t="s">
        <v>1250</v>
      </c>
      <c r="B26" s="45">
        <f>'4 bbf Technikai'!N26+'4 ba Polg Hiv'!AF26+'4 a Intézmények'!BA26</f>
        <v>0</v>
      </c>
      <c r="C26" s="45">
        <f>'4 bbf Technikai'!O26+'4 ba Polg Hiv'!AG26+'4 a Intézmények'!BB26</f>
        <v>0</v>
      </c>
      <c r="D26" s="50">
        <f>'4 bbf Technikai'!P26+'4 ba Polg Hiv'!AH26+'4 a Intézmények'!BC26</f>
        <v>0</v>
      </c>
      <c r="E26" s="49"/>
      <c r="F26" s="49"/>
      <c r="G26" s="50"/>
      <c r="H26" s="49"/>
      <c r="I26" s="49"/>
      <c r="J26" s="50"/>
      <c r="K26" s="49"/>
      <c r="L26" s="49"/>
      <c r="M26" s="50"/>
      <c r="N26" s="51">
        <f t="shared" si="1"/>
        <v>0</v>
      </c>
      <c r="O26" s="51">
        <f t="shared" si="2"/>
        <v>0</v>
      </c>
      <c r="P26" s="50">
        <f t="shared" si="1"/>
        <v>0</v>
      </c>
    </row>
    <row r="27" spans="1:20" ht="15" customHeight="1">
      <c r="A27" s="197" t="s">
        <v>1251</v>
      </c>
      <c r="B27" s="45">
        <f>'4 bbf Technikai'!N27+'4 ba Polg Hiv'!AF27+'4 a Intézmények'!BA27</f>
        <v>140500</v>
      </c>
      <c r="C27" s="45">
        <f>'4 bbf Technikai'!O27+'4 ba Polg Hiv'!AG27+'4 a Intézmények'!BB27</f>
        <v>227901</v>
      </c>
      <c r="D27" s="50">
        <f>'4 bbf Technikai'!P27+'4 ba Polg Hiv'!AH27+'4 a Intézmények'!BC27</f>
        <v>220572</v>
      </c>
      <c r="E27" s="49"/>
      <c r="F27" s="49"/>
      <c r="G27" s="50"/>
      <c r="H27" s="49"/>
      <c r="I27" s="49"/>
      <c r="J27" s="50"/>
      <c r="K27" s="49"/>
      <c r="L27" s="49"/>
      <c r="M27" s="50"/>
      <c r="N27" s="51">
        <f t="shared" si="1"/>
        <v>140500</v>
      </c>
      <c r="O27" s="51">
        <f t="shared" si="2"/>
        <v>227901</v>
      </c>
      <c r="P27" s="50">
        <f t="shared" si="1"/>
        <v>220572</v>
      </c>
    </row>
    <row r="28" spans="1:20" ht="15" customHeight="1">
      <c r="A28" s="197" t="s">
        <v>1252</v>
      </c>
      <c r="B28" s="45">
        <f>'4 bbf Technikai'!N28+'4 ba Polg Hiv'!AF28+'4 a Intézmények'!BA28</f>
        <v>2000</v>
      </c>
      <c r="C28" s="45">
        <f>'4 bbf Technikai'!O28+'4 ba Polg Hiv'!AG28+'4 a Intézmények'!BB28</f>
        <v>2000</v>
      </c>
      <c r="D28" s="50">
        <f>'4 bbf Technikai'!P28+'4 ba Polg Hiv'!AH28+'4 a Intézmények'!BC28</f>
        <v>96</v>
      </c>
      <c r="E28" s="49"/>
      <c r="F28" s="49"/>
      <c r="G28" s="50"/>
      <c r="H28" s="49"/>
      <c r="I28" s="49"/>
      <c r="J28" s="50"/>
      <c r="K28" s="49"/>
      <c r="L28" s="49"/>
      <c r="M28" s="50"/>
      <c r="N28" s="51">
        <f t="shared" si="1"/>
        <v>2000</v>
      </c>
      <c r="O28" s="51">
        <f t="shared" si="2"/>
        <v>2000</v>
      </c>
      <c r="P28" s="50">
        <f t="shared" si="1"/>
        <v>96</v>
      </c>
    </row>
    <row r="29" spans="1:20" ht="15" customHeight="1">
      <c r="A29" s="197" t="s">
        <v>183</v>
      </c>
      <c r="B29" s="45">
        <f>'4 bbf Technikai'!N29+'4 ba Polg Hiv'!AF29+'4 a Intézmények'!BA29</f>
        <v>24000</v>
      </c>
      <c r="C29" s="45">
        <f>'4 bbf Technikai'!O29+'4 ba Polg Hiv'!AG29+'4 a Intézmények'!BB29</f>
        <v>190540</v>
      </c>
      <c r="D29" s="50">
        <f>'4 bbf Technikai'!P29+'4 ba Polg Hiv'!AH29+'4 a Intézmények'!BC29</f>
        <v>0</v>
      </c>
      <c r="E29" s="49"/>
      <c r="F29" s="49"/>
      <c r="G29" s="50"/>
      <c r="H29" s="49"/>
      <c r="I29" s="49"/>
      <c r="J29" s="50"/>
      <c r="K29" s="49"/>
      <c r="L29" s="49"/>
      <c r="M29" s="50"/>
      <c r="N29" s="51">
        <f t="shared" si="1"/>
        <v>24000</v>
      </c>
      <c r="O29" s="51">
        <f t="shared" si="2"/>
        <v>190540</v>
      </c>
      <c r="P29" s="50">
        <f t="shared" si="1"/>
        <v>0</v>
      </c>
    </row>
    <row r="30" spans="1:20" ht="15" customHeight="1">
      <c r="A30" s="197" t="s">
        <v>184</v>
      </c>
      <c r="B30" s="45">
        <f>'4 bbf Technikai'!N30+'4 ba Polg Hiv'!AF30+'4 a Intézmények'!BA30</f>
        <v>322289</v>
      </c>
      <c r="C30" s="45">
        <f>'4 bbf Technikai'!O30+'4 ba Polg Hiv'!AG30+'4 a Intézmények'!BB30</f>
        <v>172304</v>
      </c>
      <c r="D30" s="50">
        <f>'4 bbf Technikai'!P30+'4 ba Polg Hiv'!AH30+'4 a Intézmények'!BC30</f>
        <v>0</v>
      </c>
      <c r="E30" s="49"/>
      <c r="F30" s="49"/>
      <c r="G30" s="50"/>
      <c r="H30" s="49"/>
      <c r="I30" s="49"/>
      <c r="J30" s="50"/>
      <c r="K30" s="49"/>
      <c r="L30" s="49"/>
      <c r="M30" s="50"/>
      <c r="N30" s="51">
        <f t="shared" si="1"/>
        <v>322289</v>
      </c>
      <c r="O30" s="51">
        <f t="shared" si="2"/>
        <v>172304</v>
      </c>
      <c r="P30" s="50">
        <f t="shared" si="1"/>
        <v>0</v>
      </c>
    </row>
    <row r="31" spans="1:20" ht="15" customHeight="1">
      <c r="A31" s="222" t="s">
        <v>678</v>
      </c>
      <c r="B31" s="47">
        <f>SUM(B15:B30)</f>
        <v>12216076</v>
      </c>
      <c r="C31" s="47">
        <f>SUM(C15:C30)</f>
        <v>13073626</v>
      </c>
      <c r="D31" s="47">
        <f>SUM(D15:D30)</f>
        <v>11384849</v>
      </c>
      <c r="E31" s="47">
        <f>SUM(E15:E30)</f>
        <v>0</v>
      </c>
      <c r="F31" s="47">
        <f>SUM(F15:F30)</f>
        <v>0</v>
      </c>
      <c r="G31" s="47">
        <f>SUM(E31+F31)</f>
        <v>0</v>
      </c>
      <c r="H31" s="47">
        <f>SUM(H15:H30)</f>
        <v>0</v>
      </c>
      <c r="I31" s="47">
        <f>SUM(I15:I30)</f>
        <v>0</v>
      </c>
      <c r="J31" s="47">
        <f>SUM(H31+I31)</f>
        <v>0</v>
      </c>
      <c r="K31" s="47">
        <f>SUM(K15:K30)</f>
        <v>0</v>
      </c>
      <c r="L31" s="47">
        <f>SUM(L15:L30)</f>
        <v>0</v>
      </c>
      <c r="M31" s="47">
        <f>SUM(K31+L31)</f>
        <v>0</v>
      </c>
      <c r="N31" s="47">
        <f>SUM(N15:N30)</f>
        <v>12216076</v>
      </c>
      <c r="O31" s="47">
        <f>SUM(O15:O30)</f>
        <v>13073626</v>
      </c>
      <c r="P31" s="47">
        <f>SUM(P15:P30)</f>
        <v>11384849</v>
      </c>
    </row>
    <row r="32" spans="1:20" ht="15" customHeight="1">
      <c r="A32" s="70" t="s">
        <v>135</v>
      </c>
      <c r="B32" s="45">
        <f>'4 bbf Technikai'!N32+'4 ba Polg Hiv'!AF32+'4 a Intézmények'!BA32</f>
        <v>1137829</v>
      </c>
      <c r="C32" s="45">
        <f>'4 bbf Technikai'!O32+'4 ba Polg Hiv'!AG32+'4 a Intézmények'!BB32</f>
        <v>2319569</v>
      </c>
      <c r="D32" s="50">
        <f>'4 bbf Technikai'!P32+'4 ba Polg Hiv'!AH32+'4 a Intézmények'!BC32</f>
        <v>1375125</v>
      </c>
      <c r="E32" s="49"/>
      <c r="F32" s="49"/>
      <c r="G32" s="50"/>
      <c r="H32" s="49"/>
      <c r="I32" s="49"/>
      <c r="J32" s="50"/>
      <c r="K32" s="49"/>
      <c r="L32" s="49"/>
      <c r="M32" s="50"/>
      <c r="N32" s="51">
        <f t="shared" ref="N32:N37" si="3">B32+K32</f>
        <v>1137829</v>
      </c>
      <c r="O32" s="51">
        <f t="shared" ref="O32:P40" si="4">C32+L32</f>
        <v>2319569</v>
      </c>
      <c r="P32" s="50">
        <f t="shared" si="1"/>
        <v>1375125</v>
      </c>
    </row>
    <row r="33" spans="1:18" ht="15" customHeight="1">
      <c r="A33" s="197" t="s">
        <v>136</v>
      </c>
      <c r="B33" s="45">
        <f>'4 bbf Technikai'!N33+'4 ba Polg Hiv'!AF33+'4 a Intézmények'!BA33</f>
        <v>2540401</v>
      </c>
      <c r="C33" s="45">
        <f>'4 bbf Technikai'!O33+'4 ba Polg Hiv'!AG33+'4 a Intézmények'!BB33</f>
        <v>3087348</v>
      </c>
      <c r="D33" s="50">
        <f>'4 bbf Technikai'!P33+'4 ba Polg Hiv'!AH33+'4 a Intézmények'!BC33</f>
        <v>1768059</v>
      </c>
      <c r="E33" s="49"/>
      <c r="F33" s="49"/>
      <c r="G33" s="50"/>
      <c r="H33" s="49"/>
      <c r="I33" s="49"/>
      <c r="J33" s="50"/>
      <c r="K33" s="49"/>
      <c r="L33" s="49"/>
      <c r="M33" s="50"/>
      <c r="N33" s="51">
        <f t="shared" si="3"/>
        <v>2540401</v>
      </c>
      <c r="O33" s="51">
        <f t="shared" si="4"/>
        <v>3087348</v>
      </c>
      <c r="P33" s="50">
        <f t="shared" si="4"/>
        <v>1768059</v>
      </c>
    </row>
    <row r="34" spans="1:18" ht="15" hidden="1" customHeight="1">
      <c r="A34" s="70" t="s">
        <v>137</v>
      </c>
      <c r="B34" s="45">
        <f>'4 bbf Technikai'!N34+'4 ba Polg Hiv'!AF34+'4 a Intézmények'!BA34</f>
        <v>0</v>
      </c>
      <c r="C34" s="45">
        <f>'4 bbf Technikai'!O34+'4 ba Polg Hiv'!AG34+'4 a Intézmények'!BB34</f>
        <v>0</v>
      </c>
      <c r="D34" s="50">
        <f>'4 bbf Technikai'!P34+'4 ba Polg Hiv'!AH34+'4 a Intézmények'!BC34</f>
        <v>0</v>
      </c>
      <c r="E34" s="49"/>
      <c r="F34" s="49"/>
      <c r="G34" s="50"/>
      <c r="H34" s="49"/>
      <c r="I34" s="49"/>
      <c r="J34" s="50"/>
      <c r="K34" s="49"/>
      <c r="L34" s="49"/>
      <c r="M34" s="50"/>
      <c r="N34" s="51">
        <f t="shared" si="3"/>
        <v>0</v>
      </c>
      <c r="O34" s="51">
        <f t="shared" si="4"/>
        <v>0</v>
      </c>
      <c r="P34" s="50">
        <f t="shared" si="4"/>
        <v>0</v>
      </c>
    </row>
    <row r="35" spans="1:18" ht="15" customHeight="1">
      <c r="A35" s="197" t="s">
        <v>1253</v>
      </c>
      <c r="B35" s="45">
        <f>'4 bbf Technikai'!N35+'4 ba Polg Hiv'!AF35+'4 a Intézmények'!BA35</f>
        <v>1500</v>
      </c>
      <c r="C35" s="45">
        <f>'4 bbf Technikai'!O35+'4 ba Polg Hiv'!AG35+'4 a Intézmények'!BB35</f>
        <v>7423</v>
      </c>
      <c r="D35" s="50">
        <f>'4 bbf Technikai'!P35+'4 ba Polg Hiv'!AH35+'4 a Intézmények'!BC35</f>
        <v>1500</v>
      </c>
      <c r="E35" s="49"/>
      <c r="F35" s="49"/>
      <c r="G35" s="50"/>
      <c r="H35" s="49"/>
      <c r="I35" s="49"/>
      <c r="J35" s="50"/>
      <c r="K35" s="49"/>
      <c r="L35" s="49"/>
      <c r="M35" s="50"/>
      <c r="N35" s="51">
        <f t="shared" si="3"/>
        <v>1500</v>
      </c>
      <c r="O35" s="51">
        <f t="shared" si="4"/>
        <v>7423</v>
      </c>
      <c r="P35" s="50">
        <f t="shared" si="4"/>
        <v>1500</v>
      </c>
    </row>
    <row r="36" spans="1:18" ht="15" customHeight="1">
      <c r="A36" s="197" t="s">
        <v>1254</v>
      </c>
      <c r="B36" s="45">
        <f>'4 bbf Technikai'!N36+'4 ba Polg Hiv'!AF36+'4 a Intézmények'!BA36</f>
        <v>0</v>
      </c>
      <c r="C36" s="45">
        <f>'4 bbf Technikai'!O36+'4 ba Polg Hiv'!AG36+'4 a Intézmények'!BB36</f>
        <v>0</v>
      </c>
      <c r="D36" s="50">
        <f>'4 bbf Technikai'!P36+'4 ba Polg Hiv'!AH36+'4 a Intézmények'!BC36</f>
        <v>0</v>
      </c>
      <c r="E36" s="49"/>
      <c r="F36" s="49"/>
      <c r="G36" s="50"/>
      <c r="H36" s="49"/>
      <c r="I36" s="49"/>
      <c r="J36" s="50"/>
      <c r="K36" s="49"/>
      <c r="L36" s="49"/>
      <c r="M36" s="50"/>
      <c r="N36" s="51">
        <f t="shared" si="3"/>
        <v>0</v>
      </c>
      <c r="O36" s="51">
        <f t="shared" si="4"/>
        <v>0</v>
      </c>
      <c r="P36" s="50">
        <f t="shared" si="4"/>
        <v>0</v>
      </c>
    </row>
    <row r="37" spans="1:18" ht="15" customHeight="1">
      <c r="A37" s="197" t="s">
        <v>1255</v>
      </c>
      <c r="B37" s="45">
        <f>'4 bbf Technikai'!N37+'4 ba Polg Hiv'!AF37+'4 a Intézmények'!BA37</f>
        <v>50755</v>
      </c>
      <c r="C37" s="45">
        <f>'4 bbf Technikai'!O37+'4 ba Polg Hiv'!AG37+'4 a Intézmények'!BB37</f>
        <v>160055</v>
      </c>
      <c r="D37" s="50">
        <f>'4 bbf Technikai'!P37+'4 ba Polg Hiv'!AH37+'4 a Intézmények'!BC37</f>
        <v>103234</v>
      </c>
      <c r="E37" s="49"/>
      <c r="F37" s="49"/>
      <c r="G37" s="50"/>
      <c r="H37" s="49"/>
      <c r="I37" s="49"/>
      <c r="J37" s="50"/>
      <c r="K37" s="49"/>
      <c r="L37" s="49"/>
      <c r="M37" s="50"/>
      <c r="N37" s="51">
        <f t="shared" si="3"/>
        <v>50755</v>
      </c>
      <c r="O37" s="51">
        <f t="shared" si="4"/>
        <v>160055</v>
      </c>
      <c r="P37" s="50">
        <f t="shared" si="4"/>
        <v>103234</v>
      </c>
    </row>
    <row r="38" spans="1:18" ht="15" customHeight="1">
      <c r="A38" s="197" t="s">
        <v>1256</v>
      </c>
      <c r="B38" s="45">
        <f>'4 bbf Technikai'!N38+'4 ba Polg Hiv'!AF38+'4 a Intézmények'!BA38</f>
        <v>93589</v>
      </c>
      <c r="C38" s="45">
        <f>'4 bbf Technikai'!O38+'4 ba Polg Hiv'!AG38+'4 a Intézmények'!BB38</f>
        <v>93589</v>
      </c>
      <c r="D38" s="50">
        <f>'4 bbf Technikai'!P38+'4 ba Polg Hiv'!AH38+'4 a Intézmények'!BC38</f>
        <v>56791</v>
      </c>
      <c r="E38" s="49"/>
      <c r="F38" s="49"/>
      <c r="G38" s="50"/>
      <c r="H38" s="49"/>
      <c r="I38" s="49"/>
      <c r="J38" s="50"/>
      <c r="K38" s="49"/>
      <c r="L38" s="49"/>
      <c r="M38" s="50"/>
      <c r="N38" s="51">
        <f t="shared" ref="N38:O40" si="5">B38+K38</f>
        <v>93589</v>
      </c>
      <c r="O38" s="51">
        <f t="shared" si="5"/>
        <v>93589</v>
      </c>
      <c r="P38" s="50">
        <f t="shared" si="4"/>
        <v>56791</v>
      </c>
    </row>
    <row r="39" spans="1:18" ht="14.25" customHeight="1">
      <c r="A39" s="100" t="s">
        <v>138</v>
      </c>
      <c r="B39" s="45">
        <f>'4 bbf Technikai'!N39+'4 ba Polg Hiv'!AF39+'4 a Intézmények'!BA39</f>
        <v>17271</v>
      </c>
      <c r="C39" s="45">
        <f>'4 bbf Technikai'!O39+'4 ba Polg Hiv'!AG39+'4 a Intézmények'!BB39</f>
        <v>17271</v>
      </c>
      <c r="D39" s="50">
        <f>'4 bbf Technikai'!P39+'4 ba Polg Hiv'!AH39+'4 a Intézmények'!BC39</f>
        <v>8095</v>
      </c>
      <c r="E39" s="49"/>
      <c r="F39" s="49"/>
      <c r="G39" s="50"/>
      <c r="H39" s="49"/>
      <c r="I39" s="49"/>
      <c r="J39" s="50"/>
      <c r="K39" s="49"/>
      <c r="L39" s="49"/>
      <c r="M39" s="50"/>
      <c r="N39" s="51">
        <f t="shared" si="5"/>
        <v>17271</v>
      </c>
      <c r="O39" s="51">
        <f t="shared" si="5"/>
        <v>17271</v>
      </c>
      <c r="P39" s="50">
        <f t="shared" si="4"/>
        <v>8095</v>
      </c>
      <c r="R39" s="52"/>
    </row>
    <row r="40" spans="1:18" ht="15" customHeight="1">
      <c r="A40" s="100" t="s">
        <v>713</v>
      </c>
      <c r="B40" s="45">
        <f>'4 bbf Technikai'!N40+'4 ba Polg Hiv'!AF40+'4 a Intézmények'!BA40</f>
        <v>170500</v>
      </c>
      <c r="C40" s="45">
        <f>'4 bbf Technikai'!O40+'4 ba Polg Hiv'!AG40+'4 a Intézmények'!BB40</f>
        <v>173620</v>
      </c>
      <c r="D40" s="50">
        <f>'4 bbf Technikai'!P40+'4 ba Polg Hiv'!AH40+'4 a Intézmények'!BC40</f>
        <v>0</v>
      </c>
      <c r="E40" s="49"/>
      <c r="F40" s="49"/>
      <c r="G40" s="50"/>
      <c r="H40" s="49"/>
      <c r="I40" s="49"/>
      <c r="J40" s="50"/>
      <c r="K40" s="49"/>
      <c r="L40" s="49"/>
      <c r="M40" s="50"/>
      <c r="N40" s="51">
        <f t="shared" si="5"/>
        <v>170500</v>
      </c>
      <c r="O40" s="51">
        <f t="shared" si="5"/>
        <v>173620</v>
      </c>
      <c r="P40" s="50">
        <f t="shared" si="4"/>
        <v>0</v>
      </c>
      <c r="R40" s="52"/>
    </row>
    <row r="41" spans="1:18" ht="15" customHeight="1">
      <c r="A41" s="223" t="s">
        <v>518</v>
      </c>
      <c r="B41" s="187">
        <f>SUM(B32:B40)</f>
        <v>4011845</v>
      </c>
      <c r="C41" s="187">
        <f>SUM(C32:C40)</f>
        <v>5858875</v>
      </c>
      <c r="D41" s="47">
        <f>SUM(D32:D40)</f>
        <v>3312804</v>
      </c>
      <c r="E41" s="187">
        <f>SUM(E32:E40)</f>
        <v>0</v>
      </c>
      <c r="F41" s="187">
        <f>SUM(F32:F40)</f>
        <v>0</v>
      </c>
      <c r="G41" s="47">
        <f>SUM(E41+F41)</f>
        <v>0</v>
      </c>
      <c r="H41" s="187">
        <f>SUM(H32:H40)</f>
        <v>0</v>
      </c>
      <c r="I41" s="187">
        <f>SUM(I32:I40)</f>
        <v>0</v>
      </c>
      <c r="J41" s="47">
        <f>SUM(H41+I41)</f>
        <v>0</v>
      </c>
      <c r="K41" s="187">
        <f>SUM(K32:K40)</f>
        <v>0</v>
      </c>
      <c r="L41" s="187">
        <f>SUM(L32:L40)</f>
        <v>0</v>
      </c>
      <c r="M41" s="47">
        <f>SUM(K41+L41)</f>
        <v>0</v>
      </c>
      <c r="N41" s="187">
        <f>SUM(N32:N40)</f>
        <v>4011845</v>
      </c>
      <c r="O41" s="187">
        <f>SUM(O32:O40)</f>
        <v>5858875</v>
      </c>
      <c r="P41" s="187">
        <f>SUM(P32:P40)</f>
        <v>3312804</v>
      </c>
    </row>
    <row r="42" spans="1:18" ht="15" customHeight="1">
      <c r="A42" s="222" t="s">
        <v>885</v>
      </c>
      <c r="B42" s="156">
        <f t="shared" ref="B42:N42" si="6">B41+B31</f>
        <v>16227921</v>
      </c>
      <c r="C42" s="156">
        <f>C41+C31</f>
        <v>18932501</v>
      </c>
      <c r="D42" s="156">
        <f>D41+D31</f>
        <v>14697653</v>
      </c>
      <c r="E42" s="156">
        <f t="shared" si="6"/>
        <v>0</v>
      </c>
      <c r="F42" s="156">
        <f t="shared" si="6"/>
        <v>0</v>
      </c>
      <c r="G42" s="156">
        <f t="shared" si="6"/>
        <v>0</v>
      </c>
      <c r="H42" s="156">
        <f t="shared" si="6"/>
        <v>0</v>
      </c>
      <c r="I42" s="156">
        <f t="shared" si="6"/>
        <v>0</v>
      </c>
      <c r="J42" s="156">
        <f t="shared" si="6"/>
        <v>0</v>
      </c>
      <c r="K42" s="156">
        <f t="shared" si="6"/>
        <v>0</v>
      </c>
      <c r="L42" s="156">
        <f t="shared" si="6"/>
        <v>0</v>
      </c>
      <c r="M42" s="156">
        <f t="shared" si="6"/>
        <v>0</v>
      </c>
      <c r="N42" s="156">
        <f t="shared" si="6"/>
        <v>16227921</v>
      </c>
      <c r="O42" s="156">
        <f>O41+O31</f>
        <v>18932501</v>
      </c>
      <c r="P42" s="156">
        <f>P41+P31</f>
        <v>14697653</v>
      </c>
    </row>
    <row r="43" spans="1:18" ht="15" hidden="1" customHeight="1">
      <c r="A43" s="197" t="s">
        <v>601</v>
      </c>
      <c r="B43" s="45"/>
      <c r="C43" s="45"/>
      <c r="D43" s="50"/>
      <c r="E43" s="49"/>
      <c r="F43" s="49"/>
      <c r="G43" s="50">
        <f>SUM(E43+F43)</f>
        <v>0</v>
      </c>
      <c r="H43" s="49"/>
      <c r="I43" s="49"/>
      <c r="J43" s="50">
        <f>SUM(H43+I43)</f>
        <v>0</v>
      </c>
      <c r="K43" s="49">
        <f>E43+H43</f>
        <v>0</v>
      </c>
      <c r="L43" s="49">
        <f>F43+I43</f>
        <v>0</v>
      </c>
      <c r="M43" s="50">
        <f>SUM(K43+L43)</f>
        <v>0</v>
      </c>
      <c r="N43" s="51">
        <f t="shared" ref="N43:P55" si="7">B43+K43</f>
        <v>0</v>
      </c>
      <c r="O43" s="51">
        <f t="shared" si="7"/>
        <v>0</v>
      </c>
      <c r="P43" s="50">
        <f>SUM(N43+O43)</f>
        <v>0</v>
      </c>
    </row>
    <row r="44" spans="1:18" ht="15" hidden="1" customHeight="1">
      <c r="A44" s="197" t="s">
        <v>788</v>
      </c>
      <c r="B44" s="45"/>
      <c r="C44" s="45"/>
      <c r="D44" s="50"/>
      <c r="E44" s="49"/>
      <c r="F44" s="49"/>
      <c r="G44" s="50">
        <f>SUM(E44+F44)</f>
        <v>0</v>
      </c>
      <c r="H44" s="49"/>
      <c r="I44" s="49"/>
      <c r="J44" s="50">
        <f>SUM(H44+I44)</f>
        <v>0</v>
      </c>
      <c r="K44" s="49">
        <f>E44+H44</f>
        <v>0</v>
      </c>
      <c r="L44" s="49">
        <f>F44+I44</f>
        <v>0</v>
      </c>
      <c r="M44" s="50">
        <f>SUM(K44+L44)</f>
        <v>0</v>
      </c>
      <c r="N44" s="51">
        <f t="shared" si="7"/>
        <v>0</v>
      </c>
      <c r="O44" s="51">
        <f t="shared" si="7"/>
        <v>0</v>
      </c>
      <c r="P44" s="50">
        <f>SUM(N44+O44)</f>
        <v>0</v>
      </c>
    </row>
    <row r="45" spans="1:18" ht="15" customHeight="1">
      <c r="A45" s="197" t="s">
        <v>599</v>
      </c>
      <c r="B45" s="45">
        <f>'4 bbf Technikai'!N45+'4 ba Polg Hiv'!AF45+'4 a Intézmények'!BA45</f>
        <v>1480</v>
      </c>
      <c r="C45" s="45">
        <f>'4 bbf Technikai'!O45+'4 ba Polg Hiv'!AG45+'4 a Intézmények'!BB45</f>
        <v>121594</v>
      </c>
      <c r="D45" s="50">
        <f>'4 bbf Technikai'!P45+'4 ba Polg Hiv'!AH45+'4 a Intézmények'!BC45</f>
        <v>121594</v>
      </c>
      <c r="E45" s="49"/>
      <c r="F45" s="49"/>
      <c r="G45" s="50"/>
      <c r="H45" s="49"/>
      <c r="I45" s="49"/>
      <c r="J45" s="50"/>
      <c r="K45" s="49"/>
      <c r="L45" s="49"/>
      <c r="M45" s="50"/>
      <c r="N45" s="51">
        <f t="shared" si="7"/>
        <v>1480</v>
      </c>
      <c r="O45" s="51">
        <f t="shared" si="7"/>
        <v>121594</v>
      </c>
      <c r="P45" s="50">
        <f t="shared" si="7"/>
        <v>121594</v>
      </c>
    </row>
    <row r="46" spans="1:18" ht="15" customHeight="1">
      <c r="A46" s="197" t="s">
        <v>600</v>
      </c>
      <c r="B46" s="45">
        <f>'4 bbf Technikai'!N46+'4 ba Polg Hiv'!AF46+'4 a Intézmények'!BA46</f>
        <v>0</v>
      </c>
      <c r="C46" s="45">
        <f>'4 bbf Technikai'!O46+'4 ba Polg Hiv'!AG46+'4 a Intézmények'!BB46</f>
        <v>0</v>
      </c>
      <c r="D46" s="50">
        <f>'4 bbf Technikai'!P46+'4 ba Polg Hiv'!AH46+'4 a Intézmények'!BC46</f>
        <v>0</v>
      </c>
      <c r="E46" s="49"/>
      <c r="F46" s="49"/>
      <c r="G46" s="50"/>
      <c r="H46" s="49"/>
      <c r="I46" s="49"/>
      <c r="J46" s="50"/>
      <c r="K46" s="49"/>
      <c r="L46" s="49"/>
      <c r="M46" s="50"/>
      <c r="N46" s="51">
        <f t="shared" si="7"/>
        <v>0</v>
      </c>
      <c r="O46" s="51">
        <f t="shared" si="7"/>
        <v>0</v>
      </c>
      <c r="P46" s="50">
        <f t="shared" si="7"/>
        <v>0</v>
      </c>
    </row>
    <row r="47" spans="1:18" ht="15" hidden="1" customHeight="1">
      <c r="A47" s="197" t="s">
        <v>602</v>
      </c>
      <c r="B47" s="45">
        <f>'4 bbf Technikai'!N47+'4 ba Polg Hiv'!AF47+'4 a Intézmények'!BA47</f>
        <v>0</v>
      </c>
      <c r="C47" s="45">
        <f>'4 bbf Technikai'!O47+'4 ba Polg Hiv'!AG47+'4 a Intézmények'!BB47</f>
        <v>0</v>
      </c>
      <c r="D47" s="50">
        <f>'4 bbf Technikai'!P47+'4 ba Polg Hiv'!AH47+'4 a Intézmények'!BC47</f>
        <v>0</v>
      </c>
      <c r="E47" s="49"/>
      <c r="F47" s="49"/>
      <c r="G47" s="50"/>
      <c r="H47" s="49"/>
      <c r="I47" s="49"/>
      <c r="J47" s="50"/>
      <c r="K47" s="49"/>
      <c r="L47" s="49"/>
      <c r="M47" s="50"/>
      <c r="N47" s="51">
        <f t="shared" ref="N47:O50" si="8">B47+K47</f>
        <v>0</v>
      </c>
      <c r="O47" s="51">
        <f t="shared" si="8"/>
        <v>0</v>
      </c>
      <c r="P47" s="50">
        <f t="shared" si="7"/>
        <v>0</v>
      </c>
    </row>
    <row r="48" spans="1:18" ht="15" customHeight="1">
      <c r="A48" s="197" t="s">
        <v>603</v>
      </c>
      <c r="B48" s="45">
        <f>'4 bbf Technikai'!N48+'4 ba Polg Hiv'!AF48+'4 a Intézmények'!BA48</f>
        <v>0</v>
      </c>
      <c r="C48" s="45">
        <f>'4 bbf Technikai'!O48+'4 ba Polg Hiv'!AG48+'4 a Intézmények'!BB48</f>
        <v>0</v>
      </c>
      <c r="D48" s="50">
        <f>'4 bbf Technikai'!P48+'4 ba Polg Hiv'!AH48+'4 a Intézmények'!BC48</f>
        <v>0</v>
      </c>
      <c r="E48" s="49"/>
      <c r="F48" s="49"/>
      <c r="G48" s="50"/>
      <c r="H48" s="49"/>
      <c r="I48" s="49"/>
      <c r="J48" s="50"/>
      <c r="K48" s="49"/>
      <c r="L48" s="49"/>
      <c r="M48" s="50"/>
      <c r="N48" s="51">
        <f t="shared" si="8"/>
        <v>0</v>
      </c>
      <c r="O48" s="51">
        <f t="shared" si="8"/>
        <v>0</v>
      </c>
      <c r="P48" s="50">
        <f t="shared" si="7"/>
        <v>0</v>
      </c>
    </row>
    <row r="49" spans="1:16" ht="15" customHeight="1">
      <c r="A49" s="197" t="s">
        <v>604</v>
      </c>
      <c r="B49" s="45">
        <f>'4 bbf Technikai'!N49+'4 ba Polg Hiv'!AF49+'4 a Intézmények'!BA49</f>
        <v>0</v>
      </c>
      <c r="C49" s="45">
        <f>'4 bbf Technikai'!O49+'4 ba Polg Hiv'!AG49+'4 a Intézmények'!BB49</f>
        <v>0</v>
      </c>
      <c r="D49" s="50">
        <f>'4 bbf Technikai'!P49+'4 ba Polg Hiv'!AH49+'4 a Intézmények'!BC49</f>
        <v>0</v>
      </c>
      <c r="E49" s="49"/>
      <c r="F49" s="49"/>
      <c r="G49" s="50"/>
      <c r="H49" s="49"/>
      <c r="I49" s="49"/>
      <c r="J49" s="50"/>
      <c r="K49" s="49"/>
      <c r="L49" s="49"/>
      <c r="M49" s="50"/>
      <c r="N49" s="51">
        <f t="shared" si="8"/>
        <v>0</v>
      </c>
      <c r="O49" s="51">
        <f t="shared" si="8"/>
        <v>0</v>
      </c>
      <c r="P49" s="50">
        <f t="shared" si="7"/>
        <v>0</v>
      </c>
    </row>
    <row r="50" spans="1:16" ht="15" hidden="1" customHeight="1">
      <c r="A50" s="197" t="s">
        <v>605</v>
      </c>
      <c r="B50" s="45">
        <f>'4 bbf Technikai'!N50+'4 ba Polg Hiv'!AF50+'4 a Intézmények'!BA50</f>
        <v>0</v>
      </c>
      <c r="C50" s="45">
        <f>'4 bbf Technikai'!O50+'4 ba Polg Hiv'!AG50+'4 a Intézmények'!BB50</f>
        <v>0</v>
      </c>
      <c r="D50" s="50">
        <f>'4 bbf Technikai'!P50+'4 ba Polg Hiv'!AH50+'4 a Intézmények'!BC50</f>
        <v>0</v>
      </c>
      <c r="E50" s="49"/>
      <c r="F50" s="49"/>
      <c r="G50" s="50">
        <f>SUM(E50+F50)</f>
        <v>0</v>
      </c>
      <c r="H50" s="49"/>
      <c r="I50" s="49"/>
      <c r="J50" s="50">
        <f>SUM(H50+I50)</f>
        <v>0</v>
      </c>
      <c r="K50" s="49">
        <f>E50+H50</f>
        <v>0</v>
      </c>
      <c r="L50" s="49">
        <f>F50+I50</f>
        <v>0</v>
      </c>
      <c r="M50" s="50">
        <f>SUM(K50+L50)</f>
        <v>0</v>
      </c>
      <c r="N50" s="51">
        <f t="shared" si="8"/>
        <v>0</v>
      </c>
      <c r="O50" s="51">
        <f t="shared" si="8"/>
        <v>0</v>
      </c>
      <c r="P50" s="50">
        <f t="shared" si="7"/>
        <v>0</v>
      </c>
    </row>
    <row r="51" spans="1:16" ht="15.75" customHeight="1">
      <c r="A51" s="197" t="s">
        <v>606</v>
      </c>
      <c r="B51" s="45">
        <f>'4 bbf Technikai'!N51+'4 ba Polg Hiv'!AF51+'4 a Intézmények'!BA51</f>
        <v>2028000</v>
      </c>
      <c r="C51" s="45">
        <f>'4 bbf Technikai'!O51+'4 ba Polg Hiv'!AG51+'4 a Intézmények'!BB51</f>
        <v>1997218</v>
      </c>
      <c r="D51" s="50">
        <f>'4 bbf Technikai'!P51+'4 ba Polg Hiv'!AH51+'4 a Intézmények'!BC51</f>
        <v>1997218</v>
      </c>
      <c r="E51" s="49">
        <v>-1746825</v>
      </c>
      <c r="F51" s="49">
        <v>-1772238</v>
      </c>
      <c r="G51" s="50">
        <v>-1772238</v>
      </c>
      <c r="H51" s="49">
        <v>-281175</v>
      </c>
      <c r="I51" s="49">
        <v>-224980</v>
      </c>
      <c r="J51" s="50">
        <v>-224980</v>
      </c>
      <c r="K51" s="49">
        <f t="shared" ref="K51:M55" si="9">E51+H51</f>
        <v>-2028000</v>
      </c>
      <c r="L51" s="49">
        <f t="shared" si="9"/>
        <v>-1997218</v>
      </c>
      <c r="M51" s="50">
        <f t="shared" si="9"/>
        <v>-1997218</v>
      </c>
      <c r="N51" s="51">
        <f t="shared" si="7"/>
        <v>0</v>
      </c>
      <c r="O51" s="51">
        <f t="shared" si="7"/>
        <v>0</v>
      </c>
      <c r="P51" s="50">
        <f t="shared" si="7"/>
        <v>0</v>
      </c>
    </row>
    <row r="52" spans="1:16" ht="15" customHeight="1">
      <c r="A52" s="197" t="s">
        <v>607</v>
      </c>
      <c r="B52" s="45">
        <f>'4 bbf Technikai'!N52+'4 ba Polg Hiv'!AF52+'4 a Intézmények'!BA52</f>
        <v>4862203</v>
      </c>
      <c r="C52" s="45">
        <f>'4 bbf Technikai'!O52+'4 ba Polg Hiv'!AG52+'4 a Intézmények'!BB52</f>
        <v>4965777</v>
      </c>
      <c r="D52" s="50">
        <f>'4 bbf Technikai'!P52+'4 ba Polg Hiv'!AH52+'4 a Intézmények'!BC52</f>
        <v>4204934</v>
      </c>
      <c r="E52" s="49">
        <v>-3189462</v>
      </c>
      <c r="F52" s="49">
        <v>-3303298</v>
      </c>
      <c r="G52" s="50">
        <v>-2876384</v>
      </c>
      <c r="H52" s="49">
        <v>-1672741</v>
      </c>
      <c r="I52" s="49">
        <f>-1661184-1295</f>
        <v>-1662479</v>
      </c>
      <c r="J52" s="50">
        <v>-1328550</v>
      </c>
      <c r="K52" s="49">
        <f t="shared" si="9"/>
        <v>-4862203</v>
      </c>
      <c r="L52" s="49">
        <f t="shared" si="9"/>
        <v>-4965777</v>
      </c>
      <c r="M52" s="50">
        <f t="shared" si="9"/>
        <v>-4204934</v>
      </c>
      <c r="N52" s="51">
        <f t="shared" si="7"/>
        <v>0</v>
      </c>
      <c r="O52" s="51">
        <f t="shared" si="7"/>
        <v>0</v>
      </c>
      <c r="P52" s="50">
        <f t="shared" si="7"/>
        <v>0</v>
      </c>
    </row>
    <row r="53" spans="1:16" ht="15" customHeight="1">
      <c r="A53" s="197" t="s">
        <v>608</v>
      </c>
      <c r="B53" s="45">
        <f>'4 bbf Technikai'!N53+'4 ba Polg Hiv'!AF53+'4 a Intézmények'!BA53</f>
        <v>0</v>
      </c>
      <c r="C53" s="45">
        <f>'4 bbf Technikai'!O53+'4 ba Polg Hiv'!AG53+'4 a Intézmények'!BB53</f>
        <v>1250</v>
      </c>
      <c r="D53" s="50">
        <f>'4 bbf Technikai'!P53+'4 ba Polg Hiv'!AH53+'4 a Intézmények'!BC53</f>
        <v>1250</v>
      </c>
      <c r="E53" s="49">
        <v>0</v>
      </c>
      <c r="F53" s="49">
        <v>-1250</v>
      </c>
      <c r="G53" s="50">
        <v>-1250</v>
      </c>
      <c r="H53" s="49">
        <v>0</v>
      </c>
      <c r="I53" s="49">
        <v>0</v>
      </c>
      <c r="J53" s="50"/>
      <c r="K53" s="49">
        <f t="shared" si="9"/>
        <v>0</v>
      </c>
      <c r="L53" s="49">
        <f t="shared" si="9"/>
        <v>-1250</v>
      </c>
      <c r="M53" s="50">
        <f t="shared" si="9"/>
        <v>-1250</v>
      </c>
      <c r="N53" s="51">
        <f t="shared" si="7"/>
        <v>0</v>
      </c>
      <c r="O53" s="51">
        <f t="shared" si="7"/>
        <v>0</v>
      </c>
      <c r="P53" s="50">
        <f t="shared" si="7"/>
        <v>0</v>
      </c>
    </row>
    <row r="54" spans="1:16" ht="15" customHeight="1">
      <c r="A54" s="197" t="s">
        <v>609</v>
      </c>
      <c r="B54" s="45">
        <f>'4 bbf Technikai'!N54+'4 ba Polg Hiv'!AF54+'4 a Intézmények'!BA54</f>
        <v>208380</v>
      </c>
      <c r="C54" s="45">
        <f>'4 bbf Technikai'!O54+'4 ba Polg Hiv'!AG54+'4 a Intézmények'!BB54</f>
        <v>689032</v>
      </c>
      <c r="D54" s="50">
        <f>'4 bbf Technikai'!P54+'4 ba Polg Hiv'!AH54+'4 a Intézmények'!BC54</f>
        <v>601206</v>
      </c>
      <c r="E54" s="49">
        <v>-100491</v>
      </c>
      <c r="F54" s="49">
        <v>-587546</v>
      </c>
      <c r="G54" s="50">
        <v>-533390</v>
      </c>
      <c r="H54" s="49">
        <v>-107889</v>
      </c>
      <c r="I54" s="49">
        <f>-102781+1295</f>
        <v>-101486</v>
      </c>
      <c r="J54" s="50">
        <v>-67816</v>
      </c>
      <c r="K54" s="49">
        <f t="shared" si="9"/>
        <v>-208380</v>
      </c>
      <c r="L54" s="49">
        <f t="shared" si="9"/>
        <v>-689032</v>
      </c>
      <c r="M54" s="50">
        <f t="shared" si="9"/>
        <v>-601206</v>
      </c>
      <c r="N54" s="51">
        <f t="shared" si="7"/>
        <v>0</v>
      </c>
      <c r="O54" s="51">
        <f t="shared" si="7"/>
        <v>0</v>
      </c>
      <c r="P54" s="50">
        <f t="shared" si="7"/>
        <v>0</v>
      </c>
    </row>
    <row r="55" spans="1:16" ht="13.5" hidden="1" customHeight="1">
      <c r="A55" s="197" t="s">
        <v>610</v>
      </c>
      <c r="B55" s="45"/>
      <c r="C55" s="45"/>
      <c r="D55" s="50"/>
      <c r="E55" s="55"/>
      <c r="F55" s="55"/>
      <c r="G55" s="50">
        <f>SUM(E55+F55)</f>
        <v>0</v>
      </c>
      <c r="H55" s="55"/>
      <c r="I55" s="55"/>
      <c r="J55" s="55"/>
      <c r="K55" s="49">
        <f t="shared" si="9"/>
        <v>0</v>
      </c>
      <c r="L55" s="49">
        <f t="shared" si="9"/>
        <v>0</v>
      </c>
      <c r="M55" s="50">
        <f>SUM(K55+L55)</f>
        <v>0</v>
      </c>
      <c r="N55" s="55">
        <f t="shared" si="7"/>
        <v>0</v>
      </c>
      <c r="O55" s="51">
        <f t="shared" si="7"/>
        <v>0</v>
      </c>
      <c r="P55" s="55">
        <f>SUM(N55+O55)</f>
        <v>0</v>
      </c>
    </row>
    <row r="56" spans="1:16" ht="15" customHeight="1" thickBot="1">
      <c r="A56" s="745" t="s">
        <v>627</v>
      </c>
      <c r="B56" s="400">
        <f>SUM(B43:B55)</f>
        <v>7100063</v>
      </c>
      <c r="C56" s="400">
        <f>SUM(C43:C55)</f>
        <v>7774871</v>
      </c>
      <c r="D56" s="400">
        <f>SUM(D43:D55)</f>
        <v>6926202</v>
      </c>
      <c r="E56" s="400">
        <f>SUM(E43:E55)</f>
        <v>-5036778</v>
      </c>
      <c r="F56" s="400">
        <f t="shared" ref="F56:M56" si="10">SUM(F43:F55)</f>
        <v>-5664332</v>
      </c>
      <c r="G56" s="400">
        <f t="shared" si="10"/>
        <v>-5183262</v>
      </c>
      <c r="H56" s="400">
        <f t="shared" si="10"/>
        <v>-2061805</v>
      </c>
      <c r="I56" s="400">
        <f t="shared" si="10"/>
        <v>-1988945</v>
      </c>
      <c r="J56" s="400">
        <f t="shared" si="10"/>
        <v>-1621346</v>
      </c>
      <c r="K56" s="400">
        <f t="shared" si="10"/>
        <v>-7098583</v>
      </c>
      <c r="L56" s="400">
        <f t="shared" si="10"/>
        <v>-7653277</v>
      </c>
      <c r="M56" s="400">
        <f t="shared" si="10"/>
        <v>-6804608</v>
      </c>
      <c r="N56" s="400">
        <f>SUM(N43:N55)</f>
        <v>1480</v>
      </c>
      <c r="O56" s="400">
        <f>SUM(O43:O55)</f>
        <v>121594</v>
      </c>
      <c r="P56" s="400">
        <f>SUM(P43:P55)</f>
        <v>121594</v>
      </c>
    </row>
    <row r="57" spans="1:16" s="107" customFormat="1" ht="15" customHeight="1" thickBot="1">
      <c r="A57" s="328" t="s">
        <v>147</v>
      </c>
      <c r="B57" s="48">
        <f>SUM(B42+B56)</f>
        <v>23327984</v>
      </c>
      <c r="C57" s="48">
        <f>SUM(C42+C56)</f>
        <v>26707372</v>
      </c>
      <c r="D57" s="48">
        <f>SUM(D42+D56)</f>
        <v>21623855</v>
      </c>
      <c r="E57" s="48">
        <f t="shared" ref="E57:N57" si="11">SUM(E42+E56)</f>
        <v>-5036778</v>
      </c>
      <c r="F57" s="48">
        <f t="shared" si="11"/>
        <v>-5664332</v>
      </c>
      <c r="G57" s="48">
        <f t="shared" si="11"/>
        <v>-5183262</v>
      </c>
      <c r="H57" s="48">
        <f t="shared" si="11"/>
        <v>-2061805</v>
      </c>
      <c r="I57" s="48">
        <f t="shared" si="11"/>
        <v>-1988945</v>
      </c>
      <c r="J57" s="48">
        <f t="shared" si="11"/>
        <v>-1621346</v>
      </c>
      <c r="K57" s="48">
        <f t="shared" si="11"/>
        <v>-7098583</v>
      </c>
      <c r="L57" s="48">
        <f t="shared" si="11"/>
        <v>-7653277</v>
      </c>
      <c r="M57" s="48">
        <f t="shared" si="11"/>
        <v>-6804608</v>
      </c>
      <c r="N57" s="48">
        <f t="shared" si="11"/>
        <v>16229401</v>
      </c>
      <c r="O57" s="48">
        <f>SUM(O42+O56)</f>
        <v>19054095</v>
      </c>
      <c r="P57" s="48">
        <f>SUM(P42+P56)</f>
        <v>14819247</v>
      </c>
    </row>
    <row r="58" spans="1:16" ht="12.75" customHeight="1">
      <c r="A58" s="265" t="s">
        <v>587</v>
      </c>
      <c r="B58" s="50"/>
      <c r="C58" s="49"/>
      <c r="D58" s="50"/>
      <c r="E58" s="50"/>
      <c r="F58" s="49"/>
      <c r="G58" s="50"/>
      <c r="H58" s="50"/>
      <c r="I58" s="49"/>
      <c r="J58" s="50"/>
      <c r="K58" s="50"/>
      <c r="L58" s="49"/>
      <c r="M58" s="50"/>
      <c r="N58" s="50"/>
      <c r="O58" s="50"/>
      <c r="P58" s="50"/>
    </row>
    <row r="59" spans="1:16" ht="15" hidden="1" customHeight="1">
      <c r="A59" s="220" t="s">
        <v>789</v>
      </c>
      <c r="B59" s="45"/>
      <c r="C59" s="45"/>
      <c r="D59" s="50"/>
      <c r="E59" s="49"/>
      <c r="F59" s="49"/>
      <c r="G59" s="50">
        <f>SUM(E59+F59)</f>
        <v>0</v>
      </c>
      <c r="H59" s="49"/>
      <c r="I59" s="49"/>
      <c r="J59" s="50">
        <f>SUM(H59+I59)</f>
        <v>0</v>
      </c>
      <c r="K59" s="49">
        <f>E59+H59</f>
        <v>0</v>
      </c>
      <c r="L59" s="49">
        <f>F59+I59</f>
        <v>0</v>
      </c>
      <c r="M59" s="50">
        <f>SUM(K59+L59)</f>
        <v>0</v>
      </c>
      <c r="N59" s="51">
        <f t="shared" ref="N59:N72" si="12">B59+K59</f>
        <v>0</v>
      </c>
      <c r="O59" s="51">
        <f t="shared" ref="O59:P72" si="13">C59+L59</f>
        <v>0</v>
      </c>
      <c r="P59" s="50">
        <f>SUM(N59+O59)</f>
        <v>0</v>
      </c>
    </row>
    <row r="60" spans="1:16" ht="15" customHeight="1">
      <c r="A60" s="221" t="s">
        <v>1261</v>
      </c>
      <c r="B60" s="45">
        <f>'4 bbf Technikai'!N60+'4 ba Polg Hiv'!AF60+'4 a Intézmények'!BA60</f>
        <v>2214155</v>
      </c>
      <c r="C60" s="45">
        <f>'4 bbf Technikai'!O60+'4 ba Polg Hiv'!AG60+'4 a Intézmények'!BB60</f>
        <v>2154235</v>
      </c>
      <c r="D60" s="50">
        <f>'4 bbf Technikai'!P60+'4 ba Polg Hiv'!AH60+'4 a Intézmények'!BC60</f>
        <v>2154234</v>
      </c>
      <c r="E60" s="49"/>
      <c r="F60" s="49"/>
      <c r="G60" s="50"/>
      <c r="H60" s="49"/>
      <c r="I60" s="49"/>
      <c r="J60" s="50"/>
      <c r="K60" s="49"/>
      <c r="L60" s="49"/>
      <c r="M60" s="50"/>
      <c r="N60" s="51">
        <f t="shared" si="12"/>
        <v>2214155</v>
      </c>
      <c r="O60" s="51">
        <f t="shared" si="13"/>
        <v>2154235</v>
      </c>
      <c r="P60" s="50">
        <f t="shared" si="13"/>
        <v>2154234</v>
      </c>
    </row>
    <row r="61" spans="1:16" ht="15" customHeight="1">
      <c r="A61" s="221" t="s">
        <v>1259</v>
      </c>
      <c r="B61" s="45">
        <f>'4 bbf Technikai'!N61+'4 ba Polg Hiv'!AF61+'4 a Intézmények'!BA61</f>
        <v>0</v>
      </c>
      <c r="C61" s="45">
        <f>'4 bbf Technikai'!O61+'4 ba Polg Hiv'!AG61+'4 a Intézmények'!BB61</f>
        <v>0</v>
      </c>
      <c r="D61" s="50">
        <f>'4 bbf Technikai'!P61+'4 ba Polg Hiv'!AH61+'4 a Intézmények'!BC61</f>
        <v>0</v>
      </c>
      <c r="E61" s="49"/>
      <c r="F61" s="49"/>
      <c r="G61" s="50"/>
      <c r="H61" s="49"/>
      <c r="I61" s="49"/>
      <c r="J61" s="50"/>
      <c r="K61" s="49"/>
      <c r="L61" s="49"/>
      <c r="M61" s="50"/>
      <c r="N61" s="51">
        <f t="shared" si="12"/>
        <v>0</v>
      </c>
      <c r="O61" s="51">
        <f t="shared" si="13"/>
        <v>0</v>
      </c>
      <c r="P61" s="50">
        <f t="shared" si="13"/>
        <v>0</v>
      </c>
    </row>
    <row r="62" spans="1:16" ht="15" customHeight="1">
      <c r="A62" s="197" t="s">
        <v>790</v>
      </c>
      <c r="B62" s="45">
        <f>'4 bbf Technikai'!N62+'4 ba Polg Hiv'!AF62+'4 a Intézmények'!BA62</f>
        <v>0</v>
      </c>
      <c r="C62" s="45">
        <f>'4 bbf Technikai'!O62+'4 ba Polg Hiv'!AG62+'4 a Intézmények'!BB62</f>
        <v>0</v>
      </c>
      <c r="D62" s="50">
        <f>'4 bbf Technikai'!P62+'4 ba Polg Hiv'!AH62+'4 a Intézmények'!BC62</f>
        <v>0</v>
      </c>
      <c r="E62" s="49"/>
      <c r="F62" s="49"/>
      <c r="G62" s="50"/>
      <c r="H62" s="49"/>
      <c r="I62" s="49"/>
      <c r="J62" s="50"/>
      <c r="K62" s="49"/>
      <c r="L62" s="49"/>
      <c r="M62" s="50"/>
      <c r="N62" s="51">
        <f>B62+K62</f>
        <v>0</v>
      </c>
      <c r="O62" s="51">
        <f>C62+L62</f>
        <v>0</v>
      </c>
      <c r="P62" s="50">
        <f t="shared" si="13"/>
        <v>0</v>
      </c>
    </row>
    <row r="63" spans="1:16" ht="15" customHeight="1">
      <c r="A63" s="70" t="s">
        <v>1260</v>
      </c>
      <c r="B63" s="45">
        <f>'4 bbf Technikai'!N63+'4 ba Polg Hiv'!AF63+'4 a Intézmények'!BA63</f>
        <v>976234</v>
      </c>
      <c r="C63" s="45">
        <f>'4 bbf Technikai'!O63+'4 ba Polg Hiv'!AG63+'4 a Intézmények'!BB63</f>
        <v>1007870</v>
      </c>
      <c r="D63" s="50">
        <f>'4 bbf Technikai'!P63+'4 ba Polg Hiv'!AH63+'4 a Intézmények'!BC63</f>
        <v>1007870</v>
      </c>
      <c r="E63" s="49"/>
      <c r="F63" s="49"/>
      <c r="G63" s="50"/>
      <c r="H63" s="49"/>
      <c r="I63" s="49"/>
      <c r="J63" s="50"/>
      <c r="K63" s="49"/>
      <c r="L63" s="49"/>
      <c r="M63" s="50"/>
      <c r="N63" s="51">
        <f t="shared" si="12"/>
        <v>976234</v>
      </c>
      <c r="O63" s="51">
        <f t="shared" si="13"/>
        <v>1007870</v>
      </c>
      <c r="P63" s="50">
        <f t="shared" si="13"/>
        <v>1007870</v>
      </c>
    </row>
    <row r="64" spans="1:16" ht="15" customHeight="1">
      <c r="A64" s="220" t="s">
        <v>1257</v>
      </c>
      <c r="B64" s="45">
        <f>'4 bbf Technikai'!N64+'4 ba Polg Hiv'!AF64+'4 a Intézmények'!BA64</f>
        <v>222672</v>
      </c>
      <c r="C64" s="45">
        <f>'4 bbf Technikai'!O64+'4 ba Polg Hiv'!AG64+'4 a Intézmények'!BB64</f>
        <v>470785</v>
      </c>
      <c r="D64" s="50">
        <f>'4 bbf Technikai'!P64+'4 ba Polg Hiv'!AH64+'4 a Intézmények'!BC64</f>
        <v>368950</v>
      </c>
      <c r="E64" s="49"/>
      <c r="F64" s="49"/>
      <c r="G64" s="50"/>
      <c r="H64" s="49"/>
      <c r="I64" s="49"/>
      <c r="J64" s="50"/>
      <c r="K64" s="49"/>
      <c r="L64" s="49"/>
      <c r="M64" s="50"/>
      <c r="N64" s="51">
        <f t="shared" si="12"/>
        <v>222672</v>
      </c>
      <c r="O64" s="51">
        <f t="shared" si="13"/>
        <v>470785</v>
      </c>
      <c r="P64" s="50">
        <f t="shared" si="13"/>
        <v>368950</v>
      </c>
    </row>
    <row r="65" spans="1:17" ht="15" customHeight="1">
      <c r="A65" s="221" t="s">
        <v>139</v>
      </c>
      <c r="B65" s="45">
        <f>'4 bbf Technikai'!N65+'4 ba Polg Hiv'!AF65+'4 a Intézmények'!BA65</f>
        <v>7422723</v>
      </c>
      <c r="C65" s="45">
        <f>'4 bbf Technikai'!O65+'4 ba Polg Hiv'!AG65+'4 a Intézmények'!BB65</f>
        <v>7464295</v>
      </c>
      <c r="D65" s="50">
        <f>'4 bbf Technikai'!P65+'4 ba Polg Hiv'!AH65+'4 a Intézmények'!BC65</f>
        <v>7714657</v>
      </c>
      <c r="E65" s="50"/>
      <c r="F65" s="50"/>
      <c r="G65" s="50"/>
      <c r="H65" s="50"/>
      <c r="I65" s="50"/>
      <c r="J65" s="50"/>
      <c r="K65" s="49"/>
      <c r="L65" s="49"/>
      <c r="M65" s="50"/>
      <c r="N65" s="51">
        <f>B65+K65</f>
        <v>7422723</v>
      </c>
      <c r="O65" s="51">
        <f>C65+L65</f>
        <v>7464295</v>
      </c>
      <c r="P65" s="50">
        <f t="shared" si="13"/>
        <v>7714657</v>
      </c>
    </row>
    <row r="66" spans="1:17" ht="15" customHeight="1">
      <c r="A66" s="221" t="s">
        <v>140</v>
      </c>
      <c r="B66" s="45">
        <f>'4 bbf Technikai'!N66+'4 ba Polg Hiv'!AF66+'4 a Intézmények'!BA66</f>
        <v>327778</v>
      </c>
      <c r="C66" s="45">
        <f>'4 bbf Technikai'!O66+'4 ba Polg Hiv'!AG66+'4 a Intézmények'!BB66</f>
        <v>0</v>
      </c>
      <c r="D66" s="50">
        <f>'4 bbf Technikai'!P66+'4 ba Polg Hiv'!AH66+'4 a Intézmények'!BC66</f>
        <v>0</v>
      </c>
      <c r="E66" s="49"/>
      <c r="F66" s="49"/>
      <c r="G66" s="50"/>
      <c r="H66" s="49"/>
      <c r="I66" s="49"/>
      <c r="J66" s="50"/>
      <c r="K66" s="49"/>
      <c r="L66" s="49"/>
      <c r="M66" s="50"/>
      <c r="N66" s="51">
        <f t="shared" si="12"/>
        <v>327778</v>
      </c>
      <c r="O66" s="51">
        <f t="shared" si="13"/>
        <v>0</v>
      </c>
      <c r="P66" s="50">
        <f t="shared" si="13"/>
        <v>0</v>
      </c>
    </row>
    <row r="67" spans="1:17" ht="15" customHeight="1">
      <c r="A67" s="220" t="s">
        <v>149</v>
      </c>
      <c r="B67" s="45">
        <f>'4 bbf Technikai'!N67+'4 ba Polg Hiv'!AF67+'4 a Intézmények'!BA67</f>
        <v>403427</v>
      </c>
      <c r="C67" s="45">
        <f>'4 bbf Technikai'!O67+'4 ba Polg Hiv'!AG67+'4 a Intézmények'!BB67</f>
        <v>495673</v>
      </c>
      <c r="D67" s="50">
        <f>'4 bbf Technikai'!P67+'4 ba Polg Hiv'!AH67+'4 a Intézmények'!BC67</f>
        <v>495673</v>
      </c>
      <c r="E67" s="49"/>
      <c r="F67" s="49"/>
      <c r="G67" s="50"/>
      <c r="H67" s="49"/>
      <c r="I67" s="49"/>
      <c r="J67" s="50"/>
      <c r="K67" s="49"/>
      <c r="L67" s="49"/>
      <c r="M67" s="50"/>
      <c r="N67" s="51">
        <f>B67+K67</f>
        <v>403427</v>
      </c>
      <c r="O67" s="51">
        <f>C67+L67</f>
        <v>495673</v>
      </c>
      <c r="P67" s="50">
        <f t="shared" si="13"/>
        <v>495673</v>
      </c>
    </row>
    <row r="68" spans="1:17" ht="15" customHeight="1">
      <c r="A68" s="220" t="s">
        <v>150</v>
      </c>
      <c r="B68" s="45">
        <f>'4 bbf Technikai'!N68+'4 ba Polg Hiv'!AF68+'4 a Intézmények'!BA68</f>
        <v>103562</v>
      </c>
      <c r="C68" s="45">
        <f>'4 bbf Technikai'!O68+'4 ba Polg Hiv'!AG68+'4 a Intézmények'!BB68</f>
        <v>133556</v>
      </c>
      <c r="D68" s="50">
        <f>'4 bbf Technikai'!P68+'4 ba Polg Hiv'!AH68+'4 a Intézmények'!BC68</f>
        <v>133555</v>
      </c>
      <c r="E68" s="49"/>
      <c r="F68" s="49"/>
      <c r="G68" s="50"/>
      <c r="H68" s="49"/>
      <c r="I68" s="49"/>
      <c r="J68" s="50"/>
      <c r="K68" s="49"/>
      <c r="L68" s="49"/>
      <c r="M68" s="50"/>
      <c r="N68" s="51">
        <f t="shared" si="12"/>
        <v>103562</v>
      </c>
      <c r="O68" s="51">
        <f t="shared" si="13"/>
        <v>133556</v>
      </c>
      <c r="P68" s="50">
        <f t="shared" si="13"/>
        <v>133555</v>
      </c>
    </row>
    <row r="69" spans="1:17" ht="15" customHeight="1">
      <c r="A69" s="221" t="s">
        <v>480</v>
      </c>
      <c r="B69" s="45">
        <f>'4 bbf Technikai'!N69+'4 ba Polg Hiv'!AF69+'4 a Intézmények'!BA69</f>
        <v>817791</v>
      </c>
      <c r="C69" s="45">
        <f>'4 bbf Technikai'!O69+'4 ba Polg Hiv'!AG69+'4 a Intézmények'!BB69</f>
        <v>1239359</v>
      </c>
      <c r="D69" s="50">
        <f>'4 bbf Technikai'!P69+'4 ba Polg Hiv'!AH69+'4 a Intézmények'!BC69</f>
        <v>1422096</v>
      </c>
      <c r="E69" s="49"/>
      <c r="F69" s="49"/>
      <c r="G69" s="50"/>
      <c r="H69" s="49"/>
      <c r="I69" s="49"/>
      <c r="J69" s="50"/>
      <c r="K69" s="49"/>
      <c r="L69" s="49"/>
      <c r="M69" s="50"/>
      <c r="N69" s="51">
        <f>B69+K69</f>
        <v>817791</v>
      </c>
      <c r="O69" s="51">
        <f>C69+L69</f>
        <v>1239359</v>
      </c>
      <c r="P69" s="50">
        <f t="shared" si="13"/>
        <v>1422096</v>
      </c>
    </row>
    <row r="70" spans="1:17" ht="15" hidden="1" customHeight="1">
      <c r="A70" s="221" t="s">
        <v>141</v>
      </c>
      <c r="B70" s="45">
        <f>'4 bbf Technikai'!N70+'4 ba Polg Hiv'!AF70+'4 a Intézmények'!BA70</f>
        <v>0</v>
      </c>
      <c r="C70" s="45">
        <f>'4 bbf Technikai'!O70+'4 ba Polg Hiv'!AG70+'4 a Intézmények'!BB70</f>
        <v>0</v>
      </c>
      <c r="D70" s="50">
        <f>'4 bbf Technikai'!P70+'4 ba Polg Hiv'!AH70+'4 a Intézmények'!BC70</f>
        <v>0</v>
      </c>
      <c r="E70" s="49"/>
      <c r="F70" s="49"/>
      <c r="G70" s="50"/>
      <c r="H70" s="49"/>
      <c r="I70" s="49"/>
      <c r="J70" s="50"/>
      <c r="K70" s="49"/>
      <c r="L70" s="49"/>
      <c r="M70" s="50"/>
      <c r="N70" s="51">
        <f t="shared" si="12"/>
        <v>0</v>
      </c>
      <c r="O70" s="51">
        <f t="shared" si="13"/>
        <v>0</v>
      </c>
      <c r="P70" s="50">
        <f t="shared" si="13"/>
        <v>0</v>
      </c>
    </row>
    <row r="71" spans="1:17" ht="15" customHeight="1">
      <c r="A71" s="70" t="s">
        <v>791</v>
      </c>
      <c r="B71" s="45">
        <f>'4 bbf Technikai'!N71+'4 ba Polg Hiv'!AF71+'4 a Intézmények'!BA71</f>
        <v>100</v>
      </c>
      <c r="C71" s="45">
        <f>'4 bbf Technikai'!O71+'4 ba Polg Hiv'!AG71+'4 a Intézmények'!BB71</f>
        <v>100</v>
      </c>
      <c r="D71" s="50">
        <f>'4 bbf Technikai'!P71+'4 ba Polg Hiv'!AH71+'4 a Intézmények'!BC71</f>
        <v>91</v>
      </c>
      <c r="E71" s="49"/>
      <c r="F71" s="49"/>
      <c r="G71" s="50"/>
      <c r="H71" s="49"/>
      <c r="I71" s="49"/>
      <c r="J71" s="50"/>
      <c r="K71" s="49"/>
      <c r="L71" s="49"/>
      <c r="M71" s="50"/>
      <c r="N71" s="51">
        <f t="shared" si="12"/>
        <v>100</v>
      </c>
      <c r="O71" s="51">
        <f t="shared" si="13"/>
        <v>100</v>
      </c>
      <c r="P71" s="50">
        <f t="shared" si="13"/>
        <v>91</v>
      </c>
    </row>
    <row r="72" spans="1:17" s="103" customFormat="1" ht="15" customHeight="1">
      <c r="A72" s="70" t="s">
        <v>786</v>
      </c>
      <c r="B72" s="45">
        <f>'4 bbf Technikai'!N72+'4 ba Polg Hiv'!AF72+'4 a Intézmények'!BA72</f>
        <v>100</v>
      </c>
      <c r="C72" s="45">
        <f>'4 bbf Technikai'!O72+'4 ba Polg Hiv'!AG72+'4 a Intézmények'!BB72</f>
        <v>198</v>
      </c>
      <c r="D72" s="50">
        <f>'4 bbf Technikai'!P72+'4 ba Polg Hiv'!AH72+'4 a Intézmények'!BC72</f>
        <v>316</v>
      </c>
      <c r="E72" s="49"/>
      <c r="F72" s="49"/>
      <c r="G72" s="50"/>
      <c r="H72" s="49"/>
      <c r="I72" s="49"/>
      <c r="J72" s="50"/>
      <c r="K72" s="49"/>
      <c r="L72" s="49"/>
      <c r="M72" s="50"/>
      <c r="N72" s="51">
        <f t="shared" si="12"/>
        <v>100</v>
      </c>
      <c r="O72" s="51">
        <f t="shared" si="13"/>
        <v>198</v>
      </c>
      <c r="P72" s="50">
        <f t="shared" si="13"/>
        <v>316</v>
      </c>
      <c r="Q72" s="46"/>
    </row>
    <row r="73" spans="1:17" ht="15" customHeight="1">
      <c r="A73" s="222" t="s">
        <v>153</v>
      </c>
      <c r="B73" s="47">
        <f>SUM(B59:B72)</f>
        <v>12488542</v>
      </c>
      <c r="C73" s="47">
        <f>SUM(C59:C72)</f>
        <v>12966071</v>
      </c>
      <c r="D73" s="47">
        <f>SUM(D59:D72)</f>
        <v>13297442</v>
      </c>
      <c r="E73" s="47">
        <f>SUM(E59:E72)</f>
        <v>0</v>
      </c>
      <c r="F73" s="47">
        <f>SUM(F59:F72)</f>
        <v>0</v>
      </c>
      <c r="G73" s="47">
        <f>SUM(E73+F73)</f>
        <v>0</v>
      </c>
      <c r="H73" s="47">
        <f>SUM(H59:H72)</f>
        <v>0</v>
      </c>
      <c r="I73" s="47">
        <f>SUM(I59:I72)</f>
        <v>0</v>
      </c>
      <c r="J73" s="47">
        <f>SUM(H73+I73)</f>
        <v>0</v>
      </c>
      <c r="K73" s="47">
        <f>SUM(K59:K72)</f>
        <v>0</v>
      </c>
      <c r="L73" s="47">
        <f>SUM(L59:L72)</f>
        <v>0</v>
      </c>
      <c r="M73" s="47">
        <f>SUM(K73+L73)</f>
        <v>0</v>
      </c>
      <c r="N73" s="47">
        <f>SUM(N59:N72)</f>
        <v>12488542</v>
      </c>
      <c r="O73" s="47">
        <f>SUM(O59:O72)</f>
        <v>12966071</v>
      </c>
      <c r="P73" s="47">
        <f>SUM(P59:P72)</f>
        <v>13297442</v>
      </c>
    </row>
    <row r="74" spans="1:17" ht="15" customHeight="1">
      <c r="A74" s="70" t="s">
        <v>143</v>
      </c>
      <c r="B74" s="45">
        <f>'4 bbf Technikai'!N74+'4 ba Polg Hiv'!AF74+'4 a Intézmények'!BA74</f>
        <v>250000</v>
      </c>
      <c r="C74" s="45">
        <f>'4 bbf Technikai'!O74+'4 ba Polg Hiv'!AG74+'4 a Intézmények'!BB74</f>
        <v>120612</v>
      </c>
      <c r="D74" s="55">
        <f>'4 bbf Technikai'!P74+'4 ba Polg Hiv'!AH74+'4 a Intézmények'!BC74</f>
        <v>78289</v>
      </c>
      <c r="E74" s="54"/>
      <c r="F74" s="54"/>
      <c r="G74" s="55"/>
      <c r="H74" s="54"/>
      <c r="I74" s="54"/>
      <c r="J74" s="55"/>
      <c r="K74" s="49"/>
      <c r="L74" s="49"/>
      <c r="M74" s="55"/>
      <c r="N74" s="51">
        <f t="shared" ref="N74:N81" si="14">B74+K74</f>
        <v>250000</v>
      </c>
      <c r="O74" s="51">
        <f t="shared" ref="O74:P81" si="15">C74+L74</f>
        <v>120612</v>
      </c>
      <c r="P74" s="55">
        <f t="shared" si="15"/>
        <v>78289</v>
      </c>
    </row>
    <row r="75" spans="1:17" ht="14.25" hidden="1" customHeight="1">
      <c r="A75" s="70" t="s">
        <v>142</v>
      </c>
      <c r="B75" s="45">
        <f>'4 bbf Technikai'!N75+'4 ba Polg Hiv'!AF75+'4 a Intézmények'!BA75</f>
        <v>0</v>
      </c>
      <c r="C75" s="45">
        <f>'4 bbf Technikai'!O75+'4 ba Polg Hiv'!AG75+'4 a Intézmények'!BB75</f>
        <v>0</v>
      </c>
      <c r="D75" s="50">
        <f>'4 bbf Technikai'!P75+'4 ba Polg Hiv'!AH75+'4 a Intézmények'!BC75</f>
        <v>0</v>
      </c>
      <c r="E75" s="49"/>
      <c r="F75" s="49"/>
      <c r="G75" s="50"/>
      <c r="H75" s="49"/>
      <c r="I75" s="49"/>
      <c r="J75" s="50"/>
      <c r="K75" s="49"/>
      <c r="L75" s="49"/>
      <c r="M75" s="50"/>
      <c r="N75" s="51">
        <f t="shared" si="14"/>
        <v>0</v>
      </c>
      <c r="O75" s="51">
        <f t="shared" si="15"/>
        <v>0</v>
      </c>
      <c r="P75" s="50">
        <f t="shared" si="15"/>
        <v>0</v>
      </c>
    </row>
    <row r="76" spans="1:17" ht="15" customHeight="1">
      <c r="A76" s="70" t="s">
        <v>862</v>
      </c>
      <c r="B76" s="45">
        <f>'4 bbf Technikai'!N76+'4 ba Polg Hiv'!AF76+'4 a Intézmények'!BA76</f>
        <v>0</v>
      </c>
      <c r="C76" s="45">
        <f>'4 bbf Technikai'!O76+'4 ba Polg Hiv'!AG76+'4 a Intézmények'!BB76</f>
        <v>211689</v>
      </c>
      <c r="D76" s="50">
        <f>'4 bbf Technikai'!P76+'4 ba Polg Hiv'!AH76+'4 a Intézmények'!BC76</f>
        <v>211689</v>
      </c>
      <c r="E76" s="49"/>
      <c r="F76" s="49"/>
      <c r="G76" s="50"/>
      <c r="H76" s="49"/>
      <c r="I76" s="49"/>
      <c r="J76" s="50"/>
      <c r="K76" s="49"/>
      <c r="L76" s="49"/>
      <c r="M76" s="50"/>
      <c r="N76" s="51">
        <f t="shared" si="14"/>
        <v>0</v>
      </c>
      <c r="O76" s="51">
        <f t="shared" si="15"/>
        <v>211689</v>
      </c>
      <c r="P76" s="50">
        <f t="shared" si="15"/>
        <v>211689</v>
      </c>
    </row>
    <row r="77" spans="1:17" s="103" customFormat="1" ht="15" customHeight="1">
      <c r="A77" s="103" t="s">
        <v>792</v>
      </c>
      <c r="B77" s="45">
        <f>'4 bbf Technikai'!N77+'4 ba Polg Hiv'!AF77+'4 a Intézmények'!BA77</f>
        <v>0</v>
      </c>
      <c r="C77" s="45">
        <f>'4 bbf Technikai'!O77+'4 ba Polg Hiv'!AG77+'4 a Intézmények'!BB77</f>
        <v>0</v>
      </c>
      <c r="D77" s="50">
        <f>'4 bbf Technikai'!P77+'4 ba Polg Hiv'!AH77+'4 a Intézmények'!BC77</f>
        <v>0</v>
      </c>
      <c r="E77" s="49"/>
      <c r="F77" s="49"/>
      <c r="G77" s="50"/>
      <c r="H77" s="49"/>
      <c r="I77" s="49"/>
      <c r="J77" s="50"/>
      <c r="K77" s="49"/>
      <c r="L77" s="49"/>
      <c r="M77" s="50"/>
      <c r="N77" s="51">
        <f t="shared" si="14"/>
        <v>0</v>
      </c>
      <c r="O77" s="51">
        <f t="shared" si="15"/>
        <v>0</v>
      </c>
      <c r="P77" s="50">
        <f t="shared" si="15"/>
        <v>0</v>
      </c>
    </row>
    <row r="78" spans="1:17" s="103" customFormat="1" ht="15" customHeight="1">
      <c r="A78" s="103" t="s">
        <v>787</v>
      </c>
      <c r="B78" s="45">
        <f>'4 bbf Technikai'!N78+'4 ba Polg Hiv'!AF78+'4 a Intézmények'!BA78</f>
        <v>1199140</v>
      </c>
      <c r="C78" s="45">
        <f>'4 bbf Technikai'!O78+'4 ba Polg Hiv'!AG78+'4 a Intézmények'!BB78</f>
        <v>1133454</v>
      </c>
      <c r="D78" s="50">
        <f>'4 bbf Technikai'!P78+'4 ba Polg Hiv'!AH78+'4 a Intézmények'!BC78</f>
        <v>569756</v>
      </c>
      <c r="E78" s="49"/>
      <c r="F78" s="49"/>
      <c r="G78" s="50"/>
      <c r="H78" s="1245"/>
      <c r="I78" s="49"/>
      <c r="J78" s="50"/>
      <c r="K78" s="49"/>
      <c r="L78" s="49"/>
      <c r="M78" s="50"/>
      <c r="N78" s="51">
        <f>B78+K78</f>
        <v>1199140</v>
      </c>
      <c r="O78" s="51">
        <f>C78+L78</f>
        <v>1133454</v>
      </c>
      <c r="P78" s="50">
        <f t="shared" si="15"/>
        <v>569756</v>
      </c>
    </row>
    <row r="79" spans="1:17" s="103" customFormat="1" ht="15" hidden="1" customHeight="1">
      <c r="A79" s="103" t="s">
        <v>144</v>
      </c>
      <c r="B79" s="45">
        <f>'4 bbf Technikai'!N79+'4 ba Polg Hiv'!AF79+'4 a Intézmények'!BA79</f>
        <v>0</v>
      </c>
      <c r="C79" s="45">
        <f>'4 bbf Technikai'!O79+'4 ba Polg Hiv'!AG79+'4 a Intézmények'!BB79</f>
        <v>0</v>
      </c>
      <c r="D79" s="50">
        <f>'4 bbf Technikai'!P79+'4 ba Polg Hiv'!AH79+'4 a Intézmények'!BC79</f>
        <v>0</v>
      </c>
      <c r="E79" s="49"/>
      <c r="F79" s="49"/>
      <c r="G79" s="50"/>
      <c r="H79" s="49"/>
      <c r="I79" s="49"/>
      <c r="J79" s="50"/>
      <c r="K79" s="49"/>
      <c r="L79" s="49"/>
      <c r="M79" s="50"/>
      <c r="N79" s="51">
        <f t="shared" si="14"/>
        <v>0</v>
      </c>
      <c r="O79" s="51">
        <f t="shared" si="15"/>
        <v>0</v>
      </c>
      <c r="P79" s="50">
        <f t="shared" si="15"/>
        <v>0</v>
      </c>
    </row>
    <row r="80" spans="1:17" s="103" customFormat="1" ht="15" customHeight="1">
      <c r="A80" s="103" t="s">
        <v>793</v>
      </c>
      <c r="B80" s="45">
        <f>'4 bbf Technikai'!N80+'4 ba Polg Hiv'!AF80+'4 a Intézmények'!BA80</f>
        <v>76000</v>
      </c>
      <c r="C80" s="45">
        <f>'4 bbf Technikai'!O80+'4 ba Polg Hiv'!AG80+'4 a Intézmények'!BB80</f>
        <v>76000</v>
      </c>
      <c r="D80" s="50">
        <f>'4 bbf Technikai'!P80+'4 ba Polg Hiv'!AH80+'4 a Intézmények'!BC80</f>
        <v>79721</v>
      </c>
      <c r="E80" s="49"/>
      <c r="F80" s="49"/>
      <c r="G80" s="50"/>
      <c r="H80" s="49"/>
      <c r="I80" s="49"/>
      <c r="J80" s="50"/>
      <c r="K80" s="49"/>
      <c r="L80" s="49"/>
      <c r="M80" s="50"/>
      <c r="N80" s="51">
        <f t="shared" si="14"/>
        <v>76000</v>
      </c>
      <c r="O80" s="51">
        <f t="shared" si="15"/>
        <v>76000</v>
      </c>
      <c r="P80" s="50">
        <f t="shared" si="15"/>
        <v>79721</v>
      </c>
    </row>
    <row r="81" spans="1:73" s="103" customFormat="1" ht="15" customHeight="1">
      <c r="A81" s="103" t="s">
        <v>145</v>
      </c>
      <c r="B81" s="45">
        <f>'4 bbf Technikai'!N81+'4 ba Polg Hiv'!AF81+'4 a Intézmények'!BA81</f>
        <v>3000</v>
      </c>
      <c r="C81" s="45">
        <f>'4 bbf Technikai'!O81+'4 ba Polg Hiv'!AG81+'4 a Intézmények'!BB81</f>
        <v>3000</v>
      </c>
      <c r="D81" s="50">
        <f>'4 bbf Technikai'!P81+'4 ba Polg Hiv'!AH81+'4 a Intézmények'!BC81</f>
        <v>4283</v>
      </c>
      <c r="E81" s="49"/>
      <c r="F81" s="49"/>
      <c r="G81" s="50"/>
      <c r="H81" s="49"/>
      <c r="I81" s="49"/>
      <c r="J81" s="50"/>
      <c r="K81" s="49"/>
      <c r="L81" s="49"/>
      <c r="M81" s="50"/>
      <c r="N81" s="51">
        <f t="shared" si="14"/>
        <v>3000</v>
      </c>
      <c r="O81" s="51">
        <f t="shared" si="15"/>
        <v>3000</v>
      </c>
      <c r="P81" s="50">
        <f t="shared" si="15"/>
        <v>4283</v>
      </c>
    </row>
    <row r="82" spans="1:73" ht="15" customHeight="1">
      <c r="A82" s="223" t="s">
        <v>154</v>
      </c>
      <c r="B82" s="47">
        <f>SUM(B74:B81)</f>
        <v>1528140</v>
      </c>
      <c r="C82" s="47">
        <f>SUM(C74:C81)</f>
        <v>1544755</v>
      </c>
      <c r="D82" s="47">
        <f>SUM(D74:D81)</f>
        <v>943738</v>
      </c>
      <c r="E82" s="47">
        <f>SUM(E74:E81)</f>
        <v>0</v>
      </c>
      <c r="F82" s="47">
        <f>SUM(F74:F81)</f>
        <v>0</v>
      </c>
      <c r="G82" s="47">
        <f>SUM(E82+F82)</f>
        <v>0</v>
      </c>
      <c r="H82" s="47">
        <f>SUM(H74:H81)</f>
        <v>0</v>
      </c>
      <c r="I82" s="47">
        <f>SUM(I74:I81)</f>
        <v>0</v>
      </c>
      <c r="J82" s="47">
        <f>SUM(H82+I82)</f>
        <v>0</v>
      </c>
      <c r="K82" s="47">
        <f>SUM(K74:K81)</f>
        <v>0</v>
      </c>
      <c r="L82" s="47">
        <f>SUM(L74:L81)</f>
        <v>0</v>
      </c>
      <c r="M82" s="47">
        <f>SUM(K82+L82)</f>
        <v>0</v>
      </c>
      <c r="N82" s="47">
        <f>SUM(N74:N81)</f>
        <v>1528140</v>
      </c>
      <c r="O82" s="47">
        <f>SUM(O74:O81)</f>
        <v>1544755</v>
      </c>
      <c r="P82" s="47">
        <f>SUM(P74:P81)</f>
        <v>943738</v>
      </c>
    </row>
    <row r="83" spans="1:73" ht="13.5" customHeight="1">
      <c r="A83" s="222" t="s">
        <v>886</v>
      </c>
      <c r="B83" s="156">
        <f>B82+B73</f>
        <v>14016682</v>
      </c>
      <c r="C83" s="156">
        <f>C82+C73</f>
        <v>14510826</v>
      </c>
      <c r="D83" s="156">
        <f>D82+D73</f>
        <v>14241180</v>
      </c>
      <c r="E83" s="156">
        <f t="shared" ref="E83:N83" si="16">E82+E73</f>
        <v>0</v>
      </c>
      <c r="F83" s="156">
        <f t="shared" si="16"/>
        <v>0</v>
      </c>
      <c r="G83" s="156">
        <f t="shared" si="16"/>
        <v>0</v>
      </c>
      <c r="H83" s="156">
        <f t="shared" si="16"/>
        <v>0</v>
      </c>
      <c r="I83" s="156">
        <f t="shared" si="16"/>
        <v>0</v>
      </c>
      <c r="J83" s="156">
        <f t="shared" si="16"/>
        <v>0</v>
      </c>
      <c r="K83" s="156">
        <f t="shared" si="16"/>
        <v>0</v>
      </c>
      <c r="L83" s="156">
        <f t="shared" si="16"/>
        <v>0</v>
      </c>
      <c r="M83" s="156">
        <f t="shared" si="16"/>
        <v>0</v>
      </c>
      <c r="N83" s="156">
        <f t="shared" si="16"/>
        <v>14016682</v>
      </c>
      <c r="O83" s="156">
        <f>O82+O73</f>
        <v>14510826</v>
      </c>
      <c r="P83" s="156">
        <f>P82+P73</f>
        <v>14241180</v>
      </c>
    </row>
    <row r="84" spans="1:73" ht="15" hidden="1" customHeight="1">
      <c r="A84" s="70" t="s">
        <v>611</v>
      </c>
      <c r="B84" s="45"/>
      <c r="C84" s="45"/>
      <c r="D84" s="55"/>
      <c r="E84" s="54"/>
      <c r="F84" s="54"/>
      <c r="G84" s="55">
        <f>SUM(E84+F84)</f>
        <v>0</v>
      </c>
      <c r="H84" s="54"/>
      <c r="I84" s="54"/>
      <c r="J84" s="55">
        <f>SUM(H84+I84)</f>
        <v>0</v>
      </c>
      <c r="K84" s="49">
        <f t="shared" ref="K84:K99" si="17">E84+H84</f>
        <v>0</v>
      </c>
      <c r="L84" s="49">
        <f>F84+I84</f>
        <v>0</v>
      </c>
      <c r="M84" s="55">
        <f>SUM(K84+L84)</f>
        <v>0</v>
      </c>
      <c r="N84" s="51">
        <f t="shared" ref="N84:N99" si="18">B84+K84</f>
        <v>0</v>
      </c>
      <c r="O84" s="51">
        <f t="shared" ref="O84:P99" si="19">C84+L84</f>
        <v>0</v>
      </c>
      <c r="P84" s="55">
        <f>SUM(N84+O84)</f>
        <v>0</v>
      </c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</row>
    <row r="85" spans="1:73" ht="15" hidden="1" customHeight="1">
      <c r="A85" s="197" t="s">
        <v>794</v>
      </c>
      <c r="B85" s="45"/>
      <c r="C85" s="45"/>
      <c r="D85" s="55"/>
      <c r="E85" s="54"/>
      <c r="F85" s="54"/>
      <c r="G85" s="55">
        <f>SUM(E85+F85)</f>
        <v>0</v>
      </c>
      <c r="H85" s="54"/>
      <c r="I85" s="54"/>
      <c r="J85" s="55">
        <f>SUM(H85+I85)</f>
        <v>0</v>
      </c>
      <c r="K85" s="49">
        <f t="shared" si="17"/>
        <v>0</v>
      </c>
      <c r="L85" s="49">
        <f>F85+I85</f>
        <v>0</v>
      </c>
      <c r="M85" s="55">
        <f>SUM(K85+L85)</f>
        <v>0</v>
      </c>
      <c r="N85" s="51">
        <f t="shared" si="18"/>
        <v>0</v>
      </c>
      <c r="O85" s="51">
        <f t="shared" si="19"/>
        <v>0</v>
      </c>
      <c r="P85" s="55">
        <f>SUM(N85+O85)</f>
        <v>0</v>
      </c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</row>
    <row r="86" spans="1:73" ht="12.75" customHeight="1">
      <c r="A86" s="197" t="s">
        <v>612</v>
      </c>
      <c r="B86" s="45">
        <f>'4 bbf Technikai'!N86+'4 ba Polg Hiv'!AF86+'4 a Intézmények'!BA86</f>
        <v>0</v>
      </c>
      <c r="C86" s="45">
        <f>'4 bbf Technikai'!O86+'4 ba Polg Hiv'!AG86+'4 a Intézmények'!BB86</f>
        <v>0</v>
      </c>
      <c r="D86" s="55">
        <f>'4 bbf Technikai'!P86+'4 ba Polg Hiv'!AH86+'4 a Intézmények'!BC86</f>
        <v>0</v>
      </c>
      <c r="E86" s="54"/>
      <c r="F86" s="54"/>
      <c r="G86" s="55"/>
      <c r="H86" s="54"/>
      <c r="I86" s="54"/>
      <c r="J86" s="55"/>
      <c r="K86" s="49"/>
      <c r="L86" s="49"/>
      <c r="M86" s="55"/>
      <c r="N86" s="51">
        <f t="shared" si="18"/>
        <v>0</v>
      </c>
      <c r="O86" s="51">
        <f t="shared" si="19"/>
        <v>0</v>
      </c>
      <c r="P86" s="55">
        <f t="shared" si="19"/>
        <v>0</v>
      </c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</row>
    <row r="87" spans="1:73" ht="13.5" customHeight="1">
      <c r="A87" s="197" t="s">
        <v>613</v>
      </c>
      <c r="B87" s="45">
        <f>'4 bbf Technikai'!N87+'4 ba Polg Hiv'!AF87+'4 a Intézmények'!BA87</f>
        <v>0</v>
      </c>
      <c r="C87" s="45">
        <f>'4 bbf Technikai'!O87+'4 ba Polg Hiv'!AG87+'4 a Intézmények'!BB87</f>
        <v>0</v>
      </c>
      <c r="D87" s="55">
        <f>'4 bbf Technikai'!P87+'4 ba Polg Hiv'!AH87+'4 a Intézmények'!BC87</f>
        <v>0</v>
      </c>
      <c r="E87" s="54"/>
      <c r="F87" s="54"/>
      <c r="G87" s="55"/>
      <c r="H87" s="54"/>
      <c r="I87" s="54"/>
      <c r="J87" s="55"/>
      <c r="K87" s="49"/>
      <c r="L87" s="49"/>
      <c r="M87" s="55"/>
      <c r="N87" s="51">
        <f t="shared" si="18"/>
        <v>0</v>
      </c>
      <c r="O87" s="51">
        <f t="shared" si="19"/>
        <v>0</v>
      </c>
      <c r="P87" s="55">
        <f t="shared" si="19"/>
        <v>0</v>
      </c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</row>
    <row r="88" spans="1:73" ht="15" hidden="1" customHeight="1">
      <c r="A88" s="197" t="s">
        <v>614</v>
      </c>
      <c r="B88" s="45">
        <f>'4 bbf Technikai'!N88+'4 ba Polg Hiv'!AF88+'4 a Intézmények'!BA88</f>
        <v>0</v>
      </c>
      <c r="C88" s="45">
        <f>'4 bbf Technikai'!O88+'4 ba Polg Hiv'!AG88+'4 a Intézmények'!BB88</f>
        <v>0</v>
      </c>
      <c r="D88" s="55">
        <f>'4 bbf Technikai'!P88+'4 ba Polg Hiv'!AH88+'4 a Intézmények'!BC88</f>
        <v>0</v>
      </c>
      <c r="E88" s="54"/>
      <c r="F88" s="54"/>
      <c r="G88" s="55"/>
      <c r="H88" s="54"/>
      <c r="I88" s="54"/>
      <c r="J88" s="55"/>
      <c r="K88" s="49"/>
      <c r="L88" s="49"/>
      <c r="M88" s="55"/>
      <c r="N88" s="51">
        <f t="shared" si="18"/>
        <v>0</v>
      </c>
      <c r="O88" s="51">
        <f t="shared" si="19"/>
        <v>0</v>
      </c>
      <c r="P88" s="55">
        <f t="shared" si="19"/>
        <v>0</v>
      </c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</row>
    <row r="89" spans="1:73" ht="15" customHeight="1">
      <c r="A89" s="197" t="s">
        <v>615</v>
      </c>
      <c r="B89" s="45">
        <f>'4 bbf Technikai'!N89+'4 ba Polg Hiv'!AF89+'4 a Intézmények'!BA89</f>
        <v>0</v>
      </c>
      <c r="C89" s="45">
        <f>'4 bbf Technikai'!O89+'4 ba Polg Hiv'!AG89+'4 a Intézmények'!BB89</f>
        <v>0</v>
      </c>
      <c r="D89" s="55">
        <f>'4 bbf Technikai'!P89+'4 ba Polg Hiv'!AH89+'4 a Intézmények'!BC89</f>
        <v>0</v>
      </c>
      <c r="E89" s="54"/>
      <c r="F89" s="54"/>
      <c r="G89" s="55"/>
      <c r="H89" s="54"/>
      <c r="I89" s="54"/>
      <c r="J89" s="55"/>
      <c r="K89" s="49"/>
      <c r="L89" s="49"/>
      <c r="M89" s="55"/>
      <c r="N89" s="51">
        <f t="shared" si="18"/>
        <v>0</v>
      </c>
      <c r="O89" s="51">
        <f t="shared" si="19"/>
        <v>0</v>
      </c>
      <c r="P89" s="55">
        <f t="shared" si="19"/>
        <v>0</v>
      </c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</row>
    <row r="90" spans="1:73" ht="15" customHeight="1">
      <c r="A90" s="197" t="s">
        <v>616</v>
      </c>
      <c r="B90" s="45">
        <f>'4 bbf Technikai'!N90+'4 ba Polg Hiv'!AF90+'4 a Intézmények'!BA90</f>
        <v>0</v>
      </c>
      <c r="C90" s="45">
        <f>'4 bbf Technikai'!O90+'4 ba Polg Hiv'!AG90+'4 a Intézmények'!BB90</f>
        <v>0</v>
      </c>
      <c r="D90" s="55">
        <f>'4 bbf Technikai'!P90+'4 ba Polg Hiv'!AH90+'4 a Intézmények'!BC90</f>
        <v>0</v>
      </c>
      <c r="E90" s="54"/>
      <c r="F90" s="54"/>
      <c r="G90" s="55"/>
      <c r="H90" s="54"/>
      <c r="I90" s="54"/>
      <c r="J90" s="55"/>
      <c r="K90" s="49"/>
      <c r="L90" s="49"/>
      <c r="M90" s="55"/>
      <c r="N90" s="51">
        <f t="shared" si="18"/>
        <v>0</v>
      </c>
      <c r="O90" s="51">
        <f t="shared" si="19"/>
        <v>0</v>
      </c>
      <c r="P90" s="55">
        <f t="shared" si="19"/>
        <v>0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</row>
    <row r="91" spans="1:73" ht="15" hidden="1" customHeight="1">
      <c r="A91" s="70" t="s">
        <v>617</v>
      </c>
      <c r="B91" s="45">
        <f>'4 bbf Technikai'!N91+'4 ba Polg Hiv'!AF91+'4 a Intézmények'!BA91</f>
        <v>0</v>
      </c>
      <c r="C91" s="45">
        <f>'4 bbf Technikai'!O91+'4 ba Polg Hiv'!AG91+'4 a Intézmények'!BB91</f>
        <v>0</v>
      </c>
      <c r="D91" s="55">
        <f>'4 bbf Technikai'!P91+'4 ba Polg Hiv'!AH91+'4 a Intézmények'!BC91</f>
        <v>0</v>
      </c>
      <c r="E91" s="54"/>
      <c r="F91" s="54"/>
      <c r="G91" s="55"/>
      <c r="H91" s="54"/>
      <c r="I91" s="54"/>
      <c r="J91" s="55"/>
      <c r="K91" s="49"/>
      <c r="L91" s="49"/>
      <c r="M91" s="55"/>
      <c r="N91" s="51">
        <f t="shared" si="18"/>
        <v>0</v>
      </c>
      <c r="O91" s="51">
        <f t="shared" si="19"/>
        <v>0</v>
      </c>
      <c r="P91" s="55">
        <f t="shared" si="19"/>
        <v>0</v>
      </c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</row>
    <row r="92" spans="1:73" ht="15" customHeight="1">
      <c r="A92" s="70" t="s">
        <v>618</v>
      </c>
      <c r="B92" s="45">
        <f>'4 bbf Technikai'!N92+'4 ba Polg Hiv'!AF92+'4 a Intézmények'!BA92</f>
        <v>223816</v>
      </c>
      <c r="C92" s="45">
        <f>'4 bbf Technikai'!O92+'4 ba Polg Hiv'!AG92+'4 a Intézmények'!BB92</f>
        <v>759915</v>
      </c>
      <c r="D92" s="55">
        <f>'4 bbf Technikai'!P92+'4 ba Polg Hiv'!AH92+'4 a Intézmények'!BC92</f>
        <v>432396</v>
      </c>
      <c r="E92" s="54"/>
      <c r="F92" s="54"/>
      <c r="G92" s="55"/>
      <c r="H92" s="54"/>
      <c r="I92" s="54"/>
      <c r="J92" s="55"/>
      <c r="K92" s="49"/>
      <c r="L92" s="49"/>
      <c r="M92" s="55"/>
      <c r="N92" s="51">
        <f t="shared" si="18"/>
        <v>223816</v>
      </c>
      <c r="O92" s="51">
        <f t="shared" si="19"/>
        <v>759915</v>
      </c>
      <c r="P92" s="55">
        <f t="shared" si="19"/>
        <v>432396</v>
      </c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</row>
    <row r="93" spans="1:73" ht="15" customHeight="1">
      <c r="A93" s="70" t="s">
        <v>619</v>
      </c>
      <c r="B93" s="45">
        <f>'4 bbf Technikai'!N93+'4 ba Polg Hiv'!AF93+'4 a Intézmények'!BA93</f>
        <v>1988903</v>
      </c>
      <c r="C93" s="45">
        <f>'4 bbf Technikai'!O93+'4 ba Polg Hiv'!AG93+'4 a Intézmények'!BB93</f>
        <v>3783354</v>
      </c>
      <c r="D93" s="55">
        <f>'4 bbf Technikai'!P93+'4 ba Polg Hiv'!AH93+'4 a Intézmények'!BC93</f>
        <v>3367416</v>
      </c>
      <c r="E93" s="54"/>
      <c r="F93" s="54"/>
      <c r="G93" s="55"/>
      <c r="H93" s="54"/>
      <c r="I93" s="54"/>
      <c r="J93" s="55"/>
      <c r="K93" s="49"/>
      <c r="L93" s="49"/>
      <c r="M93" s="55"/>
      <c r="N93" s="51">
        <f t="shared" si="18"/>
        <v>1988903</v>
      </c>
      <c r="O93" s="51">
        <f t="shared" si="19"/>
        <v>3783354</v>
      </c>
      <c r="P93" s="55">
        <f t="shared" si="19"/>
        <v>3367416</v>
      </c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</row>
    <row r="94" spans="1:73" ht="7.5" hidden="1" customHeight="1">
      <c r="A94" s="197" t="s">
        <v>620</v>
      </c>
      <c r="B94" s="45">
        <f>'4 bbf Technikai'!N94+'4 ba Polg Hiv'!AF94+'4 a Intézmények'!BA94</f>
        <v>0</v>
      </c>
      <c r="C94" s="45">
        <f>'4 bbf Technikai'!O94+'4 ba Polg Hiv'!AG94+'4 a Intézmények'!BB94</f>
        <v>0</v>
      </c>
      <c r="D94" s="55">
        <f>'4 bbf Technikai'!P94+'4 ba Polg Hiv'!AH94+'4 a Intézmények'!BC94</f>
        <v>0</v>
      </c>
      <c r="E94" s="54"/>
      <c r="F94" s="54"/>
      <c r="G94" s="55">
        <f>SUM(E94+F94)</f>
        <v>0</v>
      </c>
      <c r="H94" s="54"/>
      <c r="I94" s="54"/>
      <c r="J94" s="55">
        <f>SUM(H94+I94)</f>
        <v>0</v>
      </c>
      <c r="K94" s="49">
        <f t="shared" si="17"/>
        <v>0</v>
      </c>
      <c r="L94" s="49">
        <f t="shared" ref="L94:L99" si="20">F94+I94</f>
        <v>0</v>
      </c>
      <c r="M94" s="55">
        <f>SUM(K94+L94)</f>
        <v>0</v>
      </c>
      <c r="N94" s="51">
        <f t="shared" si="18"/>
        <v>0</v>
      </c>
      <c r="O94" s="51">
        <f t="shared" si="19"/>
        <v>0</v>
      </c>
      <c r="P94" s="55">
        <f t="shared" si="19"/>
        <v>0</v>
      </c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</row>
    <row r="95" spans="1:73" ht="15" customHeight="1">
      <c r="A95" s="197" t="s">
        <v>621</v>
      </c>
      <c r="B95" s="45">
        <f>'4 bbf Technikai'!N95+'4 ba Polg Hiv'!AF95+'4 a Intézmények'!BA95</f>
        <v>2028000</v>
      </c>
      <c r="C95" s="45">
        <f>'4 bbf Technikai'!O95+'4 ba Polg Hiv'!AG95+'4 a Intézmények'!BB95</f>
        <v>1997218</v>
      </c>
      <c r="D95" s="55">
        <f>'4 bbf Technikai'!P95+'4 ba Polg Hiv'!AH95+'4 a Intézmények'!BC95</f>
        <v>1997218</v>
      </c>
      <c r="E95" s="49">
        <v>-1746825</v>
      </c>
      <c r="F95" s="49">
        <v>-1772238</v>
      </c>
      <c r="G95" s="50">
        <v>-1772238</v>
      </c>
      <c r="H95" s="49">
        <v>-281175</v>
      </c>
      <c r="I95" s="49">
        <v>-224980</v>
      </c>
      <c r="J95" s="50">
        <v>-224980</v>
      </c>
      <c r="K95" s="49">
        <f t="shared" si="17"/>
        <v>-2028000</v>
      </c>
      <c r="L95" s="49">
        <f t="shared" si="20"/>
        <v>-1997218</v>
      </c>
      <c r="M95" s="55">
        <f>G95+J95</f>
        <v>-1997218</v>
      </c>
      <c r="N95" s="51">
        <f t="shared" si="18"/>
        <v>0</v>
      </c>
      <c r="O95" s="51">
        <f t="shared" si="19"/>
        <v>0</v>
      </c>
      <c r="P95" s="55">
        <f t="shared" si="19"/>
        <v>0</v>
      </c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</row>
    <row r="96" spans="1:73" ht="15" customHeight="1">
      <c r="A96" s="298" t="s">
        <v>622</v>
      </c>
      <c r="B96" s="45">
        <f>'4 bbf Technikai'!N96+'4 ba Polg Hiv'!AF96+'4 a Intézmények'!BA96</f>
        <v>4862203</v>
      </c>
      <c r="C96" s="45">
        <f>'4 bbf Technikai'!O96+'4 ba Polg Hiv'!AG96+'4 a Intézmények'!BB96</f>
        <v>4965777</v>
      </c>
      <c r="D96" s="55">
        <f>'4 bbf Technikai'!P96+'4 ba Polg Hiv'!AH96+'4 a Intézmények'!BC96</f>
        <v>4204934</v>
      </c>
      <c r="E96" s="49">
        <v>-3189462</v>
      </c>
      <c r="F96" s="49">
        <v>-3303298</v>
      </c>
      <c r="G96" s="50">
        <v>-2876384</v>
      </c>
      <c r="H96" s="49">
        <v>-1672741</v>
      </c>
      <c r="I96" s="49">
        <f>-1661184-1295</f>
        <v>-1662479</v>
      </c>
      <c r="J96" s="50">
        <v>-1328550</v>
      </c>
      <c r="K96" s="49">
        <f t="shared" si="17"/>
        <v>-4862203</v>
      </c>
      <c r="L96" s="49">
        <f t="shared" si="20"/>
        <v>-4965777</v>
      </c>
      <c r="M96" s="55">
        <f>G96+J96</f>
        <v>-4204934</v>
      </c>
      <c r="N96" s="51">
        <f t="shared" si="18"/>
        <v>0</v>
      </c>
      <c r="O96" s="51">
        <f t="shared" si="19"/>
        <v>0</v>
      </c>
      <c r="P96" s="55">
        <f t="shared" si="19"/>
        <v>0</v>
      </c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</row>
    <row r="97" spans="1:73" ht="15" customHeight="1">
      <c r="A97" s="197" t="s">
        <v>623</v>
      </c>
      <c r="B97" s="45">
        <f>'4 bbf Technikai'!N97+'4 ba Polg Hiv'!AF97+'4 a Intézmények'!BA97</f>
        <v>0</v>
      </c>
      <c r="C97" s="45">
        <f>'4 bbf Technikai'!O97+'4 ba Polg Hiv'!AG97+'4 a Intézmények'!BB97</f>
        <v>1250</v>
      </c>
      <c r="D97" s="55">
        <f>'4 bbf Technikai'!P97+'4 ba Polg Hiv'!AH97+'4 a Intézmények'!BC97</f>
        <v>1250</v>
      </c>
      <c r="E97" s="49">
        <v>0</v>
      </c>
      <c r="F97" s="49">
        <v>-1250</v>
      </c>
      <c r="G97" s="50">
        <v>-1250</v>
      </c>
      <c r="H97" s="49">
        <v>0</v>
      </c>
      <c r="I97" s="49">
        <v>0</v>
      </c>
      <c r="J97" s="50"/>
      <c r="K97" s="49">
        <f t="shared" si="17"/>
        <v>0</v>
      </c>
      <c r="L97" s="49">
        <f t="shared" si="20"/>
        <v>-1250</v>
      </c>
      <c r="M97" s="55">
        <f>G97+J97</f>
        <v>-1250</v>
      </c>
      <c r="N97" s="51">
        <f t="shared" si="18"/>
        <v>0</v>
      </c>
      <c r="O97" s="51">
        <f t="shared" si="19"/>
        <v>0</v>
      </c>
      <c r="P97" s="55">
        <f t="shared" si="19"/>
        <v>0</v>
      </c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</row>
    <row r="98" spans="1:73" ht="15" customHeight="1">
      <c r="A98" s="197" t="s">
        <v>624</v>
      </c>
      <c r="B98" s="45">
        <f>'4 bbf Technikai'!N98+'4 ba Polg Hiv'!AF98+'4 a Intézmények'!BA98</f>
        <v>208380</v>
      </c>
      <c r="C98" s="45">
        <f>'4 bbf Technikai'!O98+'4 ba Polg Hiv'!AG98+'4 a Intézmények'!BB98</f>
        <v>689032</v>
      </c>
      <c r="D98" s="55">
        <f>'4 bbf Technikai'!P98+'4 ba Polg Hiv'!AH98+'4 a Intézmények'!BC98</f>
        <v>601206</v>
      </c>
      <c r="E98" s="49">
        <v>-100491</v>
      </c>
      <c r="F98" s="49">
        <v>-587546</v>
      </c>
      <c r="G98" s="50">
        <v>-533390</v>
      </c>
      <c r="H98" s="49">
        <v>-107889</v>
      </c>
      <c r="I98" s="49">
        <f>-102781+1295</f>
        <v>-101486</v>
      </c>
      <c r="J98" s="50">
        <v>-67816</v>
      </c>
      <c r="K98" s="49">
        <f t="shared" si="17"/>
        <v>-208380</v>
      </c>
      <c r="L98" s="49">
        <f t="shared" si="20"/>
        <v>-689032</v>
      </c>
      <c r="M98" s="55">
        <f>G98+J98</f>
        <v>-601206</v>
      </c>
      <c r="N98" s="51">
        <f t="shared" si="18"/>
        <v>0</v>
      </c>
      <c r="O98" s="51">
        <f t="shared" si="19"/>
        <v>0</v>
      </c>
      <c r="P98" s="55">
        <f t="shared" si="19"/>
        <v>0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</row>
    <row r="99" spans="1:73" ht="15" hidden="1" customHeight="1">
      <c r="A99" s="197" t="s">
        <v>267</v>
      </c>
      <c r="B99" s="45"/>
      <c r="C99" s="45"/>
      <c r="D99" s="55"/>
      <c r="E99" s="54"/>
      <c r="F99" s="54"/>
      <c r="G99" s="55">
        <f>SUM(E99+F99)</f>
        <v>0</v>
      </c>
      <c r="H99" s="54"/>
      <c r="I99" s="54"/>
      <c r="J99" s="55">
        <f>SUM(H99+I99)</f>
        <v>0</v>
      </c>
      <c r="K99" s="49">
        <f t="shared" si="17"/>
        <v>0</v>
      </c>
      <c r="L99" s="49">
        <f t="shared" si="20"/>
        <v>0</v>
      </c>
      <c r="M99" s="55">
        <f>SUM(K99+L99)</f>
        <v>0</v>
      </c>
      <c r="N99" s="51">
        <f t="shared" si="18"/>
        <v>0</v>
      </c>
      <c r="O99" s="51">
        <f t="shared" si="19"/>
        <v>0</v>
      </c>
      <c r="P99" s="55">
        <f>SUM(N99+O99)</f>
        <v>0</v>
      </c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</row>
    <row r="100" spans="1:73" ht="15" customHeight="1" thickBot="1">
      <c r="A100" s="223" t="s">
        <v>626</v>
      </c>
      <c r="B100" s="47">
        <f>SUM(B84:B99)</f>
        <v>9311302</v>
      </c>
      <c r="C100" s="47">
        <f t="shared" ref="C100:M100" si="21">SUM(C84:C99)</f>
        <v>12196546</v>
      </c>
      <c r="D100" s="47">
        <f t="shared" si="21"/>
        <v>10604420</v>
      </c>
      <c r="E100" s="47">
        <f t="shared" si="21"/>
        <v>-5036778</v>
      </c>
      <c r="F100" s="47">
        <f t="shared" si="21"/>
        <v>-5664332</v>
      </c>
      <c r="G100" s="47">
        <f t="shared" si="21"/>
        <v>-5183262</v>
      </c>
      <c r="H100" s="47">
        <f t="shared" si="21"/>
        <v>-2061805</v>
      </c>
      <c r="I100" s="47">
        <f t="shared" si="21"/>
        <v>-1988945</v>
      </c>
      <c r="J100" s="47">
        <f t="shared" si="21"/>
        <v>-1621346</v>
      </c>
      <c r="K100" s="47">
        <f t="shared" si="21"/>
        <v>-7098583</v>
      </c>
      <c r="L100" s="47">
        <f t="shared" si="21"/>
        <v>-7653277</v>
      </c>
      <c r="M100" s="47">
        <f t="shared" si="21"/>
        <v>-6804608</v>
      </c>
      <c r="N100" s="47">
        <f>SUM(N84:N99)</f>
        <v>2212719</v>
      </c>
      <c r="O100" s="47">
        <f>SUM(O84:O99)</f>
        <v>4543269</v>
      </c>
      <c r="P100" s="47">
        <f>SUM(P84:P99)</f>
        <v>3799812</v>
      </c>
    </row>
    <row r="101" spans="1:73" ht="15" customHeight="1" thickBot="1">
      <c r="A101" s="328" t="s">
        <v>155</v>
      </c>
      <c r="B101" s="48">
        <f>SUM(B83+B100)</f>
        <v>23327984</v>
      </c>
      <c r="C101" s="48">
        <f>SUM(C83+C100)</f>
        <v>26707372</v>
      </c>
      <c r="D101" s="48">
        <f>SUM(D83+D100)</f>
        <v>24845600</v>
      </c>
      <c r="E101" s="48">
        <f t="shared" ref="E101:N101" si="22">SUM(E83+E100)</f>
        <v>-5036778</v>
      </c>
      <c r="F101" s="48">
        <f t="shared" si="22"/>
        <v>-5664332</v>
      </c>
      <c r="G101" s="48">
        <f t="shared" si="22"/>
        <v>-5183262</v>
      </c>
      <c r="H101" s="48">
        <f t="shared" si="22"/>
        <v>-2061805</v>
      </c>
      <c r="I101" s="48">
        <f t="shared" si="22"/>
        <v>-1988945</v>
      </c>
      <c r="J101" s="48">
        <f t="shared" si="22"/>
        <v>-1621346</v>
      </c>
      <c r="K101" s="48">
        <f t="shared" si="22"/>
        <v>-7098583</v>
      </c>
      <c r="L101" s="48">
        <f t="shared" si="22"/>
        <v>-7653277</v>
      </c>
      <c r="M101" s="48">
        <f t="shared" si="22"/>
        <v>-6804608</v>
      </c>
      <c r="N101" s="48">
        <f t="shared" si="22"/>
        <v>16229401</v>
      </c>
      <c r="O101" s="48">
        <f>SUM(O83+O100)</f>
        <v>19054095</v>
      </c>
      <c r="P101" s="48">
        <f>SUM(P83+P100)</f>
        <v>18040992</v>
      </c>
    </row>
    <row r="102" spans="1:73" s="746" customFormat="1" ht="15" customHeight="1">
      <c r="A102" s="102" t="s">
        <v>505</v>
      </c>
      <c r="B102" s="101" t="e">
        <f>'4 bbf Technikai'!N102+'4 ba Polg Hiv'!AF102+#REF!</f>
        <v>#REF!</v>
      </c>
      <c r="C102" s="101" t="e">
        <f>'4 bbf Technikai'!O102+'4 ba Polg Hiv'!AG102+#REF!</f>
        <v>#REF!</v>
      </c>
      <c r="D102" s="101"/>
      <c r="E102" s="101">
        <f>SUM(E57-E101)</f>
        <v>0</v>
      </c>
      <c r="F102" s="101">
        <f>SUM(F57-F101)</f>
        <v>0</v>
      </c>
      <c r="G102" s="101">
        <f>SUM(E102+F102)</f>
        <v>0</v>
      </c>
      <c r="H102" s="101">
        <f>SUM(H57-H101)</f>
        <v>0</v>
      </c>
      <c r="I102" s="101">
        <f>SUM(I57-I101)</f>
        <v>0</v>
      </c>
      <c r="J102" s="101">
        <f>SUM(H102+I102)</f>
        <v>0</v>
      </c>
      <c r="K102" s="101">
        <f>SUM(K57-K101)</f>
        <v>0</v>
      </c>
      <c r="L102" s="101">
        <f>SUM(L57-L101)</f>
        <v>0</v>
      </c>
      <c r="M102" s="101">
        <f>SUM(K102+L102)</f>
        <v>0</v>
      </c>
      <c r="N102" s="101">
        <f>SUM(N57-N101)</f>
        <v>0</v>
      </c>
      <c r="O102" s="101">
        <f>SUM(O57-O101)</f>
        <v>0</v>
      </c>
      <c r="P102" s="101">
        <f>SUM(N102+O102)</f>
        <v>0</v>
      </c>
    </row>
    <row r="103" spans="1:73" ht="15" customHeight="1">
      <c r="D103" s="103"/>
      <c r="G103" s="103"/>
      <c r="N103" s="52"/>
      <c r="O103" s="52"/>
      <c r="P103" s="103"/>
    </row>
    <row r="104" spans="1:73" ht="15" customHeight="1">
      <c r="D104" s="103"/>
      <c r="G104" s="103"/>
      <c r="N104" s="52"/>
      <c r="O104" s="52"/>
      <c r="P104" s="103"/>
    </row>
    <row r="105" spans="1:73" ht="15" customHeight="1">
      <c r="D105" s="103"/>
      <c r="G105" s="103"/>
      <c r="H105" s="52"/>
      <c r="P105" s="103"/>
    </row>
    <row r="106" spans="1:73" ht="15" customHeight="1">
      <c r="D106" s="103"/>
      <c r="G106" s="103"/>
      <c r="O106" s="52"/>
      <c r="P106" s="103"/>
    </row>
    <row r="107" spans="1:73" ht="15" customHeight="1">
      <c r="P107" s="103"/>
    </row>
    <row r="108" spans="1:73" ht="15" customHeight="1">
      <c r="P108" s="103"/>
    </row>
    <row r="109" spans="1:73" ht="15" customHeight="1">
      <c r="P109" s="103"/>
    </row>
    <row r="110" spans="1:73" ht="15" customHeight="1">
      <c r="P110" s="103"/>
    </row>
    <row r="111" spans="1:73" ht="15" customHeight="1">
      <c r="P111" s="103"/>
    </row>
    <row r="112" spans="1:73" ht="15" customHeight="1">
      <c r="P112" s="103"/>
    </row>
    <row r="113" spans="16:16" ht="15" customHeight="1">
      <c r="P113" s="103"/>
    </row>
    <row r="114" spans="16:16" ht="15" customHeight="1">
      <c r="P114" s="103"/>
    </row>
    <row r="115" spans="16:16" ht="15" customHeight="1"/>
    <row r="116" spans="16:16" ht="15" customHeight="1"/>
    <row r="117" spans="16:16" ht="15" customHeight="1"/>
    <row r="118" spans="16:16" ht="15" customHeight="1"/>
    <row r="119" spans="16:16" ht="15" customHeight="1"/>
    <row r="120" spans="16:16" ht="15" customHeight="1"/>
    <row r="121" spans="16:16" ht="15" customHeight="1"/>
    <row r="122" spans="16:16" ht="15" customHeight="1"/>
    <row r="123" spans="16:16" ht="15" customHeight="1"/>
    <row r="124" spans="16:16" ht="15" customHeight="1"/>
    <row r="125" spans="16:16" ht="15" customHeight="1"/>
    <row r="126" spans="16:16" ht="15" customHeight="1"/>
    <row r="127" spans="16:16" ht="15" customHeight="1"/>
    <row r="128" spans="16:16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</sheetData>
  <mergeCells count="15">
    <mergeCell ref="E4:G4"/>
    <mergeCell ref="H4:J4"/>
    <mergeCell ref="H2:J2"/>
    <mergeCell ref="B3:D3"/>
    <mergeCell ref="E3:G3"/>
    <mergeCell ref="H3:J3"/>
    <mergeCell ref="B2:D2"/>
    <mergeCell ref="E2:G2"/>
    <mergeCell ref="B4:D4"/>
    <mergeCell ref="N2:P2"/>
    <mergeCell ref="K4:M4"/>
    <mergeCell ref="N3:P3"/>
    <mergeCell ref="N4:P4"/>
    <mergeCell ref="K2:M2"/>
    <mergeCell ref="K3:M3"/>
  </mergeCells>
  <phoneticPr fontId="17" type="noConversion"/>
  <conditionalFormatting sqref="S58:S61 S63">
    <cfRule type="cellIs" dxfId="0" priority="1" stopIfTrue="1" operator="greaterThan">
      <formula>25</formula>
    </cfRule>
  </conditionalFormatting>
  <printOptions horizontalCentered="1"/>
  <pageMargins left="0.39370078740157483" right="0.39370078740157483" top="0.55118110236220474" bottom="0.39370078740157483" header="7.874015748031496E-2" footer="0.19685039370078741"/>
  <pageSetup paperSize="9" scale="65" firstPageNumber="18" orientation="portrait" verticalDpi="300" r:id="rId1"/>
  <headerFooter alignWithMargins="0">
    <oddHeader>&amp;C&amp;"Arial CE,Félkövér"
Budapest Főváros XV.ker.Önkormányzata 2014. évi költségvetés teljesítése (eFt)&amp;"Arial CE,Normál"
&amp;R&amp;8 4.3. m. a 21/2015 (V.4.) önkormányzati rendelethez</oddHeader>
    <oddFooter>&amp;C&amp;8                &amp;P. oldal</oddFooter>
  </headerFooter>
  <colBreaks count="2" manualBreakCount="2">
    <brk id="7" max="100" man="1"/>
    <brk id="13" max="10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6"/>
  <dimension ref="A1:G103"/>
  <sheetViews>
    <sheetView view="pageBreakPreview" zoomScaleNormal="100" zoomScaleSheetLayoutView="100" workbookViewId="0">
      <pane ySplit="3" topLeftCell="A4" activePane="bottomLeft" state="frozen"/>
      <selection pane="bottomLeft" activeCell="G27" sqref="G27"/>
    </sheetView>
  </sheetViews>
  <sheetFormatPr defaultRowHeight="12.75"/>
  <cols>
    <col min="1" max="1" width="49.42578125" style="7" customWidth="1"/>
    <col min="2" max="2" width="8.42578125" style="7" customWidth="1"/>
    <col min="3" max="3" width="11" style="9" customWidth="1"/>
    <col min="4" max="4" width="11.42578125" style="764" customWidth="1"/>
    <col min="5" max="5" width="11.42578125" style="103" hidden="1" customWidth="1"/>
    <col min="6" max="6" width="9.140625" style="747"/>
    <col min="7" max="16384" width="9.140625" style="7"/>
  </cols>
  <sheetData>
    <row r="1" spans="1:7" ht="29.25" customHeight="1">
      <c r="A1" s="1468" t="s">
        <v>920</v>
      </c>
      <c r="B1" s="1468"/>
      <c r="C1" s="1469"/>
      <c r="D1" s="1469"/>
      <c r="E1" s="1469"/>
    </row>
    <row r="2" spans="1:7" ht="15" customHeight="1" thickBot="1">
      <c r="A2" s="748"/>
      <c r="B2" s="748"/>
      <c r="C2" s="266"/>
      <c r="D2" s="749" t="s">
        <v>993</v>
      </c>
      <c r="E2" s="749" t="s">
        <v>993</v>
      </c>
    </row>
    <row r="3" spans="1:7" ht="24.75" thickBot="1">
      <c r="A3" s="750" t="s">
        <v>1234</v>
      </c>
      <c r="B3" s="751"/>
      <c r="C3" s="327" t="s">
        <v>904</v>
      </c>
      <c r="D3" s="284" t="s">
        <v>902</v>
      </c>
      <c r="E3" s="468"/>
    </row>
    <row r="4" spans="1:7" ht="15" customHeight="1">
      <c r="A4" s="752"/>
      <c r="B4" s="752"/>
      <c r="C4" s="14"/>
      <c r="D4" s="83"/>
      <c r="E4" s="456"/>
    </row>
    <row r="5" spans="1:7" s="755" customFormat="1" ht="18.95" customHeight="1">
      <c r="A5" s="13" t="s">
        <v>312</v>
      </c>
      <c r="B5" s="13"/>
      <c r="C5" s="267"/>
      <c r="D5" s="753"/>
      <c r="E5" s="197"/>
      <c r="F5" s="754"/>
    </row>
    <row r="6" spans="1:7" s="757" customFormat="1" ht="12" customHeight="1">
      <c r="A6" s="5"/>
      <c r="B6" s="5"/>
      <c r="C6" s="6"/>
      <c r="D6" s="66"/>
      <c r="E6" s="756"/>
      <c r="F6" s="747"/>
    </row>
    <row r="7" spans="1:7" s="1225" customFormat="1" ht="15" customHeight="1">
      <c r="A7" s="135" t="s">
        <v>1015</v>
      </c>
      <c r="B7" s="1111"/>
      <c r="C7" s="1126">
        <v>10000</v>
      </c>
      <c r="D7" s="1237"/>
      <c r="E7" s="1238"/>
      <c r="F7" s="1239"/>
    </row>
    <row r="8" spans="1:7" s="1225" customFormat="1" ht="15" customHeight="1">
      <c r="A8" s="135" t="s">
        <v>1016</v>
      </c>
      <c r="B8" s="1111"/>
      <c r="C8" s="1126">
        <v>10000</v>
      </c>
      <c r="D8" s="1237">
        <v>1</v>
      </c>
      <c r="E8" s="1238"/>
      <c r="F8" s="1239"/>
    </row>
    <row r="9" spans="1:7" s="1225" customFormat="1" ht="15" customHeight="1">
      <c r="A9" s="135" t="s">
        <v>1017</v>
      </c>
      <c r="B9" s="1111"/>
      <c r="C9" s="1126">
        <v>12000</v>
      </c>
      <c r="D9" s="1237">
        <v>877</v>
      </c>
      <c r="E9" s="1238"/>
      <c r="F9" s="1239"/>
    </row>
    <row r="10" spans="1:7" s="1225" customFormat="1" ht="15" customHeight="1">
      <c r="A10" s="135" t="s">
        <v>197</v>
      </c>
      <c r="B10" s="1111"/>
      <c r="C10" s="763">
        <v>3000</v>
      </c>
      <c r="D10" s="1237">
        <v>1000</v>
      </c>
      <c r="E10" s="1238"/>
      <c r="F10" s="1239"/>
      <c r="G10" s="749"/>
    </row>
    <row r="11" spans="1:7" s="1225" customFormat="1" ht="15" customHeight="1">
      <c r="A11" s="135" t="s">
        <v>1018</v>
      </c>
      <c r="B11" s="1111"/>
      <c r="C11" s="1126">
        <v>10000</v>
      </c>
      <c r="D11" s="1237">
        <v>500</v>
      </c>
      <c r="E11" s="1238"/>
      <c r="F11" s="1239"/>
    </row>
    <row r="12" spans="1:7" s="1225" customFormat="1" ht="15" customHeight="1">
      <c r="A12" s="135" t="s">
        <v>1019</v>
      </c>
      <c r="B12" s="1111"/>
      <c r="C12" s="763">
        <v>4500</v>
      </c>
      <c r="D12" s="1237">
        <v>2000</v>
      </c>
      <c r="E12" s="1238"/>
      <c r="F12" s="1239"/>
    </row>
    <row r="13" spans="1:7" s="1225" customFormat="1" ht="15" customHeight="1">
      <c r="A13" s="135" t="s">
        <v>1020</v>
      </c>
      <c r="B13" s="1111"/>
      <c r="C13" s="763">
        <v>1600</v>
      </c>
      <c r="D13" s="1237">
        <v>783</v>
      </c>
      <c r="E13" s="1238"/>
      <c r="F13" s="1239"/>
    </row>
    <row r="14" spans="1:7" s="1225" customFormat="1" ht="15" customHeight="1">
      <c r="A14" s="175" t="s">
        <v>1021</v>
      </c>
      <c r="B14" s="997"/>
      <c r="C14" s="1126">
        <v>4520</v>
      </c>
      <c r="D14" s="1237">
        <v>15</v>
      </c>
      <c r="E14" s="1238"/>
      <c r="F14" s="1239"/>
    </row>
    <row r="15" spans="1:7" s="1225" customFormat="1" ht="15" customHeight="1">
      <c r="A15" s="135" t="s">
        <v>1022</v>
      </c>
      <c r="B15" s="1111"/>
      <c r="C15" s="1126">
        <v>12000</v>
      </c>
      <c r="D15" s="1237">
        <v>182</v>
      </c>
      <c r="E15" s="1238"/>
      <c r="F15" s="1239"/>
    </row>
    <row r="16" spans="1:7" s="1225" customFormat="1" ht="15" customHeight="1">
      <c r="A16" s="135" t="s">
        <v>1023</v>
      </c>
      <c r="B16" s="1111"/>
      <c r="C16" s="763">
        <v>4000</v>
      </c>
      <c r="D16" s="1237"/>
      <c r="E16" s="1238"/>
      <c r="F16" s="1239"/>
    </row>
    <row r="17" spans="1:6" s="1225" customFormat="1" ht="15" customHeight="1">
      <c r="A17" s="135" t="s">
        <v>596</v>
      </c>
      <c r="B17" s="1111"/>
      <c r="C17" s="763">
        <v>7000</v>
      </c>
      <c r="D17" s="1237"/>
      <c r="E17" s="1238"/>
      <c r="F17" s="1239"/>
    </row>
    <row r="18" spans="1:6" s="1225" customFormat="1" ht="44.25" customHeight="1">
      <c r="A18" s="135" t="s">
        <v>1024</v>
      </c>
      <c r="B18" s="1111"/>
      <c r="C18" s="763">
        <v>4000</v>
      </c>
      <c r="D18" s="1237">
        <v>2000</v>
      </c>
      <c r="E18" s="1238"/>
      <c r="F18" s="1239"/>
    </row>
    <row r="19" spans="1:6" s="1225" customFormat="1" ht="15" customHeight="1">
      <c r="A19" s="135" t="s">
        <v>1025</v>
      </c>
      <c r="B19" s="1111"/>
      <c r="C19" s="763">
        <v>100000</v>
      </c>
      <c r="D19" s="1237">
        <v>115470</v>
      </c>
      <c r="E19" s="1238"/>
      <c r="F19" s="1239"/>
    </row>
    <row r="20" spans="1:6" s="1225" customFormat="1" ht="27.75" customHeight="1">
      <c r="A20" s="135" t="s">
        <v>1026</v>
      </c>
      <c r="B20" s="1111"/>
      <c r="C20" s="1126">
        <v>37000</v>
      </c>
      <c r="D20" s="1237">
        <v>9788</v>
      </c>
      <c r="E20" s="1238"/>
      <c r="F20" s="1239"/>
    </row>
    <row r="21" spans="1:6" s="1225" customFormat="1" ht="15" customHeight="1">
      <c r="A21" s="135" t="s">
        <v>1027</v>
      </c>
      <c r="B21" s="1111"/>
      <c r="C21" s="1126">
        <v>12000</v>
      </c>
      <c r="D21" s="1237"/>
      <c r="E21" s="1238"/>
      <c r="F21" s="1239"/>
    </row>
    <row r="22" spans="1:6" s="1225" customFormat="1" ht="15" customHeight="1">
      <c r="A22" s="135" t="s">
        <v>1028</v>
      </c>
      <c r="B22" s="1111"/>
      <c r="C22" s="1126">
        <v>5000</v>
      </c>
      <c r="D22" s="1237">
        <v>5000</v>
      </c>
      <c r="E22" s="1238"/>
      <c r="F22" s="1239"/>
    </row>
    <row r="23" spans="1:6" s="1225" customFormat="1" ht="15" customHeight="1">
      <c r="A23" s="135" t="s">
        <v>1029</v>
      </c>
      <c r="B23" s="1111"/>
      <c r="C23" s="1126">
        <v>7000</v>
      </c>
      <c r="D23" s="1237">
        <v>4</v>
      </c>
      <c r="E23" s="1238"/>
      <c r="F23" s="1239"/>
    </row>
    <row r="24" spans="1:6" s="1225" customFormat="1" ht="15" customHeight="1">
      <c r="A24" s="135" t="s">
        <v>1030</v>
      </c>
      <c r="B24" s="1111"/>
      <c r="C24" s="1126">
        <v>3000</v>
      </c>
      <c r="D24" s="1240">
        <v>1486</v>
      </c>
      <c r="E24" s="1238"/>
      <c r="F24" s="1241"/>
    </row>
    <row r="25" spans="1:6" s="1225" customFormat="1" ht="15" customHeight="1">
      <c r="A25" s="135" t="s">
        <v>1031</v>
      </c>
      <c r="B25" s="1111"/>
      <c r="C25" s="1126">
        <v>10000</v>
      </c>
      <c r="D25" s="1237">
        <v>2223</v>
      </c>
      <c r="E25" s="1238"/>
      <c r="F25" s="1239"/>
    </row>
    <row r="26" spans="1:6" s="1225" customFormat="1" ht="15" customHeight="1">
      <c r="A26" s="135" t="s">
        <v>1032</v>
      </c>
      <c r="B26" s="1111"/>
      <c r="C26" s="763">
        <v>20000</v>
      </c>
      <c r="D26" s="1237">
        <v>3428</v>
      </c>
      <c r="E26" s="1238"/>
      <c r="F26" s="1239"/>
    </row>
    <row r="27" spans="1:6" s="1225" customFormat="1" ht="15" customHeight="1">
      <c r="A27" s="135" t="s">
        <v>1033</v>
      </c>
      <c r="B27" s="1111"/>
      <c r="C27" s="763">
        <v>7000</v>
      </c>
      <c r="D27" s="1237">
        <v>7000</v>
      </c>
      <c r="E27" s="1238"/>
      <c r="F27" s="1239"/>
    </row>
    <row r="28" spans="1:6" s="1225" customFormat="1" ht="15" customHeight="1">
      <c r="A28" s="135" t="s">
        <v>1034</v>
      </c>
      <c r="B28" s="1111"/>
      <c r="C28" s="763">
        <v>15300</v>
      </c>
      <c r="D28" s="1237">
        <v>10547</v>
      </c>
      <c r="E28" s="1238"/>
      <c r="F28" s="1239"/>
    </row>
    <row r="29" spans="1:6" s="1225" customFormat="1" ht="27" hidden="1" customHeight="1">
      <c r="A29" s="135" t="s">
        <v>665</v>
      </c>
      <c r="B29" s="1111"/>
      <c r="C29" s="763"/>
      <c r="D29" s="1237">
        <v>0</v>
      </c>
      <c r="E29" s="1238"/>
      <c r="F29" s="1239"/>
    </row>
    <row r="30" spans="1:6" s="1225" customFormat="1" ht="15" hidden="1" customHeight="1">
      <c r="A30" s="135" t="s">
        <v>666</v>
      </c>
      <c r="B30" s="1111"/>
      <c r="C30" s="763"/>
      <c r="D30" s="1237">
        <v>0</v>
      </c>
      <c r="E30" s="1238"/>
      <c r="F30" s="1239"/>
    </row>
    <row r="31" spans="1:6" s="1225" customFormat="1" ht="15" customHeight="1">
      <c r="A31" s="135" t="s">
        <v>597</v>
      </c>
      <c r="B31" s="1111"/>
      <c r="C31" s="763">
        <v>23369</v>
      </c>
      <c r="D31" s="1237"/>
      <c r="E31" s="1238"/>
      <c r="F31" s="1239"/>
    </row>
    <row r="32" spans="1:6" s="1225" customFormat="1" ht="15" customHeight="1">
      <c r="A32" s="135" t="s">
        <v>821</v>
      </c>
      <c r="B32" s="1111"/>
      <c r="C32" s="1126"/>
      <c r="D32" s="1237">
        <v>10000</v>
      </c>
      <c r="E32" s="1238"/>
      <c r="F32" s="1239"/>
    </row>
    <row r="33" spans="1:6" s="759" customFormat="1" ht="15" hidden="1" customHeight="1">
      <c r="A33" s="135"/>
      <c r="B33" s="100"/>
      <c r="C33" s="260"/>
      <c r="D33" s="758">
        <v>0</v>
      </c>
      <c r="E33" s="469"/>
      <c r="F33" s="29"/>
    </row>
    <row r="34" spans="1:6" s="759" customFormat="1" ht="15" hidden="1" customHeight="1">
      <c r="A34" s="135"/>
      <c r="B34" s="100"/>
      <c r="C34" s="260"/>
      <c r="D34" s="758">
        <v>0</v>
      </c>
      <c r="E34" s="469"/>
      <c r="F34" s="29"/>
    </row>
    <row r="35" spans="1:6" s="759" customFormat="1" ht="15" hidden="1" customHeight="1">
      <c r="A35" s="135"/>
      <c r="B35" s="100"/>
      <c r="C35" s="260"/>
      <c r="D35" s="758">
        <v>0</v>
      </c>
      <c r="E35" s="469"/>
      <c r="F35" s="29"/>
    </row>
    <row r="36" spans="1:6" s="759" customFormat="1" ht="15" hidden="1" customHeight="1">
      <c r="A36" s="135"/>
      <c r="B36" s="100"/>
      <c r="C36" s="260"/>
      <c r="D36" s="758">
        <v>0</v>
      </c>
      <c r="E36" s="469"/>
      <c r="F36" s="29"/>
    </row>
    <row r="37" spans="1:6" s="759" customFormat="1" ht="15" hidden="1" customHeight="1">
      <c r="A37" s="135"/>
      <c r="B37" s="100"/>
      <c r="C37" s="260"/>
      <c r="D37" s="758">
        <v>0</v>
      </c>
      <c r="E37" s="469"/>
      <c r="F37" s="29"/>
    </row>
    <row r="38" spans="1:6" s="759" customFormat="1" ht="15" hidden="1" customHeight="1">
      <c r="A38" s="135"/>
      <c r="B38" s="100"/>
      <c r="C38" s="174"/>
      <c r="D38" s="758">
        <v>0</v>
      </c>
      <c r="E38" s="469"/>
      <c r="F38" s="29"/>
    </row>
    <row r="39" spans="1:6" s="759" customFormat="1" ht="15" hidden="1" customHeight="1">
      <c r="A39" s="175"/>
      <c r="B39" s="70"/>
      <c r="C39" s="174"/>
      <c r="D39" s="760">
        <v>0</v>
      </c>
      <c r="E39" s="469"/>
      <c r="F39" s="30"/>
    </row>
    <row r="40" spans="1:6" s="759" customFormat="1" ht="15" hidden="1" customHeight="1">
      <c r="A40" s="135"/>
      <c r="B40" s="100"/>
      <c r="C40" s="174"/>
      <c r="D40" s="758">
        <v>0</v>
      </c>
      <c r="E40" s="469"/>
      <c r="F40" s="29"/>
    </row>
    <row r="41" spans="1:6" s="759" customFormat="1" ht="15" hidden="1" customHeight="1">
      <c r="A41" s="135"/>
      <c r="B41" s="100"/>
      <c r="C41" s="174"/>
      <c r="D41" s="758">
        <v>0</v>
      </c>
      <c r="E41" s="469"/>
      <c r="F41" s="29"/>
    </row>
    <row r="42" spans="1:6" s="759" customFormat="1" ht="15" hidden="1" customHeight="1">
      <c r="A42" s="135"/>
      <c r="B42" s="100"/>
      <c r="C42" s="174"/>
      <c r="D42" s="758">
        <v>0</v>
      </c>
      <c r="E42" s="469"/>
      <c r="F42" s="29"/>
    </row>
    <row r="43" spans="1:6" s="759" customFormat="1" ht="15" hidden="1" customHeight="1">
      <c r="A43" s="135"/>
      <c r="B43" s="100"/>
      <c r="C43" s="174"/>
      <c r="D43" s="758">
        <v>0</v>
      </c>
      <c r="E43" s="469"/>
      <c r="F43" s="29"/>
    </row>
    <row r="44" spans="1:6" s="759" customFormat="1" ht="15" hidden="1" customHeight="1">
      <c r="A44" s="135"/>
      <c r="B44" s="100"/>
      <c r="C44" s="174"/>
      <c r="D44" s="758">
        <v>0</v>
      </c>
      <c r="E44" s="469"/>
      <c r="F44" s="29"/>
    </row>
    <row r="45" spans="1:6" s="759" customFormat="1" ht="14.25" hidden="1" customHeight="1">
      <c r="A45" s="135"/>
      <c r="B45" s="100"/>
      <c r="C45" s="174"/>
      <c r="D45" s="758">
        <v>0</v>
      </c>
      <c r="E45" s="469"/>
      <c r="F45" s="29"/>
    </row>
    <row r="46" spans="1:6" s="759" customFormat="1" ht="15" hidden="1" customHeight="1">
      <c r="A46" s="135"/>
      <c r="B46" s="100"/>
      <c r="C46" s="174"/>
      <c r="D46" s="758">
        <v>0</v>
      </c>
      <c r="E46" s="469"/>
      <c r="F46" s="29"/>
    </row>
    <row r="47" spans="1:6" s="759" customFormat="1" ht="15" hidden="1" customHeight="1">
      <c r="A47" s="135"/>
      <c r="B47" s="100"/>
      <c r="C47" s="174"/>
      <c r="D47" s="758">
        <v>0</v>
      </c>
      <c r="E47" s="469"/>
      <c r="F47" s="29"/>
    </row>
    <row r="48" spans="1:6" s="759" customFormat="1" ht="15" hidden="1" customHeight="1">
      <c r="A48" s="135"/>
      <c r="B48" s="100"/>
      <c r="C48" s="174"/>
      <c r="D48" s="758">
        <v>0</v>
      </c>
      <c r="E48" s="469"/>
      <c r="F48" s="29"/>
    </row>
    <row r="49" spans="1:6" s="759" customFormat="1" ht="15" hidden="1" customHeight="1">
      <c r="A49" s="175"/>
      <c r="B49" s="70"/>
      <c r="C49" s="174"/>
      <c r="D49" s="758">
        <v>0</v>
      </c>
      <c r="E49" s="469"/>
      <c r="F49" s="29"/>
    </row>
    <row r="50" spans="1:6" s="759" customFormat="1" ht="15" hidden="1" customHeight="1">
      <c r="A50" s="175"/>
      <c r="B50" s="70"/>
      <c r="C50" s="174"/>
      <c r="D50" s="758">
        <v>0</v>
      </c>
      <c r="E50" s="469"/>
      <c r="F50" s="29"/>
    </row>
    <row r="51" spans="1:6" s="759" customFormat="1" ht="15" hidden="1" customHeight="1">
      <c r="A51" s="175"/>
      <c r="B51" s="70"/>
      <c r="C51" s="174"/>
      <c r="D51" s="758">
        <v>0</v>
      </c>
      <c r="E51" s="469"/>
      <c r="F51" s="29"/>
    </row>
    <row r="52" spans="1:6" s="759" customFormat="1" ht="15" hidden="1" customHeight="1">
      <c r="A52" s="175"/>
      <c r="C52" s="131"/>
      <c r="D52" s="760">
        <v>0</v>
      </c>
      <c r="E52" s="469"/>
      <c r="F52" s="30"/>
    </row>
    <row r="53" spans="1:6" s="759" customFormat="1" ht="15" hidden="1" customHeight="1">
      <c r="A53" s="175"/>
      <c r="B53" s="70"/>
      <c r="C53" s="174"/>
      <c r="D53" s="758">
        <v>0</v>
      </c>
      <c r="E53" s="469"/>
      <c r="F53" s="29"/>
    </row>
    <row r="54" spans="1:6" s="759" customFormat="1" ht="15" hidden="1" customHeight="1">
      <c r="A54" s="175"/>
      <c r="B54" s="70"/>
      <c r="C54" s="174"/>
      <c r="D54" s="760">
        <v>0</v>
      </c>
      <c r="E54" s="469"/>
      <c r="F54" s="30"/>
    </row>
    <row r="55" spans="1:6" s="759" customFormat="1" ht="15" hidden="1" customHeight="1">
      <c r="A55" s="175"/>
      <c r="B55" s="70"/>
      <c r="C55" s="174"/>
      <c r="D55" s="760">
        <v>0</v>
      </c>
      <c r="E55" s="469"/>
      <c r="F55" s="30"/>
    </row>
    <row r="56" spans="1:6" s="759" customFormat="1" ht="15" hidden="1" customHeight="1">
      <c r="A56" s="175"/>
      <c r="B56" s="70"/>
      <c r="C56" s="174"/>
      <c r="D56" s="760">
        <v>0</v>
      </c>
      <c r="E56" s="469"/>
      <c r="F56" s="30"/>
    </row>
    <row r="57" spans="1:6" s="759" customFormat="1" ht="15" hidden="1" customHeight="1">
      <c r="A57" s="175"/>
      <c r="B57" s="70"/>
      <c r="C57" s="174"/>
      <c r="D57" s="760">
        <v>0</v>
      </c>
      <c r="E57" s="469"/>
      <c r="F57" s="30"/>
    </row>
    <row r="58" spans="1:6" s="759" customFormat="1" ht="15" hidden="1" customHeight="1">
      <c r="A58" s="175"/>
      <c r="B58" s="70"/>
      <c r="C58" s="174"/>
      <c r="D58" s="760">
        <v>0</v>
      </c>
      <c r="E58" s="469"/>
      <c r="F58" s="30"/>
    </row>
    <row r="59" spans="1:6" s="759" customFormat="1" ht="15" hidden="1" customHeight="1">
      <c r="A59" s="175"/>
      <c r="B59" s="70"/>
      <c r="C59" s="174"/>
      <c r="D59" s="760">
        <v>0</v>
      </c>
      <c r="E59" s="469"/>
      <c r="F59" s="30"/>
    </row>
    <row r="60" spans="1:6" s="759" customFormat="1" ht="15" hidden="1" customHeight="1">
      <c r="A60" s="175"/>
      <c r="C60" s="131"/>
      <c r="D60" s="760">
        <v>0</v>
      </c>
      <c r="E60" s="469"/>
      <c r="F60" s="30"/>
    </row>
    <row r="61" spans="1:6" s="759" customFormat="1" ht="14.25" hidden="1" customHeight="1">
      <c r="A61" s="135"/>
      <c r="B61" s="761"/>
      <c r="C61" s="131"/>
      <c r="D61" s="758">
        <v>0</v>
      </c>
      <c r="E61" s="469"/>
      <c r="F61" s="29"/>
    </row>
    <row r="62" spans="1:6" s="759" customFormat="1" ht="15" hidden="1" customHeight="1">
      <c r="A62" s="166"/>
      <c r="C62" s="131"/>
      <c r="D62" s="760">
        <v>0</v>
      </c>
      <c r="E62" s="469"/>
      <c r="F62" s="30"/>
    </row>
    <row r="63" spans="1:6" s="759" customFormat="1" ht="15" hidden="1" customHeight="1">
      <c r="A63" s="24"/>
      <c r="C63" s="131"/>
      <c r="D63" s="760">
        <v>0</v>
      </c>
      <c r="E63" s="469"/>
      <c r="F63" s="30"/>
    </row>
    <row r="64" spans="1:6" s="759" customFormat="1" ht="15" hidden="1" customHeight="1">
      <c r="A64" s="24"/>
      <c r="C64" s="131"/>
      <c r="D64" s="760">
        <v>0</v>
      </c>
      <c r="E64" s="469"/>
      <c r="F64" s="30"/>
    </row>
    <row r="65" spans="1:7" s="759" customFormat="1" ht="15" hidden="1" customHeight="1">
      <c r="A65" s="24"/>
      <c r="C65" s="131"/>
      <c r="D65" s="758">
        <v>0</v>
      </c>
      <c r="E65" s="469"/>
      <c r="F65" s="29"/>
    </row>
    <row r="66" spans="1:7" s="759" customFormat="1" ht="15" customHeight="1" thickBot="1">
      <c r="A66" s="15"/>
      <c r="C66" s="33"/>
      <c r="D66" s="470"/>
      <c r="E66" s="471"/>
      <c r="F66" s="28"/>
    </row>
    <row r="67" spans="1:7" s="759" customFormat="1" ht="15.95" customHeight="1" thickBot="1">
      <c r="A67" s="34" t="s">
        <v>20</v>
      </c>
      <c r="B67" s="15"/>
      <c r="C67" s="16">
        <f>SUM(C7:C66)</f>
        <v>322289</v>
      </c>
      <c r="D67" s="762">
        <f>SUM(D7:D66)</f>
        <v>172304</v>
      </c>
      <c r="E67" s="472"/>
      <c r="F67" s="30"/>
    </row>
    <row r="68" spans="1:7" s="759" customFormat="1" ht="15.95" customHeight="1">
      <c r="A68" s="25"/>
      <c r="B68" s="15"/>
      <c r="C68" s="26"/>
      <c r="D68" s="473"/>
      <c r="E68" s="474"/>
      <c r="F68" s="30"/>
    </row>
    <row r="69" spans="1:7" s="759" customFormat="1" ht="15.95" customHeight="1">
      <c r="A69" s="13" t="s">
        <v>1186</v>
      </c>
      <c r="B69" s="15"/>
      <c r="C69" s="26"/>
      <c r="D69" s="473"/>
      <c r="E69" s="474"/>
      <c r="F69" s="30"/>
    </row>
    <row r="70" spans="1:7" s="759" customFormat="1" ht="15.95" customHeight="1">
      <c r="A70" s="13"/>
      <c r="B70" s="15"/>
      <c r="C70" s="26"/>
      <c r="D70" s="473"/>
      <c r="E70" s="474"/>
      <c r="F70" s="30"/>
    </row>
    <row r="71" spans="1:7" s="1225" customFormat="1" ht="16.5" customHeight="1">
      <c r="A71" s="135" t="s">
        <v>1035</v>
      </c>
      <c r="B71" s="1242"/>
      <c r="C71" s="131">
        <v>25000</v>
      </c>
      <c r="D71" s="763">
        <v>1000</v>
      </c>
      <c r="E71" s="1238"/>
      <c r="F71" s="1239"/>
    </row>
    <row r="72" spans="1:7" s="1225" customFormat="1" ht="15" customHeight="1">
      <c r="A72" s="135" t="s">
        <v>198</v>
      </c>
      <c r="B72" s="1242"/>
      <c r="C72" s="131">
        <v>6500</v>
      </c>
      <c r="D72" s="1243"/>
      <c r="E72" s="1238"/>
      <c r="F72" s="1239"/>
    </row>
    <row r="73" spans="1:7" s="1225" customFormat="1" ht="15" customHeight="1">
      <c r="A73" s="135" t="s">
        <v>199</v>
      </c>
      <c r="B73" s="1242"/>
      <c r="C73" s="131">
        <v>138000</v>
      </c>
      <c r="D73" s="763">
        <v>171620</v>
      </c>
      <c r="E73" s="1238"/>
      <c r="F73" s="1239"/>
    </row>
    <row r="74" spans="1:7" s="1225" customFormat="1" ht="15" customHeight="1">
      <c r="A74" s="135" t="s">
        <v>1038</v>
      </c>
      <c r="B74" s="1242"/>
      <c r="C74" s="131">
        <v>1000</v>
      </c>
      <c r="D74" s="763">
        <v>1000</v>
      </c>
      <c r="E74" s="1238"/>
      <c r="F74" s="1244"/>
    </row>
    <row r="75" spans="1:7" s="759" customFormat="1" ht="15" hidden="1" customHeight="1">
      <c r="A75" s="135"/>
      <c r="B75" s="24"/>
      <c r="C75" s="270"/>
      <c r="D75" s="763">
        <v>0</v>
      </c>
      <c r="E75" s="469"/>
      <c r="F75" s="29"/>
    </row>
    <row r="76" spans="1:7" s="759" customFormat="1" ht="15" hidden="1" customHeight="1">
      <c r="A76" s="135"/>
      <c r="B76" s="24"/>
      <c r="C76" s="270"/>
      <c r="D76" s="763">
        <v>0</v>
      </c>
      <c r="E76" s="469"/>
      <c r="F76" s="29"/>
    </row>
    <row r="77" spans="1:7" ht="30" hidden="1" customHeight="1">
      <c r="A77" s="134"/>
      <c r="B77" s="24"/>
      <c r="C77" s="131"/>
      <c r="D77" s="764">
        <v>0</v>
      </c>
      <c r="E77" s="469"/>
      <c r="G77" s="759"/>
    </row>
    <row r="78" spans="1:7" s="757" customFormat="1" ht="15" hidden="1" customHeight="1">
      <c r="A78" s="179"/>
      <c r="B78" s="24"/>
      <c r="C78" s="131"/>
      <c r="D78" s="66">
        <v>0</v>
      </c>
      <c r="E78" s="469"/>
      <c r="F78" s="747"/>
      <c r="G78" s="759"/>
    </row>
    <row r="79" spans="1:7" ht="15" hidden="1" customHeight="1">
      <c r="A79" s="135"/>
      <c r="B79" s="24"/>
      <c r="C79" s="131"/>
      <c r="D79" s="764">
        <v>0</v>
      </c>
      <c r="E79" s="469"/>
      <c r="G79" s="759"/>
    </row>
    <row r="80" spans="1:7" ht="15" hidden="1" customHeight="1">
      <c r="A80" s="135"/>
      <c r="B80" s="24"/>
      <c r="C80" s="131"/>
      <c r="D80" s="764">
        <v>0</v>
      </c>
      <c r="E80" s="469"/>
      <c r="G80" s="759"/>
    </row>
    <row r="81" spans="1:7" ht="29.25" hidden="1" customHeight="1">
      <c r="A81" s="135"/>
      <c r="B81" s="24"/>
      <c r="C81" s="131"/>
      <c r="D81" s="764">
        <v>0</v>
      </c>
      <c r="E81" s="469"/>
    </row>
    <row r="82" spans="1:7" ht="15" hidden="1" customHeight="1">
      <c r="A82" s="179"/>
      <c r="B82" s="15"/>
      <c r="C82" s="131"/>
      <c r="D82" s="764">
        <v>0</v>
      </c>
      <c r="E82" s="469"/>
    </row>
    <row r="83" spans="1:7" ht="15" hidden="1" customHeight="1">
      <c r="A83" s="135"/>
      <c r="B83" s="24"/>
      <c r="C83" s="131"/>
      <c r="D83" s="764">
        <v>0</v>
      </c>
      <c r="E83" s="469"/>
      <c r="G83" s="759"/>
    </row>
    <row r="84" spans="1:7" ht="15" hidden="1" customHeight="1">
      <c r="A84" s="134"/>
      <c r="B84" s="24"/>
      <c r="C84" s="131"/>
      <c r="D84" s="764">
        <v>0</v>
      </c>
      <c r="E84" s="469"/>
      <c r="G84" s="759"/>
    </row>
    <row r="85" spans="1:7" s="759" customFormat="1" ht="15" hidden="1" customHeight="1">
      <c r="A85" s="135"/>
      <c r="B85" s="24"/>
      <c r="C85" s="131"/>
      <c r="D85" s="763">
        <v>0</v>
      </c>
      <c r="E85" s="469"/>
      <c r="F85" s="29"/>
    </row>
    <row r="86" spans="1:7" s="759" customFormat="1" ht="15" hidden="1" customHeight="1">
      <c r="A86" s="135"/>
      <c r="B86" s="24"/>
      <c r="C86" s="131"/>
      <c r="D86" s="763">
        <v>0</v>
      </c>
      <c r="E86" s="469"/>
      <c r="F86" s="29"/>
    </row>
    <row r="87" spans="1:7" s="759" customFormat="1" ht="17.25" hidden="1" customHeight="1">
      <c r="A87" s="135"/>
      <c r="B87" s="24"/>
      <c r="C87" s="131"/>
      <c r="D87" s="763">
        <v>0</v>
      </c>
      <c r="E87" s="469"/>
      <c r="F87" s="29"/>
    </row>
    <row r="88" spans="1:7" s="759" customFormat="1" ht="15" hidden="1" customHeight="1">
      <c r="A88" s="135"/>
      <c r="B88" s="24"/>
      <c r="C88" s="131"/>
      <c r="D88" s="763">
        <v>0</v>
      </c>
      <c r="E88" s="469"/>
      <c r="F88" s="29"/>
    </row>
    <row r="89" spans="1:7" ht="27" hidden="1" customHeight="1">
      <c r="A89" s="135"/>
      <c r="B89" s="24"/>
      <c r="C89" s="131"/>
      <c r="D89" s="764">
        <v>0</v>
      </c>
      <c r="E89" s="469"/>
      <c r="G89" s="759"/>
    </row>
    <row r="90" spans="1:7" ht="15" customHeight="1" thickBot="1">
      <c r="C90" s="131"/>
    </row>
    <row r="91" spans="1:7" ht="15.75" customHeight="1" thickBot="1">
      <c r="A91" s="27" t="s">
        <v>21</v>
      </c>
      <c r="C91" s="268">
        <f>SUM(C71:C90)</f>
        <v>170500</v>
      </c>
      <c r="D91" s="765">
        <f>SUM(D70:D90)</f>
        <v>173620</v>
      </c>
      <c r="E91" s="475"/>
    </row>
    <row r="92" spans="1:7" ht="13.5" thickBot="1">
      <c r="C92" s="131"/>
    </row>
    <row r="93" spans="1:7" ht="20.25" customHeight="1" thickBot="1">
      <c r="A93" s="36" t="s">
        <v>509</v>
      </c>
      <c r="C93" s="269">
        <f>SUM(C7:C91)/2</f>
        <v>492789</v>
      </c>
      <c r="D93" s="269">
        <f>SUM(D7:D91)/2</f>
        <v>345924</v>
      </c>
      <c r="E93" s="283"/>
    </row>
    <row r="94" spans="1:7">
      <c r="C94" s="131"/>
    </row>
    <row r="95" spans="1:7">
      <c r="C95" s="131"/>
    </row>
    <row r="96" spans="1:7">
      <c r="C96" s="131"/>
    </row>
    <row r="97" spans="3:3">
      <c r="C97" s="131"/>
    </row>
    <row r="98" spans="3:3">
      <c r="C98" s="131"/>
    </row>
    <row r="99" spans="3:3">
      <c r="C99" s="131"/>
    </row>
    <row r="100" spans="3:3">
      <c r="C100" s="131"/>
    </row>
    <row r="101" spans="3:3">
      <c r="C101" s="131"/>
    </row>
    <row r="102" spans="3:3">
      <c r="C102" s="131"/>
    </row>
    <row r="103" spans="3:3">
      <c r="C103" s="131"/>
    </row>
  </sheetData>
  <mergeCells count="1">
    <mergeCell ref="A1:E1"/>
  </mergeCells>
  <phoneticPr fontId="17" type="noConversion"/>
  <pageMargins left="0.9055118110236221" right="0.31496062992125984" top="0.70866141732283472" bottom="0.43307086614173229" header="0.23622047244094491" footer="0.23622047244094491"/>
  <pageSetup paperSize="9" scale="99" orientation="portrait" r:id="rId1"/>
  <headerFooter alignWithMargins="0">
    <oddHeader>&amp;R&amp;8 5. m. a 21/2015 (V.4.) önkormányzati rendelethez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CL686"/>
  <sheetViews>
    <sheetView view="pageBreakPreview" zoomScale="75" zoomScaleNormal="8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2.75"/>
  <cols>
    <col min="1" max="1" width="2.85546875" style="1236" customWidth="1"/>
    <col min="2" max="2" width="55.7109375" style="70" customWidth="1"/>
    <col min="3" max="3" width="15.7109375" style="59" customWidth="1"/>
    <col min="4" max="4" width="11.140625" style="59" hidden="1" customWidth="1"/>
    <col min="5" max="5" width="9.28515625" style="103" hidden="1" customWidth="1"/>
    <col min="6" max="6" width="10.5703125" style="103" customWidth="1"/>
    <col min="7" max="7" width="11.140625" style="103" bestFit="1" customWidth="1"/>
    <col min="8" max="8" width="7.140625" style="103" customWidth="1"/>
    <col min="9" max="9" width="10" style="103" customWidth="1"/>
    <col min="10" max="10" width="9.28515625" style="103" customWidth="1"/>
    <col min="11" max="11" width="15.85546875" style="314" customWidth="1"/>
    <col min="12" max="12" width="11.140625" style="314" hidden="1" customWidth="1"/>
    <col min="13" max="13" width="0" style="314" hidden="1" customWidth="1"/>
    <col min="14" max="14" width="12.140625" style="52" bestFit="1" customWidth="1"/>
    <col min="15" max="15" width="11.140625" style="52" bestFit="1" customWidth="1"/>
    <col min="16" max="16" width="7.5703125" style="52" customWidth="1"/>
    <col min="17" max="17" width="9.42578125" style="52" customWidth="1"/>
    <col min="18" max="18" width="9.28515625" style="52" customWidth="1"/>
    <col min="19" max="19" width="15.140625" style="52" customWidth="1"/>
    <col min="20" max="20" width="11" style="52" hidden="1" customWidth="1"/>
    <col min="21" max="21" width="10.42578125" style="52" hidden="1" customWidth="1"/>
    <col min="22" max="22" width="10.28515625" style="52" customWidth="1"/>
    <col min="23" max="23" width="11.85546875" style="52" customWidth="1"/>
    <col min="24" max="24" width="7.28515625" style="52" customWidth="1"/>
    <col min="25" max="25" width="9.42578125" style="863" customWidth="1"/>
    <col min="26" max="26" width="10.85546875" style="70" customWidth="1"/>
    <col min="27" max="16384" width="9.140625" style="348"/>
  </cols>
  <sheetData>
    <row r="1" spans="1:44" s="768" customFormat="1" ht="37.5" customHeight="1" thickBot="1">
      <c r="A1" s="1470" t="s">
        <v>924</v>
      </c>
      <c r="B1" s="1471"/>
      <c r="C1" s="1471"/>
      <c r="D1" s="1471"/>
      <c r="E1" s="1471"/>
      <c r="F1" s="1471"/>
      <c r="G1" s="1471"/>
      <c r="H1" s="1471"/>
      <c r="I1" s="1471"/>
      <c r="J1" s="1471"/>
      <c r="K1" s="1471"/>
      <c r="L1" s="1471"/>
      <c r="M1" s="1471"/>
      <c r="N1" s="1471"/>
      <c r="O1" s="1471"/>
      <c r="P1" s="1471"/>
      <c r="Q1" s="1471"/>
      <c r="R1" s="1471"/>
      <c r="S1" s="1471"/>
      <c r="T1" s="1471"/>
      <c r="U1" s="1471"/>
      <c r="V1" s="1471"/>
      <c r="W1" s="1471"/>
      <c r="X1" s="1471"/>
      <c r="Y1" s="1471"/>
      <c r="Z1" s="1472"/>
      <c r="AA1" s="766"/>
      <c r="AB1" s="766"/>
      <c r="AC1" s="19"/>
      <c r="AD1" s="19"/>
      <c r="AE1" s="19"/>
      <c r="AF1" s="19"/>
      <c r="AG1" s="19"/>
      <c r="AH1" s="19"/>
      <c r="AI1" s="767"/>
      <c r="AJ1" s="767"/>
      <c r="AK1" s="767"/>
      <c r="AL1" s="767"/>
      <c r="AM1" s="767"/>
      <c r="AN1" s="767"/>
      <c r="AO1" s="767"/>
      <c r="AP1" s="767"/>
      <c r="AQ1" s="767"/>
      <c r="AR1" s="767"/>
    </row>
    <row r="2" spans="1:44" s="769" customFormat="1" ht="19.5" customHeight="1" thickBot="1">
      <c r="A2" s="1473" t="s">
        <v>222</v>
      </c>
      <c r="B2" s="1474"/>
      <c r="C2" s="1479" t="s">
        <v>754</v>
      </c>
      <c r="D2" s="1480"/>
      <c r="E2" s="1480"/>
      <c r="F2" s="1480"/>
      <c r="G2" s="1480"/>
      <c r="H2" s="1480"/>
      <c r="I2" s="1480"/>
      <c r="J2" s="1481"/>
      <c r="K2" s="1479" t="s">
        <v>902</v>
      </c>
      <c r="L2" s="1480"/>
      <c r="M2" s="1480"/>
      <c r="N2" s="1480"/>
      <c r="O2" s="1480"/>
      <c r="P2" s="1480"/>
      <c r="Q2" s="1480"/>
      <c r="R2" s="1481"/>
      <c r="S2" s="1479" t="s">
        <v>903</v>
      </c>
      <c r="T2" s="1480"/>
      <c r="U2" s="1480"/>
      <c r="V2" s="1480"/>
      <c r="W2" s="1480"/>
      <c r="X2" s="1480"/>
      <c r="Y2" s="1480"/>
      <c r="Z2" s="1481"/>
    </row>
    <row r="3" spans="1:44" s="769" customFormat="1" ht="17.25" customHeight="1" thickBot="1">
      <c r="A3" s="1475"/>
      <c r="B3" s="1476"/>
      <c r="C3" s="1482" t="s">
        <v>978</v>
      </c>
      <c r="D3" s="1482"/>
      <c r="E3" s="1482"/>
      <c r="F3" s="1483" t="s">
        <v>555</v>
      </c>
      <c r="G3" s="1484"/>
      <c r="H3" s="1484"/>
      <c r="I3" s="1484"/>
      <c r="J3" s="1485"/>
      <c r="K3" s="1486" t="s">
        <v>978</v>
      </c>
      <c r="L3" s="1486"/>
      <c r="M3" s="1486"/>
      <c r="N3" s="1487" t="s">
        <v>555</v>
      </c>
      <c r="O3" s="1480"/>
      <c r="P3" s="1480"/>
      <c r="Q3" s="1488"/>
      <c r="R3" s="1481"/>
      <c r="S3" s="1486" t="s">
        <v>978</v>
      </c>
      <c r="T3" s="1486"/>
      <c r="U3" s="1486"/>
      <c r="V3" s="1487" t="s">
        <v>555</v>
      </c>
      <c r="W3" s="1480"/>
      <c r="X3" s="1480"/>
      <c r="Y3" s="1488"/>
      <c r="Z3" s="1481"/>
    </row>
    <row r="4" spans="1:44" s="769" customFormat="1" ht="47.25" customHeight="1" thickBot="1">
      <c r="A4" s="1477"/>
      <c r="B4" s="1478"/>
      <c r="C4" s="770" t="s">
        <v>556</v>
      </c>
      <c r="D4" s="771" t="s">
        <v>557</v>
      </c>
      <c r="E4" s="772" t="s">
        <v>558</v>
      </c>
      <c r="F4" s="773" t="s">
        <v>878</v>
      </c>
      <c r="G4" s="773" t="s">
        <v>877</v>
      </c>
      <c r="H4" s="773" t="s">
        <v>879</v>
      </c>
      <c r="I4" s="774" t="s">
        <v>1213</v>
      </c>
      <c r="J4" s="774" t="s">
        <v>1214</v>
      </c>
      <c r="K4" s="774" t="s">
        <v>1245</v>
      </c>
      <c r="L4" s="775" t="s">
        <v>557</v>
      </c>
      <c r="M4" s="772" t="s">
        <v>558</v>
      </c>
      <c r="N4" s="773" t="s">
        <v>876</v>
      </c>
      <c r="O4" s="773" t="s">
        <v>1212</v>
      </c>
      <c r="P4" s="773" t="s">
        <v>227</v>
      </c>
      <c r="Q4" s="774" t="s">
        <v>181</v>
      </c>
      <c r="R4" s="774" t="s">
        <v>586</v>
      </c>
      <c r="S4" s="775" t="s">
        <v>556</v>
      </c>
      <c r="T4" s="775" t="s">
        <v>557</v>
      </c>
      <c r="U4" s="772" t="s">
        <v>558</v>
      </c>
      <c r="V4" s="773" t="s">
        <v>876</v>
      </c>
      <c r="W4" s="776" t="s">
        <v>221</v>
      </c>
      <c r="X4" s="776" t="s">
        <v>227</v>
      </c>
      <c r="Y4" s="774" t="s">
        <v>181</v>
      </c>
      <c r="Z4" s="777" t="s">
        <v>586</v>
      </c>
    </row>
    <row r="5" spans="1:44" s="769" customFormat="1" ht="9.75" customHeight="1">
      <c r="A5" s="778"/>
      <c r="B5" s="779"/>
      <c r="C5" s="780"/>
      <c r="D5" s="781"/>
      <c r="E5" s="782"/>
      <c r="F5" s="783"/>
      <c r="G5" s="784"/>
      <c r="H5" s="784"/>
      <c r="I5" s="784"/>
      <c r="J5" s="785"/>
      <c r="K5" s="786"/>
      <c r="L5" s="784"/>
      <c r="M5" s="784"/>
      <c r="N5" s="787"/>
      <c r="O5" s="784"/>
      <c r="P5" s="784"/>
      <c r="Q5" s="784"/>
      <c r="R5" s="785"/>
      <c r="S5" s="780"/>
      <c r="T5" s="781"/>
      <c r="U5" s="782"/>
      <c r="V5" s="783"/>
      <c r="W5" s="784"/>
      <c r="X5" s="784"/>
      <c r="Y5" s="788"/>
      <c r="Z5" s="785"/>
    </row>
    <row r="6" spans="1:44" s="769" customFormat="1" ht="14.25" customHeight="1">
      <c r="A6" s="987" t="s">
        <v>490</v>
      </c>
      <c r="B6" s="790"/>
      <c r="C6" s="791"/>
      <c r="D6" s="792"/>
      <c r="E6" s="793"/>
      <c r="F6" s="794"/>
      <c r="G6" s="788"/>
      <c r="H6" s="788"/>
      <c r="I6" s="788"/>
      <c r="J6" s="795"/>
      <c r="K6" s="796"/>
      <c r="L6" s="788"/>
      <c r="M6" s="788"/>
      <c r="N6" s="797"/>
      <c r="O6" s="788"/>
      <c r="P6" s="788"/>
      <c r="Q6" s="788"/>
      <c r="R6" s="795"/>
      <c r="S6" s="791"/>
      <c r="T6" s="798"/>
      <c r="U6" s="793"/>
      <c r="V6" s="794"/>
      <c r="W6" s="788"/>
      <c r="X6" s="788"/>
      <c r="Y6" s="788"/>
      <c r="Z6" s="795"/>
    </row>
    <row r="7" spans="1:44" s="769" customFormat="1" ht="14.25" customHeight="1">
      <c r="A7" s="20" t="s">
        <v>169</v>
      </c>
      <c r="B7" s="233"/>
      <c r="C7" s="484">
        <f t="shared" ref="C7:R7" si="0">SUM(C8:C30)</f>
        <v>25445</v>
      </c>
      <c r="D7" s="484">
        <f t="shared" si="0"/>
        <v>20036</v>
      </c>
      <c r="E7" s="484">
        <f t="shared" si="0"/>
        <v>5409</v>
      </c>
      <c r="F7" s="799">
        <f t="shared" si="0"/>
        <v>25445</v>
      </c>
      <c r="G7" s="495">
        <f t="shared" si="0"/>
        <v>0</v>
      </c>
      <c r="H7" s="495">
        <f t="shared" si="0"/>
        <v>0</v>
      </c>
      <c r="I7" s="495">
        <f t="shared" si="0"/>
        <v>0</v>
      </c>
      <c r="J7" s="484">
        <f t="shared" si="0"/>
        <v>0</v>
      </c>
      <c r="K7" s="484">
        <f t="shared" si="0"/>
        <v>54464</v>
      </c>
      <c r="L7" s="484">
        <f t="shared" si="0"/>
        <v>42948</v>
      </c>
      <c r="M7" s="484">
        <f t="shared" si="0"/>
        <v>11516</v>
      </c>
      <c r="N7" s="799">
        <f t="shared" si="0"/>
        <v>54464</v>
      </c>
      <c r="O7" s="495">
        <f t="shared" si="0"/>
        <v>0</v>
      </c>
      <c r="P7" s="495">
        <f t="shared" si="0"/>
        <v>0</v>
      </c>
      <c r="Q7" s="495">
        <f t="shared" si="0"/>
        <v>0</v>
      </c>
      <c r="R7" s="484">
        <f t="shared" si="0"/>
        <v>0</v>
      </c>
      <c r="S7" s="484">
        <f>SUM(T7:U7)</f>
        <v>54256</v>
      </c>
      <c r="T7" s="495">
        <f>SUM(T8:T17)</f>
        <v>42721</v>
      </c>
      <c r="U7" s="495">
        <f>SUM(U8:U17)</f>
        <v>11535</v>
      </c>
      <c r="V7" s="799">
        <f>SUM(V8:V30)</f>
        <v>54256</v>
      </c>
      <c r="W7" s="495">
        <f>SUM(W8:W30)</f>
        <v>0</v>
      </c>
      <c r="X7" s="495">
        <f>SUM(X8:X30)</f>
        <v>0</v>
      </c>
      <c r="Y7" s="495">
        <f>SUM(Y8:Y30)</f>
        <v>0</v>
      </c>
      <c r="Z7" s="484">
        <f>SUM(Z8:Z30)</f>
        <v>0</v>
      </c>
    </row>
    <row r="8" spans="1:44" s="769" customFormat="1" ht="15" customHeight="1">
      <c r="A8" s="987"/>
      <c r="B8" s="178" t="s">
        <v>962</v>
      </c>
      <c r="C8" s="281">
        <v>14745</v>
      </c>
      <c r="D8" s="278">
        <v>11611</v>
      </c>
      <c r="E8" s="278">
        <v>3134</v>
      </c>
      <c r="F8" s="480">
        <v>14745</v>
      </c>
      <c r="G8" s="278"/>
      <c r="H8" s="278"/>
      <c r="I8" s="278"/>
      <c r="J8" s="281"/>
      <c r="K8" s="505">
        <v>22609</v>
      </c>
      <c r="L8" s="506">
        <v>11610</v>
      </c>
      <c r="M8" s="506">
        <v>3135</v>
      </c>
      <c r="N8" s="507">
        <v>22609</v>
      </c>
      <c r="O8" s="507">
        <v>0</v>
      </c>
      <c r="P8" s="507">
        <v>0</v>
      </c>
      <c r="Q8" s="507">
        <v>0</v>
      </c>
      <c r="R8" s="508">
        <v>0</v>
      </c>
      <c r="S8" s="800">
        <f>T8+U8</f>
        <v>22404</v>
      </c>
      <c r="T8" s="278">
        <v>17641</v>
      </c>
      <c r="U8" s="278">
        <v>4763</v>
      </c>
      <c r="V8" s="480">
        <v>22404</v>
      </c>
      <c r="W8" s="278"/>
      <c r="X8" s="278"/>
      <c r="Y8" s="278"/>
      <c r="Z8" s="281"/>
    </row>
    <row r="9" spans="1:44" s="769" customFormat="1" ht="15" customHeight="1">
      <c r="A9" s="987"/>
      <c r="B9" s="178" t="s">
        <v>963</v>
      </c>
      <c r="C9" s="281">
        <v>3200</v>
      </c>
      <c r="D9" s="278">
        <v>2520</v>
      </c>
      <c r="E9" s="801">
        <v>680</v>
      </c>
      <c r="F9" s="480">
        <v>3200</v>
      </c>
      <c r="G9" s="278"/>
      <c r="H9" s="278"/>
      <c r="I9" s="278"/>
      <c r="J9" s="281"/>
      <c r="K9" s="505">
        <v>3420</v>
      </c>
      <c r="L9" s="506">
        <v>2520</v>
      </c>
      <c r="M9" s="506">
        <v>680</v>
      </c>
      <c r="N9" s="507">
        <v>3420</v>
      </c>
      <c r="O9" s="507">
        <v>0</v>
      </c>
      <c r="P9" s="507">
        <v>0</v>
      </c>
      <c r="Q9" s="507">
        <v>0</v>
      </c>
      <c r="R9" s="508">
        <v>0</v>
      </c>
      <c r="S9" s="800">
        <f t="shared" ref="S9:S17" si="1">T9+U9</f>
        <v>3420</v>
      </c>
      <c r="T9" s="278">
        <v>2693</v>
      </c>
      <c r="U9" s="278">
        <v>727</v>
      </c>
      <c r="V9" s="480">
        <v>3420</v>
      </c>
      <c r="W9" s="278"/>
      <c r="X9" s="278"/>
      <c r="Y9" s="278"/>
      <c r="Z9" s="281"/>
    </row>
    <row r="10" spans="1:44" s="769" customFormat="1" ht="15" customHeight="1">
      <c r="A10" s="987"/>
      <c r="B10" s="178" t="s">
        <v>75</v>
      </c>
      <c r="C10" s="281"/>
      <c r="D10" s="278"/>
      <c r="E10" s="801"/>
      <c r="F10" s="480"/>
      <c r="G10" s="278"/>
      <c r="H10" s="278"/>
      <c r="I10" s="278"/>
      <c r="J10" s="281"/>
      <c r="K10" s="505">
        <v>23787</v>
      </c>
      <c r="L10" s="506">
        <v>18730</v>
      </c>
      <c r="M10" s="506">
        <v>5057</v>
      </c>
      <c r="N10" s="507">
        <v>23787</v>
      </c>
      <c r="O10" s="507">
        <v>0</v>
      </c>
      <c r="P10" s="507">
        <v>0</v>
      </c>
      <c r="Q10" s="507">
        <v>0</v>
      </c>
      <c r="R10" s="508">
        <v>0</v>
      </c>
      <c r="S10" s="800">
        <f t="shared" si="1"/>
        <v>23787</v>
      </c>
      <c r="T10" s="278">
        <v>18730</v>
      </c>
      <c r="U10" s="278">
        <v>5057</v>
      </c>
      <c r="V10" s="480">
        <v>23787</v>
      </c>
      <c r="W10" s="278"/>
      <c r="X10" s="278"/>
      <c r="Y10" s="278"/>
      <c r="Z10" s="281"/>
    </row>
    <row r="11" spans="1:44" s="769" customFormat="1" ht="15" hidden="1" customHeight="1">
      <c r="A11" s="987"/>
      <c r="B11" s="178" t="s">
        <v>76</v>
      </c>
      <c r="C11" s="281"/>
      <c r="D11" s="278"/>
      <c r="E11" s="801"/>
      <c r="F11" s="480"/>
      <c r="G11" s="278"/>
      <c r="H11" s="278"/>
      <c r="I11" s="278"/>
      <c r="J11" s="281"/>
      <c r="K11" s="505">
        <v>0</v>
      </c>
      <c r="L11" s="506">
        <v>0</v>
      </c>
      <c r="M11" s="506">
        <v>0</v>
      </c>
      <c r="N11" s="507">
        <v>0</v>
      </c>
      <c r="O11" s="507">
        <v>0</v>
      </c>
      <c r="P11" s="507">
        <v>0</v>
      </c>
      <c r="Q11" s="507">
        <v>0</v>
      </c>
      <c r="R11" s="508">
        <v>0</v>
      </c>
      <c r="S11" s="800">
        <f t="shared" si="1"/>
        <v>0</v>
      </c>
      <c r="T11" s="278"/>
      <c r="U11" s="278"/>
      <c r="V11" s="480"/>
      <c r="W11" s="278"/>
      <c r="X11" s="278"/>
      <c r="Y11" s="278"/>
      <c r="Z11" s="281"/>
    </row>
    <row r="12" spans="1:44" s="769" customFormat="1" ht="15" hidden="1" customHeight="1">
      <c r="A12" s="987"/>
      <c r="B12" s="178" t="s">
        <v>77</v>
      </c>
      <c r="C12" s="281"/>
      <c r="D12" s="278"/>
      <c r="E12" s="801"/>
      <c r="F12" s="480"/>
      <c r="G12" s="278"/>
      <c r="H12" s="278"/>
      <c r="I12" s="278"/>
      <c r="J12" s="281"/>
      <c r="K12" s="505">
        <v>0</v>
      </c>
      <c r="L12" s="506">
        <v>0</v>
      </c>
      <c r="M12" s="506">
        <v>0</v>
      </c>
      <c r="N12" s="507">
        <v>0</v>
      </c>
      <c r="O12" s="507">
        <v>0</v>
      </c>
      <c r="P12" s="507">
        <v>0</v>
      </c>
      <c r="Q12" s="507">
        <v>0</v>
      </c>
      <c r="R12" s="508">
        <v>0</v>
      </c>
      <c r="S12" s="800">
        <f t="shared" si="1"/>
        <v>0</v>
      </c>
      <c r="T12" s="278"/>
      <c r="U12" s="278"/>
      <c r="V12" s="480"/>
      <c r="W12" s="278"/>
      <c r="X12" s="278"/>
      <c r="Y12" s="278"/>
      <c r="Z12" s="281"/>
    </row>
    <row r="13" spans="1:44" s="769" customFormat="1" ht="15" hidden="1" customHeight="1">
      <c r="A13" s="987"/>
      <c r="B13" s="178" t="s">
        <v>78</v>
      </c>
      <c r="C13" s="281"/>
      <c r="D13" s="278"/>
      <c r="E13" s="801"/>
      <c r="F13" s="480"/>
      <c r="G13" s="278"/>
      <c r="H13" s="278"/>
      <c r="I13" s="278"/>
      <c r="J13" s="281"/>
      <c r="K13" s="505">
        <v>0</v>
      </c>
      <c r="L13" s="506">
        <v>0</v>
      </c>
      <c r="M13" s="506">
        <v>0</v>
      </c>
      <c r="N13" s="507">
        <v>0</v>
      </c>
      <c r="O13" s="507">
        <v>0</v>
      </c>
      <c r="P13" s="507">
        <v>0</v>
      </c>
      <c r="Q13" s="507">
        <v>0</v>
      </c>
      <c r="R13" s="508">
        <v>0</v>
      </c>
      <c r="S13" s="800">
        <f t="shared" si="1"/>
        <v>0</v>
      </c>
      <c r="T13" s="278"/>
      <c r="U13" s="278"/>
      <c r="V13" s="480"/>
      <c r="W13" s="278"/>
      <c r="X13" s="278"/>
      <c r="Y13" s="278"/>
      <c r="Z13" s="281"/>
    </row>
    <row r="14" spans="1:44" s="769" customFormat="1" ht="15" customHeight="1">
      <c r="A14" s="987"/>
      <c r="B14" s="178" t="s">
        <v>926</v>
      </c>
      <c r="C14" s="281"/>
      <c r="D14" s="278"/>
      <c r="E14" s="801"/>
      <c r="F14" s="480"/>
      <c r="G14" s="278"/>
      <c r="H14" s="278"/>
      <c r="I14" s="278"/>
      <c r="J14" s="281"/>
      <c r="K14" s="505">
        <v>4448</v>
      </c>
      <c r="L14" s="506">
        <v>3502</v>
      </c>
      <c r="M14" s="506">
        <v>946</v>
      </c>
      <c r="N14" s="507">
        <v>4448</v>
      </c>
      <c r="O14" s="507">
        <v>0</v>
      </c>
      <c r="P14" s="507">
        <v>0</v>
      </c>
      <c r="Q14" s="507">
        <v>0</v>
      </c>
      <c r="R14" s="508">
        <v>0</v>
      </c>
      <c r="S14" s="800">
        <f t="shared" si="1"/>
        <v>4445</v>
      </c>
      <c r="T14" s="278">
        <v>3500</v>
      </c>
      <c r="U14" s="278">
        <v>945</v>
      </c>
      <c r="V14" s="480">
        <v>4445</v>
      </c>
      <c r="W14" s="278"/>
      <c r="X14" s="278"/>
      <c r="Y14" s="278"/>
      <c r="Z14" s="281"/>
    </row>
    <row r="15" spans="1:44" s="769" customFormat="1" ht="15" customHeight="1">
      <c r="A15" s="987"/>
      <c r="B15" s="178" t="s">
        <v>927</v>
      </c>
      <c r="C15" s="281"/>
      <c r="D15" s="278"/>
      <c r="E15" s="801"/>
      <c r="F15" s="480"/>
      <c r="G15" s="278"/>
      <c r="H15" s="278"/>
      <c r="I15" s="278"/>
      <c r="J15" s="281"/>
      <c r="K15" s="505">
        <v>200</v>
      </c>
      <c r="L15" s="506">
        <v>381</v>
      </c>
      <c r="M15" s="506">
        <v>103</v>
      </c>
      <c r="N15" s="507">
        <v>200</v>
      </c>
      <c r="O15" s="507">
        <v>0</v>
      </c>
      <c r="P15" s="507">
        <v>0</v>
      </c>
      <c r="Q15" s="507">
        <v>0</v>
      </c>
      <c r="R15" s="508">
        <v>0</v>
      </c>
      <c r="S15" s="800">
        <f t="shared" si="1"/>
        <v>200</v>
      </c>
      <c r="T15" s="278">
        <v>157</v>
      </c>
      <c r="U15" s="278">
        <v>43</v>
      </c>
      <c r="V15" s="480">
        <v>200</v>
      </c>
      <c r="W15" s="278"/>
      <c r="X15" s="278"/>
      <c r="Y15" s="278"/>
      <c r="Z15" s="281"/>
    </row>
    <row r="16" spans="1:44" s="769" customFormat="1" ht="15" hidden="1" customHeight="1">
      <c r="A16" s="987"/>
      <c r="B16" s="178" t="s">
        <v>928</v>
      </c>
      <c r="C16" s="281"/>
      <c r="D16" s="278"/>
      <c r="E16" s="801"/>
      <c r="F16" s="480"/>
      <c r="G16" s="278"/>
      <c r="H16" s="278"/>
      <c r="I16" s="278"/>
      <c r="J16" s="281"/>
      <c r="K16" s="505"/>
      <c r="L16" s="506">
        <v>300</v>
      </c>
      <c r="M16" s="506"/>
      <c r="N16" s="507"/>
      <c r="O16" s="507">
        <v>0</v>
      </c>
      <c r="P16" s="507">
        <v>0</v>
      </c>
      <c r="Q16" s="507">
        <v>0</v>
      </c>
      <c r="R16" s="508">
        <v>0</v>
      </c>
      <c r="S16" s="800">
        <f t="shared" si="1"/>
        <v>0</v>
      </c>
      <c r="T16" s="278"/>
      <c r="U16" s="278"/>
      <c r="V16" s="480"/>
      <c r="W16" s="278"/>
      <c r="X16" s="278"/>
      <c r="Y16" s="278"/>
      <c r="Z16" s="281"/>
    </row>
    <row r="17" spans="1:26" s="769" customFormat="1" ht="15" hidden="1" customHeight="1">
      <c r="A17" s="987"/>
      <c r="B17" s="178" t="s">
        <v>964</v>
      </c>
      <c r="C17" s="281">
        <f>SUM(F17:J17)</f>
        <v>7500</v>
      </c>
      <c r="D17" s="278">
        <f>SUM(C17)/1.27-1</f>
        <v>5905</v>
      </c>
      <c r="E17" s="801">
        <f>SUM(D17)*0.27+1</f>
        <v>1595</v>
      </c>
      <c r="F17" s="480">
        <v>7500</v>
      </c>
      <c r="G17" s="278">
        <v>0</v>
      </c>
      <c r="H17" s="278">
        <v>0</v>
      </c>
      <c r="I17" s="278">
        <v>0</v>
      </c>
      <c r="J17" s="281">
        <v>0</v>
      </c>
      <c r="K17" s="505"/>
      <c r="L17" s="506">
        <v>5905</v>
      </c>
      <c r="M17" s="506">
        <v>1595</v>
      </c>
      <c r="N17" s="507"/>
      <c r="O17" s="507">
        <v>0</v>
      </c>
      <c r="P17" s="507">
        <v>0</v>
      </c>
      <c r="Q17" s="507">
        <v>0</v>
      </c>
      <c r="R17" s="508">
        <v>0</v>
      </c>
      <c r="S17" s="800">
        <f t="shared" si="1"/>
        <v>0</v>
      </c>
      <c r="T17" s="278"/>
      <c r="U17" s="278"/>
      <c r="V17" s="480"/>
      <c r="W17" s="278"/>
      <c r="X17" s="278"/>
      <c r="Y17" s="278"/>
      <c r="Z17" s="281"/>
    </row>
    <row r="18" spans="1:26" s="769" customFormat="1" ht="15" hidden="1" customHeight="1">
      <c r="A18" s="987"/>
      <c r="B18" s="178"/>
      <c r="C18" s="281">
        <f>SUM(F18:J18)</f>
        <v>0</v>
      </c>
      <c r="D18" s="278">
        <f>SUM(C18)/1.27</f>
        <v>0</v>
      </c>
      <c r="E18" s="278">
        <f>SUM(D18)*0.27</f>
        <v>0</v>
      </c>
      <c r="F18" s="480"/>
      <c r="G18" s="278"/>
      <c r="H18" s="278"/>
      <c r="I18" s="278"/>
      <c r="J18" s="281"/>
      <c r="K18" s="505">
        <v>0</v>
      </c>
      <c r="L18" s="506">
        <v>0</v>
      </c>
      <c r="M18" s="506">
        <v>0</v>
      </c>
      <c r="N18" s="507">
        <v>0</v>
      </c>
      <c r="O18" s="507">
        <v>0</v>
      </c>
      <c r="P18" s="507">
        <v>0</v>
      </c>
      <c r="Q18" s="507">
        <v>0</v>
      </c>
      <c r="R18" s="508">
        <v>0</v>
      </c>
      <c r="S18" s="281">
        <f>SUM(V18:Z18)</f>
        <v>0</v>
      </c>
      <c r="T18" s="278">
        <f t="shared" ref="T18:T30" si="2">SUM(S18)/1.27</f>
        <v>0</v>
      </c>
      <c r="U18" s="278">
        <f t="shared" ref="U18:U30" si="3">SUM(T18)*0.27</f>
        <v>0</v>
      </c>
      <c r="V18" s="480">
        <f t="shared" ref="V18:Z30" si="4">SUM(F18+N18)</f>
        <v>0</v>
      </c>
      <c r="W18" s="278">
        <f t="shared" si="4"/>
        <v>0</v>
      </c>
      <c r="X18" s="278">
        <f t="shared" si="4"/>
        <v>0</v>
      </c>
      <c r="Y18" s="278">
        <f t="shared" si="4"/>
        <v>0</v>
      </c>
      <c r="Z18" s="281">
        <f t="shared" si="4"/>
        <v>0</v>
      </c>
    </row>
    <row r="19" spans="1:26" s="769" customFormat="1" ht="15" hidden="1" customHeight="1">
      <c r="A19" s="987"/>
      <c r="B19" s="178"/>
      <c r="C19" s="281">
        <f>SUM(F19:J19)</f>
        <v>0</v>
      </c>
      <c r="D19" s="278">
        <f>SUM(C19)/1.27</f>
        <v>0</v>
      </c>
      <c r="E19" s="278">
        <f>SUM(D19)*0.27</f>
        <v>0</v>
      </c>
      <c r="F19" s="480"/>
      <c r="G19" s="278"/>
      <c r="H19" s="278"/>
      <c r="I19" s="278"/>
      <c r="J19" s="281"/>
      <c r="K19" s="505">
        <v>0</v>
      </c>
      <c r="L19" s="506">
        <v>0</v>
      </c>
      <c r="M19" s="506">
        <v>0</v>
      </c>
      <c r="N19" s="507">
        <v>0</v>
      </c>
      <c r="O19" s="507">
        <v>0</v>
      </c>
      <c r="P19" s="507">
        <v>0</v>
      </c>
      <c r="Q19" s="507">
        <v>0</v>
      </c>
      <c r="R19" s="508">
        <v>0</v>
      </c>
      <c r="S19" s="281">
        <f>SUM(V19:Z19)</f>
        <v>0</v>
      </c>
      <c r="T19" s="278">
        <f t="shared" si="2"/>
        <v>0</v>
      </c>
      <c r="U19" s="278">
        <f t="shared" si="3"/>
        <v>0</v>
      </c>
      <c r="V19" s="480">
        <f t="shared" si="4"/>
        <v>0</v>
      </c>
      <c r="W19" s="278">
        <f t="shared" si="4"/>
        <v>0</v>
      </c>
      <c r="X19" s="278">
        <f t="shared" si="4"/>
        <v>0</v>
      </c>
      <c r="Y19" s="278">
        <f t="shared" si="4"/>
        <v>0</v>
      </c>
      <c r="Z19" s="281">
        <f t="shared" si="4"/>
        <v>0</v>
      </c>
    </row>
    <row r="20" spans="1:26" s="769" customFormat="1" ht="10.5" hidden="1" customHeight="1">
      <c r="A20" s="987"/>
      <c r="B20" s="178"/>
      <c r="C20" s="281">
        <f>SUM(F20:J20)</f>
        <v>0</v>
      </c>
      <c r="D20" s="278">
        <f>SUM(C20)/1.27</f>
        <v>0</v>
      </c>
      <c r="E20" s="278">
        <f>SUM(D20)*0.27</f>
        <v>0</v>
      </c>
      <c r="F20" s="480"/>
      <c r="G20" s="278"/>
      <c r="H20" s="278"/>
      <c r="I20" s="278"/>
      <c r="J20" s="281"/>
      <c r="K20" s="505">
        <v>0</v>
      </c>
      <c r="L20" s="506">
        <v>0</v>
      </c>
      <c r="M20" s="506">
        <v>0</v>
      </c>
      <c r="N20" s="507">
        <v>0</v>
      </c>
      <c r="O20" s="507">
        <v>0</v>
      </c>
      <c r="P20" s="507">
        <v>0</v>
      </c>
      <c r="Q20" s="507">
        <v>0</v>
      </c>
      <c r="R20" s="508">
        <v>0</v>
      </c>
      <c r="S20" s="281">
        <f>SUM(V20:Z20)</f>
        <v>0</v>
      </c>
      <c r="T20" s="278">
        <f t="shared" si="2"/>
        <v>0</v>
      </c>
      <c r="U20" s="278">
        <f t="shared" si="3"/>
        <v>0</v>
      </c>
      <c r="V20" s="480">
        <f t="shared" si="4"/>
        <v>0</v>
      </c>
      <c r="W20" s="278">
        <f t="shared" si="4"/>
        <v>0</v>
      </c>
      <c r="X20" s="278">
        <f t="shared" si="4"/>
        <v>0</v>
      </c>
      <c r="Y20" s="278">
        <f t="shared" si="4"/>
        <v>0</v>
      </c>
      <c r="Z20" s="281">
        <f t="shared" si="4"/>
        <v>0</v>
      </c>
    </row>
    <row r="21" spans="1:26" s="769" customFormat="1" ht="10.5" hidden="1" customHeight="1">
      <c r="A21" s="987"/>
      <c r="B21" s="178"/>
      <c r="C21" s="281">
        <f>SUM(F21:J21)</f>
        <v>0</v>
      </c>
      <c r="D21" s="278">
        <f>SUM(C21)/1.27</f>
        <v>0</v>
      </c>
      <c r="E21" s="278">
        <f>SUM(D21)*0.27</f>
        <v>0</v>
      </c>
      <c r="F21" s="480"/>
      <c r="G21" s="278"/>
      <c r="H21" s="278"/>
      <c r="I21" s="278"/>
      <c r="J21" s="281"/>
      <c r="K21" s="505">
        <v>0</v>
      </c>
      <c r="L21" s="506">
        <v>0</v>
      </c>
      <c r="M21" s="506">
        <v>0</v>
      </c>
      <c r="N21" s="507">
        <v>0</v>
      </c>
      <c r="O21" s="507">
        <v>0</v>
      </c>
      <c r="P21" s="507">
        <v>0</v>
      </c>
      <c r="Q21" s="507">
        <v>0</v>
      </c>
      <c r="R21" s="508">
        <v>0</v>
      </c>
      <c r="S21" s="281">
        <f>SUM(V21:Z21)</f>
        <v>0</v>
      </c>
      <c r="T21" s="278">
        <f t="shared" si="2"/>
        <v>0</v>
      </c>
      <c r="U21" s="278">
        <f t="shared" si="3"/>
        <v>0</v>
      </c>
      <c r="V21" s="480">
        <f t="shared" si="4"/>
        <v>0</v>
      </c>
      <c r="W21" s="278">
        <f t="shared" si="4"/>
        <v>0</v>
      </c>
      <c r="X21" s="278">
        <f t="shared" si="4"/>
        <v>0</v>
      </c>
      <c r="Y21" s="278">
        <f t="shared" si="4"/>
        <v>0</v>
      </c>
      <c r="Z21" s="281">
        <f t="shared" si="4"/>
        <v>0</v>
      </c>
    </row>
    <row r="22" spans="1:26" s="769" customFormat="1" ht="10.5" hidden="1" customHeight="1">
      <c r="A22" s="987"/>
      <c r="B22" s="178"/>
      <c r="C22" s="281">
        <f t="shared" ref="C22:C30" si="5">SUM(F22:I22)</f>
        <v>0</v>
      </c>
      <c r="D22" s="278">
        <f>SUM(C22)/1.27</f>
        <v>0</v>
      </c>
      <c r="E22" s="278">
        <f>SUM(D22)*0.27</f>
        <v>0</v>
      </c>
      <c r="F22" s="480"/>
      <c r="G22" s="278"/>
      <c r="H22" s="278"/>
      <c r="I22" s="278"/>
      <c r="J22" s="281"/>
      <c r="K22" s="505">
        <v>0</v>
      </c>
      <c r="L22" s="506">
        <v>0</v>
      </c>
      <c r="M22" s="506">
        <v>0</v>
      </c>
      <c r="N22" s="507">
        <v>0</v>
      </c>
      <c r="O22" s="507">
        <v>0</v>
      </c>
      <c r="P22" s="507">
        <v>0</v>
      </c>
      <c r="Q22" s="507">
        <v>0</v>
      </c>
      <c r="R22" s="508">
        <v>0</v>
      </c>
      <c r="S22" s="281">
        <f t="shared" ref="S22:S30" si="6">SUM(V22:Y22)</f>
        <v>0</v>
      </c>
      <c r="T22" s="278">
        <f t="shared" si="2"/>
        <v>0</v>
      </c>
      <c r="U22" s="278">
        <f t="shared" si="3"/>
        <v>0</v>
      </c>
      <c r="V22" s="480">
        <f t="shared" si="4"/>
        <v>0</v>
      </c>
      <c r="W22" s="278">
        <f t="shared" si="4"/>
        <v>0</v>
      </c>
      <c r="X22" s="278">
        <f t="shared" si="4"/>
        <v>0</v>
      </c>
      <c r="Y22" s="278">
        <f t="shared" si="4"/>
        <v>0</v>
      </c>
      <c r="Z22" s="281">
        <f t="shared" si="4"/>
        <v>0</v>
      </c>
    </row>
    <row r="23" spans="1:26" s="769" customFormat="1" ht="10.5" hidden="1" customHeight="1">
      <c r="A23" s="987"/>
      <c r="B23" s="178"/>
      <c r="C23" s="281">
        <f t="shared" si="5"/>
        <v>0</v>
      </c>
      <c r="D23" s="278">
        <f t="shared" ref="D23:D30" si="7">SUM(C23)/1.25</f>
        <v>0</v>
      </c>
      <c r="E23" s="278">
        <f t="shared" ref="E23:E30" si="8">SUM(D23)*0.25</f>
        <v>0</v>
      </c>
      <c r="F23" s="480"/>
      <c r="G23" s="278"/>
      <c r="H23" s="278"/>
      <c r="I23" s="278"/>
      <c r="J23" s="281"/>
      <c r="K23" s="505">
        <v>0</v>
      </c>
      <c r="L23" s="506">
        <v>0</v>
      </c>
      <c r="M23" s="506">
        <v>0</v>
      </c>
      <c r="N23" s="507">
        <v>0</v>
      </c>
      <c r="O23" s="507">
        <v>0</v>
      </c>
      <c r="P23" s="507">
        <v>0</v>
      </c>
      <c r="Q23" s="507">
        <v>0</v>
      </c>
      <c r="R23" s="508">
        <v>0</v>
      </c>
      <c r="S23" s="281">
        <f t="shared" si="6"/>
        <v>0</v>
      </c>
      <c r="T23" s="278">
        <f t="shared" si="2"/>
        <v>0</v>
      </c>
      <c r="U23" s="278">
        <f t="shared" si="3"/>
        <v>0</v>
      </c>
      <c r="V23" s="480">
        <f t="shared" si="4"/>
        <v>0</v>
      </c>
      <c r="W23" s="278">
        <f t="shared" si="4"/>
        <v>0</v>
      </c>
      <c r="X23" s="278">
        <f t="shared" si="4"/>
        <v>0</v>
      </c>
      <c r="Y23" s="278">
        <f t="shared" si="4"/>
        <v>0</v>
      </c>
      <c r="Z23" s="281">
        <f t="shared" si="4"/>
        <v>0</v>
      </c>
    </row>
    <row r="24" spans="1:26" s="769" customFormat="1" ht="10.5" hidden="1" customHeight="1">
      <c r="A24" s="987"/>
      <c r="B24" s="178"/>
      <c r="C24" s="281">
        <f t="shared" si="5"/>
        <v>0</v>
      </c>
      <c r="D24" s="278">
        <f t="shared" si="7"/>
        <v>0</v>
      </c>
      <c r="E24" s="278">
        <f t="shared" si="8"/>
        <v>0</v>
      </c>
      <c r="F24" s="480"/>
      <c r="G24" s="278"/>
      <c r="H24" s="278"/>
      <c r="I24" s="278"/>
      <c r="J24" s="281"/>
      <c r="K24" s="505">
        <v>0</v>
      </c>
      <c r="L24" s="506">
        <v>0</v>
      </c>
      <c r="M24" s="506">
        <v>0</v>
      </c>
      <c r="N24" s="507">
        <v>0</v>
      </c>
      <c r="O24" s="507">
        <v>0</v>
      </c>
      <c r="P24" s="507">
        <v>0</v>
      </c>
      <c r="Q24" s="507">
        <v>0</v>
      </c>
      <c r="R24" s="508">
        <v>0</v>
      </c>
      <c r="S24" s="281">
        <f t="shared" si="6"/>
        <v>0</v>
      </c>
      <c r="T24" s="278">
        <f t="shared" si="2"/>
        <v>0</v>
      </c>
      <c r="U24" s="278">
        <f t="shared" si="3"/>
        <v>0</v>
      </c>
      <c r="V24" s="480">
        <f t="shared" si="4"/>
        <v>0</v>
      </c>
      <c r="W24" s="278">
        <f t="shared" si="4"/>
        <v>0</v>
      </c>
      <c r="X24" s="278">
        <f t="shared" si="4"/>
        <v>0</v>
      </c>
      <c r="Y24" s="278">
        <f t="shared" si="4"/>
        <v>0</v>
      </c>
      <c r="Z24" s="281">
        <f t="shared" si="4"/>
        <v>0</v>
      </c>
    </row>
    <row r="25" spans="1:26" s="769" customFormat="1" ht="10.5" hidden="1" customHeight="1">
      <c r="A25" s="987"/>
      <c r="B25" s="178"/>
      <c r="C25" s="281">
        <f t="shared" si="5"/>
        <v>0</v>
      </c>
      <c r="D25" s="278">
        <f t="shared" si="7"/>
        <v>0</v>
      </c>
      <c r="E25" s="278">
        <f t="shared" si="8"/>
        <v>0</v>
      </c>
      <c r="F25" s="480"/>
      <c r="G25" s="278"/>
      <c r="H25" s="278"/>
      <c r="I25" s="278"/>
      <c r="J25" s="281"/>
      <c r="K25" s="505">
        <v>0</v>
      </c>
      <c r="L25" s="506">
        <v>0</v>
      </c>
      <c r="M25" s="506">
        <v>0</v>
      </c>
      <c r="N25" s="507">
        <v>0</v>
      </c>
      <c r="O25" s="507">
        <v>0</v>
      </c>
      <c r="P25" s="507">
        <v>0</v>
      </c>
      <c r="Q25" s="507">
        <v>0</v>
      </c>
      <c r="R25" s="508">
        <v>0</v>
      </c>
      <c r="S25" s="281">
        <f t="shared" si="6"/>
        <v>0</v>
      </c>
      <c r="T25" s="278">
        <f t="shared" si="2"/>
        <v>0</v>
      </c>
      <c r="U25" s="278">
        <f t="shared" si="3"/>
        <v>0</v>
      </c>
      <c r="V25" s="480">
        <f t="shared" si="4"/>
        <v>0</v>
      </c>
      <c r="W25" s="278">
        <f t="shared" si="4"/>
        <v>0</v>
      </c>
      <c r="X25" s="278">
        <f t="shared" si="4"/>
        <v>0</v>
      </c>
      <c r="Y25" s="278">
        <f t="shared" si="4"/>
        <v>0</v>
      </c>
      <c r="Z25" s="281">
        <f t="shared" si="4"/>
        <v>0</v>
      </c>
    </row>
    <row r="26" spans="1:26" s="769" customFormat="1" ht="10.5" hidden="1" customHeight="1">
      <c r="A26" s="987"/>
      <c r="B26" s="178"/>
      <c r="C26" s="281">
        <f t="shared" si="5"/>
        <v>0</v>
      </c>
      <c r="D26" s="278">
        <f t="shared" si="7"/>
        <v>0</v>
      </c>
      <c r="E26" s="278">
        <f t="shared" si="8"/>
        <v>0</v>
      </c>
      <c r="F26" s="480"/>
      <c r="G26" s="278"/>
      <c r="H26" s="278"/>
      <c r="I26" s="278"/>
      <c r="J26" s="281"/>
      <c r="K26" s="505">
        <v>0</v>
      </c>
      <c r="L26" s="506">
        <v>0</v>
      </c>
      <c r="M26" s="506">
        <v>0</v>
      </c>
      <c r="N26" s="507">
        <v>0</v>
      </c>
      <c r="O26" s="507">
        <v>0</v>
      </c>
      <c r="P26" s="507">
        <v>0</v>
      </c>
      <c r="Q26" s="507">
        <v>0</v>
      </c>
      <c r="R26" s="508">
        <v>0</v>
      </c>
      <c r="S26" s="281">
        <f t="shared" si="6"/>
        <v>0</v>
      </c>
      <c r="T26" s="278">
        <f t="shared" si="2"/>
        <v>0</v>
      </c>
      <c r="U26" s="278">
        <f t="shared" si="3"/>
        <v>0</v>
      </c>
      <c r="V26" s="480">
        <f t="shared" si="4"/>
        <v>0</v>
      </c>
      <c r="W26" s="278">
        <f t="shared" si="4"/>
        <v>0</v>
      </c>
      <c r="X26" s="278">
        <f t="shared" si="4"/>
        <v>0</v>
      </c>
      <c r="Y26" s="278">
        <f t="shared" si="4"/>
        <v>0</v>
      </c>
      <c r="Z26" s="281">
        <f t="shared" si="4"/>
        <v>0</v>
      </c>
    </row>
    <row r="27" spans="1:26" s="769" customFormat="1" ht="10.5" hidden="1" customHeight="1">
      <c r="A27" s="987"/>
      <c r="B27" s="178"/>
      <c r="C27" s="281">
        <f t="shared" si="5"/>
        <v>0</v>
      </c>
      <c r="D27" s="278">
        <f t="shared" si="7"/>
        <v>0</v>
      </c>
      <c r="E27" s="278">
        <f t="shared" si="8"/>
        <v>0</v>
      </c>
      <c r="F27" s="480"/>
      <c r="G27" s="278"/>
      <c r="H27" s="278"/>
      <c r="I27" s="278"/>
      <c r="J27" s="281"/>
      <c r="K27" s="505">
        <v>0</v>
      </c>
      <c r="L27" s="506">
        <v>0</v>
      </c>
      <c r="M27" s="506">
        <v>0</v>
      </c>
      <c r="N27" s="507">
        <v>0</v>
      </c>
      <c r="O27" s="507">
        <v>0</v>
      </c>
      <c r="P27" s="507">
        <v>0</v>
      </c>
      <c r="Q27" s="507">
        <v>0</v>
      </c>
      <c r="R27" s="508">
        <v>0</v>
      </c>
      <c r="S27" s="281">
        <f t="shared" si="6"/>
        <v>0</v>
      </c>
      <c r="T27" s="278">
        <f t="shared" si="2"/>
        <v>0</v>
      </c>
      <c r="U27" s="278">
        <f t="shared" si="3"/>
        <v>0</v>
      </c>
      <c r="V27" s="480">
        <f t="shared" si="4"/>
        <v>0</v>
      </c>
      <c r="W27" s="278">
        <f t="shared" si="4"/>
        <v>0</v>
      </c>
      <c r="X27" s="278">
        <f t="shared" si="4"/>
        <v>0</v>
      </c>
      <c r="Y27" s="278">
        <f t="shared" si="4"/>
        <v>0</v>
      </c>
      <c r="Z27" s="281">
        <f t="shared" si="4"/>
        <v>0</v>
      </c>
    </row>
    <row r="28" spans="1:26" s="769" customFormat="1" ht="10.5" hidden="1" customHeight="1">
      <c r="A28" s="987"/>
      <c r="B28" s="178"/>
      <c r="C28" s="281">
        <f t="shared" si="5"/>
        <v>0</v>
      </c>
      <c r="D28" s="278">
        <f t="shared" si="7"/>
        <v>0</v>
      </c>
      <c r="E28" s="278">
        <f t="shared" si="8"/>
        <v>0</v>
      </c>
      <c r="F28" s="480"/>
      <c r="G28" s="278"/>
      <c r="H28" s="278"/>
      <c r="I28" s="278"/>
      <c r="J28" s="281"/>
      <c r="K28" s="505">
        <v>0</v>
      </c>
      <c r="L28" s="506">
        <v>0</v>
      </c>
      <c r="M28" s="506">
        <v>0</v>
      </c>
      <c r="N28" s="507">
        <v>0</v>
      </c>
      <c r="O28" s="507">
        <v>0</v>
      </c>
      <c r="P28" s="507">
        <v>0</v>
      </c>
      <c r="Q28" s="507">
        <v>0</v>
      </c>
      <c r="R28" s="508">
        <v>0</v>
      </c>
      <c r="S28" s="281">
        <f t="shared" si="6"/>
        <v>0</v>
      </c>
      <c r="T28" s="278">
        <f t="shared" si="2"/>
        <v>0</v>
      </c>
      <c r="U28" s="278">
        <f t="shared" si="3"/>
        <v>0</v>
      </c>
      <c r="V28" s="480">
        <f t="shared" si="4"/>
        <v>0</v>
      </c>
      <c r="W28" s="278">
        <f t="shared" si="4"/>
        <v>0</v>
      </c>
      <c r="X28" s="278">
        <f t="shared" si="4"/>
        <v>0</v>
      </c>
      <c r="Y28" s="278">
        <f t="shared" si="4"/>
        <v>0</v>
      </c>
      <c r="Z28" s="281">
        <f t="shared" si="4"/>
        <v>0</v>
      </c>
    </row>
    <row r="29" spans="1:26" s="769" customFormat="1" ht="10.5" hidden="1" customHeight="1">
      <c r="A29" s="987"/>
      <c r="B29" s="178"/>
      <c r="C29" s="281">
        <f t="shared" si="5"/>
        <v>0</v>
      </c>
      <c r="D29" s="278">
        <f t="shared" si="7"/>
        <v>0</v>
      </c>
      <c r="E29" s="278">
        <f t="shared" si="8"/>
        <v>0</v>
      </c>
      <c r="F29" s="480"/>
      <c r="G29" s="278"/>
      <c r="H29" s="278"/>
      <c r="I29" s="278"/>
      <c r="J29" s="281"/>
      <c r="K29" s="505">
        <v>0</v>
      </c>
      <c r="L29" s="506">
        <v>0</v>
      </c>
      <c r="M29" s="506">
        <v>0</v>
      </c>
      <c r="N29" s="507">
        <v>0</v>
      </c>
      <c r="O29" s="507">
        <v>0</v>
      </c>
      <c r="P29" s="507">
        <v>0</v>
      </c>
      <c r="Q29" s="507">
        <v>0</v>
      </c>
      <c r="R29" s="508">
        <v>0</v>
      </c>
      <c r="S29" s="281">
        <f t="shared" si="6"/>
        <v>0</v>
      </c>
      <c r="T29" s="278">
        <f t="shared" si="2"/>
        <v>0</v>
      </c>
      <c r="U29" s="278">
        <f t="shared" si="3"/>
        <v>0</v>
      </c>
      <c r="V29" s="480">
        <f t="shared" si="4"/>
        <v>0</v>
      </c>
      <c r="W29" s="278">
        <f t="shared" si="4"/>
        <v>0</v>
      </c>
      <c r="X29" s="278">
        <f t="shared" si="4"/>
        <v>0</v>
      </c>
      <c r="Y29" s="278">
        <f t="shared" si="4"/>
        <v>0</v>
      </c>
      <c r="Z29" s="281">
        <f t="shared" si="4"/>
        <v>0</v>
      </c>
    </row>
    <row r="30" spans="1:26" s="769" customFormat="1" ht="10.5" hidden="1" customHeight="1">
      <c r="A30" s="987"/>
      <c r="B30" s="178"/>
      <c r="C30" s="281">
        <f t="shared" si="5"/>
        <v>0</v>
      </c>
      <c r="D30" s="278">
        <f t="shared" si="7"/>
        <v>0</v>
      </c>
      <c r="E30" s="278">
        <f t="shared" si="8"/>
        <v>0</v>
      </c>
      <c r="F30" s="480"/>
      <c r="G30" s="278"/>
      <c r="H30" s="278"/>
      <c r="I30" s="278"/>
      <c r="J30" s="281"/>
      <c r="K30" s="505">
        <v>0</v>
      </c>
      <c r="L30" s="506">
        <v>0</v>
      </c>
      <c r="M30" s="506">
        <v>0</v>
      </c>
      <c r="N30" s="507">
        <v>0</v>
      </c>
      <c r="O30" s="507">
        <v>0</v>
      </c>
      <c r="P30" s="507">
        <v>0</v>
      </c>
      <c r="Q30" s="507">
        <v>0</v>
      </c>
      <c r="R30" s="508">
        <v>0</v>
      </c>
      <c r="S30" s="281">
        <f t="shared" si="6"/>
        <v>0</v>
      </c>
      <c r="T30" s="278">
        <f t="shared" si="2"/>
        <v>0</v>
      </c>
      <c r="U30" s="278">
        <f t="shared" si="3"/>
        <v>0</v>
      </c>
      <c r="V30" s="480">
        <f t="shared" si="4"/>
        <v>0</v>
      </c>
      <c r="W30" s="278">
        <f t="shared" si="4"/>
        <v>0</v>
      </c>
      <c r="X30" s="278">
        <f t="shared" si="4"/>
        <v>0</v>
      </c>
      <c r="Y30" s="278">
        <f t="shared" si="4"/>
        <v>0</v>
      </c>
      <c r="Z30" s="281">
        <f t="shared" si="4"/>
        <v>0</v>
      </c>
    </row>
    <row r="31" spans="1:26" s="769" customFormat="1" ht="12.75" customHeight="1">
      <c r="A31" s="987"/>
      <c r="B31" s="178"/>
      <c r="C31" s="802"/>
      <c r="D31" s="803"/>
      <c r="E31" s="804"/>
      <c r="F31" s="805"/>
      <c r="G31" s="482"/>
      <c r="H31" s="482"/>
      <c r="I31" s="482"/>
      <c r="J31" s="483"/>
      <c r="K31" s="806"/>
      <c r="L31" s="482"/>
      <c r="M31" s="482"/>
      <c r="N31" s="481"/>
      <c r="O31" s="482"/>
      <c r="P31" s="482"/>
      <c r="Q31" s="482"/>
      <c r="R31" s="483"/>
      <c r="S31" s="802"/>
      <c r="T31" s="807"/>
      <c r="U31" s="804"/>
      <c r="V31" s="808"/>
      <c r="W31" s="804"/>
      <c r="X31" s="804"/>
      <c r="Y31" s="804"/>
      <c r="Z31" s="809"/>
    </row>
    <row r="32" spans="1:26" s="769" customFormat="1" ht="14.25" customHeight="1">
      <c r="A32" s="20" t="s">
        <v>220</v>
      </c>
      <c r="B32" s="233"/>
      <c r="C32" s="484">
        <f t="shared" ref="C32:Y32" si="9">SUM(C33:C52)</f>
        <v>0</v>
      </c>
      <c r="D32" s="495">
        <f t="shared" si="9"/>
        <v>0</v>
      </c>
      <c r="E32" s="495">
        <f t="shared" si="9"/>
        <v>0</v>
      </c>
      <c r="F32" s="799">
        <f t="shared" si="9"/>
        <v>0</v>
      </c>
      <c r="G32" s="495">
        <f t="shared" si="9"/>
        <v>0</v>
      </c>
      <c r="H32" s="495">
        <f t="shared" si="9"/>
        <v>0</v>
      </c>
      <c r="I32" s="495">
        <f t="shared" si="9"/>
        <v>0</v>
      </c>
      <c r="J32" s="484">
        <f t="shared" si="9"/>
        <v>0</v>
      </c>
      <c r="K32" s="484">
        <f t="shared" si="9"/>
        <v>59872</v>
      </c>
      <c r="L32" s="484">
        <f t="shared" si="9"/>
        <v>51830</v>
      </c>
      <c r="M32" s="484">
        <f t="shared" si="9"/>
        <v>13994</v>
      </c>
      <c r="N32" s="799">
        <f t="shared" si="9"/>
        <v>59872</v>
      </c>
      <c r="O32" s="495">
        <f t="shared" si="9"/>
        <v>0</v>
      </c>
      <c r="P32" s="495">
        <f t="shared" si="9"/>
        <v>0</v>
      </c>
      <c r="Q32" s="495">
        <f t="shared" si="9"/>
        <v>0</v>
      </c>
      <c r="R32" s="484">
        <f t="shared" si="9"/>
        <v>0</v>
      </c>
      <c r="S32" s="484">
        <f t="shared" si="9"/>
        <v>59872</v>
      </c>
      <c r="T32" s="495">
        <f t="shared" si="9"/>
        <v>47184</v>
      </c>
      <c r="U32" s="495">
        <f t="shared" si="9"/>
        <v>12688</v>
      </c>
      <c r="V32" s="799">
        <f t="shared" si="9"/>
        <v>59872</v>
      </c>
      <c r="W32" s="495">
        <f t="shared" si="9"/>
        <v>0</v>
      </c>
      <c r="X32" s="495">
        <f t="shared" si="9"/>
        <v>0</v>
      </c>
      <c r="Y32" s="495">
        <f t="shared" si="9"/>
        <v>0</v>
      </c>
      <c r="Z32" s="484">
        <f>SUM(Z33:Z52)</f>
        <v>0</v>
      </c>
    </row>
    <row r="33" spans="1:26" s="769" customFormat="1" ht="15" customHeight="1">
      <c r="A33" s="987"/>
      <c r="B33" s="178" t="s">
        <v>79</v>
      </c>
      <c r="C33" s="281"/>
      <c r="D33" s="278"/>
      <c r="E33" s="278"/>
      <c r="F33" s="480"/>
      <c r="G33" s="278"/>
      <c r="H33" s="278"/>
      <c r="I33" s="278"/>
      <c r="J33" s="281"/>
      <c r="K33" s="505">
        <v>12536</v>
      </c>
      <c r="L33" s="506">
        <v>9871</v>
      </c>
      <c r="M33" s="506">
        <v>2665</v>
      </c>
      <c r="N33" s="507">
        <v>12536</v>
      </c>
      <c r="O33" s="507">
        <v>0</v>
      </c>
      <c r="P33" s="507">
        <v>0</v>
      </c>
      <c r="Q33" s="507">
        <v>0</v>
      </c>
      <c r="R33" s="508">
        <v>0</v>
      </c>
      <c r="S33" s="281">
        <f>T33+U33</f>
        <v>12536</v>
      </c>
      <c r="T33" s="278">
        <v>9871</v>
      </c>
      <c r="U33" s="278">
        <v>2665</v>
      </c>
      <c r="V33" s="480">
        <v>12536</v>
      </c>
      <c r="W33" s="278"/>
      <c r="X33" s="278"/>
      <c r="Y33" s="278"/>
      <c r="Z33" s="281"/>
    </row>
    <row r="34" spans="1:26" s="769" customFormat="1" ht="15" customHeight="1">
      <c r="A34" s="987"/>
      <c r="B34" s="178" t="s">
        <v>80</v>
      </c>
      <c r="C34" s="281"/>
      <c r="D34" s="278"/>
      <c r="E34" s="278"/>
      <c r="F34" s="480"/>
      <c r="G34" s="278"/>
      <c r="H34" s="278"/>
      <c r="I34" s="278"/>
      <c r="J34" s="281"/>
      <c r="K34" s="505">
        <v>6298</v>
      </c>
      <c r="L34" s="506">
        <v>4959</v>
      </c>
      <c r="M34" s="506">
        <v>1339</v>
      </c>
      <c r="N34" s="507">
        <v>6298</v>
      </c>
      <c r="O34" s="507">
        <v>0</v>
      </c>
      <c r="P34" s="507">
        <v>0</v>
      </c>
      <c r="Q34" s="507">
        <v>0</v>
      </c>
      <c r="R34" s="508">
        <v>0</v>
      </c>
      <c r="S34" s="281">
        <f t="shared" ref="S34:S42" si="10">T34+U34</f>
        <v>6298</v>
      </c>
      <c r="T34" s="278">
        <v>4959</v>
      </c>
      <c r="U34" s="278">
        <v>1339</v>
      </c>
      <c r="V34" s="480">
        <v>6298</v>
      </c>
      <c r="W34" s="278"/>
      <c r="X34" s="278"/>
      <c r="Y34" s="278"/>
      <c r="Z34" s="281"/>
    </row>
    <row r="35" spans="1:26" s="769" customFormat="1" ht="15" customHeight="1">
      <c r="A35" s="987"/>
      <c r="B35" s="178" t="s">
        <v>115</v>
      </c>
      <c r="C35" s="281"/>
      <c r="D35" s="278"/>
      <c r="E35" s="278"/>
      <c r="F35" s="480"/>
      <c r="G35" s="278"/>
      <c r="H35" s="278"/>
      <c r="I35" s="278"/>
      <c r="J35" s="281"/>
      <c r="K35" s="505">
        <v>12027</v>
      </c>
      <c r="L35" s="506">
        <v>12000</v>
      </c>
      <c r="M35" s="506">
        <v>3240</v>
      </c>
      <c r="N35" s="507">
        <v>12027</v>
      </c>
      <c r="O35" s="507">
        <v>0</v>
      </c>
      <c r="P35" s="507">
        <v>0</v>
      </c>
      <c r="Q35" s="507">
        <v>0</v>
      </c>
      <c r="R35" s="508">
        <v>0</v>
      </c>
      <c r="S35" s="281">
        <f t="shared" si="10"/>
        <v>12027</v>
      </c>
      <c r="T35" s="278">
        <v>9470</v>
      </c>
      <c r="U35" s="278">
        <v>2557</v>
      </c>
      <c r="V35" s="480">
        <v>12027</v>
      </c>
      <c r="W35" s="278"/>
      <c r="X35" s="278"/>
      <c r="Y35" s="278"/>
      <c r="Z35" s="281"/>
    </row>
    <row r="36" spans="1:26" s="769" customFormat="1" ht="15" customHeight="1">
      <c r="A36" s="987"/>
      <c r="B36" s="178" t="s">
        <v>116</v>
      </c>
      <c r="C36" s="281"/>
      <c r="D36" s="278"/>
      <c r="E36" s="278"/>
      <c r="F36" s="480"/>
      <c r="G36" s="278"/>
      <c r="H36" s="278"/>
      <c r="I36" s="278"/>
      <c r="J36" s="281"/>
      <c r="K36" s="505">
        <v>15859</v>
      </c>
      <c r="L36" s="506">
        <v>12500</v>
      </c>
      <c r="M36" s="506">
        <v>3375</v>
      </c>
      <c r="N36" s="507">
        <v>15859</v>
      </c>
      <c r="O36" s="507">
        <v>0</v>
      </c>
      <c r="P36" s="507">
        <v>0</v>
      </c>
      <c r="Q36" s="507">
        <v>0</v>
      </c>
      <c r="R36" s="508">
        <v>0</v>
      </c>
      <c r="S36" s="281">
        <f t="shared" si="10"/>
        <v>15859</v>
      </c>
      <c r="T36" s="278">
        <v>12487</v>
      </c>
      <c r="U36" s="278">
        <v>3372</v>
      </c>
      <c r="V36" s="480">
        <v>15859</v>
      </c>
      <c r="W36" s="278"/>
      <c r="X36" s="278"/>
      <c r="Y36" s="278"/>
      <c r="Z36" s="281"/>
    </row>
    <row r="37" spans="1:26" s="769" customFormat="1" ht="15" customHeight="1">
      <c r="A37" s="987"/>
      <c r="B37" s="178" t="s">
        <v>117</v>
      </c>
      <c r="C37" s="281"/>
      <c r="D37" s="278"/>
      <c r="E37" s="278"/>
      <c r="F37" s="480"/>
      <c r="G37" s="278"/>
      <c r="H37" s="278"/>
      <c r="I37" s="278"/>
      <c r="J37" s="281"/>
      <c r="K37" s="505">
        <v>1492</v>
      </c>
      <c r="L37" s="506">
        <v>1200</v>
      </c>
      <c r="M37" s="506">
        <v>324</v>
      </c>
      <c r="N37" s="507">
        <v>1492</v>
      </c>
      <c r="O37" s="507">
        <v>0</v>
      </c>
      <c r="P37" s="507">
        <v>0</v>
      </c>
      <c r="Q37" s="507">
        <v>0</v>
      </c>
      <c r="R37" s="508">
        <v>0</v>
      </c>
      <c r="S37" s="281">
        <f t="shared" si="10"/>
        <v>1492</v>
      </c>
      <c r="T37" s="278">
        <v>1175</v>
      </c>
      <c r="U37" s="278">
        <v>317</v>
      </c>
      <c r="V37" s="480">
        <v>1492</v>
      </c>
      <c r="W37" s="278"/>
      <c r="X37" s="278"/>
      <c r="Y37" s="278"/>
      <c r="Z37" s="281"/>
    </row>
    <row r="38" spans="1:26" s="769" customFormat="1" ht="15" customHeight="1">
      <c r="A38" s="987"/>
      <c r="B38" s="178" t="s">
        <v>118</v>
      </c>
      <c r="C38" s="281"/>
      <c r="D38" s="278"/>
      <c r="E38" s="278"/>
      <c r="F38" s="480"/>
      <c r="G38" s="278"/>
      <c r="H38" s="278"/>
      <c r="I38" s="278"/>
      <c r="J38" s="281"/>
      <c r="K38" s="505">
        <v>6350</v>
      </c>
      <c r="L38" s="506">
        <v>5000</v>
      </c>
      <c r="M38" s="506">
        <v>1350</v>
      </c>
      <c r="N38" s="507">
        <v>6350</v>
      </c>
      <c r="O38" s="507">
        <v>0</v>
      </c>
      <c r="P38" s="507">
        <v>0</v>
      </c>
      <c r="Q38" s="507">
        <v>0</v>
      </c>
      <c r="R38" s="508">
        <v>0</v>
      </c>
      <c r="S38" s="281">
        <f t="shared" si="10"/>
        <v>6350</v>
      </c>
      <c r="T38" s="278">
        <v>4999</v>
      </c>
      <c r="U38" s="278">
        <v>1351</v>
      </c>
      <c r="V38" s="480">
        <v>6350</v>
      </c>
      <c r="W38" s="278"/>
      <c r="X38" s="278"/>
      <c r="Y38" s="278"/>
      <c r="Z38" s="281"/>
    </row>
    <row r="39" spans="1:26" s="769" customFormat="1" ht="15" customHeight="1">
      <c r="A39" s="987"/>
      <c r="B39" s="178" t="s">
        <v>776</v>
      </c>
      <c r="C39" s="281"/>
      <c r="D39" s="278"/>
      <c r="E39" s="278"/>
      <c r="F39" s="480"/>
      <c r="G39" s="278"/>
      <c r="H39" s="278"/>
      <c r="I39" s="278"/>
      <c r="J39" s="281"/>
      <c r="K39" s="505">
        <v>780</v>
      </c>
      <c r="L39" s="506">
        <v>800</v>
      </c>
      <c r="M39" s="506">
        <v>216</v>
      </c>
      <c r="N39" s="507">
        <v>780</v>
      </c>
      <c r="O39" s="507">
        <v>0</v>
      </c>
      <c r="P39" s="507">
        <v>0</v>
      </c>
      <c r="Q39" s="507">
        <v>0</v>
      </c>
      <c r="R39" s="508">
        <v>0</v>
      </c>
      <c r="S39" s="281">
        <f t="shared" si="10"/>
        <v>780</v>
      </c>
      <c r="T39" s="278">
        <v>614</v>
      </c>
      <c r="U39" s="278">
        <v>166</v>
      </c>
      <c r="V39" s="480">
        <v>780</v>
      </c>
      <c r="W39" s="278"/>
      <c r="X39" s="278"/>
      <c r="Y39" s="278"/>
      <c r="Z39" s="281"/>
    </row>
    <row r="40" spans="1:26" s="769" customFormat="1" ht="15" customHeight="1">
      <c r="A40" s="987"/>
      <c r="B40" s="178" t="s">
        <v>777</v>
      </c>
      <c r="C40" s="281"/>
      <c r="D40" s="278"/>
      <c r="E40" s="278"/>
      <c r="F40" s="480"/>
      <c r="G40" s="278"/>
      <c r="H40" s="278"/>
      <c r="I40" s="278"/>
      <c r="J40" s="281"/>
      <c r="K40" s="505">
        <v>515</v>
      </c>
      <c r="L40" s="506">
        <v>800</v>
      </c>
      <c r="M40" s="506">
        <v>216</v>
      </c>
      <c r="N40" s="507">
        <v>515</v>
      </c>
      <c r="O40" s="507">
        <v>0</v>
      </c>
      <c r="P40" s="507">
        <v>0</v>
      </c>
      <c r="Q40" s="507">
        <v>0</v>
      </c>
      <c r="R40" s="508">
        <v>0</v>
      </c>
      <c r="S40" s="281">
        <f t="shared" si="10"/>
        <v>515</v>
      </c>
      <c r="T40" s="278">
        <v>447</v>
      </c>
      <c r="U40" s="278">
        <v>68</v>
      </c>
      <c r="V40" s="480">
        <v>515</v>
      </c>
      <c r="W40" s="278"/>
      <c r="X40" s="278"/>
      <c r="Y40" s="278"/>
      <c r="Z40" s="281"/>
    </row>
    <row r="41" spans="1:26" s="769" customFormat="1" ht="15" customHeight="1">
      <c r="A41" s="987"/>
      <c r="B41" s="178" t="s">
        <v>1298</v>
      </c>
      <c r="C41" s="281"/>
      <c r="D41" s="278"/>
      <c r="E41" s="278"/>
      <c r="F41" s="480"/>
      <c r="G41" s="278"/>
      <c r="H41" s="278"/>
      <c r="I41" s="278"/>
      <c r="J41" s="281"/>
      <c r="K41" s="505">
        <v>332</v>
      </c>
      <c r="L41" s="506">
        <v>1800</v>
      </c>
      <c r="M41" s="506">
        <v>486</v>
      </c>
      <c r="N41" s="507">
        <v>332</v>
      </c>
      <c r="O41" s="507">
        <v>0</v>
      </c>
      <c r="P41" s="507">
        <v>0</v>
      </c>
      <c r="Q41" s="507">
        <v>0</v>
      </c>
      <c r="R41" s="508">
        <v>0</v>
      </c>
      <c r="S41" s="281">
        <f t="shared" si="10"/>
        <v>332</v>
      </c>
      <c r="T41" s="278">
        <v>262</v>
      </c>
      <c r="U41" s="278">
        <v>70</v>
      </c>
      <c r="V41" s="480">
        <v>332</v>
      </c>
      <c r="W41" s="278"/>
      <c r="X41" s="278"/>
      <c r="Y41" s="278"/>
      <c r="Z41" s="281"/>
    </row>
    <row r="42" spans="1:26" s="769" customFormat="1" ht="15" customHeight="1">
      <c r="A42" s="987"/>
      <c r="B42" s="178" t="s">
        <v>81</v>
      </c>
      <c r="C42" s="281"/>
      <c r="D42" s="278"/>
      <c r="E42" s="278"/>
      <c r="F42" s="480"/>
      <c r="G42" s="278"/>
      <c r="H42" s="278"/>
      <c r="I42" s="278"/>
      <c r="J42" s="281"/>
      <c r="K42" s="505">
        <v>3683</v>
      </c>
      <c r="L42" s="506">
        <v>2900</v>
      </c>
      <c r="M42" s="506">
        <v>783</v>
      </c>
      <c r="N42" s="507">
        <v>3683</v>
      </c>
      <c r="O42" s="507">
        <v>0</v>
      </c>
      <c r="P42" s="507">
        <v>0</v>
      </c>
      <c r="Q42" s="507">
        <v>0</v>
      </c>
      <c r="R42" s="508">
        <v>0</v>
      </c>
      <c r="S42" s="281">
        <f t="shared" si="10"/>
        <v>3683</v>
      </c>
      <c r="T42" s="278">
        <v>2900</v>
      </c>
      <c r="U42" s="278">
        <v>783</v>
      </c>
      <c r="V42" s="480">
        <v>3683</v>
      </c>
      <c r="W42" s="278"/>
      <c r="X42" s="278"/>
      <c r="Y42" s="278"/>
      <c r="Z42" s="281"/>
    </row>
    <row r="43" spans="1:26" s="769" customFormat="1" ht="15" hidden="1" customHeight="1">
      <c r="A43" s="987"/>
      <c r="B43" s="178"/>
      <c r="C43" s="281">
        <f>SUM(F43:J43)</f>
        <v>0</v>
      </c>
      <c r="D43" s="278">
        <f>SUM(C43)/1.27</f>
        <v>0</v>
      </c>
      <c r="E43" s="278">
        <f>SUM(D43)*0.27</f>
        <v>0</v>
      </c>
      <c r="F43" s="480"/>
      <c r="G43" s="278"/>
      <c r="H43" s="278"/>
      <c r="I43" s="278"/>
      <c r="J43" s="281"/>
      <c r="K43" s="505">
        <v>0</v>
      </c>
      <c r="L43" s="506">
        <v>0</v>
      </c>
      <c r="M43" s="506">
        <v>0</v>
      </c>
      <c r="N43" s="507">
        <v>0</v>
      </c>
      <c r="O43" s="507">
        <v>0</v>
      </c>
      <c r="P43" s="507">
        <v>0</v>
      </c>
      <c r="Q43" s="507">
        <v>0</v>
      </c>
      <c r="R43" s="508">
        <v>0</v>
      </c>
      <c r="S43" s="281"/>
      <c r="T43" s="278">
        <f t="shared" ref="T43:T52" si="11">SUM(S43)/1.27</f>
        <v>0</v>
      </c>
      <c r="U43" s="278">
        <f t="shared" ref="U43:U52" si="12">SUM(T43)*0.27</f>
        <v>0</v>
      </c>
      <c r="V43" s="480">
        <f t="shared" ref="V43:Z52" si="13">SUM(F43+N43)</f>
        <v>0</v>
      </c>
      <c r="W43" s="278">
        <f t="shared" si="13"/>
        <v>0</v>
      </c>
      <c r="X43" s="278">
        <f t="shared" si="13"/>
        <v>0</v>
      </c>
      <c r="Y43" s="278">
        <f t="shared" si="13"/>
        <v>0</v>
      </c>
      <c r="Z43" s="281">
        <f t="shared" si="13"/>
        <v>0</v>
      </c>
    </row>
    <row r="44" spans="1:26" s="769" customFormat="1" ht="15" hidden="1" customHeight="1">
      <c r="A44" s="987"/>
      <c r="B44" s="178"/>
      <c r="C44" s="281">
        <f>SUM(F44:J44)</f>
        <v>0</v>
      </c>
      <c r="D44" s="278">
        <f>SUM(C44)/1.27</f>
        <v>0</v>
      </c>
      <c r="E44" s="278">
        <f>SUM(D44)*0.27</f>
        <v>0</v>
      </c>
      <c r="F44" s="480"/>
      <c r="G44" s="278"/>
      <c r="H44" s="278"/>
      <c r="I44" s="278"/>
      <c r="J44" s="281"/>
      <c r="K44" s="505">
        <v>0</v>
      </c>
      <c r="L44" s="506">
        <v>0</v>
      </c>
      <c r="M44" s="506">
        <v>0</v>
      </c>
      <c r="N44" s="507">
        <v>0</v>
      </c>
      <c r="O44" s="507">
        <v>0</v>
      </c>
      <c r="P44" s="507">
        <v>0</v>
      </c>
      <c r="Q44" s="507">
        <v>0</v>
      </c>
      <c r="R44" s="508">
        <v>0</v>
      </c>
      <c r="S44" s="281"/>
      <c r="T44" s="278">
        <f t="shared" si="11"/>
        <v>0</v>
      </c>
      <c r="U44" s="278">
        <f t="shared" si="12"/>
        <v>0</v>
      </c>
      <c r="V44" s="480">
        <f t="shared" si="13"/>
        <v>0</v>
      </c>
      <c r="W44" s="278">
        <f t="shared" si="13"/>
        <v>0</v>
      </c>
      <c r="X44" s="278">
        <f t="shared" si="13"/>
        <v>0</v>
      </c>
      <c r="Y44" s="278">
        <f t="shared" si="13"/>
        <v>0</v>
      </c>
      <c r="Z44" s="281">
        <f t="shared" si="13"/>
        <v>0</v>
      </c>
    </row>
    <row r="45" spans="1:26" s="769" customFormat="1" ht="15" hidden="1" customHeight="1">
      <c r="A45" s="987"/>
      <c r="B45" s="178"/>
      <c r="C45" s="281">
        <f>SUM(F45:J45)</f>
        <v>0</v>
      </c>
      <c r="D45" s="278">
        <f>SUM(C45)/1.27</f>
        <v>0</v>
      </c>
      <c r="E45" s="278">
        <f>SUM(D45)*0.27</f>
        <v>0</v>
      </c>
      <c r="F45" s="480"/>
      <c r="G45" s="278"/>
      <c r="H45" s="278"/>
      <c r="I45" s="278"/>
      <c r="J45" s="281"/>
      <c r="K45" s="505">
        <v>0</v>
      </c>
      <c r="L45" s="506">
        <v>0</v>
      </c>
      <c r="M45" s="506">
        <v>0</v>
      </c>
      <c r="N45" s="507">
        <v>0</v>
      </c>
      <c r="O45" s="507">
        <v>0</v>
      </c>
      <c r="P45" s="507">
        <v>0</v>
      </c>
      <c r="Q45" s="507">
        <v>0</v>
      </c>
      <c r="R45" s="508">
        <v>0</v>
      </c>
      <c r="S45" s="281"/>
      <c r="T45" s="278">
        <f t="shared" si="11"/>
        <v>0</v>
      </c>
      <c r="U45" s="278">
        <f t="shared" si="12"/>
        <v>0</v>
      </c>
      <c r="V45" s="480">
        <f t="shared" si="13"/>
        <v>0</v>
      </c>
      <c r="W45" s="278">
        <f t="shared" si="13"/>
        <v>0</v>
      </c>
      <c r="X45" s="278">
        <f t="shared" si="13"/>
        <v>0</v>
      </c>
      <c r="Y45" s="278">
        <f t="shared" si="13"/>
        <v>0</v>
      </c>
      <c r="Z45" s="281">
        <f t="shared" si="13"/>
        <v>0</v>
      </c>
    </row>
    <row r="46" spans="1:26" s="769" customFormat="1" ht="15" hidden="1" customHeight="1">
      <c r="A46" s="987"/>
      <c r="B46" s="178"/>
      <c r="C46" s="281">
        <f>SUM(F46:J46)</f>
        <v>0</v>
      </c>
      <c r="D46" s="278">
        <f>SUM(C46)/1.27</f>
        <v>0</v>
      </c>
      <c r="E46" s="278">
        <f>SUM(D46)*0.27</f>
        <v>0</v>
      </c>
      <c r="F46" s="480"/>
      <c r="G46" s="278"/>
      <c r="H46" s="278"/>
      <c r="I46" s="278"/>
      <c r="J46" s="281"/>
      <c r="K46" s="505">
        <v>0</v>
      </c>
      <c r="L46" s="506">
        <v>0</v>
      </c>
      <c r="M46" s="506">
        <v>0</v>
      </c>
      <c r="N46" s="507">
        <v>0</v>
      </c>
      <c r="O46" s="507">
        <v>0</v>
      </c>
      <c r="P46" s="507">
        <v>0</v>
      </c>
      <c r="Q46" s="507">
        <v>0</v>
      </c>
      <c r="R46" s="508">
        <v>0</v>
      </c>
      <c r="S46" s="281"/>
      <c r="T46" s="278">
        <f t="shared" si="11"/>
        <v>0</v>
      </c>
      <c r="U46" s="278">
        <f t="shared" si="12"/>
        <v>0</v>
      </c>
      <c r="V46" s="480">
        <f t="shared" si="13"/>
        <v>0</v>
      </c>
      <c r="W46" s="278">
        <f t="shared" si="13"/>
        <v>0</v>
      </c>
      <c r="X46" s="278">
        <f t="shared" si="13"/>
        <v>0</v>
      </c>
      <c r="Y46" s="278">
        <f t="shared" si="13"/>
        <v>0</v>
      </c>
      <c r="Z46" s="281">
        <f t="shared" si="13"/>
        <v>0</v>
      </c>
    </row>
    <row r="47" spans="1:26" s="769" customFormat="1" ht="15" hidden="1" customHeight="1">
      <c r="A47" s="987"/>
      <c r="B47" s="178"/>
      <c r="C47" s="281">
        <f>SUM(F47:J47)</f>
        <v>0</v>
      </c>
      <c r="D47" s="278">
        <f>SUM(C47)/1.27</f>
        <v>0</v>
      </c>
      <c r="E47" s="278">
        <f>SUM(D47)*0.27</f>
        <v>0</v>
      </c>
      <c r="F47" s="480"/>
      <c r="G47" s="278"/>
      <c r="H47" s="278"/>
      <c r="I47" s="278"/>
      <c r="J47" s="281"/>
      <c r="K47" s="505">
        <v>0</v>
      </c>
      <c r="L47" s="506">
        <v>0</v>
      </c>
      <c r="M47" s="506">
        <v>0</v>
      </c>
      <c r="N47" s="507">
        <v>0</v>
      </c>
      <c r="O47" s="507">
        <v>0</v>
      </c>
      <c r="P47" s="507">
        <v>0</v>
      </c>
      <c r="Q47" s="507">
        <v>0</v>
      </c>
      <c r="R47" s="508">
        <v>0</v>
      </c>
      <c r="S47" s="281"/>
      <c r="T47" s="278">
        <f t="shared" si="11"/>
        <v>0</v>
      </c>
      <c r="U47" s="278">
        <f t="shared" si="12"/>
        <v>0</v>
      </c>
      <c r="V47" s="480">
        <f t="shared" si="13"/>
        <v>0</v>
      </c>
      <c r="W47" s="278">
        <f t="shared" si="13"/>
        <v>0</v>
      </c>
      <c r="X47" s="278">
        <f t="shared" si="13"/>
        <v>0</v>
      </c>
      <c r="Y47" s="278">
        <f t="shared" si="13"/>
        <v>0</v>
      </c>
      <c r="Z47" s="281">
        <f t="shared" si="13"/>
        <v>0</v>
      </c>
    </row>
    <row r="48" spans="1:26" s="769" customFormat="1" ht="15" hidden="1" customHeight="1">
      <c r="A48" s="987"/>
      <c r="B48" s="178"/>
      <c r="C48" s="281">
        <f>SUM(F48:I48)</f>
        <v>0</v>
      </c>
      <c r="D48" s="278">
        <f>SUM(C48)/1.25</f>
        <v>0</v>
      </c>
      <c r="E48" s="278">
        <f>SUM(D48)*0.25</f>
        <v>0</v>
      </c>
      <c r="F48" s="480"/>
      <c r="G48" s="278"/>
      <c r="H48" s="278"/>
      <c r="I48" s="278"/>
      <c r="J48" s="281"/>
      <c r="K48" s="505">
        <v>0</v>
      </c>
      <c r="L48" s="506">
        <v>0</v>
      </c>
      <c r="M48" s="506">
        <v>0</v>
      </c>
      <c r="N48" s="507">
        <v>0</v>
      </c>
      <c r="O48" s="507">
        <v>0</v>
      </c>
      <c r="P48" s="507">
        <v>0</v>
      </c>
      <c r="Q48" s="507">
        <v>0</v>
      </c>
      <c r="R48" s="508">
        <v>0</v>
      </c>
      <c r="S48" s="281"/>
      <c r="T48" s="278">
        <f t="shared" si="11"/>
        <v>0</v>
      </c>
      <c r="U48" s="278">
        <f t="shared" si="12"/>
        <v>0</v>
      </c>
      <c r="V48" s="480">
        <f t="shared" si="13"/>
        <v>0</v>
      </c>
      <c r="W48" s="278">
        <f t="shared" si="13"/>
        <v>0</v>
      </c>
      <c r="X48" s="278">
        <f t="shared" si="13"/>
        <v>0</v>
      </c>
      <c r="Y48" s="278">
        <f t="shared" si="13"/>
        <v>0</v>
      </c>
      <c r="Z48" s="281">
        <f t="shared" si="13"/>
        <v>0</v>
      </c>
    </row>
    <row r="49" spans="1:26" s="769" customFormat="1" ht="15" hidden="1" customHeight="1">
      <c r="A49" s="987"/>
      <c r="B49" s="178"/>
      <c r="C49" s="281">
        <f>SUM(F49:I49)</f>
        <v>0</v>
      </c>
      <c r="D49" s="278">
        <f>SUM(C49)/1.25</f>
        <v>0</v>
      </c>
      <c r="E49" s="278">
        <f>SUM(D49)*0.25</f>
        <v>0</v>
      </c>
      <c r="F49" s="480"/>
      <c r="G49" s="278"/>
      <c r="H49" s="278"/>
      <c r="I49" s="278"/>
      <c r="J49" s="281"/>
      <c r="K49" s="505">
        <v>0</v>
      </c>
      <c r="L49" s="506">
        <v>0</v>
      </c>
      <c r="M49" s="506">
        <v>0</v>
      </c>
      <c r="N49" s="507">
        <v>0</v>
      </c>
      <c r="O49" s="507">
        <v>0</v>
      </c>
      <c r="P49" s="507">
        <v>0</v>
      </c>
      <c r="Q49" s="507">
        <v>0</v>
      </c>
      <c r="R49" s="508">
        <v>0</v>
      </c>
      <c r="S49" s="281"/>
      <c r="T49" s="278">
        <f t="shared" si="11"/>
        <v>0</v>
      </c>
      <c r="U49" s="278">
        <f t="shared" si="12"/>
        <v>0</v>
      </c>
      <c r="V49" s="480">
        <f t="shared" si="13"/>
        <v>0</v>
      </c>
      <c r="W49" s="278">
        <f t="shared" si="13"/>
        <v>0</v>
      </c>
      <c r="X49" s="278">
        <f t="shared" si="13"/>
        <v>0</v>
      </c>
      <c r="Y49" s="278">
        <f t="shared" si="13"/>
        <v>0</v>
      </c>
      <c r="Z49" s="281">
        <f t="shared" si="13"/>
        <v>0</v>
      </c>
    </row>
    <row r="50" spans="1:26" s="769" customFormat="1" ht="15" hidden="1" customHeight="1">
      <c r="A50" s="987"/>
      <c r="B50" s="178"/>
      <c r="C50" s="281">
        <f>SUM(F50:I50)</f>
        <v>0</v>
      </c>
      <c r="D50" s="278">
        <f>SUM(C50)/1.25</f>
        <v>0</v>
      </c>
      <c r="E50" s="278">
        <f>SUM(D50)*0.25</f>
        <v>0</v>
      </c>
      <c r="F50" s="480"/>
      <c r="G50" s="278"/>
      <c r="H50" s="278"/>
      <c r="I50" s="278"/>
      <c r="J50" s="281"/>
      <c r="K50" s="505">
        <v>0</v>
      </c>
      <c r="L50" s="506">
        <v>0</v>
      </c>
      <c r="M50" s="506">
        <v>0</v>
      </c>
      <c r="N50" s="507">
        <v>0</v>
      </c>
      <c r="O50" s="507">
        <v>0</v>
      </c>
      <c r="P50" s="507">
        <v>0</v>
      </c>
      <c r="Q50" s="507">
        <v>0</v>
      </c>
      <c r="R50" s="508">
        <v>0</v>
      </c>
      <c r="S50" s="281"/>
      <c r="T50" s="278">
        <f t="shared" si="11"/>
        <v>0</v>
      </c>
      <c r="U50" s="278">
        <f t="shared" si="12"/>
        <v>0</v>
      </c>
      <c r="V50" s="480">
        <f t="shared" si="13"/>
        <v>0</v>
      </c>
      <c r="W50" s="278">
        <f t="shared" si="13"/>
        <v>0</v>
      </c>
      <c r="X50" s="278">
        <f t="shared" si="13"/>
        <v>0</v>
      </c>
      <c r="Y50" s="278">
        <f t="shared" si="13"/>
        <v>0</v>
      </c>
      <c r="Z50" s="281">
        <f t="shared" si="13"/>
        <v>0</v>
      </c>
    </row>
    <row r="51" spans="1:26" s="769" customFormat="1" ht="15" hidden="1" customHeight="1">
      <c r="A51" s="987"/>
      <c r="B51" s="178"/>
      <c r="C51" s="281">
        <f>SUM(F51:I51)</f>
        <v>0</v>
      </c>
      <c r="D51" s="278">
        <f>SUM(C51)/1.25</f>
        <v>0</v>
      </c>
      <c r="E51" s="278">
        <f>SUM(D51)*0.25</f>
        <v>0</v>
      </c>
      <c r="F51" s="480"/>
      <c r="G51" s="278"/>
      <c r="H51" s="278"/>
      <c r="I51" s="278"/>
      <c r="J51" s="281"/>
      <c r="K51" s="505">
        <v>0</v>
      </c>
      <c r="L51" s="506">
        <v>0</v>
      </c>
      <c r="M51" s="506">
        <v>0</v>
      </c>
      <c r="N51" s="507">
        <v>0</v>
      </c>
      <c r="O51" s="507">
        <v>0</v>
      </c>
      <c r="P51" s="507">
        <v>0</v>
      </c>
      <c r="Q51" s="507">
        <v>0</v>
      </c>
      <c r="R51" s="508">
        <v>0</v>
      </c>
      <c r="S51" s="281"/>
      <c r="T51" s="278">
        <f t="shared" si="11"/>
        <v>0</v>
      </c>
      <c r="U51" s="278">
        <f t="shared" si="12"/>
        <v>0</v>
      </c>
      <c r="V51" s="480">
        <f t="shared" si="13"/>
        <v>0</v>
      </c>
      <c r="W51" s="278">
        <f t="shared" si="13"/>
        <v>0</v>
      </c>
      <c r="X51" s="278">
        <f t="shared" si="13"/>
        <v>0</v>
      </c>
      <c r="Y51" s="278">
        <f t="shared" si="13"/>
        <v>0</v>
      </c>
      <c r="Z51" s="281">
        <f t="shared" si="13"/>
        <v>0</v>
      </c>
    </row>
    <row r="52" spans="1:26" s="769" customFormat="1" ht="15" hidden="1" customHeight="1">
      <c r="A52" s="987"/>
      <c r="B52" s="178"/>
      <c r="C52" s="281">
        <f>SUM(F52:I52)</f>
        <v>0</v>
      </c>
      <c r="D52" s="278">
        <f>SUM(C52)/1.25</f>
        <v>0</v>
      </c>
      <c r="E52" s="278">
        <f>SUM(D52)*0.25</f>
        <v>0</v>
      </c>
      <c r="F52" s="480"/>
      <c r="G52" s="278"/>
      <c r="H52" s="278"/>
      <c r="I52" s="278"/>
      <c r="J52" s="281"/>
      <c r="K52" s="505">
        <v>0</v>
      </c>
      <c r="L52" s="506">
        <v>0</v>
      </c>
      <c r="M52" s="506">
        <v>0</v>
      </c>
      <c r="N52" s="507">
        <v>0</v>
      </c>
      <c r="O52" s="507">
        <v>0</v>
      </c>
      <c r="P52" s="507">
        <v>0</v>
      </c>
      <c r="Q52" s="507">
        <v>0</v>
      </c>
      <c r="R52" s="508">
        <v>0</v>
      </c>
      <c r="S52" s="281"/>
      <c r="T52" s="278">
        <f t="shared" si="11"/>
        <v>0</v>
      </c>
      <c r="U52" s="278">
        <f t="shared" si="12"/>
        <v>0</v>
      </c>
      <c r="V52" s="480">
        <f t="shared" si="13"/>
        <v>0</v>
      </c>
      <c r="W52" s="278">
        <f t="shared" si="13"/>
        <v>0</v>
      </c>
      <c r="X52" s="278">
        <f t="shared" si="13"/>
        <v>0</v>
      </c>
      <c r="Y52" s="278">
        <f t="shared" si="13"/>
        <v>0</v>
      </c>
      <c r="Z52" s="281">
        <f t="shared" si="13"/>
        <v>0</v>
      </c>
    </row>
    <row r="53" spans="1:26" s="769" customFormat="1" ht="15" customHeight="1">
      <c r="A53" s="987"/>
      <c r="B53" s="178"/>
      <c r="C53" s="802"/>
      <c r="D53" s="803"/>
      <c r="E53" s="804"/>
      <c r="F53" s="805"/>
      <c r="G53" s="482"/>
      <c r="H53" s="482"/>
      <c r="I53" s="482"/>
      <c r="J53" s="483"/>
      <c r="K53" s="806"/>
      <c r="L53" s="482"/>
      <c r="M53" s="482"/>
      <c r="N53" s="481"/>
      <c r="O53" s="482"/>
      <c r="P53" s="482"/>
      <c r="Q53" s="482"/>
      <c r="R53" s="483"/>
      <c r="S53" s="802"/>
      <c r="T53" s="807"/>
      <c r="U53" s="804"/>
      <c r="V53" s="808"/>
      <c r="W53" s="804"/>
      <c r="X53" s="804"/>
      <c r="Y53" s="804"/>
      <c r="Z53" s="809"/>
    </row>
    <row r="54" spans="1:26" s="769" customFormat="1" ht="13.5" customHeight="1">
      <c r="A54" s="20" t="s">
        <v>171</v>
      </c>
      <c r="B54" s="233"/>
      <c r="C54" s="484">
        <f t="shared" ref="C54:Y54" si="14">SUM(C55:C59)</f>
        <v>0</v>
      </c>
      <c r="D54" s="495">
        <f t="shared" si="14"/>
        <v>0</v>
      </c>
      <c r="E54" s="495">
        <f t="shared" si="14"/>
        <v>0</v>
      </c>
      <c r="F54" s="799">
        <f t="shared" si="14"/>
        <v>0</v>
      </c>
      <c r="G54" s="495">
        <f t="shared" si="14"/>
        <v>0</v>
      </c>
      <c r="H54" s="495">
        <f t="shared" si="14"/>
        <v>0</v>
      </c>
      <c r="I54" s="495">
        <f t="shared" si="14"/>
        <v>0</v>
      </c>
      <c r="J54" s="484">
        <f t="shared" si="14"/>
        <v>0</v>
      </c>
      <c r="K54" s="810">
        <f>K55</f>
        <v>76</v>
      </c>
      <c r="L54" s="811">
        <v>0</v>
      </c>
      <c r="M54" s="811">
        <v>0</v>
      </c>
      <c r="N54" s="811">
        <f>N55</f>
        <v>76</v>
      </c>
      <c r="O54" s="811">
        <v>0</v>
      </c>
      <c r="P54" s="811">
        <v>0</v>
      </c>
      <c r="Q54" s="811">
        <v>0</v>
      </c>
      <c r="R54" s="812">
        <v>0</v>
      </c>
      <c r="S54" s="484">
        <f t="shared" si="14"/>
        <v>76</v>
      </c>
      <c r="T54" s="495">
        <f t="shared" si="14"/>
        <v>60</v>
      </c>
      <c r="U54" s="495">
        <f t="shared" si="14"/>
        <v>16</v>
      </c>
      <c r="V54" s="799">
        <f t="shared" si="14"/>
        <v>76</v>
      </c>
      <c r="W54" s="495">
        <f t="shared" si="14"/>
        <v>0</v>
      </c>
      <c r="X54" s="495">
        <f t="shared" si="14"/>
        <v>0</v>
      </c>
      <c r="Y54" s="495">
        <f t="shared" si="14"/>
        <v>0</v>
      </c>
      <c r="Z54" s="484">
        <f>SUM(Z55:Z59)</f>
        <v>0</v>
      </c>
    </row>
    <row r="55" spans="1:26" s="769" customFormat="1" ht="15" customHeight="1">
      <c r="A55" s="813"/>
      <c r="B55" s="178" t="s">
        <v>1299</v>
      </c>
      <c r="C55" s="281">
        <f>SUM(F55:J55)</f>
        <v>0</v>
      </c>
      <c r="D55" s="278">
        <f>SUM(C55)/1.27</f>
        <v>0</v>
      </c>
      <c r="E55" s="278">
        <f>SUM(D55)*0.27</f>
        <v>0</v>
      </c>
      <c r="F55" s="480"/>
      <c r="G55" s="278"/>
      <c r="H55" s="278"/>
      <c r="I55" s="278"/>
      <c r="J55" s="281"/>
      <c r="K55" s="505">
        <v>76</v>
      </c>
      <c r="L55" s="506">
        <v>0</v>
      </c>
      <c r="M55" s="506">
        <v>0</v>
      </c>
      <c r="N55" s="507">
        <v>76</v>
      </c>
      <c r="O55" s="507">
        <v>0</v>
      </c>
      <c r="P55" s="507">
        <v>0</v>
      </c>
      <c r="Q55" s="507">
        <v>0</v>
      </c>
      <c r="R55" s="508">
        <v>0</v>
      </c>
      <c r="S55" s="281">
        <f>T55+U55</f>
        <v>76</v>
      </c>
      <c r="T55" s="278">
        <v>60</v>
      </c>
      <c r="U55" s="278">
        <v>16</v>
      </c>
      <c r="V55" s="480">
        <f t="shared" ref="V55:Z59" si="15">SUM(F55+N55)</f>
        <v>76</v>
      </c>
      <c r="W55" s="278">
        <f t="shared" si="15"/>
        <v>0</v>
      </c>
      <c r="X55" s="278">
        <f t="shared" si="15"/>
        <v>0</v>
      </c>
      <c r="Y55" s="278">
        <f t="shared" si="15"/>
        <v>0</v>
      </c>
      <c r="Z55" s="281">
        <f t="shared" si="15"/>
        <v>0</v>
      </c>
    </row>
    <row r="56" spans="1:26" s="769" customFormat="1" ht="13.5" hidden="1" customHeight="1">
      <c r="A56" s="987"/>
      <c r="B56" s="178"/>
      <c r="C56" s="281">
        <f>SUM(F56:I56)</f>
        <v>0</v>
      </c>
      <c r="D56" s="278">
        <f t="shared" ref="D56:D72" si="16">SUM(C56)/1.25</f>
        <v>0</v>
      </c>
      <c r="E56" s="278">
        <f t="shared" ref="E56:E72" si="17">SUM(D56)*0.25</f>
        <v>0</v>
      </c>
      <c r="F56" s="480"/>
      <c r="G56" s="278"/>
      <c r="H56" s="278"/>
      <c r="I56" s="278"/>
      <c r="J56" s="281"/>
      <c r="K56" s="505">
        <v>0</v>
      </c>
      <c r="L56" s="506">
        <v>0</v>
      </c>
      <c r="M56" s="506">
        <v>0</v>
      </c>
      <c r="N56" s="507">
        <v>0</v>
      </c>
      <c r="O56" s="507">
        <v>0</v>
      </c>
      <c r="P56" s="507">
        <v>0</v>
      </c>
      <c r="Q56" s="507">
        <v>0</v>
      </c>
      <c r="R56" s="508">
        <v>0</v>
      </c>
      <c r="S56" s="281">
        <f>SUM(V56:Y56)</f>
        <v>0</v>
      </c>
      <c r="T56" s="278">
        <f>SUM(S56)/1.25</f>
        <v>0</v>
      </c>
      <c r="U56" s="278">
        <f>SUM(T56)*0.25</f>
        <v>0</v>
      </c>
      <c r="V56" s="480">
        <f t="shared" si="15"/>
        <v>0</v>
      </c>
      <c r="W56" s="278">
        <f t="shared" si="15"/>
        <v>0</v>
      </c>
      <c r="X56" s="278">
        <f t="shared" si="15"/>
        <v>0</v>
      </c>
      <c r="Y56" s="278">
        <f t="shared" si="15"/>
        <v>0</v>
      </c>
      <c r="Z56" s="281">
        <f t="shared" si="15"/>
        <v>0</v>
      </c>
    </row>
    <row r="57" spans="1:26" s="769" customFormat="1" ht="13.5" hidden="1" customHeight="1">
      <c r="A57" s="987"/>
      <c r="B57" s="178"/>
      <c r="C57" s="281">
        <f>SUM(F57:I57)</f>
        <v>0</v>
      </c>
      <c r="D57" s="278">
        <f t="shared" si="16"/>
        <v>0</v>
      </c>
      <c r="E57" s="278">
        <f t="shared" si="17"/>
        <v>0</v>
      </c>
      <c r="F57" s="480"/>
      <c r="G57" s="278"/>
      <c r="H57" s="278"/>
      <c r="I57" s="278"/>
      <c r="J57" s="281"/>
      <c r="K57" s="505">
        <v>0</v>
      </c>
      <c r="L57" s="506">
        <v>0</v>
      </c>
      <c r="M57" s="506">
        <v>0</v>
      </c>
      <c r="N57" s="507">
        <v>0</v>
      </c>
      <c r="O57" s="507">
        <v>0</v>
      </c>
      <c r="P57" s="507">
        <v>0</v>
      </c>
      <c r="Q57" s="507">
        <v>0</v>
      </c>
      <c r="R57" s="508">
        <v>0</v>
      </c>
      <c r="S57" s="281">
        <f>SUM(V57:Y57)</f>
        <v>0</v>
      </c>
      <c r="T57" s="278">
        <f>SUM(S57)/1.25</f>
        <v>0</v>
      </c>
      <c r="U57" s="278">
        <f>SUM(T57)*0.25</f>
        <v>0</v>
      </c>
      <c r="V57" s="480">
        <f t="shared" si="15"/>
        <v>0</v>
      </c>
      <c r="W57" s="278">
        <f t="shared" si="15"/>
        <v>0</v>
      </c>
      <c r="X57" s="278">
        <f t="shared" si="15"/>
        <v>0</v>
      </c>
      <c r="Y57" s="278">
        <f t="shared" si="15"/>
        <v>0</v>
      </c>
      <c r="Z57" s="281">
        <f t="shared" si="15"/>
        <v>0</v>
      </c>
    </row>
    <row r="58" spans="1:26" s="769" customFormat="1" ht="13.5" hidden="1" customHeight="1">
      <c r="A58" s="987"/>
      <c r="B58" s="178"/>
      <c r="C58" s="281">
        <f>SUM(F58:I58)</f>
        <v>0</v>
      </c>
      <c r="D58" s="278">
        <f t="shared" si="16"/>
        <v>0</v>
      </c>
      <c r="E58" s="278">
        <f t="shared" si="17"/>
        <v>0</v>
      </c>
      <c r="F58" s="480"/>
      <c r="G58" s="278"/>
      <c r="H58" s="278"/>
      <c r="I58" s="278"/>
      <c r="J58" s="281"/>
      <c r="K58" s="505">
        <v>0</v>
      </c>
      <c r="L58" s="506">
        <v>0</v>
      </c>
      <c r="M58" s="506">
        <v>0</v>
      </c>
      <c r="N58" s="507">
        <v>0</v>
      </c>
      <c r="O58" s="507">
        <v>0</v>
      </c>
      <c r="P58" s="507">
        <v>0</v>
      </c>
      <c r="Q58" s="507">
        <v>0</v>
      </c>
      <c r="R58" s="508">
        <v>0</v>
      </c>
      <c r="S58" s="281">
        <f>SUM(V58:Y58)</f>
        <v>0</v>
      </c>
      <c r="T58" s="278">
        <f>SUM(S58)/1.25</f>
        <v>0</v>
      </c>
      <c r="U58" s="278">
        <f>SUM(T58)*0.25</f>
        <v>0</v>
      </c>
      <c r="V58" s="480">
        <f t="shared" si="15"/>
        <v>0</v>
      </c>
      <c r="W58" s="278">
        <f t="shared" si="15"/>
        <v>0</v>
      </c>
      <c r="X58" s="278">
        <f t="shared" si="15"/>
        <v>0</v>
      </c>
      <c r="Y58" s="278">
        <f t="shared" si="15"/>
        <v>0</v>
      </c>
      <c r="Z58" s="281">
        <f t="shared" si="15"/>
        <v>0</v>
      </c>
    </row>
    <row r="59" spans="1:26" s="769" customFormat="1" ht="13.5" hidden="1" customHeight="1">
      <c r="A59" s="987"/>
      <c r="B59" s="178"/>
      <c r="C59" s="281">
        <f>SUM(F59:I59)</f>
        <v>0</v>
      </c>
      <c r="D59" s="278">
        <f t="shared" si="16"/>
        <v>0</v>
      </c>
      <c r="E59" s="278">
        <f t="shared" si="17"/>
        <v>0</v>
      </c>
      <c r="F59" s="480"/>
      <c r="G59" s="278"/>
      <c r="H59" s="278"/>
      <c r="I59" s="278"/>
      <c r="J59" s="281"/>
      <c r="K59" s="505">
        <v>0</v>
      </c>
      <c r="L59" s="506">
        <v>0</v>
      </c>
      <c r="M59" s="506">
        <v>0</v>
      </c>
      <c r="N59" s="507">
        <v>0</v>
      </c>
      <c r="O59" s="507">
        <v>0</v>
      </c>
      <c r="P59" s="507">
        <v>0</v>
      </c>
      <c r="Q59" s="507">
        <v>0</v>
      </c>
      <c r="R59" s="508">
        <v>0</v>
      </c>
      <c r="S59" s="281">
        <f>SUM(V59:Y59)</f>
        <v>0</v>
      </c>
      <c r="T59" s="278">
        <f>SUM(S59)/1.25</f>
        <v>0</v>
      </c>
      <c r="U59" s="278">
        <f>SUM(T59)*0.25</f>
        <v>0</v>
      </c>
      <c r="V59" s="480">
        <f t="shared" si="15"/>
        <v>0</v>
      </c>
      <c r="W59" s="278">
        <f t="shared" si="15"/>
        <v>0</v>
      </c>
      <c r="X59" s="278">
        <f t="shared" si="15"/>
        <v>0</v>
      </c>
      <c r="Y59" s="278">
        <f t="shared" si="15"/>
        <v>0</v>
      </c>
      <c r="Z59" s="281">
        <f t="shared" si="15"/>
        <v>0</v>
      </c>
    </row>
    <row r="60" spans="1:26" s="769" customFormat="1" ht="11.25" customHeight="1">
      <c r="A60" s="987"/>
      <c r="B60" s="178"/>
      <c r="C60" s="802"/>
      <c r="D60" s="803"/>
      <c r="E60" s="814"/>
      <c r="F60" s="805"/>
      <c r="G60" s="482"/>
      <c r="H60" s="482"/>
      <c r="I60" s="482"/>
      <c r="J60" s="483"/>
      <c r="K60" s="806"/>
      <c r="L60" s="482"/>
      <c r="M60" s="482"/>
      <c r="N60" s="481"/>
      <c r="O60" s="482"/>
      <c r="P60" s="482"/>
      <c r="Q60" s="482"/>
      <c r="R60" s="483"/>
      <c r="S60" s="802"/>
      <c r="T60" s="807"/>
      <c r="U60" s="804"/>
      <c r="V60" s="808"/>
      <c r="W60" s="278"/>
      <c r="X60" s="278"/>
      <c r="Y60" s="804"/>
      <c r="Z60" s="809"/>
    </row>
    <row r="61" spans="1:26" s="769" customFormat="1" ht="13.5" customHeight="1">
      <c r="A61" s="20" t="s">
        <v>172</v>
      </c>
      <c r="B61" s="233"/>
      <c r="C61" s="484">
        <f t="shared" ref="C61:Y61" si="18">SUM(C62:C72)</f>
        <v>15240</v>
      </c>
      <c r="D61" s="495">
        <f t="shared" si="18"/>
        <v>12000</v>
      </c>
      <c r="E61" s="495">
        <f t="shared" si="18"/>
        <v>3240</v>
      </c>
      <c r="F61" s="799">
        <f t="shared" si="18"/>
        <v>15240</v>
      </c>
      <c r="G61" s="495">
        <f t="shared" si="18"/>
        <v>0</v>
      </c>
      <c r="H61" s="495">
        <f t="shared" si="18"/>
        <v>0</v>
      </c>
      <c r="I61" s="495">
        <f t="shared" si="18"/>
        <v>0</v>
      </c>
      <c r="J61" s="484">
        <f t="shared" si="18"/>
        <v>0</v>
      </c>
      <c r="K61" s="484">
        <f t="shared" si="18"/>
        <v>25270</v>
      </c>
      <c r="L61" s="484">
        <f t="shared" si="18"/>
        <v>19110</v>
      </c>
      <c r="M61" s="484">
        <f t="shared" si="18"/>
        <v>5160</v>
      </c>
      <c r="N61" s="799">
        <f t="shared" si="18"/>
        <v>25270</v>
      </c>
      <c r="O61" s="495">
        <f t="shared" si="18"/>
        <v>0</v>
      </c>
      <c r="P61" s="495">
        <f t="shared" si="18"/>
        <v>0</v>
      </c>
      <c r="Q61" s="495">
        <f t="shared" si="18"/>
        <v>0</v>
      </c>
      <c r="R61" s="484">
        <f t="shared" si="18"/>
        <v>0</v>
      </c>
      <c r="S61" s="484">
        <f t="shared" si="18"/>
        <v>25074</v>
      </c>
      <c r="T61" s="484">
        <f t="shared" si="18"/>
        <v>19743</v>
      </c>
      <c r="U61" s="484">
        <f t="shared" si="18"/>
        <v>5331</v>
      </c>
      <c r="V61" s="799">
        <f>SUM(V62:V72)</f>
        <v>25074</v>
      </c>
      <c r="W61" s="495">
        <f t="shared" si="18"/>
        <v>0</v>
      </c>
      <c r="X61" s="495">
        <f t="shared" si="18"/>
        <v>0</v>
      </c>
      <c r="Y61" s="495">
        <f t="shared" si="18"/>
        <v>0</v>
      </c>
      <c r="Z61" s="484">
        <f>SUM(Z62:Z72)</f>
        <v>0</v>
      </c>
    </row>
    <row r="62" spans="1:26" s="769" customFormat="1" ht="15" customHeight="1">
      <c r="A62" s="815"/>
      <c r="B62" s="178" t="s">
        <v>60</v>
      </c>
      <c r="C62" s="281">
        <f>SUM(F62:J62)</f>
        <v>15240</v>
      </c>
      <c r="D62" s="278">
        <f>SUM(C62)/1.27</f>
        <v>12000</v>
      </c>
      <c r="E62" s="278">
        <f>SUM(D62)*0.27</f>
        <v>3240</v>
      </c>
      <c r="F62" s="480">
        <v>15240</v>
      </c>
      <c r="G62" s="278">
        <v>0</v>
      </c>
      <c r="H62" s="278">
        <v>0</v>
      </c>
      <c r="I62" s="278">
        <v>0</v>
      </c>
      <c r="J62" s="281">
        <v>0</v>
      </c>
      <c r="K62" s="505">
        <v>16240</v>
      </c>
      <c r="L62" s="506">
        <v>12000</v>
      </c>
      <c r="M62" s="506">
        <v>3240</v>
      </c>
      <c r="N62" s="507">
        <v>16240</v>
      </c>
      <c r="O62" s="507">
        <v>0</v>
      </c>
      <c r="P62" s="507">
        <v>0</v>
      </c>
      <c r="Q62" s="507">
        <v>0</v>
      </c>
      <c r="R62" s="508">
        <v>0</v>
      </c>
      <c r="S62" s="281">
        <v>16044</v>
      </c>
      <c r="T62" s="278">
        <v>12633</v>
      </c>
      <c r="U62" s="278">
        <v>3411</v>
      </c>
      <c r="V62" s="480">
        <v>16044</v>
      </c>
      <c r="W62" s="278"/>
      <c r="X62" s="278"/>
      <c r="Y62" s="278"/>
      <c r="Z62" s="281"/>
    </row>
    <row r="63" spans="1:26" s="769" customFormat="1" ht="15" customHeight="1">
      <c r="A63" s="815"/>
      <c r="B63" s="178" t="s">
        <v>82</v>
      </c>
      <c r="C63" s="281"/>
      <c r="D63" s="278"/>
      <c r="E63" s="278"/>
      <c r="F63" s="480"/>
      <c r="G63" s="278"/>
      <c r="H63" s="278"/>
      <c r="I63" s="278"/>
      <c r="J63" s="281"/>
      <c r="K63" s="505">
        <v>7130</v>
      </c>
      <c r="L63" s="506">
        <v>5614</v>
      </c>
      <c r="M63" s="506">
        <v>1516</v>
      </c>
      <c r="N63" s="507">
        <v>7130</v>
      </c>
      <c r="O63" s="507">
        <v>0</v>
      </c>
      <c r="P63" s="507">
        <v>0</v>
      </c>
      <c r="Q63" s="507">
        <v>0</v>
      </c>
      <c r="R63" s="508">
        <v>0</v>
      </c>
      <c r="S63" s="281">
        <f>T63+U63</f>
        <v>7130</v>
      </c>
      <c r="T63" s="278">
        <v>5614</v>
      </c>
      <c r="U63" s="278">
        <v>1516</v>
      </c>
      <c r="V63" s="480">
        <v>7130</v>
      </c>
      <c r="W63" s="278"/>
      <c r="X63" s="278"/>
      <c r="Y63" s="278"/>
      <c r="Z63" s="281"/>
    </row>
    <row r="64" spans="1:26" s="769" customFormat="1" ht="15" customHeight="1">
      <c r="A64" s="815"/>
      <c r="B64" s="178" t="s">
        <v>83</v>
      </c>
      <c r="C64" s="281"/>
      <c r="D64" s="278"/>
      <c r="E64" s="278"/>
      <c r="F64" s="480"/>
      <c r="G64" s="278"/>
      <c r="H64" s="278"/>
      <c r="I64" s="278"/>
      <c r="J64" s="281"/>
      <c r="K64" s="505">
        <v>1900</v>
      </c>
      <c r="L64" s="506">
        <v>1496</v>
      </c>
      <c r="M64" s="506">
        <v>404</v>
      </c>
      <c r="N64" s="507">
        <v>1900</v>
      </c>
      <c r="O64" s="507">
        <v>0</v>
      </c>
      <c r="P64" s="507">
        <v>0</v>
      </c>
      <c r="Q64" s="507">
        <v>0</v>
      </c>
      <c r="R64" s="508">
        <v>0</v>
      </c>
      <c r="S64" s="281">
        <v>1900</v>
      </c>
      <c r="T64" s="278">
        <v>1496</v>
      </c>
      <c r="U64" s="278">
        <v>404</v>
      </c>
      <c r="V64" s="480">
        <v>1900</v>
      </c>
      <c r="W64" s="278"/>
      <c r="X64" s="278"/>
      <c r="Y64" s="278"/>
      <c r="Z64" s="281"/>
    </row>
    <row r="65" spans="1:26" s="769" customFormat="1" ht="15" hidden="1" customHeight="1">
      <c r="A65" s="815"/>
      <c r="B65" s="178"/>
      <c r="C65" s="281">
        <f t="shared" ref="C65:C71" si="19">SUM(F65:I65)</f>
        <v>0</v>
      </c>
      <c r="D65" s="278">
        <f t="shared" si="16"/>
        <v>0</v>
      </c>
      <c r="E65" s="278">
        <f t="shared" si="17"/>
        <v>0</v>
      </c>
      <c r="F65" s="480"/>
      <c r="G65" s="278"/>
      <c r="H65" s="278"/>
      <c r="I65" s="278"/>
      <c r="J65" s="281"/>
      <c r="K65" s="505">
        <v>0</v>
      </c>
      <c r="L65" s="506">
        <v>0</v>
      </c>
      <c r="M65" s="506">
        <v>0</v>
      </c>
      <c r="N65" s="507">
        <v>0</v>
      </c>
      <c r="O65" s="507">
        <v>0</v>
      </c>
      <c r="P65" s="507">
        <v>0</v>
      </c>
      <c r="Q65" s="507">
        <v>0</v>
      </c>
      <c r="R65" s="508">
        <v>0</v>
      </c>
      <c r="S65" s="281"/>
      <c r="T65" s="278">
        <f t="shared" ref="T65:T71" si="20">SUM(S65)/1.25</f>
        <v>0</v>
      </c>
      <c r="U65" s="278">
        <f t="shared" ref="U65:U71" si="21">SUM(T65)*0.25</f>
        <v>0</v>
      </c>
      <c r="V65" s="480">
        <f t="shared" ref="V65:Z72" si="22">SUM(F65+N65)</f>
        <v>0</v>
      </c>
      <c r="W65" s="278">
        <f t="shared" si="22"/>
        <v>0</v>
      </c>
      <c r="X65" s="278">
        <f t="shared" si="22"/>
        <v>0</v>
      </c>
      <c r="Y65" s="278">
        <f t="shared" si="22"/>
        <v>0</v>
      </c>
      <c r="Z65" s="281">
        <f t="shared" si="22"/>
        <v>0</v>
      </c>
    </row>
    <row r="66" spans="1:26" s="769" customFormat="1" ht="15" hidden="1" customHeight="1">
      <c r="A66" s="815"/>
      <c r="B66" s="178"/>
      <c r="C66" s="281">
        <f t="shared" si="19"/>
        <v>0</v>
      </c>
      <c r="D66" s="278">
        <f t="shared" si="16"/>
        <v>0</v>
      </c>
      <c r="E66" s="278">
        <f t="shared" si="17"/>
        <v>0</v>
      </c>
      <c r="F66" s="480"/>
      <c r="G66" s="278"/>
      <c r="H66" s="278"/>
      <c r="I66" s="278"/>
      <c r="J66" s="281"/>
      <c r="K66" s="505">
        <v>0</v>
      </c>
      <c r="L66" s="506">
        <v>0</v>
      </c>
      <c r="M66" s="506">
        <v>0</v>
      </c>
      <c r="N66" s="507">
        <v>0</v>
      </c>
      <c r="O66" s="507">
        <v>0</v>
      </c>
      <c r="P66" s="507">
        <v>0</v>
      </c>
      <c r="Q66" s="507">
        <v>0</v>
      </c>
      <c r="R66" s="508">
        <v>0</v>
      </c>
      <c r="S66" s="281"/>
      <c r="T66" s="278">
        <f t="shared" si="20"/>
        <v>0</v>
      </c>
      <c r="U66" s="278">
        <f t="shared" si="21"/>
        <v>0</v>
      </c>
      <c r="V66" s="480">
        <f t="shared" si="22"/>
        <v>0</v>
      </c>
      <c r="W66" s="278">
        <f t="shared" si="22"/>
        <v>0</v>
      </c>
      <c r="X66" s="278">
        <f t="shared" si="22"/>
        <v>0</v>
      </c>
      <c r="Y66" s="278">
        <f t="shared" si="22"/>
        <v>0</v>
      </c>
      <c r="Z66" s="281">
        <f t="shared" si="22"/>
        <v>0</v>
      </c>
    </row>
    <row r="67" spans="1:26" s="769" customFormat="1" ht="15" hidden="1" customHeight="1">
      <c r="A67" s="815"/>
      <c r="B67" s="178"/>
      <c r="C67" s="281">
        <f t="shared" si="19"/>
        <v>0</v>
      </c>
      <c r="D67" s="278">
        <f t="shared" si="16"/>
        <v>0</v>
      </c>
      <c r="E67" s="278">
        <f t="shared" si="17"/>
        <v>0</v>
      </c>
      <c r="F67" s="480"/>
      <c r="G67" s="278"/>
      <c r="H67" s="278"/>
      <c r="I67" s="278"/>
      <c r="J67" s="281"/>
      <c r="K67" s="505">
        <v>0</v>
      </c>
      <c r="L67" s="506">
        <v>0</v>
      </c>
      <c r="M67" s="506">
        <v>0</v>
      </c>
      <c r="N67" s="507">
        <v>0</v>
      </c>
      <c r="O67" s="507">
        <v>0</v>
      </c>
      <c r="P67" s="507">
        <v>0</v>
      </c>
      <c r="Q67" s="507">
        <v>0</v>
      </c>
      <c r="R67" s="508">
        <v>0</v>
      </c>
      <c r="S67" s="281"/>
      <c r="T67" s="278">
        <f t="shared" si="20"/>
        <v>0</v>
      </c>
      <c r="U67" s="278">
        <f t="shared" si="21"/>
        <v>0</v>
      </c>
      <c r="V67" s="480">
        <f t="shared" si="22"/>
        <v>0</v>
      </c>
      <c r="W67" s="278">
        <f t="shared" si="22"/>
        <v>0</v>
      </c>
      <c r="X67" s="278">
        <f t="shared" si="22"/>
        <v>0</v>
      </c>
      <c r="Y67" s="278">
        <f t="shared" si="22"/>
        <v>0</v>
      </c>
      <c r="Z67" s="281">
        <f t="shared" si="22"/>
        <v>0</v>
      </c>
    </row>
    <row r="68" spans="1:26" s="769" customFormat="1" ht="15" hidden="1" customHeight="1">
      <c r="A68" s="815"/>
      <c r="B68" s="178"/>
      <c r="C68" s="281">
        <f t="shared" si="19"/>
        <v>0</v>
      </c>
      <c r="D68" s="278">
        <f t="shared" si="16"/>
        <v>0</v>
      </c>
      <c r="E68" s="278">
        <f t="shared" si="17"/>
        <v>0</v>
      </c>
      <c r="F68" s="480"/>
      <c r="G68" s="278"/>
      <c r="H68" s="278"/>
      <c r="I68" s="278"/>
      <c r="J68" s="281"/>
      <c r="K68" s="505">
        <v>0</v>
      </c>
      <c r="L68" s="506">
        <v>0</v>
      </c>
      <c r="M68" s="506">
        <v>0</v>
      </c>
      <c r="N68" s="507">
        <v>0</v>
      </c>
      <c r="O68" s="507">
        <v>0</v>
      </c>
      <c r="P68" s="507">
        <v>0</v>
      </c>
      <c r="Q68" s="507">
        <v>0</v>
      </c>
      <c r="R68" s="508">
        <v>0</v>
      </c>
      <c r="S68" s="281"/>
      <c r="T68" s="278">
        <f t="shared" si="20"/>
        <v>0</v>
      </c>
      <c r="U68" s="278">
        <f t="shared" si="21"/>
        <v>0</v>
      </c>
      <c r="V68" s="480">
        <f t="shared" si="22"/>
        <v>0</v>
      </c>
      <c r="W68" s="278">
        <f t="shared" si="22"/>
        <v>0</v>
      </c>
      <c r="X68" s="278">
        <f t="shared" si="22"/>
        <v>0</v>
      </c>
      <c r="Y68" s="278">
        <f t="shared" si="22"/>
        <v>0</v>
      </c>
      <c r="Z68" s="281">
        <f t="shared" si="22"/>
        <v>0</v>
      </c>
    </row>
    <row r="69" spans="1:26" s="769" customFormat="1" ht="15" hidden="1" customHeight="1">
      <c r="A69" s="815"/>
      <c r="B69" s="178"/>
      <c r="C69" s="281">
        <f t="shared" si="19"/>
        <v>0</v>
      </c>
      <c r="D69" s="278">
        <f t="shared" si="16"/>
        <v>0</v>
      </c>
      <c r="E69" s="278">
        <f t="shared" si="17"/>
        <v>0</v>
      </c>
      <c r="F69" s="480"/>
      <c r="G69" s="278"/>
      <c r="H69" s="278"/>
      <c r="I69" s="278"/>
      <c r="J69" s="281"/>
      <c r="K69" s="505">
        <v>0</v>
      </c>
      <c r="L69" s="506">
        <v>0</v>
      </c>
      <c r="M69" s="506">
        <v>0</v>
      </c>
      <c r="N69" s="507">
        <v>0</v>
      </c>
      <c r="O69" s="507">
        <v>0</v>
      </c>
      <c r="P69" s="507">
        <v>0</v>
      </c>
      <c r="Q69" s="507">
        <v>0</v>
      </c>
      <c r="R69" s="508">
        <v>0</v>
      </c>
      <c r="S69" s="281"/>
      <c r="T69" s="278">
        <f t="shared" si="20"/>
        <v>0</v>
      </c>
      <c r="U69" s="278">
        <f t="shared" si="21"/>
        <v>0</v>
      </c>
      <c r="V69" s="480">
        <f t="shared" si="22"/>
        <v>0</v>
      </c>
      <c r="W69" s="278">
        <f t="shared" si="22"/>
        <v>0</v>
      </c>
      <c r="X69" s="278">
        <f t="shared" si="22"/>
        <v>0</v>
      </c>
      <c r="Y69" s="278">
        <f t="shared" si="22"/>
        <v>0</v>
      </c>
      <c r="Z69" s="281">
        <f t="shared" si="22"/>
        <v>0</v>
      </c>
    </row>
    <row r="70" spans="1:26" s="769" customFormat="1" ht="15" hidden="1" customHeight="1">
      <c r="A70" s="815"/>
      <c r="B70" s="178"/>
      <c r="C70" s="281">
        <f t="shared" si="19"/>
        <v>0</v>
      </c>
      <c r="D70" s="278">
        <f t="shared" si="16"/>
        <v>0</v>
      </c>
      <c r="E70" s="278">
        <f t="shared" si="17"/>
        <v>0</v>
      </c>
      <c r="F70" s="480"/>
      <c r="G70" s="278"/>
      <c r="H70" s="278"/>
      <c r="I70" s="278"/>
      <c r="J70" s="281"/>
      <c r="K70" s="505">
        <v>0</v>
      </c>
      <c r="L70" s="506">
        <v>0</v>
      </c>
      <c r="M70" s="506">
        <v>0</v>
      </c>
      <c r="N70" s="507">
        <v>0</v>
      </c>
      <c r="O70" s="507">
        <v>0</v>
      </c>
      <c r="P70" s="507">
        <v>0</v>
      </c>
      <c r="Q70" s="507">
        <v>0</v>
      </c>
      <c r="R70" s="508">
        <v>0</v>
      </c>
      <c r="S70" s="281"/>
      <c r="T70" s="278">
        <f t="shared" si="20"/>
        <v>0</v>
      </c>
      <c r="U70" s="278">
        <f t="shared" si="21"/>
        <v>0</v>
      </c>
      <c r="V70" s="480">
        <f t="shared" si="22"/>
        <v>0</v>
      </c>
      <c r="W70" s="278">
        <f t="shared" si="22"/>
        <v>0</v>
      </c>
      <c r="X70" s="278">
        <f t="shared" si="22"/>
        <v>0</v>
      </c>
      <c r="Y70" s="278">
        <f t="shared" si="22"/>
        <v>0</v>
      </c>
      <c r="Z70" s="281">
        <f t="shared" si="22"/>
        <v>0</v>
      </c>
    </row>
    <row r="71" spans="1:26" s="769" customFormat="1" ht="15" hidden="1" customHeight="1">
      <c r="A71" s="815"/>
      <c r="B71" s="178"/>
      <c r="C71" s="281">
        <f t="shared" si="19"/>
        <v>0</v>
      </c>
      <c r="D71" s="278">
        <f t="shared" si="16"/>
        <v>0</v>
      </c>
      <c r="E71" s="278">
        <f t="shared" si="17"/>
        <v>0</v>
      </c>
      <c r="F71" s="480"/>
      <c r="G71" s="278"/>
      <c r="H71" s="278"/>
      <c r="I71" s="278"/>
      <c r="J71" s="281"/>
      <c r="K71" s="505">
        <v>0</v>
      </c>
      <c r="L71" s="506">
        <v>0</v>
      </c>
      <c r="M71" s="506">
        <v>0</v>
      </c>
      <c r="N71" s="507">
        <v>0</v>
      </c>
      <c r="O71" s="507">
        <v>0</v>
      </c>
      <c r="P71" s="507">
        <v>0</v>
      </c>
      <c r="Q71" s="507">
        <v>0</v>
      </c>
      <c r="R71" s="508">
        <v>0</v>
      </c>
      <c r="S71" s="281"/>
      <c r="T71" s="278">
        <f t="shared" si="20"/>
        <v>0</v>
      </c>
      <c r="U71" s="278">
        <f t="shared" si="21"/>
        <v>0</v>
      </c>
      <c r="V71" s="480">
        <f t="shared" si="22"/>
        <v>0</v>
      </c>
      <c r="W71" s="278">
        <f t="shared" si="22"/>
        <v>0</v>
      </c>
      <c r="X71" s="278">
        <f t="shared" si="22"/>
        <v>0</v>
      </c>
      <c r="Y71" s="278">
        <f t="shared" si="22"/>
        <v>0</v>
      </c>
      <c r="Z71" s="281">
        <f t="shared" si="22"/>
        <v>0</v>
      </c>
    </row>
    <row r="72" spans="1:26" s="769" customFormat="1" ht="15" hidden="1" customHeight="1">
      <c r="A72" s="987"/>
      <c r="B72" s="178"/>
      <c r="C72" s="281">
        <f>SUM(F72:I72)</f>
        <v>0</v>
      </c>
      <c r="D72" s="278">
        <f t="shared" si="16"/>
        <v>0</v>
      </c>
      <c r="E72" s="278">
        <f t="shared" si="17"/>
        <v>0</v>
      </c>
      <c r="F72" s="480"/>
      <c r="G72" s="278"/>
      <c r="H72" s="278"/>
      <c r="I72" s="278"/>
      <c r="J72" s="281"/>
      <c r="K72" s="505">
        <v>0</v>
      </c>
      <c r="L72" s="506">
        <v>0</v>
      </c>
      <c r="M72" s="506">
        <v>0</v>
      </c>
      <c r="N72" s="507">
        <v>0</v>
      </c>
      <c r="O72" s="507">
        <v>0</v>
      </c>
      <c r="P72" s="507">
        <v>0</v>
      </c>
      <c r="Q72" s="507">
        <v>0</v>
      </c>
      <c r="R72" s="508">
        <v>0</v>
      </c>
      <c r="S72" s="281"/>
      <c r="T72" s="278">
        <f>SUM(S72)/1.25</f>
        <v>0</v>
      </c>
      <c r="U72" s="278">
        <f>SUM(T72)*0.25</f>
        <v>0</v>
      </c>
      <c r="V72" s="480">
        <f t="shared" si="22"/>
        <v>0</v>
      </c>
      <c r="W72" s="278">
        <f t="shared" si="22"/>
        <v>0</v>
      </c>
      <c r="X72" s="278">
        <f t="shared" si="22"/>
        <v>0</v>
      </c>
      <c r="Y72" s="278">
        <f t="shared" si="22"/>
        <v>0</v>
      </c>
      <c r="Z72" s="281">
        <f t="shared" si="22"/>
        <v>0</v>
      </c>
    </row>
    <row r="73" spans="1:26" s="769" customFormat="1" ht="15" customHeight="1">
      <c r="A73" s="987"/>
      <c r="B73" s="178"/>
      <c r="C73" s="802"/>
      <c r="D73" s="803"/>
      <c r="E73" s="804"/>
      <c r="F73" s="805"/>
      <c r="G73" s="482"/>
      <c r="H73" s="482"/>
      <c r="I73" s="482"/>
      <c r="J73" s="483"/>
      <c r="K73" s="806"/>
      <c r="L73" s="482"/>
      <c r="M73" s="482"/>
      <c r="N73" s="481"/>
      <c r="O73" s="482"/>
      <c r="P73" s="482"/>
      <c r="Q73" s="482"/>
      <c r="R73" s="483"/>
      <c r="S73" s="802"/>
      <c r="T73" s="807"/>
      <c r="U73" s="804"/>
      <c r="V73" s="808"/>
      <c r="W73" s="804"/>
      <c r="X73" s="804"/>
      <c r="Y73" s="804"/>
      <c r="Z73" s="809"/>
    </row>
    <row r="74" spans="1:26" s="769" customFormat="1" ht="15" customHeight="1">
      <c r="A74" s="20" t="s">
        <v>1012</v>
      </c>
      <c r="B74" s="233"/>
      <c r="C74" s="484">
        <f t="shared" ref="C74:Z74" si="23">SUM(C75:C80)</f>
        <v>0</v>
      </c>
      <c r="D74" s="495">
        <f t="shared" si="23"/>
        <v>0</v>
      </c>
      <c r="E74" s="495">
        <f t="shared" si="23"/>
        <v>0</v>
      </c>
      <c r="F74" s="799">
        <f t="shared" si="23"/>
        <v>0</v>
      </c>
      <c r="G74" s="495">
        <f t="shared" si="23"/>
        <v>0</v>
      </c>
      <c r="H74" s="495">
        <f t="shared" si="23"/>
        <v>0</v>
      </c>
      <c r="I74" s="495">
        <f t="shared" si="23"/>
        <v>0</v>
      </c>
      <c r="J74" s="484">
        <f t="shared" si="23"/>
        <v>0</v>
      </c>
      <c r="K74" s="484">
        <f t="shared" si="23"/>
        <v>18763</v>
      </c>
      <c r="L74" s="484">
        <f t="shared" si="23"/>
        <v>14929</v>
      </c>
      <c r="M74" s="484">
        <f t="shared" si="23"/>
        <v>4031</v>
      </c>
      <c r="N74" s="799">
        <f t="shared" si="23"/>
        <v>18763</v>
      </c>
      <c r="O74" s="495">
        <f t="shared" si="23"/>
        <v>0</v>
      </c>
      <c r="P74" s="495">
        <f t="shared" si="23"/>
        <v>0</v>
      </c>
      <c r="Q74" s="495">
        <f t="shared" si="23"/>
        <v>0</v>
      </c>
      <c r="R74" s="484">
        <f t="shared" si="23"/>
        <v>0</v>
      </c>
      <c r="S74" s="484">
        <f t="shared" si="23"/>
        <v>18763</v>
      </c>
      <c r="T74" s="495">
        <f t="shared" si="23"/>
        <v>14774</v>
      </c>
      <c r="U74" s="495">
        <f t="shared" si="23"/>
        <v>3989</v>
      </c>
      <c r="V74" s="799">
        <f t="shared" si="23"/>
        <v>18763</v>
      </c>
      <c r="W74" s="495">
        <f t="shared" si="23"/>
        <v>0</v>
      </c>
      <c r="X74" s="495">
        <f t="shared" si="23"/>
        <v>0</v>
      </c>
      <c r="Y74" s="495">
        <f t="shared" si="23"/>
        <v>0</v>
      </c>
      <c r="Z74" s="484">
        <f t="shared" si="23"/>
        <v>0</v>
      </c>
    </row>
    <row r="75" spans="1:26" s="769" customFormat="1" ht="15" customHeight="1">
      <c r="A75" s="988"/>
      <c r="B75" s="238" t="s">
        <v>84</v>
      </c>
      <c r="C75" s="281"/>
      <c r="D75" s="278"/>
      <c r="E75" s="278"/>
      <c r="F75" s="480"/>
      <c r="G75" s="278"/>
      <c r="H75" s="278"/>
      <c r="I75" s="278"/>
      <c r="J75" s="281"/>
      <c r="K75" s="505">
        <v>1330</v>
      </c>
      <c r="L75" s="506">
        <v>1047</v>
      </c>
      <c r="M75" s="506">
        <v>283</v>
      </c>
      <c r="N75" s="507">
        <v>1330</v>
      </c>
      <c r="O75" s="506">
        <v>0</v>
      </c>
      <c r="P75" s="506">
        <v>0</v>
      </c>
      <c r="Q75" s="506">
        <v>0</v>
      </c>
      <c r="R75" s="816">
        <v>0</v>
      </c>
      <c r="S75" s="281">
        <f>T75+U75</f>
        <v>1330</v>
      </c>
      <c r="T75" s="278">
        <v>1047</v>
      </c>
      <c r="U75" s="278">
        <v>283</v>
      </c>
      <c r="V75" s="480">
        <v>1330</v>
      </c>
      <c r="W75" s="278"/>
      <c r="X75" s="278"/>
      <c r="Y75" s="278"/>
      <c r="Z75" s="281"/>
    </row>
    <row r="76" spans="1:26" s="769" customFormat="1" ht="15" customHeight="1">
      <c r="A76" s="988"/>
      <c r="B76" s="238" t="s">
        <v>85</v>
      </c>
      <c r="C76" s="281"/>
      <c r="D76" s="278"/>
      <c r="E76" s="278"/>
      <c r="F76" s="480"/>
      <c r="G76" s="278"/>
      <c r="H76" s="278"/>
      <c r="I76" s="278"/>
      <c r="J76" s="281"/>
      <c r="K76" s="505">
        <v>6906</v>
      </c>
      <c r="L76" s="506">
        <v>5438</v>
      </c>
      <c r="M76" s="506">
        <v>1468</v>
      </c>
      <c r="N76" s="507">
        <v>6906</v>
      </c>
      <c r="O76" s="506">
        <v>0</v>
      </c>
      <c r="P76" s="506">
        <v>0</v>
      </c>
      <c r="Q76" s="506">
        <v>0</v>
      </c>
      <c r="R76" s="816">
        <v>0</v>
      </c>
      <c r="S76" s="281">
        <f t="shared" ref="S76:S78" si="24">T76+U76</f>
        <v>6906</v>
      </c>
      <c r="T76" s="278">
        <v>5438</v>
      </c>
      <c r="U76" s="278">
        <v>1468</v>
      </c>
      <c r="V76" s="480">
        <v>6906</v>
      </c>
      <c r="W76" s="278"/>
      <c r="X76" s="278"/>
      <c r="Y76" s="278"/>
      <c r="Z76" s="281"/>
    </row>
    <row r="77" spans="1:26" s="769" customFormat="1" ht="15" customHeight="1">
      <c r="A77" s="988"/>
      <c r="B77" s="238" t="s">
        <v>114</v>
      </c>
      <c r="C77" s="281"/>
      <c r="D77" s="278"/>
      <c r="E77" s="278"/>
      <c r="F77" s="480"/>
      <c r="G77" s="278"/>
      <c r="H77" s="278"/>
      <c r="I77" s="278"/>
      <c r="J77" s="281"/>
      <c r="K77" s="505">
        <v>2978</v>
      </c>
      <c r="L77" s="506">
        <v>2500</v>
      </c>
      <c r="M77" s="506">
        <v>675</v>
      </c>
      <c r="N77" s="507">
        <v>2978</v>
      </c>
      <c r="O77" s="506">
        <v>0</v>
      </c>
      <c r="P77" s="506">
        <v>0</v>
      </c>
      <c r="Q77" s="506">
        <v>0</v>
      </c>
      <c r="R77" s="816">
        <v>0</v>
      </c>
      <c r="S77" s="281">
        <f t="shared" si="24"/>
        <v>2978</v>
      </c>
      <c r="T77" s="278">
        <v>2345</v>
      </c>
      <c r="U77" s="278">
        <v>633</v>
      </c>
      <c r="V77" s="480">
        <v>2978</v>
      </c>
      <c r="W77" s="278"/>
      <c r="X77" s="278"/>
      <c r="Y77" s="278"/>
      <c r="Z77" s="281"/>
    </row>
    <row r="78" spans="1:26" s="769" customFormat="1" ht="15" customHeight="1">
      <c r="A78" s="988"/>
      <c r="B78" s="238" t="s">
        <v>86</v>
      </c>
      <c r="C78" s="281"/>
      <c r="D78" s="278"/>
      <c r="E78" s="278"/>
      <c r="F78" s="480"/>
      <c r="G78" s="278"/>
      <c r="H78" s="278"/>
      <c r="I78" s="278"/>
      <c r="J78" s="281"/>
      <c r="K78" s="505">
        <v>7549</v>
      </c>
      <c r="L78" s="506">
        <v>5944</v>
      </c>
      <c r="M78" s="506">
        <v>1605</v>
      </c>
      <c r="N78" s="507">
        <v>7549</v>
      </c>
      <c r="O78" s="506">
        <v>0</v>
      </c>
      <c r="P78" s="506">
        <v>0</v>
      </c>
      <c r="Q78" s="506">
        <v>0</v>
      </c>
      <c r="R78" s="816">
        <v>0</v>
      </c>
      <c r="S78" s="281">
        <f t="shared" si="24"/>
        <v>7549</v>
      </c>
      <c r="T78" s="278">
        <v>5944</v>
      </c>
      <c r="U78" s="278">
        <v>1605</v>
      </c>
      <c r="V78" s="480">
        <v>7549</v>
      </c>
      <c r="W78" s="278"/>
      <c r="X78" s="278"/>
      <c r="Y78" s="278"/>
      <c r="Z78" s="281"/>
    </row>
    <row r="79" spans="1:26" s="769" customFormat="1" ht="15" hidden="1" customHeight="1">
      <c r="A79" s="988"/>
      <c r="B79" s="238"/>
      <c r="C79" s="281">
        <f>SUM(F79:J79)</f>
        <v>0</v>
      </c>
      <c r="D79" s="278">
        <f>SUM(C79)/1.27</f>
        <v>0</v>
      </c>
      <c r="E79" s="278">
        <f>SUM(D79)*0.27</f>
        <v>0</v>
      </c>
      <c r="F79" s="480"/>
      <c r="G79" s="278"/>
      <c r="H79" s="278"/>
      <c r="I79" s="278"/>
      <c r="J79" s="281"/>
      <c r="K79" s="505">
        <v>0</v>
      </c>
      <c r="L79" s="506">
        <v>0</v>
      </c>
      <c r="M79" s="506">
        <v>0</v>
      </c>
      <c r="N79" s="506">
        <v>0</v>
      </c>
      <c r="O79" s="506">
        <v>0</v>
      </c>
      <c r="P79" s="506">
        <v>0</v>
      </c>
      <c r="Q79" s="506">
        <v>0</v>
      </c>
      <c r="R79" s="816">
        <v>0</v>
      </c>
      <c r="S79" s="281">
        <f>SUM(V79:Y79)</f>
        <v>0</v>
      </c>
      <c r="T79" s="278">
        <f>SUM(S79)/1.27</f>
        <v>0</v>
      </c>
      <c r="U79" s="278">
        <f>SUM(T79)*0.27</f>
        <v>0</v>
      </c>
      <c r="V79" s="480">
        <f t="shared" ref="V79:Z80" si="25">SUM(F79+N79)</f>
        <v>0</v>
      </c>
      <c r="W79" s="278">
        <f t="shared" si="25"/>
        <v>0</v>
      </c>
      <c r="X79" s="278">
        <f t="shared" si="25"/>
        <v>0</v>
      </c>
      <c r="Y79" s="278">
        <f t="shared" si="25"/>
        <v>0</v>
      </c>
      <c r="Z79" s="281">
        <f t="shared" si="25"/>
        <v>0</v>
      </c>
    </row>
    <row r="80" spans="1:26" s="769" customFormat="1" ht="15" hidden="1" customHeight="1">
      <c r="A80" s="987"/>
      <c r="B80" s="178"/>
      <c r="C80" s="281">
        <f>SUM(F80:J80)</f>
        <v>0</v>
      </c>
      <c r="D80" s="278">
        <f>SUM(C80)/1.27</f>
        <v>0</v>
      </c>
      <c r="E80" s="278">
        <f>SUM(D80)*0.27</f>
        <v>0</v>
      </c>
      <c r="F80" s="480"/>
      <c r="G80" s="278"/>
      <c r="H80" s="278"/>
      <c r="I80" s="278"/>
      <c r="J80" s="281"/>
      <c r="K80" s="505">
        <v>0</v>
      </c>
      <c r="L80" s="506">
        <v>0</v>
      </c>
      <c r="M80" s="506">
        <v>0</v>
      </c>
      <c r="N80" s="507">
        <v>0</v>
      </c>
      <c r="O80" s="507">
        <v>0</v>
      </c>
      <c r="P80" s="507">
        <v>0</v>
      </c>
      <c r="Q80" s="507">
        <v>0</v>
      </c>
      <c r="R80" s="508">
        <v>0</v>
      </c>
      <c r="S80" s="281">
        <f>SUM(V80:Y80)</f>
        <v>0</v>
      </c>
      <c r="T80" s="278">
        <f>SUM(S80)/1.27</f>
        <v>0</v>
      </c>
      <c r="U80" s="278">
        <f>SUM(T80)*0.27</f>
        <v>0</v>
      </c>
      <c r="V80" s="480">
        <f t="shared" si="25"/>
        <v>0</v>
      </c>
      <c r="W80" s="278">
        <f t="shared" si="25"/>
        <v>0</v>
      </c>
      <c r="X80" s="278">
        <f t="shared" si="25"/>
        <v>0</v>
      </c>
      <c r="Y80" s="278">
        <f t="shared" si="25"/>
        <v>0</v>
      </c>
      <c r="Z80" s="281">
        <f t="shared" si="25"/>
        <v>0</v>
      </c>
    </row>
    <row r="81" spans="1:26" s="769" customFormat="1" ht="15" customHeight="1">
      <c r="A81" s="987"/>
      <c r="B81" s="178"/>
      <c r="C81" s="802"/>
      <c r="D81" s="803"/>
      <c r="E81" s="804"/>
      <c r="F81" s="805"/>
      <c r="G81" s="482"/>
      <c r="H81" s="482"/>
      <c r="I81" s="482"/>
      <c r="J81" s="483"/>
      <c r="K81" s="806"/>
      <c r="L81" s="482"/>
      <c r="M81" s="482"/>
      <c r="N81" s="481"/>
      <c r="O81" s="482"/>
      <c r="P81" s="482"/>
      <c r="Q81" s="482"/>
      <c r="R81" s="483"/>
      <c r="S81" s="802"/>
      <c r="T81" s="807"/>
      <c r="U81" s="804"/>
      <c r="V81" s="808"/>
      <c r="W81" s="804"/>
      <c r="X81" s="804"/>
      <c r="Y81" s="804"/>
      <c r="Z81" s="809"/>
    </row>
    <row r="82" spans="1:26" s="818" customFormat="1" ht="15" customHeight="1">
      <c r="A82" s="817"/>
      <c r="B82" s="178"/>
      <c r="C82" s="802"/>
      <c r="D82" s="803"/>
      <c r="E82" s="804"/>
      <c r="F82" s="805"/>
      <c r="G82" s="482"/>
      <c r="H82" s="482"/>
      <c r="I82" s="482"/>
      <c r="J82" s="483"/>
      <c r="K82" s="806"/>
      <c r="L82" s="482"/>
      <c r="M82" s="482"/>
      <c r="N82" s="481"/>
      <c r="O82" s="482"/>
      <c r="P82" s="482"/>
      <c r="Q82" s="482"/>
      <c r="R82" s="483"/>
      <c r="S82" s="802"/>
      <c r="T82" s="807"/>
      <c r="U82" s="804"/>
      <c r="V82" s="808"/>
      <c r="W82" s="804"/>
      <c r="X82" s="804"/>
      <c r="Y82" s="804"/>
      <c r="Z82" s="809"/>
    </row>
    <row r="83" spans="1:26" s="818" customFormat="1" ht="15" customHeight="1">
      <c r="A83" s="20" t="s">
        <v>1166</v>
      </c>
      <c r="B83" s="233"/>
      <c r="C83" s="484">
        <f t="shared" ref="C83:J83" si="26">SUM(C84:C91)</f>
        <v>0</v>
      </c>
      <c r="D83" s="495">
        <f t="shared" si="26"/>
        <v>0</v>
      </c>
      <c r="E83" s="495">
        <f t="shared" si="26"/>
        <v>0</v>
      </c>
      <c r="F83" s="799">
        <f t="shared" si="26"/>
        <v>0</v>
      </c>
      <c r="G83" s="495">
        <f t="shared" si="26"/>
        <v>0</v>
      </c>
      <c r="H83" s="495">
        <f t="shared" si="26"/>
        <v>0</v>
      </c>
      <c r="I83" s="495">
        <f t="shared" si="26"/>
        <v>0</v>
      </c>
      <c r="J83" s="484">
        <f t="shared" si="26"/>
        <v>0</v>
      </c>
      <c r="K83" s="484">
        <f t="shared" ref="K83:Z83" si="27">SUM(K84:K86)</f>
        <v>4407</v>
      </c>
      <c r="L83" s="484">
        <f t="shared" si="27"/>
        <v>3564</v>
      </c>
      <c r="M83" s="484">
        <f t="shared" si="27"/>
        <v>962</v>
      </c>
      <c r="N83" s="799">
        <f t="shared" si="27"/>
        <v>4407</v>
      </c>
      <c r="O83" s="495">
        <f t="shared" si="27"/>
        <v>0</v>
      </c>
      <c r="P83" s="495">
        <f t="shared" si="27"/>
        <v>0</v>
      </c>
      <c r="Q83" s="495">
        <f t="shared" si="27"/>
        <v>0</v>
      </c>
      <c r="R83" s="484">
        <f t="shared" si="27"/>
        <v>0</v>
      </c>
      <c r="S83" s="484">
        <f t="shared" si="27"/>
        <v>4407</v>
      </c>
      <c r="T83" s="495">
        <f t="shared" si="27"/>
        <v>3470</v>
      </c>
      <c r="U83" s="495">
        <f t="shared" si="27"/>
        <v>937</v>
      </c>
      <c r="V83" s="799">
        <f t="shared" si="27"/>
        <v>4407</v>
      </c>
      <c r="W83" s="495">
        <f t="shared" si="27"/>
        <v>0</v>
      </c>
      <c r="X83" s="495">
        <f t="shared" si="27"/>
        <v>0</v>
      </c>
      <c r="Y83" s="495">
        <f t="shared" si="27"/>
        <v>0</v>
      </c>
      <c r="Z83" s="484">
        <f t="shared" si="27"/>
        <v>0</v>
      </c>
    </row>
    <row r="84" spans="1:26" s="818" customFormat="1" ht="15" customHeight="1">
      <c r="A84" s="815"/>
      <c r="B84" s="178" t="s">
        <v>119</v>
      </c>
      <c r="C84" s="281"/>
      <c r="D84" s="278"/>
      <c r="E84" s="278"/>
      <c r="F84" s="480"/>
      <c r="G84" s="278"/>
      <c r="H84" s="278"/>
      <c r="I84" s="278"/>
      <c r="J84" s="281"/>
      <c r="K84" s="505">
        <v>4407</v>
      </c>
      <c r="L84" s="506">
        <v>3564</v>
      </c>
      <c r="M84" s="506">
        <v>962</v>
      </c>
      <c r="N84" s="507">
        <v>4407</v>
      </c>
      <c r="O84" s="507">
        <v>0</v>
      </c>
      <c r="P84" s="507">
        <v>0</v>
      </c>
      <c r="Q84" s="507">
        <v>0</v>
      </c>
      <c r="R84" s="508">
        <v>0</v>
      </c>
      <c r="S84" s="281">
        <f>T84+U84</f>
        <v>4407</v>
      </c>
      <c r="T84" s="278">
        <v>3470</v>
      </c>
      <c r="U84" s="278">
        <v>937</v>
      </c>
      <c r="V84" s="480">
        <v>4407</v>
      </c>
      <c r="W84" s="278"/>
      <c r="X84" s="278"/>
      <c r="Y84" s="278"/>
      <c r="Z84" s="281"/>
    </row>
    <row r="85" spans="1:26" s="818" customFormat="1" ht="15" hidden="1" customHeight="1">
      <c r="A85" s="815"/>
      <c r="B85" s="178"/>
      <c r="C85" s="281">
        <f t="shared" ref="C85:C91" si="28">SUM(F85:I85)</f>
        <v>0</v>
      </c>
      <c r="D85" s="278">
        <f t="shared" ref="D85:D91" si="29">SUM(C85)/1.27</f>
        <v>0</v>
      </c>
      <c r="E85" s="278">
        <f t="shared" ref="E85:E91" si="30">SUM(D85)*0.27</f>
        <v>0</v>
      </c>
      <c r="F85" s="480"/>
      <c r="G85" s="278"/>
      <c r="H85" s="278"/>
      <c r="I85" s="278"/>
      <c r="J85" s="281"/>
      <c r="K85" s="505">
        <v>0</v>
      </c>
      <c r="L85" s="506">
        <v>0</v>
      </c>
      <c r="M85" s="506">
        <v>0</v>
      </c>
      <c r="N85" s="507">
        <v>0</v>
      </c>
      <c r="O85" s="507">
        <v>0</v>
      </c>
      <c r="P85" s="507">
        <v>0</v>
      </c>
      <c r="Q85" s="507">
        <v>0</v>
      </c>
      <c r="R85" s="508">
        <v>0</v>
      </c>
      <c r="S85" s="281">
        <f t="shared" ref="S85:S91" si="31">SUM(V85:Y85)</f>
        <v>0</v>
      </c>
      <c r="T85" s="278">
        <f t="shared" ref="T85:T91" si="32">SUM(S85)/1.27</f>
        <v>0</v>
      </c>
      <c r="U85" s="278">
        <f t="shared" ref="U85:U91" si="33">SUM(T85)*0.27</f>
        <v>0</v>
      </c>
      <c r="V85" s="480">
        <f t="shared" ref="V85:Z86" si="34">SUM(F85+N85)</f>
        <v>0</v>
      </c>
      <c r="W85" s="278">
        <f t="shared" si="34"/>
        <v>0</v>
      </c>
      <c r="X85" s="278">
        <f t="shared" si="34"/>
        <v>0</v>
      </c>
      <c r="Y85" s="278">
        <f t="shared" si="34"/>
        <v>0</v>
      </c>
      <c r="Z85" s="281">
        <f t="shared" si="34"/>
        <v>0</v>
      </c>
    </row>
    <row r="86" spans="1:26" s="818" customFormat="1" ht="15" hidden="1" customHeight="1">
      <c r="A86" s="815"/>
      <c r="B86" s="178"/>
      <c r="C86" s="281">
        <f t="shared" si="28"/>
        <v>0</v>
      </c>
      <c r="D86" s="278">
        <f t="shared" si="29"/>
        <v>0</v>
      </c>
      <c r="E86" s="278">
        <f t="shared" si="30"/>
        <v>0</v>
      </c>
      <c r="F86" s="480"/>
      <c r="G86" s="278"/>
      <c r="H86" s="278"/>
      <c r="I86" s="278"/>
      <c r="J86" s="281"/>
      <c r="K86" s="505">
        <v>0</v>
      </c>
      <c r="L86" s="506">
        <v>0</v>
      </c>
      <c r="M86" s="506">
        <v>0</v>
      </c>
      <c r="N86" s="507">
        <v>0</v>
      </c>
      <c r="O86" s="507">
        <v>0</v>
      </c>
      <c r="P86" s="507">
        <v>0</v>
      </c>
      <c r="Q86" s="507">
        <v>0</v>
      </c>
      <c r="R86" s="508">
        <v>0</v>
      </c>
      <c r="S86" s="281">
        <f t="shared" si="31"/>
        <v>0</v>
      </c>
      <c r="T86" s="278">
        <f t="shared" si="32"/>
        <v>0</v>
      </c>
      <c r="U86" s="278">
        <f t="shared" si="33"/>
        <v>0</v>
      </c>
      <c r="V86" s="480">
        <f t="shared" si="34"/>
        <v>0</v>
      </c>
      <c r="W86" s="278">
        <f t="shared" si="34"/>
        <v>0</v>
      </c>
      <c r="X86" s="278">
        <f t="shared" si="34"/>
        <v>0</v>
      </c>
      <c r="Y86" s="278">
        <f t="shared" si="34"/>
        <v>0</v>
      </c>
      <c r="Z86" s="281">
        <f t="shared" si="34"/>
        <v>0</v>
      </c>
    </row>
    <row r="87" spans="1:26" s="818" customFormat="1" ht="15" customHeight="1">
      <c r="A87" s="815"/>
      <c r="B87" s="178"/>
      <c r="C87" s="281"/>
      <c r="D87" s="278"/>
      <c r="E87" s="278"/>
      <c r="F87" s="480"/>
      <c r="G87" s="278"/>
      <c r="H87" s="278"/>
      <c r="I87" s="278"/>
      <c r="J87" s="281"/>
      <c r="K87" s="505"/>
      <c r="L87" s="506"/>
      <c r="M87" s="506"/>
      <c r="N87" s="507"/>
      <c r="O87" s="507"/>
      <c r="P87" s="507"/>
      <c r="Q87" s="507"/>
      <c r="R87" s="508"/>
      <c r="S87" s="281"/>
      <c r="T87" s="278"/>
      <c r="U87" s="278"/>
      <c r="V87" s="480"/>
      <c r="W87" s="278"/>
      <c r="X87" s="278"/>
      <c r="Y87" s="278"/>
      <c r="Z87" s="281"/>
    </row>
    <row r="88" spans="1:26" s="818" customFormat="1" ht="15" customHeight="1">
      <c r="A88" s="20" t="s">
        <v>1173</v>
      </c>
      <c r="B88" s="498"/>
      <c r="C88" s="484">
        <f t="shared" ref="C88:J88" si="35">SUM(C89:C91)</f>
        <v>0</v>
      </c>
      <c r="D88" s="495">
        <f t="shared" si="35"/>
        <v>0</v>
      </c>
      <c r="E88" s="495">
        <f t="shared" si="35"/>
        <v>0</v>
      </c>
      <c r="F88" s="799">
        <f t="shared" si="35"/>
        <v>0</v>
      </c>
      <c r="G88" s="495">
        <f t="shared" si="35"/>
        <v>0</v>
      </c>
      <c r="H88" s="495">
        <f t="shared" si="35"/>
        <v>0</v>
      </c>
      <c r="I88" s="495">
        <f t="shared" si="35"/>
        <v>0</v>
      </c>
      <c r="J88" s="484">
        <f t="shared" si="35"/>
        <v>0</v>
      </c>
      <c r="K88" s="484">
        <f t="shared" ref="K88:Z88" si="36">SUM(K89:K90)</f>
        <v>1127</v>
      </c>
      <c r="L88" s="484">
        <f t="shared" si="36"/>
        <v>2000</v>
      </c>
      <c r="M88" s="484">
        <f t="shared" si="36"/>
        <v>540</v>
      </c>
      <c r="N88" s="799">
        <f t="shared" si="36"/>
        <v>1127</v>
      </c>
      <c r="O88" s="495">
        <f t="shared" si="36"/>
        <v>0</v>
      </c>
      <c r="P88" s="495">
        <f t="shared" si="36"/>
        <v>0</v>
      </c>
      <c r="Q88" s="495">
        <f t="shared" si="36"/>
        <v>0</v>
      </c>
      <c r="R88" s="484">
        <f t="shared" si="36"/>
        <v>0</v>
      </c>
      <c r="S88" s="484">
        <f t="shared" si="36"/>
        <v>1127</v>
      </c>
      <c r="T88" s="495">
        <f t="shared" si="36"/>
        <v>887</v>
      </c>
      <c r="U88" s="495">
        <f t="shared" si="36"/>
        <v>240</v>
      </c>
      <c r="V88" s="799">
        <f t="shared" si="36"/>
        <v>1127</v>
      </c>
      <c r="W88" s="495">
        <f t="shared" si="36"/>
        <v>0</v>
      </c>
      <c r="X88" s="495">
        <f t="shared" si="36"/>
        <v>0</v>
      </c>
      <c r="Y88" s="495">
        <f t="shared" si="36"/>
        <v>0</v>
      </c>
      <c r="Z88" s="484">
        <f t="shared" si="36"/>
        <v>0</v>
      </c>
    </row>
    <row r="89" spans="1:26" s="818" customFormat="1" ht="15" customHeight="1">
      <c r="A89" s="815"/>
      <c r="B89" s="178" t="s">
        <v>127</v>
      </c>
      <c r="C89" s="281"/>
      <c r="D89" s="278"/>
      <c r="E89" s="278"/>
      <c r="F89" s="480"/>
      <c r="G89" s="278"/>
      <c r="H89" s="278"/>
      <c r="I89" s="278"/>
      <c r="J89" s="281"/>
      <c r="K89" s="505">
        <v>1127</v>
      </c>
      <c r="L89" s="506">
        <v>2000</v>
      </c>
      <c r="M89" s="506">
        <v>540</v>
      </c>
      <c r="N89" s="507">
        <v>1127</v>
      </c>
      <c r="O89" s="507">
        <v>0</v>
      </c>
      <c r="P89" s="507">
        <v>0</v>
      </c>
      <c r="Q89" s="507">
        <v>0</v>
      </c>
      <c r="R89" s="508">
        <v>0</v>
      </c>
      <c r="S89" s="281">
        <f>T89+U89</f>
        <v>1127</v>
      </c>
      <c r="T89" s="278">
        <v>887</v>
      </c>
      <c r="U89" s="278">
        <v>240</v>
      </c>
      <c r="V89" s="480">
        <v>1127</v>
      </c>
      <c r="W89" s="278"/>
      <c r="X89" s="278"/>
      <c r="Y89" s="278"/>
      <c r="Z89" s="281"/>
    </row>
    <row r="90" spans="1:26" s="818" customFormat="1" ht="15" hidden="1" customHeight="1">
      <c r="A90" s="815"/>
      <c r="B90" s="178"/>
      <c r="C90" s="281">
        <f>SUM(F90:I90)</f>
        <v>0</v>
      </c>
      <c r="D90" s="278">
        <f t="shared" si="29"/>
        <v>0</v>
      </c>
      <c r="E90" s="278">
        <f t="shared" si="30"/>
        <v>0</v>
      </c>
      <c r="F90" s="480"/>
      <c r="G90" s="278"/>
      <c r="H90" s="278"/>
      <c r="I90" s="278"/>
      <c r="J90" s="281"/>
      <c r="K90" s="505">
        <v>0</v>
      </c>
      <c r="L90" s="506">
        <v>0</v>
      </c>
      <c r="M90" s="506">
        <v>0</v>
      </c>
      <c r="N90" s="507">
        <v>0</v>
      </c>
      <c r="O90" s="507">
        <v>0</v>
      </c>
      <c r="P90" s="507">
        <v>0</v>
      </c>
      <c r="Q90" s="507">
        <v>0</v>
      </c>
      <c r="R90" s="508">
        <v>0</v>
      </c>
      <c r="S90" s="281">
        <f>SUM(V90:Y90)</f>
        <v>0</v>
      </c>
      <c r="T90" s="278">
        <f t="shared" si="32"/>
        <v>0</v>
      </c>
      <c r="U90" s="278">
        <f t="shared" si="33"/>
        <v>0</v>
      </c>
      <c r="V90" s="480">
        <f t="shared" ref="V90:Z91" si="37">SUM(F90+N90)</f>
        <v>0</v>
      </c>
      <c r="W90" s="278">
        <f t="shared" si="37"/>
        <v>0</v>
      </c>
      <c r="X90" s="278">
        <f t="shared" si="37"/>
        <v>0</v>
      </c>
      <c r="Y90" s="278">
        <f t="shared" si="37"/>
        <v>0</v>
      </c>
      <c r="Z90" s="281">
        <f t="shared" si="37"/>
        <v>0</v>
      </c>
    </row>
    <row r="91" spans="1:26" s="818" customFormat="1" ht="15" hidden="1" customHeight="1">
      <c r="A91" s="815"/>
      <c r="B91" s="178"/>
      <c r="C91" s="281">
        <f t="shared" si="28"/>
        <v>0</v>
      </c>
      <c r="D91" s="278">
        <f t="shared" si="29"/>
        <v>0</v>
      </c>
      <c r="E91" s="278">
        <f t="shared" si="30"/>
        <v>0</v>
      </c>
      <c r="F91" s="480"/>
      <c r="G91" s="278"/>
      <c r="H91" s="278"/>
      <c r="I91" s="278"/>
      <c r="J91" s="281"/>
      <c r="K91" s="505">
        <v>0</v>
      </c>
      <c r="L91" s="506">
        <v>0</v>
      </c>
      <c r="M91" s="506">
        <v>0</v>
      </c>
      <c r="N91" s="507">
        <v>0</v>
      </c>
      <c r="O91" s="507">
        <v>0</v>
      </c>
      <c r="P91" s="507">
        <v>0</v>
      </c>
      <c r="Q91" s="507">
        <v>0</v>
      </c>
      <c r="R91" s="508">
        <v>0</v>
      </c>
      <c r="S91" s="281">
        <f t="shared" si="31"/>
        <v>0</v>
      </c>
      <c r="T91" s="278">
        <f t="shared" si="32"/>
        <v>0</v>
      </c>
      <c r="U91" s="278">
        <f t="shared" si="33"/>
        <v>0</v>
      </c>
      <c r="V91" s="480">
        <f t="shared" si="37"/>
        <v>0</v>
      </c>
      <c r="W91" s="278">
        <f t="shared" si="37"/>
        <v>0</v>
      </c>
      <c r="X91" s="278">
        <f t="shared" si="37"/>
        <v>0</v>
      </c>
      <c r="Y91" s="278">
        <f t="shared" si="37"/>
        <v>0</v>
      </c>
      <c r="Z91" s="281">
        <f t="shared" si="37"/>
        <v>0</v>
      </c>
    </row>
    <row r="92" spans="1:26" s="818" customFormat="1" ht="15" customHeight="1">
      <c r="A92" s="815"/>
      <c r="B92" s="178"/>
      <c r="C92" s="281"/>
      <c r="D92" s="278"/>
      <c r="E92" s="278"/>
      <c r="F92" s="480"/>
      <c r="G92" s="278"/>
      <c r="H92" s="278"/>
      <c r="I92" s="278"/>
      <c r="J92" s="281"/>
      <c r="K92" s="476"/>
      <c r="L92" s="501"/>
      <c r="M92" s="501"/>
      <c r="N92" s="500"/>
      <c r="O92" s="501"/>
      <c r="P92" s="501"/>
      <c r="Q92" s="501"/>
      <c r="R92" s="819"/>
      <c r="S92" s="281"/>
      <c r="T92" s="278"/>
      <c r="U92" s="278"/>
      <c r="V92" s="480"/>
      <c r="W92" s="278"/>
      <c r="X92" s="278"/>
      <c r="Y92" s="278"/>
      <c r="Z92" s="281"/>
    </row>
    <row r="93" spans="1:26" s="818" customFormat="1" ht="15" customHeight="1">
      <c r="A93" s="20" t="s">
        <v>1167</v>
      </c>
      <c r="B93" s="233"/>
      <c r="C93" s="484">
        <f t="shared" ref="C93:Z93" si="38">SUM(C94:C97)</f>
        <v>0</v>
      </c>
      <c r="D93" s="495">
        <f t="shared" si="38"/>
        <v>0</v>
      </c>
      <c r="E93" s="495">
        <f t="shared" si="38"/>
        <v>0</v>
      </c>
      <c r="F93" s="799">
        <f t="shared" si="38"/>
        <v>0</v>
      </c>
      <c r="G93" s="495">
        <f t="shared" si="38"/>
        <v>0</v>
      </c>
      <c r="H93" s="495">
        <f t="shared" si="38"/>
        <v>0</v>
      </c>
      <c r="I93" s="495">
        <f t="shared" si="38"/>
        <v>0</v>
      </c>
      <c r="J93" s="484">
        <f t="shared" si="38"/>
        <v>0</v>
      </c>
      <c r="K93" s="484">
        <f t="shared" si="38"/>
        <v>18379</v>
      </c>
      <c r="L93" s="484">
        <f t="shared" si="38"/>
        <v>14500</v>
      </c>
      <c r="M93" s="484">
        <f t="shared" si="38"/>
        <v>3915</v>
      </c>
      <c r="N93" s="799">
        <f t="shared" si="38"/>
        <v>18379</v>
      </c>
      <c r="O93" s="495">
        <f t="shared" si="38"/>
        <v>0</v>
      </c>
      <c r="P93" s="495">
        <f t="shared" si="38"/>
        <v>0</v>
      </c>
      <c r="Q93" s="495">
        <f t="shared" si="38"/>
        <v>0</v>
      </c>
      <c r="R93" s="484">
        <f t="shared" si="38"/>
        <v>0</v>
      </c>
      <c r="S93" s="484">
        <f t="shared" si="38"/>
        <v>18379</v>
      </c>
      <c r="T93" s="495">
        <f t="shared" si="38"/>
        <v>14472</v>
      </c>
      <c r="U93" s="495">
        <f t="shared" si="38"/>
        <v>3907</v>
      </c>
      <c r="V93" s="799">
        <f t="shared" si="38"/>
        <v>18379</v>
      </c>
      <c r="W93" s="495">
        <f t="shared" si="38"/>
        <v>0</v>
      </c>
      <c r="X93" s="495">
        <f t="shared" si="38"/>
        <v>0</v>
      </c>
      <c r="Y93" s="495">
        <f t="shared" si="38"/>
        <v>0</v>
      </c>
      <c r="Z93" s="484">
        <f t="shared" si="38"/>
        <v>0</v>
      </c>
    </row>
    <row r="94" spans="1:26" s="818" customFormat="1" ht="15" customHeight="1">
      <c r="A94" s="815"/>
      <c r="B94" s="178" t="s">
        <v>120</v>
      </c>
      <c r="C94" s="281"/>
      <c r="D94" s="278"/>
      <c r="E94" s="278"/>
      <c r="F94" s="480"/>
      <c r="G94" s="278"/>
      <c r="H94" s="278"/>
      <c r="I94" s="278"/>
      <c r="J94" s="281"/>
      <c r="K94" s="505">
        <v>18379</v>
      </c>
      <c r="L94" s="506">
        <v>14500</v>
      </c>
      <c r="M94" s="506">
        <v>3915</v>
      </c>
      <c r="N94" s="507">
        <v>18379</v>
      </c>
      <c r="O94" s="507">
        <v>0</v>
      </c>
      <c r="P94" s="507">
        <v>0</v>
      </c>
      <c r="Q94" s="507">
        <v>0</v>
      </c>
      <c r="R94" s="508">
        <v>0</v>
      </c>
      <c r="S94" s="281">
        <f>T94+U94</f>
        <v>18379</v>
      </c>
      <c r="T94" s="278">
        <v>14472</v>
      </c>
      <c r="U94" s="278">
        <v>3907</v>
      </c>
      <c r="V94" s="480">
        <v>18379</v>
      </c>
      <c r="W94" s="278"/>
      <c r="X94" s="278"/>
      <c r="Y94" s="278"/>
      <c r="Z94" s="281"/>
    </row>
    <row r="95" spans="1:26" s="818" customFormat="1" ht="15" hidden="1" customHeight="1">
      <c r="A95" s="815"/>
      <c r="B95" s="178"/>
      <c r="C95" s="281">
        <f>SUM(F95:J95)</f>
        <v>0</v>
      </c>
      <c r="D95" s="278">
        <f>SUM(C95)/1.27</f>
        <v>0</v>
      </c>
      <c r="E95" s="278">
        <f>SUM(D95)*0.27</f>
        <v>0</v>
      </c>
      <c r="F95" s="480"/>
      <c r="G95" s="278"/>
      <c r="H95" s="278"/>
      <c r="I95" s="278"/>
      <c r="J95" s="281"/>
      <c r="K95" s="505">
        <v>0</v>
      </c>
      <c r="L95" s="506">
        <v>0</v>
      </c>
      <c r="M95" s="506">
        <v>0</v>
      </c>
      <c r="N95" s="507">
        <v>0</v>
      </c>
      <c r="O95" s="507">
        <v>0</v>
      </c>
      <c r="P95" s="507">
        <v>0</v>
      </c>
      <c r="Q95" s="507">
        <v>0</v>
      </c>
      <c r="R95" s="508">
        <v>0</v>
      </c>
      <c r="S95" s="281">
        <f>SUM(V95:Z95)</f>
        <v>0</v>
      </c>
      <c r="T95" s="278">
        <f>SUM(S95)/1.27</f>
        <v>0</v>
      </c>
      <c r="U95" s="278">
        <f>SUM(T95)*0.27</f>
        <v>0</v>
      </c>
      <c r="V95" s="480">
        <f t="shared" ref="V95:Z97" si="39">SUM(F95+N95)</f>
        <v>0</v>
      </c>
      <c r="W95" s="278">
        <f t="shared" si="39"/>
        <v>0</v>
      </c>
      <c r="X95" s="278">
        <f t="shared" si="39"/>
        <v>0</v>
      </c>
      <c r="Y95" s="278">
        <f t="shared" si="39"/>
        <v>0</v>
      </c>
      <c r="Z95" s="281">
        <f t="shared" si="39"/>
        <v>0</v>
      </c>
    </row>
    <row r="96" spans="1:26" s="818" customFormat="1" ht="15" hidden="1" customHeight="1">
      <c r="A96" s="815"/>
      <c r="B96" s="178"/>
      <c r="C96" s="281">
        <f>SUM(F96:J96)</f>
        <v>0</v>
      </c>
      <c r="D96" s="278">
        <f>SUM(C96)/1.27</f>
        <v>0</v>
      </c>
      <c r="E96" s="278">
        <f>SUM(D96)*0.27</f>
        <v>0</v>
      </c>
      <c r="F96" s="480"/>
      <c r="G96" s="278"/>
      <c r="H96" s="278"/>
      <c r="I96" s="278"/>
      <c r="J96" s="281"/>
      <c r="K96" s="505">
        <v>0</v>
      </c>
      <c r="L96" s="506">
        <v>0</v>
      </c>
      <c r="M96" s="506">
        <v>0</v>
      </c>
      <c r="N96" s="507">
        <v>0</v>
      </c>
      <c r="O96" s="507">
        <v>0</v>
      </c>
      <c r="P96" s="507">
        <v>0</v>
      </c>
      <c r="Q96" s="507">
        <v>0</v>
      </c>
      <c r="R96" s="508">
        <v>0</v>
      </c>
      <c r="S96" s="281">
        <f>SUM(V96:Z96)</f>
        <v>0</v>
      </c>
      <c r="T96" s="278">
        <f>SUM(S96)/1.27</f>
        <v>0</v>
      </c>
      <c r="U96" s="278">
        <f>SUM(T96)*0.27</f>
        <v>0</v>
      </c>
      <c r="V96" s="480">
        <f t="shared" si="39"/>
        <v>0</v>
      </c>
      <c r="W96" s="278">
        <f t="shared" si="39"/>
        <v>0</v>
      </c>
      <c r="X96" s="278">
        <f t="shared" si="39"/>
        <v>0</v>
      </c>
      <c r="Y96" s="278">
        <f t="shared" si="39"/>
        <v>0</v>
      </c>
      <c r="Z96" s="281">
        <f t="shared" si="39"/>
        <v>0</v>
      </c>
    </row>
    <row r="97" spans="1:26" s="818" customFormat="1" ht="15" hidden="1" customHeight="1">
      <c r="A97" s="815"/>
      <c r="B97" s="178"/>
      <c r="C97" s="281">
        <f>SUM(F97:J97)</f>
        <v>0</v>
      </c>
      <c r="D97" s="278">
        <f>SUM(C97)/1.25</f>
        <v>0</v>
      </c>
      <c r="E97" s="278">
        <f>SUM(D97)*0.25</f>
        <v>0</v>
      </c>
      <c r="F97" s="480"/>
      <c r="G97" s="278"/>
      <c r="H97" s="278"/>
      <c r="I97" s="278"/>
      <c r="J97" s="281"/>
      <c r="K97" s="505">
        <v>0</v>
      </c>
      <c r="L97" s="506">
        <v>0</v>
      </c>
      <c r="M97" s="506"/>
      <c r="N97" s="507">
        <v>0</v>
      </c>
      <c r="O97" s="507">
        <v>0</v>
      </c>
      <c r="P97" s="507">
        <v>0</v>
      </c>
      <c r="Q97" s="507">
        <v>0</v>
      </c>
      <c r="R97" s="508">
        <v>0</v>
      </c>
      <c r="S97" s="281">
        <f>SUM(V97:Y97)</f>
        <v>0</v>
      </c>
      <c r="T97" s="278">
        <f>SUM(S97)/1.27</f>
        <v>0</v>
      </c>
      <c r="U97" s="278"/>
      <c r="V97" s="480">
        <f t="shared" si="39"/>
        <v>0</v>
      </c>
      <c r="W97" s="278">
        <f t="shared" si="39"/>
        <v>0</v>
      </c>
      <c r="X97" s="278">
        <f t="shared" si="39"/>
        <v>0</v>
      </c>
      <c r="Y97" s="278">
        <f t="shared" si="39"/>
        <v>0</v>
      </c>
      <c r="Z97" s="281">
        <f t="shared" si="39"/>
        <v>0</v>
      </c>
    </row>
    <row r="98" spans="1:26" s="818" customFormat="1" ht="15" customHeight="1">
      <c r="A98" s="988"/>
      <c r="B98" s="178"/>
      <c r="C98" s="281"/>
      <c r="D98" s="278"/>
      <c r="E98" s="278"/>
      <c r="F98" s="480"/>
      <c r="G98" s="278"/>
      <c r="H98" s="278"/>
      <c r="I98" s="278"/>
      <c r="J98" s="281"/>
      <c r="K98" s="477"/>
      <c r="L98" s="135"/>
      <c r="M98" s="135"/>
      <c r="N98" s="500"/>
      <c r="O98" s="501"/>
      <c r="P98" s="501"/>
      <c r="Q98" s="501"/>
      <c r="R98" s="819"/>
      <c r="S98" s="281"/>
      <c r="T98" s="278"/>
      <c r="U98" s="278"/>
      <c r="V98" s="480"/>
      <c r="W98" s="278"/>
      <c r="X98" s="278"/>
      <c r="Y98" s="278"/>
      <c r="Z98" s="281"/>
    </row>
    <row r="99" spans="1:26" s="818" customFormat="1" ht="15" customHeight="1">
      <c r="A99" s="20" t="s">
        <v>515</v>
      </c>
      <c r="B99" s="233"/>
      <c r="C99" s="484">
        <f t="shared" ref="C99:Z99" si="40">SUM(C100:C102)</f>
        <v>0</v>
      </c>
      <c r="D99" s="495">
        <f t="shared" si="40"/>
        <v>0</v>
      </c>
      <c r="E99" s="495">
        <f t="shared" si="40"/>
        <v>0</v>
      </c>
      <c r="F99" s="799">
        <f t="shared" si="40"/>
        <v>0</v>
      </c>
      <c r="G99" s="495">
        <f t="shared" si="40"/>
        <v>0</v>
      </c>
      <c r="H99" s="495">
        <f t="shared" si="40"/>
        <v>0</v>
      </c>
      <c r="I99" s="495">
        <f t="shared" si="40"/>
        <v>0</v>
      </c>
      <c r="J99" s="484">
        <f t="shared" si="40"/>
        <v>0</v>
      </c>
      <c r="K99" s="484">
        <f t="shared" si="40"/>
        <v>4511</v>
      </c>
      <c r="L99" s="484">
        <f t="shared" si="40"/>
        <v>3600</v>
      </c>
      <c r="M99" s="484">
        <f t="shared" si="40"/>
        <v>972</v>
      </c>
      <c r="N99" s="799">
        <f t="shared" si="40"/>
        <v>4511</v>
      </c>
      <c r="O99" s="495">
        <f t="shared" si="40"/>
        <v>0</v>
      </c>
      <c r="P99" s="495">
        <f t="shared" si="40"/>
        <v>0</v>
      </c>
      <c r="Q99" s="495">
        <f t="shared" si="40"/>
        <v>0</v>
      </c>
      <c r="R99" s="484">
        <f t="shared" si="40"/>
        <v>0</v>
      </c>
      <c r="S99" s="484">
        <f t="shared" si="40"/>
        <v>4511</v>
      </c>
      <c r="T99" s="495">
        <f t="shared" si="40"/>
        <v>3552</v>
      </c>
      <c r="U99" s="495">
        <f t="shared" si="40"/>
        <v>959</v>
      </c>
      <c r="V99" s="799">
        <f t="shared" si="40"/>
        <v>4511</v>
      </c>
      <c r="W99" s="495">
        <f t="shared" si="40"/>
        <v>0</v>
      </c>
      <c r="X99" s="495">
        <f t="shared" si="40"/>
        <v>0</v>
      </c>
      <c r="Y99" s="495">
        <f t="shared" si="40"/>
        <v>0</v>
      </c>
      <c r="Z99" s="484">
        <f t="shared" si="40"/>
        <v>0</v>
      </c>
    </row>
    <row r="100" spans="1:26" s="818" customFormat="1" ht="15" customHeight="1">
      <c r="A100" s="988"/>
      <c r="B100" s="178" t="s">
        <v>123</v>
      </c>
      <c r="C100" s="281"/>
      <c r="D100" s="278"/>
      <c r="E100" s="278"/>
      <c r="F100" s="480"/>
      <c r="G100" s="278"/>
      <c r="H100" s="278"/>
      <c r="I100" s="278"/>
      <c r="J100" s="281"/>
      <c r="K100" s="505">
        <v>4511</v>
      </c>
      <c r="L100" s="506">
        <v>3600</v>
      </c>
      <c r="M100" s="506">
        <v>972</v>
      </c>
      <c r="N100" s="507">
        <v>4511</v>
      </c>
      <c r="O100" s="507">
        <v>0</v>
      </c>
      <c r="P100" s="507">
        <v>0</v>
      </c>
      <c r="Q100" s="507">
        <v>0</v>
      </c>
      <c r="R100" s="508">
        <v>0</v>
      </c>
      <c r="S100" s="281">
        <f>T100+U100</f>
        <v>4511</v>
      </c>
      <c r="T100" s="278">
        <v>3552</v>
      </c>
      <c r="U100" s="278">
        <v>959</v>
      </c>
      <c r="V100" s="480">
        <v>4511</v>
      </c>
      <c r="W100" s="278"/>
      <c r="X100" s="278"/>
      <c r="Y100" s="278"/>
      <c r="Z100" s="281"/>
    </row>
    <row r="101" spans="1:26" s="818" customFormat="1" ht="15" hidden="1" customHeight="1">
      <c r="A101" s="988"/>
      <c r="B101" s="178"/>
      <c r="C101" s="281">
        <f>SUM(F101:J101)</f>
        <v>0</v>
      </c>
      <c r="D101" s="278">
        <f>SUM(C101)/1.27</f>
        <v>0</v>
      </c>
      <c r="E101" s="278">
        <f>SUM(D101)*0.27</f>
        <v>0</v>
      </c>
      <c r="F101" s="480"/>
      <c r="G101" s="278"/>
      <c r="H101" s="278"/>
      <c r="I101" s="278"/>
      <c r="J101" s="281"/>
      <c r="K101" s="505">
        <v>0</v>
      </c>
      <c r="L101" s="506">
        <v>0</v>
      </c>
      <c r="M101" s="506">
        <v>0</v>
      </c>
      <c r="N101" s="507">
        <v>0</v>
      </c>
      <c r="O101" s="507">
        <v>0</v>
      </c>
      <c r="P101" s="507">
        <v>0</v>
      </c>
      <c r="Q101" s="507">
        <v>0</v>
      </c>
      <c r="R101" s="508">
        <v>0</v>
      </c>
      <c r="S101" s="281">
        <f>SUM(V101:Z101)</f>
        <v>0</v>
      </c>
      <c r="T101" s="278">
        <f>SUM(S101)/1.27</f>
        <v>0</v>
      </c>
      <c r="U101" s="278">
        <v>0</v>
      </c>
      <c r="V101" s="480">
        <f>SUM(F101+N101)</f>
        <v>0</v>
      </c>
      <c r="W101" s="278">
        <f>SUM(G101+O101)</f>
        <v>0</v>
      </c>
      <c r="X101" s="278">
        <f>SUM(H101+P101)</f>
        <v>0</v>
      </c>
      <c r="Y101" s="278">
        <f>SUM(I101+Q101)</f>
        <v>0</v>
      </c>
      <c r="Z101" s="281">
        <f>SUM(J101+R101)</f>
        <v>0</v>
      </c>
    </row>
    <row r="102" spans="1:26" s="818" customFormat="1" ht="15" customHeight="1">
      <c r="A102" s="988"/>
      <c r="B102" s="178"/>
      <c r="C102" s="281"/>
      <c r="D102" s="278"/>
      <c r="E102" s="278"/>
      <c r="F102" s="480"/>
      <c r="G102" s="278"/>
      <c r="H102" s="278"/>
      <c r="I102" s="278"/>
      <c r="J102" s="281"/>
      <c r="K102" s="477"/>
      <c r="L102" s="135"/>
      <c r="M102" s="135"/>
      <c r="N102" s="500"/>
      <c r="O102" s="820"/>
      <c r="P102" s="820"/>
      <c r="Q102" s="820"/>
      <c r="R102" s="819"/>
      <c r="S102" s="281"/>
      <c r="T102" s="278"/>
      <c r="U102" s="278"/>
      <c r="V102" s="480"/>
      <c r="W102" s="278"/>
      <c r="X102" s="278"/>
      <c r="Y102" s="278"/>
      <c r="Z102" s="281"/>
    </row>
    <row r="103" spans="1:26" s="818" customFormat="1" ht="15" customHeight="1">
      <c r="A103" s="20" t="s">
        <v>1168</v>
      </c>
      <c r="B103" s="233"/>
      <c r="C103" s="484">
        <f>SUM(C104:C105)</f>
        <v>0</v>
      </c>
      <c r="D103" s="495">
        <f>SUM(D104:D104)</f>
        <v>0</v>
      </c>
      <c r="E103" s="495">
        <f>SUM(E104:E104)</f>
        <v>0</v>
      </c>
      <c r="F103" s="799">
        <f t="shared" ref="F103:Z103" si="41">SUM(F104:F105)</f>
        <v>0</v>
      </c>
      <c r="G103" s="495">
        <f t="shared" si="41"/>
        <v>0</v>
      </c>
      <c r="H103" s="495">
        <f t="shared" si="41"/>
        <v>0</v>
      </c>
      <c r="I103" s="495">
        <f t="shared" si="41"/>
        <v>0</v>
      </c>
      <c r="J103" s="484">
        <f t="shared" si="41"/>
        <v>0</v>
      </c>
      <c r="K103" s="484">
        <f t="shared" si="41"/>
        <v>20334</v>
      </c>
      <c r="L103" s="484">
        <f t="shared" si="41"/>
        <v>16076</v>
      </c>
      <c r="M103" s="484">
        <f t="shared" si="41"/>
        <v>4341</v>
      </c>
      <c r="N103" s="799">
        <f t="shared" si="41"/>
        <v>20334</v>
      </c>
      <c r="O103" s="495">
        <f t="shared" si="41"/>
        <v>0</v>
      </c>
      <c r="P103" s="495">
        <f t="shared" si="41"/>
        <v>0</v>
      </c>
      <c r="Q103" s="495">
        <f t="shared" si="41"/>
        <v>0</v>
      </c>
      <c r="R103" s="484">
        <f t="shared" si="41"/>
        <v>0</v>
      </c>
      <c r="S103" s="484">
        <f t="shared" si="41"/>
        <v>20334</v>
      </c>
      <c r="T103" s="495">
        <f t="shared" si="41"/>
        <v>16011</v>
      </c>
      <c r="U103" s="495">
        <f t="shared" si="41"/>
        <v>4323</v>
      </c>
      <c r="V103" s="799">
        <f t="shared" si="41"/>
        <v>20334</v>
      </c>
      <c r="W103" s="495">
        <f t="shared" si="41"/>
        <v>0</v>
      </c>
      <c r="X103" s="495">
        <f t="shared" si="41"/>
        <v>0</v>
      </c>
      <c r="Y103" s="495">
        <f t="shared" si="41"/>
        <v>0</v>
      </c>
      <c r="Z103" s="484">
        <f t="shared" si="41"/>
        <v>0</v>
      </c>
    </row>
    <row r="104" spans="1:26" s="818" customFormat="1" ht="15" customHeight="1">
      <c r="A104" s="988"/>
      <c r="B104" s="178" t="s">
        <v>121</v>
      </c>
      <c r="C104" s="281"/>
      <c r="D104" s="278"/>
      <c r="E104" s="278"/>
      <c r="F104" s="480"/>
      <c r="G104" s="278"/>
      <c r="H104" s="278"/>
      <c r="I104" s="278"/>
      <c r="J104" s="281"/>
      <c r="K104" s="505">
        <v>15222</v>
      </c>
      <c r="L104" s="506">
        <v>12000</v>
      </c>
      <c r="M104" s="506">
        <v>3240</v>
      </c>
      <c r="N104" s="507">
        <v>15222</v>
      </c>
      <c r="O104" s="507">
        <v>0</v>
      </c>
      <c r="P104" s="507">
        <v>0</v>
      </c>
      <c r="Q104" s="507">
        <v>0</v>
      </c>
      <c r="R104" s="508">
        <v>0</v>
      </c>
      <c r="S104" s="281">
        <f>T104+U104</f>
        <v>15222</v>
      </c>
      <c r="T104" s="278">
        <v>11986</v>
      </c>
      <c r="U104" s="278">
        <v>3236</v>
      </c>
      <c r="V104" s="480">
        <v>15222</v>
      </c>
      <c r="W104" s="278"/>
      <c r="X104" s="278"/>
      <c r="Y104" s="278"/>
      <c r="Z104" s="281"/>
    </row>
    <row r="105" spans="1:26" s="818" customFormat="1" ht="15" customHeight="1">
      <c r="A105" s="988"/>
      <c r="B105" s="178" t="s">
        <v>122</v>
      </c>
      <c r="C105" s="281"/>
      <c r="D105" s="278"/>
      <c r="E105" s="278"/>
      <c r="F105" s="480"/>
      <c r="G105" s="278"/>
      <c r="H105" s="278"/>
      <c r="I105" s="278"/>
      <c r="J105" s="281"/>
      <c r="K105" s="505">
        <v>5112</v>
      </c>
      <c r="L105" s="506">
        <v>4076</v>
      </c>
      <c r="M105" s="506">
        <v>1101</v>
      </c>
      <c r="N105" s="507">
        <v>5112</v>
      </c>
      <c r="O105" s="507">
        <v>0</v>
      </c>
      <c r="P105" s="507">
        <v>0</v>
      </c>
      <c r="Q105" s="507">
        <v>0</v>
      </c>
      <c r="R105" s="508">
        <v>0</v>
      </c>
      <c r="S105" s="281">
        <f>T105+U105</f>
        <v>5112</v>
      </c>
      <c r="T105" s="278">
        <v>4025</v>
      </c>
      <c r="U105" s="278">
        <v>1087</v>
      </c>
      <c r="V105" s="480">
        <v>5112</v>
      </c>
      <c r="W105" s="278"/>
      <c r="X105" s="278"/>
      <c r="Y105" s="278"/>
      <c r="Z105" s="281"/>
    </row>
    <row r="106" spans="1:26" s="818" customFormat="1" ht="15" customHeight="1">
      <c r="A106" s="988"/>
      <c r="B106" s="178"/>
      <c r="C106" s="281"/>
      <c r="D106" s="278"/>
      <c r="E106" s="278"/>
      <c r="F106" s="480"/>
      <c r="G106" s="278"/>
      <c r="H106" s="278"/>
      <c r="I106" s="278"/>
      <c r="J106" s="281"/>
      <c r="K106" s="509"/>
      <c r="L106" s="506"/>
      <c r="M106" s="506"/>
      <c r="N106" s="510"/>
      <c r="O106" s="507"/>
      <c r="P106" s="507"/>
      <c r="Q106" s="507"/>
      <c r="R106" s="508"/>
      <c r="S106" s="281"/>
      <c r="T106" s="278"/>
      <c r="U106" s="278"/>
      <c r="V106" s="480"/>
      <c r="W106" s="278"/>
      <c r="X106" s="278"/>
      <c r="Y106" s="278"/>
      <c r="Z106" s="281"/>
    </row>
    <row r="107" spans="1:26" s="818" customFormat="1" ht="15" customHeight="1">
      <c r="A107" s="20" t="s">
        <v>496</v>
      </c>
      <c r="B107" s="235"/>
      <c r="C107" s="484">
        <f t="shared" ref="C107:Z107" si="42">SUM(C108:C111)</f>
        <v>0</v>
      </c>
      <c r="D107" s="495">
        <f t="shared" si="42"/>
        <v>0</v>
      </c>
      <c r="E107" s="495">
        <f t="shared" si="42"/>
        <v>0</v>
      </c>
      <c r="F107" s="799">
        <f t="shared" si="42"/>
        <v>0</v>
      </c>
      <c r="G107" s="495">
        <f t="shared" si="42"/>
        <v>0</v>
      </c>
      <c r="H107" s="495">
        <f t="shared" si="42"/>
        <v>0</v>
      </c>
      <c r="I107" s="495">
        <f t="shared" si="42"/>
        <v>0</v>
      </c>
      <c r="J107" s="484">
        <f t="shared" si="42"/>
        <v>0</v>
      </c>
      <c r="K107" s="484">
        <f t="shared" si="42"/>
        <v>3331</v>
      </c>
      <c r="L107" s="484">
        <f t="shared" si="42"/>
        <v>3400</v>
      </c>
      <c r="M107" s="484">
        <f t="shared" si="42"/>
        <v>918</v>
      </c>
      <c r="N107" s="799">
        <f t="shared" si="42"/>
        <v>3331</v>
      </c>
      <c r="O107" s="495">
        <f t="shared" si="42"/>
        <v>0</v>
      </c>
      <c r="P107" s="495">
        <f t="shared" si="42"/>
        <v>0</v>
      </c>
      <c r="Q107" s="495">
        <f t="shared" si="42"/>
        <v>0</v>
      </c>
      <c r="R107" s="484">
        <f t="shared" si="42"/>
        <v>0</v>
      </c>
      <c r="S107" s="484">
        <f t="shared" si="42"/>
        <v>3331</v>
      </c>
      <c r="T107" s="495">
        <f t="shared" si="42"/>
        <v>2623</v>
      </c>
      <c r="U107" s="495">
        <f t="shared" si="42"/>
        <v>708</v>
      </c>
      <c r="V107" s="799">
        <f t="shared" si="42"/>
        <v>3331</v>
      </c>
      <c r="W107" s="495">
        <f t="shared" si="42"/>
        <v>0</v>
      </c>
      <c r="X107" s="495">
        <f t="shared" si="42"/>
        <v>0</v>
      </c>
      <c r="Y107" s="495">
        <f t="shared" si="42"/>
        <v>0</v>
      </c>
      <c r="Z107" s="484">
        <f t="shared" si="42"/>
        <v>0</v>
      </c>
    </row>
    <row r="108" spans="1:26" s="818" customFormat="1" ht="15" customHeight="1">
      <c r="A108" s="988"/>
      <c r="B108" s="178" t="s">
        <v>126</v>
      </c>
      <c r="C108" s="281"/>
      <c r="D108" s="278"/>
      <c r="E108" s="278"/>
      <c r="F108" s="480"/>
      <c r="G108" s="278"/>
      <c r="H108" s="278"/>
      <c r="I108" s="278"/>
      <c r="J108" s="281"/>
      <c r="K108" s="509">
        <v>3331</v>
      </c>
      <c r="L108" s="506">
        <v>3400</v>
      </c>
      <c r="M108" s="506">
        <v>918</v>
      </c>
      <c r="N108" s="510">
        <v>3331</v>
      </c>
      <c r="O108" s="507">
        <v>0</v>
      </c>
      <c r="P108" s="507">
        <v>0</v>
      </c>
      <c r="Q108" s="507">
        <v>0</v>
      </c>
      <c r="R108" s="508">
        <v>0</v>
      </c>
      <c r="S108" s="281">
        <f>T108+U108</f>
        <v>3331</v>
      </c>
      <c r="T108" s="278">
        <v>2623</v>
      </c>
      <c r="U108" s="278">
        <v>708</v>
      </c>
      <c r="V108" s="480">
        <v>3331</v>
      </c>
      <c r="W108" s="278"/>
      <c r="X108" s="278"/>
      <c r="Y108" s="278"/>
      <c r="Z108" s="281"/>
    </row>
    <row r="109" spans="1:26" s="818" customFormat="1" ht="15" hidden="1" customHeight="1">
      <c r="A109" s="988"/>
      <c r="B109" s="178"/>
      <c r="C109" s="281">
        <f>SUM(F109:J109)</f>
        <v>0</v>
      </c>
      <c r="D109" s="278">
        <f>SUM(C109)/1.27</f>
        <v>0</v>
      </c>
      <c r="E109" s="278">
        <f>SUM(D109)*0.27</f>
        <v>0</v>
      </c>
      <c r="F109" s="480"/>
      <c r="G109" s="278"/>
      <c r="H109" s="278"/>
      <c r="I109" s="278"/>
      <c r="J109" s="281"/>
      <c r="K109" s="505">
        <v>0</v>
      </c>
      <c r="L109" s="506">
        <v>0</v>
      </c>
      <c r="M109" s="506">
        <v>0</v>
      </c>
      <c r="N109" s="510">
        <v>0</v>
      </c>
      <c r="O109" s="507">
        <v>0</v>
      </c>
      <c r="P109" s="507">
        <v>0</v>
      </c>
      <c r="Q109" s="507">
        <v>0</v>
      </c>
      <c r="R109" s="508">
        <v>0</v>
      </c>
      <c r="S109" s="281">
        <f>SUM(V109:Z109)</f>
        <v>0</v>
      </c>
      <c r="T109" s="278">
        <f>SUM(S109)/1.27</f>
        <v>0</v>
      </c>
      <c r="U109" s="278">
        <f>SUM(T109)*0.27</f>
        <v>0</v>
      </c>
      <c r="V109" s="480">
        <f t="shared" ref="V109:Z110" si="43">SUM(F109+N109)</f>
        <v>0</v>
      </c>
      <c r="W109" s="278">
        <f t="shared" si="43"/>
        <v>0</v>
      </c>
      <c r="X109" s="278">
        <f t="shared" si="43"/>
        <v>0</v>
      </c>
      <c r="Y109" s="278">
        <f t="shared" si="43"/>
        <v>0</v>
      </c>
      <c r="Z109" s="281">
        <f t="shared" si="43"/>
        <v>0</v>
      </c>
    </row>
    <row r="110" spans="1:26" s="818" customFormat="1" ht="15" hidden="1" customHeight="1">
      <c r="A110" s="988"/>
      <c r="B110" s="178"/>
      <c r="C110" s="281">
        <f>SUM(F110:J110)</f>
        <v>0</v>
      </c>
      <c r="D110" s="278">
        <f>SUM(C110)/1.27</f>
        <v>0</v>
      </c>
      <c r="E110" s="278">
        <f>SUM(D110)*0.27</f>
        <v>0</v>
      </c>
      <c r="F110" s="480"/>
      <c r="G110" s="278"/>
      <c r="H110" s="278"/>
      <c r="I110" s="278"/>
      <c r="J110" s="281"/>
      <c r="K110" s="505">
        <v>0</v>
      </c>
      <c r="L110" s="506">
        <v>0</v>
      </c>
      <c r="M110" s="506">
        <v>0</v>
      </c>
      <c r="N110" s="510">
        <v>0</v>
      </c>
      <c r="O110" s="507">
        <v>0</v>
      </c>
      <c r="P110" s="507">
        <v>0</v>
      </c>
      <c r="Q110" s="507">
        <v>0</v>
      </c>
      <c r="R110" s="508">
        <v>0</v>
      </c>
      <c r="S110" s="281">
        <f>SUM(V110:Z110)</f>
        <v>0</v>
      </c>
      <c r="T110" s="278">
        <f>SUM(S110)/1.27</f>
        <v>0</v>
      </c>
      <c r="U110" s="278">
        <f>SUM(T110)*0.27</f>
        <v>0</v>
      </c>
      <c r="V110" s="480">
        <f t="shared" si="43"/>
        <v>0</v>
      </c>
      <c r="W110" s="278">
        <f t="shared" si="43"/>
        <v>0</v>
      </c>
      <c r="X110" s="278">
        <f t="shared" si="43"/>
        <v>0</v>
      </c>
      <c r="Y110" s="278">
        <f t="shared" si="43"/>
        <v>0</v>
      </c>
      <c r="Z110" s="281">
        <f t="shared" si="43"/>
        <v>0</v>
      </c>
    </row>
    <row r="111" spans="1:26" s="818" customFormat="1" ht="15" customHeight="1">
      <c r="A111" s="988"/>
      <c r="B111" s="178"/>
      <c r="C111" s="281"/>
      <c r="D111" s="278"/>
      <c r="E111" s="278"/>
      <c r="F111" s="480"/>
      <c r="G111" s="278"/>
      <c r="H111" s="278"/>
      <c r="I111" s="278"/>
      <c r="J111" s="281"/>
      <c r="K111" s="478"/>
      <c r="L111" s="135"/>
      <c r="M111" s="135"/>
      <c r="N111" s="500"/>
      <c r="O111" s="501"/>
      <c r="P111" s="501"/>
      <c r="Q111" s="501"/>
      <c r="R111" s="819"/>
      <c r="S111" s="281"/>
      <c r="T111" s="278"/>
      <c r="U111" s="278"/>
      <c r="V111" s="480"/>
      <c r="W111" s="278"/>
      <c r="X111" s="278"/>
      <c r="Y111" s="278"/>
      <c r="Z111" s="281"/>
    </row>
    <row r="112" spans="1:26" s="818" customFormat="1" ht="15" customHeight="1">
      <c r="A112" s="20" t="s">
        <v>1169</v>
      </c>
      <c r="B112" s="233"/>
      <c r="C112" s="484">
        <f t="shared" ref="C112:J112" si="44">SUM(C113:C113)</f>
        <v>0</v>
      </c>
      <c r="D112" s="495">
        <f t="shared" si="44"/>
        <v>0</v>
      </c>
      <c r="E112" s="495">
        <f t="shared" si="44"/>
        <v>0</v>
      </c>
      <c r="F112" s="799">
        <f t="shared" si="44"/>
        <v>0</v>
      </c>
      <c r="G112" s="495">
        <f t="shared" si="44"/>
        <v>0</v>
      </c>
      <c r="H112" s="495">
        <f t="shared" si="44"/>
        <v>0</v>
      </c>
      <c r="I112" s="495">
        <f t="shared" si="44"/>
        <v>0</v>
      </c>
      <c r="J112" s="484">
        <f t="shared" si="44"/>
        <v>0</v>
      </c>
      <c r="K112" s="484">
        <f t="shared" ref="K112:Z112" si="45">SUM(K113:K114)</f>
        <v>1533</v>
      </c>
      <c r="L112" s="484">
        <f t="shared" si="45"/>
        <v>1700</v>
      </c>
      <c r="M112" s="484">
        <f t="shared" si="45"/>
        <v>459</v>
      </c>
      <c r="N112" s="799">
        <f t="shared" si="45"/>
        <v>1533</v>
      </c>
      <c r="O112" s="495">
        <f t="shared" si="45"/>
        <v>0</v>
      </c>
      <c r="P112" s="495">
        <f t="shared" si="45"/>
        <v>0</v>
      </c>
      <c r="Q112" s="495">
        <f t="shared" si="45"/>
        <v>0</v>
      </c>
      <c r="R112" s="484">
        <f t="shared" si="45"/>
        <v>0</v>
      </c>
      <c r="S112" s="484">
        <f t="shared" si="45"/>
        <v>1533</v>
      </c>
      <c r="T112" s="495">
        <f t="shared" si="45"/>
        <v>1207</v>
      </c>
      <c r="U112" s="495">
        <f t="shared" si="45"/>
        <v>326</v>
      </c>
      <c r="V112" s="799">
        <f t="shared" si="45"/>
        <v>1533</v>
      </c>
      <c r="W112" s="495">
        <f t="shared" si="45"/>
        <v>0</v>
      </c>
      <c r="X112" s="495">
        <f t="shared" si="45"/>
        <v>0</v>
      </c>
      <c r="Y112" s="495">
        <f t="shared" si="45"/>
        <v>0</v>
      </c>
      <c r="Z112" s="484">
        <f t="shared" si="45"/>
        <v>0</v>
      </c>
    </row>
    <row r="113" spans="1:26" s="818" customFormat="1" ht="15" customHeight="1">
      <c r="A113" s="988"/>
      <c r="B113" s="178" t="s">
        <v>124</v>
      </c>
      <c r="C113" s="281"/>
      <c r="D113" s="278"/>
      <c r="E113" s="278"/>
      <c r="F113" s="480"/>
      <c r="G113" s="278"/>
      <c r="H113" s="278"/>
      <c r="I113" s="278"/>
      <c r="J113" s="281"/>
      <c r="K113" s="505">
        <v>887</v>
      </c>
      <c r="L113" s="506">
        <v>800</v>
      </c>
      <c r="M113" s="506">
        <v>216</v>
      </c>
      <c r="N113" s="510">
        <v>887</v>
      </c>
      <c r="O113" s="507">
        <v>0</v>
      </c>
      <c r="P113" s="507">
        <v>0</v>
      </c>
      <c r="Q113" s="507">
        <v>0</v>
      </c>
      <c r="R113" s="508">
        <v>0</v>
      </c>
      <c r="S113" s="281">
        <f>T113+U113</f>
        <v>887</v>
      </c>
      <c r="T113" s="278">
        <v>698</v>
      </c>
      <c r="U113" s="278">
        <v>189</v>
      </c>
      <c r="V113" s="480">
        <v>887</v>
      </c>
      <c r="W113" s="278"/>
      <c r="X113" s="278"/>
      <c r="Y113" s="278"/>
      <c r="Z113" s="281"/>
    </row>
    <row r="114" spans="1:26" s="818" customFormat="1" ht="15" customHeight="1">
      <c r="A114" s="988"/>
      <c r="B114" s="178" t="s">
        <v>125</v>
      </c>
      <c r="C114" s="281"/>
      <c r="D114" s="278"/>
      <c r="E114" s="278"/>
      <c r="F114" s="480"/>
      <c r="G114" s="278"/>
      <c r="H114" s="278"/>
      <c r="I114" s="278"/>
      <c r="J114" s="281"/>
      <c r="K114" s="505">
        <v>646</v>
      </c>
      <c r="L114" s="506">
        <v>900</v>
      </c>
      <c r="M114" s="506">
        <v>243</v>
      </c>
      <c r="N114" s="510">
        <v>646</v>
      </c>
      <c r="O114" s="507">
        <v>0</v>
      </c>
      <c r="P114" s="507">
        <v>0</v>
      </c>
      <c r="Q114" s="507">
        <v>0</v>
      </c>
      <c r="R114" s="508">
        <v>0</v>
      </c>
      <c r="S114" s="281">
        <f>T114+U114</f>
        <v>646</v>
      </c>
      <c r="T114" s="278">
        <v>509</v>
      </c>
      <c r="U114" s="278">
        <v>137</v>
      </c>
      <c r="V114" s="480">
        <v>646</v>
      </c>
      <c r="W114" s="278"/>
      <c r="X114" s="278"/>
      <c r="Y114" s="278"/>
      <c r="Z114" s="281"/>
    </row>
    <row r="115" spans="1:26" s="818" customFormat="1" ht="15" customHeight="1">
      <c r="A115" s="988"/>
      <c r="B115" s="178"/>
      <c r="C115" s="281"/>
      <c r="D115" s="278"/>
      <c r="E115" s="278"/>
      <c r="F115" s="480"/>
      <c r="G115" s="278"/>
      <c r="H115" s="278"/>
      <c r="I115" s="278"/>
      <c r="J115" s="281"/>
      <c r="K115" s="509"/>
      <c r="L115" s="506"/>
      <c r="M115" s="506"/>
      <c r="N115" s="510"/>
      <c r="O115" s="507"/>
      <c r="P115" s="507"/>
      <c r="Q115" s="507"/>
      <c r="R115" s="508"/>
      <c r="S115" s="281"/>
      <c r="T115" s="278"/>
      <c r="U115" s="278"/>
      <c r="V115" s="480"/>
      <c r="W115" s="278"/>
      <c r="X115" s="278"/>
      <c r="Y115" s="278"/>
      <c r="Z115" s="281"/>
    </row>
    <row r="116" spans="1:26" s="818" customFormat="1" ht="15" hidden="1" customHeight="1">
      <c r="A116" s="20" t="s">
        <v>1172</v>
      </c>
      <c r="B116" s="233"/>
      <c r="C116" s="484">
        <f t="shared" ref="C116:J116" si="46">SUM(C117:C118)</f>
        <v>0</v>
      </c>
      <c r="D116" s="495">
        <f t="shared" si="46"/>
        <v>0</v>
      </c>
      <c r="E116" s="495">
        <f t="shared" si="46"/>
        <v>0</v>
      </c>
      <c r="F116" s="799">
        <f t="shared" si="46"/>
        <v>0</v>
      </c>
      <c r="G116" s="495">
        <f t="shared" si="46"/>
        <v>0</v>
      </c>
      <c r="H116" s="495">
        <f t="shared" si="46"/>
        <v>0</v>
      </c>
      <c r="I116" s="495">
        <f t="shared" si="46"/>
        <v>0</v>
      </c>
      <c r="J116" s="484">
        <f t="shared" si="46"/>
        <v>0</v>
      </c>
      <c r="K116" s="821">
        <v>0</v>
      </c>
      <c r="L116" s="811">
        <v>0</v>
      </c>
      <c r="M116" s="811">
        <v>0</v>
      </c>
      <c r="N116" s="822">
        <v>0</v>
      </c>
      <c r="O116" s="811">
        <v>0</v>
      </c>
      <c r="P116" s="811">
        <v>0</v>
      </c>
      <c r="Q116" s="811">
        <v>0</v>
      </c>
      <c r="R116" s="812">
        <v>0</v>
      </c>
      <c r="S116" s="484">
        <f t="shared" ref="S116:Y116" si="47">SUM(S117:S118)</f>
        <v>0</v>
      </c>
      <c r="T116" s="495">
        <f t="shared" si="47"/>
        <v>0</v>
      </c>
      <c r="U116" s="495">
        <f t="shared" si="47"/>
        <v>0</v>
      </c>
      <c r="V116" s="799">
        <f t="shared" si="47"/>
        <v>0</v>
      </c>
      <c r="W116" s="495">
        <f t="shared" si="47"/>
        <v>0</v>
      </c>
      <c r="X116" s="495">
        <f t="shared" si="47"/>
        <v>0</v>
      </c>
      <c r="Y116" s="495">
        <f t="shared" si="47"/>
        <v>0</v>
      </c>
      <c r="Z116" s="484">
        <f>SUM(Z117:Z118)</f>
        <v>0</v>
      </c>
    </row>
    <row r="117" spans="1:26" s="818" customFormat="1" ht="15" hidden="1" customHeight="1">
      <c r="A117" s="988"/>
      <c r="B117" s="178"/>
      <c r="C117" s="281">
        <f>SUM(F117:J117)</f>
        <v>0</v>
      </c>
      <c r="D117" s="278">
        <f>SUM(C117)/1.27</f>
        <v>0</v>
      </c>
      <c r="E117" s="278">
        <f>SUM(D117)*0.27</f>
        <v>0</v>
      </c>
      <c r="F117" s="480">
        <v>0</v>
      </c>
      <c r="G117" s="278">
        <v>0</v>
      </c>
      <c r="H117" s="278">
        <v>0</v>
      </c>
      <c r="I117" s="278">
        <v>0</v>
      </c>
      <c r="J117" s="281">
        <v>0</v>
      </c>
      <c r="K117" s="505">
        <v>0</v>
      </c>
      <c r="L117" s="506">
        <v>0</v>
      </c>
      <c r="M117" s="506">
        <v>0</v>
      </c>
      <c r="N117" s="510">
        <v>0</v>
      </c>
      <c r="O117" s="507">
        <v>0</v>
      </c>
      <c r="P117" s="507">
        <v>0</v>
      </c>
      <c r="Q117" s="507">
        <v>0</v>
      </c>
      <c r="R117" s="508">
        <v>0</v>
      </c>
      <c r="S117" s="281">
        <f>SUM(V117:Z117)</f>
        <v>0</v>
      </c>
      <c r="T117" s="278">
        <f>SUM(S117)/1.27</f>
        <v>0</v>
      </c>
      <c r="U117" s="278">
        <f>SUM(T117)*0.27</f>
        <v>0</v>
      </c>
      <c r="V117" s="480">
        <f t="shared" ref="V117:Z118" si="48">SUM(F117+N117)</f>
        <v>0</v>
      </c>
      <c r="W117" s="278">
        <f t="shared" si="48"/>
        <v>0</v>
      </c>
      <c r="X117" s="278">
        <f t="shared" si="48"/>
        <v>0</v>
      </c>
      <c r="Y117" s="278">
        <f t="shared" si="48"/>
        <v>0</v>
      </c>
      <c r="Z117" s="281">
        <f t="shared" si="48"/>
        <v>0</v>
      </c>
    </row>
    <row r="118" spans="1:26" s="818" customFormat="1" ht="15" hidden="1" customHeight="1">
      <c r="A118" s="988"/>
      <c r="B118" s="178"/>
      <c r="C118" s="281">
        <f>SUM(F118:J118)</f>
        <v>0</v>
      </c>
      <c r="D118" s="278">
        <f>SUM(C118)/1.27</f>
        <v>0</v>
      </c>
      <c r="E118" s="278">
        <f>SUM(D118)*0.27</f>
        <v>0</v>
      </c>
      <c r="F118" s="480">
        <v>0</v>
      </c>
      <c r="G118" s="278">
        <v>0</v>
      </c>
      <c r="H118" s="278">
        <v>0</v>
      </c>
      <c r="I118" s="278">
        <v>0</v>
      </c>
      <c r="J118" s="281">
        <v>0</v>
      </c>
      <c r="K118" s="505">
        <v>0</v>
      </c>
      <c r="L118" s="506">
        <v>0</v>
      </c>
      <c r="M118" s="506">
        <v>0</v>
      </c>
      <c r="N118" s="510">
        <v>0</v>
      </c>
      <c r="O118" s="507">
        <v>0</v>
      </c>
      <c r="P118" s="507">
        <v>0</v>
      </c>
      <c r="Q118" s="507">
        <v>0</v>
      </c>
      <c r="R118" s="508">
        <v>0</v>
      </c>
      <c r="S118" s="281">
        <f>SUM(V118:Z118)</f>
        <v>0</v>
      </c>
      <c r="T118" s="278">
        <f>SUM(S118)/1.27</f>
        <v>0</v>
      </c>
      <c r="U118" s="278">
        <f>SUM(T118)*0.27</f>
        <v>0</v>
      </c>
      <c r="V118" s="480">
        <f t="shared" si="48"/>
        <v>0</v>
      </c>
      <c r="W118" s="278">
        <f t="shared" si="48"/>
        <v>0</v>
      </c>
      <c r="X118" s="278">
        <f t="shared" si="48"/>
        <v>0</v>
      </c>
      <c r="Y118" s="278">
        <f t="shared" si="48"/>
        <v>0</v>
      </c>
      <c r="Z118" s="281">
        <f t="shared" si="48"/>
        <v>0</v>
      </c>
    </row>
    <row r="119" spans="1:26" s="818" customFormat="1" ht="15" hidden="1" customHeight="1">
      <c r="A119" s="988"/>
      <c r="B119" s="178"/>
      <c r="C119" s="281"/>
      <c r="D119" s="278"/>
      <c r="E119" s="278"/>
      <c r="F119" s="480"/>
      <c r="G119" s="278"/>
      <c r="H119" s="278"/>
      <c r="I119" s="278"/>
      <c r="J119" s="281"/>
      <c r="K119" s="509"/>
      <c r="L119" s="506"/>
      <c r="M119" s="506"/>
      <c r="N119" s="510"/>
      <c r="O119" s="507"/>
      <c r="P119" s="507"/>
      <c r="Q119" s="507"/>
      <c r="R119" s="508"/>
      <c r="S119" s="281"/>
      <c r="T119" s="278"/>
      <c r="U119" s="278"/>
      <c r="V119" s="480"/>
      <c r="W119" s="278"/>
      <c r="X119" s="278"/>
      <c r="Y119" s="278"/>
      <c r="Z119" s="281"/>
    </row>
    <row r="120" spans="1:26" s="818" customFormat="1" ht="15" hidden="1" customHeight="1">
      <c r="A120" s="988"/>
      <c r="B120" s="178"/>
      <c r="C120" s="281"/>
      <c r="D120" s="278"/>
      <c r="E120" s="278"/>
      <c r="F120" s="480"/>
      <c r="G120" s="278"/>
      <c r="H120" s="278"/>
      <c r="I120" s="278"/>
      <c r="J120" s="281"/>
      <c r="K120" s="478"/>
      <c r="L120" s="135"/>
      <c r="M120" s="135"/>
      <c r="N120" s="500"/>
      <c r="O120" s="501"/>
      <c r="P120" s="501"/>
      <c r="Q120" s="501"/>
      <c r="R120" s="819"/>
      <c r="S120" s="281"/>
      <c r="T120" s="278"/>
      <c r="U120" s="278"/>
      <c r="V120" s="480"/>
      <c r="W120" s="278"/>
      <c r="X120" s="278"/>
      <c r="Y120" s="278"/>
      <c r="Z120" s="281"/>
    </row>
    <row r="121" spans="1:26" s="818" customFormat="1" ht="15" customHeight="1">
      <c r="A121" s="20" t="s">
        <v>304</v>
      </c>
      <c r="B121" s="233"/>
      <c r="C121" s="484">
        <f t="shared" ref="C121:J121" si="49">SUM(C122:C127)</f>
        <v>0</v>
      </c>
      <c r="D121" s="495">
        <f t="shared" si="49"/>
        <v>0</v>
      </c>
      <c r="E121" s="495">
        <f t="shared" si="49"/>
        <v>0</v>
      </c>
      <c r="F121" s="799">
        <f t="shared" si="49"/>
        <v>0</v>
      </c>
      <c r="G121" s="495">
        <f t="shared" si="49"/>
        <v>0</v>
      </c>
      <c r="H121" s="495">
        <f t="shared" si="49"/>
        <v>0</v>
      </c>
      <c r="I121" s="495">
        <f t="shared" si="49"/>
        <v>0</v>
      </c>
      <c r="J121" s="484">
        <f t="shared" si="49"/>
        <v>0</v>
      </c>
      <c r="K121" s="484">
        <f t="shared" ref="K121:Z121" si="50">SUM(K122:K123)</f>
        <v>3415</v>
      </c>
      <c r="L121" s="484">
        <f t="shared" si="50"/>
        <v>2689</v>
      </c>
      <c r="M121" s="484">
        <f t="shared" si="50"/>
        <v>726</v>
      </c>
      <c r="N121" s="799">
        <f t="shared" si="50"/>
        <v>3415</v>
      </c>
      <c r="O121" s="495">
        <f t="shared" si="50"/>
        <v>0</v>
      </c>
      <c r="P121" s="495">
        <f t="shared" si="50"/>
        <v>0</v>
      </c>
      <c r="Q121" s="495">
        <f t="shared" si="50"/>
        <v>0</v>
      </c>
      <c r="R121" s="484">
        <f t="shared" si="50"/>
        <v>0</v>
      </c>
      <c r="S121" s="484">
        <f t="shared" si="50"/>
        <v>3415</v>
      </c>
      <c r="T121" s="495">
        <f t="shared" si="50"/>
        <v>2689</v>
      </c>
      <c r="U121" s="495">
        <f t="shared" si="50"/>
        <v>726</v>
      </c>
      <c r="V121" s="799">
        <f t="shared" si="50"/>
        <v>3415</v>
      </c>
      <c r="W121" s="495">
        <f t="shared" si="50"/>
        <v>0</v>
      </c>
      <c r="X121" s="495">
        <f t="shared" si="50"/>
        <v>0</v>
      </c>
      <c r="Y121" s="495">
        <f t="shared" si="50"/>
        <v>0</v>
      </c>
      <c r="Z121" s="484">
        <f t="shared" si="50"/>
        <v>0</v>
      </c>
    </row>
    <row r="122" spans="1:26" s="818" customFormat="1" ht="15" customHeight="1">
      <c r="A122" s="988"/>
      <c r="B122" s="178" t="s">
        <v>87</v>
      </c>
      <c r="C122" s="281"/>
      <c r="D122" s="278"/>
      <c r="E122" s="278"/>
      <c r="F122" s="480"/>
      <c r="G122" s="278"/>
      <c r="H122" s="278"/>
      <c r="I122" s="278"/>
      <c r="J122" s="281"/>
      <c r="K122" s="505">
        <v>3415</v>
      </c>
      <c r="L122" s="506">
        <v>2689</v>
      </c>
      <c r="M122" s="506">
        <v>726</v>
      </c>
      <c r="N122" s="510">
        <v>3415</v>
      </c>
      <c r="O122" s="507">
        <v>0</v>
      </c>
      <c r="P122" s="507">
        <v>0</v>
      </c>
      <c r="Q122" s="507">
        <v>0</v>
      </c>
      <c r="R122" s="508">
        <v>0</v>
      </c>
      <c r="S122" s="281">
        <v>3415</v>
      </c>
      <c r="T122" s="278">
        <v>2689</v>
      </c>
      <c r="U122" s="278">
        <v>726</v>
      </c>
      <c r="V122" s="480">
        <v>3415</v>
      </c>
      <c r="W122" s="278"/>
      <c r="X122" s="278"/>
      <c r="Y122" s="278"/>
      <c r="Z122" s="281"/>
    </row>
    <row r="123" spans="1:26" s="818" customFormat="1" ht="15" customHeight="1">
      <c r="A123" s="988"/>
      <c r="B123" s="178"/>
      <c r="C123" s="281"/>
      <c r="D123" s="278"/>
      <c r="E123" s="278"/>
      <c r="F123" s="480"/>
      <c r="G123" s="278"/>
      <c r="H123" s="278"/>
      <c r="I123" s="278"/>
      <c r="J123" s="281"/>
      <c r="K123" s="505"/>
      <c r="L123" s="506"/>
      <c r="M123" s="506"/>
      <c r="N123" s="510"/>
      <c r="O123" s="507"/>
      <c r="P123" s="507"/>
      <c r="Q123" s="507"/>
      <c r="R123" s="508"/>
      <c r="S123" s="281"/>
      <c r="T123" s="278"/>
      <c r="U123" s="278"/>
      <c r="V123" s="480"/>
      <c r="W123" s="278"/>
      <c r="X123" s="278"/>
      <c r="Y123" s="278"/>
      <c r="Z123" s="281"/>
    </row>
    <row r="124" spans="1:26" s="818" customFormat="1" ht="15" hidden="1" customHeight="1">
      <c r="A124" s="988"/>
      <c r="B124" s="322"/>
      <c r="C124" s="281">
        <f>SUM(F124:I124)</f>
        <v>0</v>
      </c>
      <c r="D124" s="278">
        <f>SUM(C124)/1.27</f>
        <v>0</v>
      </c>
      <c r="E124" s="278">
        <f>SUM(D124)*0.27</f>
        <v>0</v>
      </c>
      <c r="F124" s="480"/>
      <c r="G124" s="278"/>
      <c r="H124" s="278"/>
      <c r="I124" s="278"/>
      <c r="J124" s="281"/>
      <c r="K124" s="509">
        <v>0</v>
      </c>
      <c r="L124" s="506">
        <v>0</v>
      </c>
      <c r="M124" s="506">
        <v>0</v>
      </c>
      <c r="N124" s="510">
        <v>0</v>
      </c>
      <c r="O124" s="507">
        <v>0</v>
      </c>
      <c r="P124" s="507">
        <v>0</v>
      </c>
      <c r="Q124" s="507">
        <v>0</v>
      </c>
      <c r="R124" s="508">
        <v>0</v>
      </c>
      <c r="S124" s="281">
        <f>SUM(V124:Z124)</f>
        <v>0</v>
      </c>
      <c r="T124" s="278">
        <f>SUM(S124)/1.27</f>
        <v>0</v>
      </c>
      <c r="U124" s="278">
        <f>SUM(T124)*0.27</f>
        <v>0</v>
      </c>
      <c r="V124" s="480">
        <f t="shared" ref="V124:Z127" si="51">SUM(F124+N124)</f>
        <v>0</v>
      </c>
      <c r="W124" s="278">
        <f t="shared" si="51"/>
        <v>0</v>
      </c>
      <c r="X124" s="278">
        <f t="shared" si="51"/>
        <v>0</v>
      </c>
      <c r="Y124" s="278">
        <f t="shared" si="51"/>
        <v>0</v>
      </c>
      <c r="Z124" s="281">
        <f t="shared" si="51"/>
        <v>0</v>
      </c>
    </row>
    <row r="125" spans="1:26" s="818" customFormat="1" ht="15" hidden="1" customHeight="1">
      <c r="A125" s="988"/>
      <c r="B125" s="322"/>
      <c r="C125" s="281">
        <f>SUM(F125:I125)</f>
        <v>0</v>
      </c>
      <c r="D125" s="278">
        <f>SUM(C125)/1.27</f>
        <v>0</v>
      </c>
      <c r="E125" s="278">
        <f>SUM(D125)*0.27</f>
        <v>0</v>
      </c>
      <c r="F125" s="480"/>
      <c r="G125" s="278"/>
      <c r="H125" s="278"/>
      <c r="I125" s="278"/>
      <c r="J125" s="281"/>
      <c r="K125" s="509">
        <v>0</v>
      </c>
      <c r="L125" s="506">
        <v>0</v>
      </c>
      <c r="M125" s="506">
        <v>0</v>
      </c>
      <c r="N125" s="510">
        <v>0</v>
      </c>
      <c r="O125" s="507">
        <v>0</v>
      </c>
      <c r="P125" s="507">
        <v>0</v>
      </c>
      <c r="Q125" s="507">
        <v>0</v>
      </c>
      <c r="R125" s="508">
        <v>0</v>
      </c>
      <c r="S125" s="281">
        <f>SUM(V125:Z125)</f>
        <v>0</v>
      </c>
      <c r="T125" s="278">
        <f>SUM(S125)/1.27</f>
        <v>0</v>
      </c>
      <c r="U125" s="278">
        <f>SUM(T125)*0.27</f>
        <v>0</v>
      </c>
      <c r="V125" s="480">
        <f t="shared" si="51"/>
        <v>0</v>
      </c>
      <c r="W125" s="278">
        <f t="shared" si="51"/>
        <v>0</v>
      </c>
      <c r="X125" s="278">
        <f t="shared" si="51"/>
        <v>0</v>
      </c>
      <c r="Y125" s="278">
        <f t="shared" si="51"/>
        <v>0</v>
      </c>
      <c r="Z125" s="281">
        <f t="shared" si="51"/>
        <v>0</v>
      </c>
    </row>
    <row r="126" spans="1:26" s="818" customFormat="1" ht="15" hidden="1" customHeight="1">
      <c r="A126" s="988"/>
      <c r="B126" s="322"/>
      <c r="C126" s="281">
        <f>SUM(F126:I126)</f>
        <v>0</v>
      </c>
      <c r="D126" s="278">
        <f>SUM(C126)/1.27</f>
        <v>0</v>
      </c>
      <c r="E126" s="278">
        <f>SUM(D126)*0.27</f>
        <v>0</v>
      </c>
      <c r="F126" s="480"/>
      <c r="G126" s="278"/>
      <c r="H126" s="278"/>
      <c r="I126" s="278"/>
      <c r="J126" s="281"/>
      <c r="K126" s="509">
        <v>0</v>
      </c>
      <c r="L126" s="506">
        <v>0</v>
      </c>
      <c r="M126" s="506">
        <v>0</v>
      </c>
      <c r="N126" s="510">
        <v>0</v>
      </c>
      <c r="O126" s="507">
        <v>0</v>
      </c>
      <c r="P126" s="507">
        <v>0</v>
      </c>
      <c r="Q126" s="507">
        <v>0</v>
      </c>
      <c r="R126" s="508">
        <v>0</v>
      </c>
      <c r="S126" s="281">
        <f>SUM(V126:Z126)</f>
        <v>0</v>
      </c>
      <c r="T126" s="278">
        <f>SUM(S126)/1.27</f>
        <v>0</v>
      </c>
      <c r="U126" s="278">
        <f>SUM(T126)*0.27</f>
        <v>0</v>
      </c>
      <c r="V126" s="480">
        <f t="shared" si="51"/>
        <v>0</v>
      </c>
      <c r="W126" s="278">
        <f t="shared" si="51"/>
        <v>0</v>
      </c>
      <c r="X126" s="278">
        <f t="shared" si="51"/>
        <v>0</v>
      </c>
      <c r="Y126" s="278">
        <f t="shared" si="51"/>
        <v>0</v>
      </c>
      <c r="Z126" s="281">
        <f t="shared" si="51"/>
        <v>0</v>
      </c>
    </row>
    <row r="127" spans="1:26" s="818" customFormat="1" ht="15" hidden="1" customHeight="1">
      <c r="A127" s="988"/>
      <c r="B127" s="178"/>
      <c r="C127" s="281">
        <f>SUM(F127:I127)</f>
        <v>0</v>
      </c>
      <c r="D127" s="278">
        <f>SUM(C127)/1.25</f>
        <v>0</v>
      </c>
      <c r="E127" s="278">
        <f>SUM(D127)*0.25</f>
        <v>0</v>
      </c>
      <c r="F127" s="480"/>
      <c r="G127" s="278"/>
      <c r="H127" s="278"/>
      <c r="I127" s="278"/>
      <c r="J127" s="281"/>
      <c r="K127" s="509">
        <v>0</v>
      </c>
      <c r="L127" s="506">
        <v>0</v>
      </c>
      <c r="M127" s="506">
        <v>0</v>
      </c>
      <c r="N127" s="510">
        <v>0</v>
      </c>
      <c r="O127" s="507">
        <v>0</v>
      </c>
      <c r="P127" s="507">
        <v>0</v>
      </c>
      <c r="Q127" s="507">
        <v>0</v>
      </c>
      <c r="R127" s="508">
        <v>0</v>
      </c>
      <c r="S127" s="281">
        <f>SUM(V127:Y127)</f>
        <v>0</v>
      </c>
      <c r="T127" s="278">
        <f>SUM(S127)/1.27</f>
        <v>0</v>
      </c>
      <c r="U127" s="278">
        <f>SUM(T127)*0.27</f>
        <v>0</v>
      </c>
      <c r="V127" s="480">
        <f t="shared" si="51"/>
        <v>0</v>
      </c>
      <c r="W127" s="278">
        <f t="shared" si="51"/>
        <v>0</v>
      </c>
      <c r="X127" s="278">
        <f t="shared" si="51"/>
        <v>0</v>
      </c>
      <c r="Y127" s="278">
        <f t="shared" si="51"/>
        <v>0</v>
      </c>
      <c r="Z127" s="281">
        <f t="shared" si="51"/>
        <v>0</v>
      </c>
    </row>
    <row r="128" spans="1:26" s="818" customFormat="1" ht="15" hidden="1" customHeight="1">
      <c r="A128" s="988"/>
      <c r="B128" s="178"/>
      <c r="C128" s="281"/>
      <c r="D128" s="278"/>
      <c r="E128" s="278"/>
      <c r="F128" s="480"/>
      <c r="G128" s="278"/>
      <c r="H128" s="278"/>
      <c r="I128" s="278"/>
      <c r="J128" s="281"/>
      <c r="K128" s="509"/>
      <c r="L128" s="506"/>
      <c r="M128" s="506"/>
      <c r="N128" s="510"/>
      <c r="O128" s="507"/>
      <c r="P128" s="507"/>
      <c r="Q128" s="507"/>
      <c r="R128" s="508"/>
      <c r="S128" s="281"/>
      <c r="T128" s="278"/>
      <c r="U128" s="278"/>
      <c r="V128" s="480"/>
      <c r="W128" s="278"/>
      <c r="X128" s="278"/>
      <c r="Y128" s="278"/>
      <c r="Z128" s="281"/>
    </row>
    <row r="129" spans="1:26" s="818" customFormat="1" ht="15" hidden="1" customHeight="1">
      <c r="A129" s="20" t="s">
        <v>496</v>
      </c>
      <c r="B129" s="233"/>
      <c r="C129" s="484">
        <f>SUM(C130:C133)</f>
        <v>0</v>
      </c>
      <c r="D129" s="495">
        <f t="shared" ref="D129:Y129" si="52">SUM(D130:D133)</f>
        <v>0</v>
      </c>
      <c r="E129" s="495">
        <f t="shared" si="52"/>
        <v>0</v>
      </c>
      <c r="F129" s="799">
        <f t="shared" si="52"/>
        <v>0</v>
      </c>
      <c r="G129" s="495">
        <f t="shared" si="52"/>
        <v>0</v>
      </c>
      <c r="H129" s="495">
        <f t="shared" si="52"/>
        <v>0</v>
      </c>
      <c r="I129" s="495">
        <f t="shared" si="52"/>
        <v>0</v>
      </c>
      <c r="J129" s="484">
        <f t="shared" si="52"/>
        <v>0</v>
      </c>
      <c r="K129" s="821">
        <v>0</v>
      </c>
      <c r="L129" s="811">
        <v>0</v>
      </c>
      <c r="M129" s="811">
        <v>0</v>
      </c>
      <c r="N129" s="822">
        <v>0</v>
      </c>
      <c r="O129" s="811">
        <v>0</v>
      </c>
      <c r="P129" s="811">
        <v>0</v>
      </c>
      <c r="Q129" s="811">
        <v>0</v>
      </c>
      <c r="R129" s="812">
        <v>0</v>
      </c>
      <c r="S129" s="484">
        <f t="shared" si="52"/>
        <v>0</v>
      </c>
      <c r="T129" s="495">
        <f t="shared" si="52"/>
        <v>0</v>
      </c>
      <c r="U129" s="495">
        <f t="shared" si="52"/>
        <v>0</v>
      </c>
      <c r="V129" s="799">
        <f t="shared" si="52"/>
        <v>0</v>
      </c>
      <c r="W129" s="495">
        <f t="shared" si="52"/>
        <v>0</v>
      </c>
      <c r="X129" s="495">
        <f t="shared" si="52"/>
        <v>0</v>
      </c>
      <c r="Y129" s="495">
        <f t="shared" si="52"/>
        <v>0</v>
      </c>
      <c r="Z129" s="484">
        <f>SUM(Z130:Z133)</f>
        <v>0</v>
      </c>
    </row>
    <row r="130" spans="1:26" s="818" customFormat="1" ht="15" hidden="1" customHeight="1">
      <c r="A130" s="988"/>
      <c r="B130" s="178"/>
      <c r="C130" s="281">
        <f>SUM(F130:J130)</f>
        <v>0</v>
      </c>
      <c r="D130" s="278">
        <f>SUM(C130)/1.27</f>
        <v>0</v>
      </c>
      <c r="E130" s="278">
        <f>SUM(D130)*0.27</f>
        <v>0</v>
      </c>
      <c r="F130" s="480"/>
      <c r="G130" s="278"/>
      <c r="H130" s="278"/>
      <c r="I130" s="278"/>
      <c r="J130" s="281"/>
      <c r="K130" s="505">
        <v>0</v>
      </c>
      <c r="L130" s="506">
        <v>0</v>
      </c>
      <c r="M130" s="506">
        <v>0</v>
      </c>
      <c r="N130" s="510">
        <v>0</v>
      </c>
      <c r="O130" s="507">
        <v>0</v>
      </c>
      <c r="P130" s="507">
        <v>0</v>
      </c>
      <c r="Q130" s="507">
        <v>0</v>
      </c>
      <c r="R130" s="508">
        <v>0</v>
      </c>
      <c r="S130" s="281">
        <f>SUM(V130:Z130)</f>
        <v>0</v>
      </c>
      <c r="T130" s="278">
        <f>SUM(S130)/1.27</f>
        <v>0</v>
      </c>
      <c r="U130" s="278">
        <f>SUM(T130)*0.27</f>
        <v>0</v>
      </c>
      <c r="V130" s="480">
        <f t="shared" ref="V130:Z133" si="53">SUM(F130+N130)</f>
        <v>0</v>
      </c>
      <c r="W130" s="823">
        <f t="shared" si="53"/>
        <v>0</v>
      </c>
      <c r="X130" s="823">
        <f t="shared" si="53"/>
        <v>0</v>
      </c>
      <c r="Y130" s="278">
        <f t="shared" si="53"/>
        <v>0</v>
      </c>
      <c r="Z130" s="281">
        <f t="shared" si="53"/>
        <v>0</v>
      </c>
    </row>
    <row r="131" spans="1:26" s="818" customFormat="1" ht="15" hidden="1" customHeight="1">
      <c r="A131" s="988"/>
      <c r="B131" s="178"/>
      <c r="C131" s="281">
        <f>SUM(F131:I131)</f>
        <v>0</v>
      </c>
      <c r="D131" s="278">
        <f>SUM(C131)/1.27</f>
        <v>0</v>
      </c>
      <c r="E131" s="278">
        <f>SUM(D131)*0.27</f>
        <v>0</v>
      </c>
      <c r="F131" s="480"/>
      <c r="G131" s="278"/>
      <c r="H131" s="278"/>
      <c r="I131" s="278"/>
      <c r="J131" s="281"/>
      <c r="K131" s="509">
        <v>0</v>
      </c>
      <c r="L131" s="506">
        <v>0</v>
      </c>
      <c r="M131" s="506">
        <v>0</v>
      </c>
      <c r="N131" s="510">
        <v>0</v>
      </c>
      <c r="O131" s="507">
        <v>0</v>
      </c>
      <c r="P131" s="507">
        <v>0</v>
      </c>
      <c r="Q131" s="507">
        <v>0</v>
      </c>
      <c r="R131" s="508">
        <v>0</v>
      </c>
      <c r="S131" s="281">
        <f>SUM(V131:Z131)</f>
        <v>0</v>
      </c>
      <c r="T131" s="278">
        <f>SUM(S131)/1.27</f>
        <v>0</v>
      </c>
      <c r="U131" s="278">
        <f>SUM(T131)*0.27</f>
        <v>0</v>
      </c>
      <c r="V131" s="480">
        <f t="shared" si="53"/>
        <v>0</v>
      </c>
      <c r="W131" s="823">
        <f t="shared" si="53"/>
        <v>0</v>
      </c>
      <c r="X131" s="823">
        <f t="shared" si="53"/>
        <v>0</v>
      </c>
      <c r="Y131" s="278">
        <f t="shared" si="53"/>
        <v>0</v>
      </c>
      <c r="Z131" s="281">
        <f t="shared" si="53"/>
        <v>0</v>
      </c>
    </row>
    <row r="132" spans="1:26" s="818" customFormat="1" ht="15" hidden="1" customHeight="1">
      <c r="A132" s="988"/>
      <c r="B132" s="178"/>
      <c r="C132" s="281">
        <f>SUM(F132:I132)</f>
        <v>0</v>
      </c>
      <c r="D132" s="278">
        <f>SUM(C132)/1.25</f>
        <v>0</v>
      </c>
      <c r="E132" s="278">
        <f>SUM(D132)*0.25</f>
        <v>0</v>
      </c>
      <c r="F132" s="480"/>
      <c r="G132" s="278"/>
      <c r="H132" s="278"/>
      <c r="I132" s="278"/>
      <c r="J132" s="281"/>
      <c r="K132" s="509">
        <v>0</v>
      </c>
      <c r="L132" s="506">
        <v>0</v>
      </c>
      <c r="M132" s="506">
        <v>0</v>
      </c>
      <c r="N132" s="510">
        <v>0</v>
      </c>
      <c r="O132" s="507">
        <v>0</v>
      </c>
      <c r="P132" s="507">
        <v>0</v>
      </c>
      <c r="Q132" s="507">
        <v>0</v>
      </c>
      <c r="R132" s="508">
        <v>0</v>
      </c>
      <c r="S132" s="281">
        <f>SUM(V132:Y132)</f>
        <v>0</v>
      </c>
      <c r="T132" s="278">
        <f>SUM(S132)/1.27</f>
        <v>0</v>
      </c>
      <c r="U132" s="278">
        <f>SUM(T132)*0.27</f>
        <v>0</v>
      </c>
      <c r="V132" s="480">
        <f t="shared" si="53"/>
        <v>0</v>
      </c>
      <c r="W132" s="278">
        <f t="shared" si="53"/>
        <v>0</v>
      </c>
      <c r="X132" s="278">
        <f t="shared" si="53"/>
        <v>0</v>
      </c>
      <c r="Y132" s="278">
        <f t="shared" si="53"/>
        <v>0</v>
      </c>
      <c r="Z132" s="281">
        <f t="shared" si="53"/>
        <v>0</v>
      </c>
    </row>
    <row r="133" spans="1:26" s="818" customFormat="1" ht="15" hidden="1" customHeight="1">
      <c r="A133" s="988"/>
      <c r="B133" s="178"/>
      <c r="C133" s="281">
        <f>SUM(F133:I133)</f>
        <v>0</v>
      </c>
      <c r="D133" s="278">
        <f>SUM(C133)/1.25</f>
        <v>0</v>
      </c>
      <c r="E133" s="278">
        <f>SUM(D133)*0.25</f>
        <v>0</v>
      </c>
      <c r="F133" s="480"/>
      <c r="G133" s="278"/>
      <c r="H133" s="278"/>
      <c r="I133" s="278"/>
      <c r="J133" s="281"/>
      <c r="K133" s="509">
        <v>0</v>
      </c>
      <c r="L133" s="506">
        <v>0</v>
      </c>
      <c r="M133" s="506">
        <v>0</v>
      </c>
      <c r="N133" s="510">
        <v>0</v>
      </c>
      <c r="O133" s="507">
        <v>0</v>
      </c>
      <c r="P133" s="507">
        <v>0</v>
      </c>
      <c r="Q133" s="507">
        <v>0</v>
      </c>
      <c r="R133" s="508">
        <v>0</v>
      </c>
      <c r="S133" s="281">
        <f>SUM(V133:Y133)</f>
        <v>0</v>
      </c>
      <c r="T133" s="278">
        <f>SUM(S133)/1.27</f>
        <v>0</v>
      </c>
      <c r="U133" s="278">
        <f>SUM(T133)*0.27</f>
        <v>0</v>
      </c>
      <c r="V133" s="480">
        <f t="shared" si="53"/>
        <v>0</v>
      </c>
      <c r="W133" s="278">
        <f t="shared" si="53"/>
        <v>0</v>
      </c>
      <c r="X133" s="278">
        <f t="shared" si="53"/>
        <v>0</v>
      </c>
      <c r="Y133" s="278">
        <f t="shared" si="53"/>
        <v>0</v>
      </c>
      <c r="Z133" s="281">
        <f t="shared" si="53"/>
        <v>0</v>
      </c>
    </row>
    <row r="134" spans="1:26" s="818" customFormat="1" ht="15" hidden="1" customHeight="1">
      <c r="A134" s="988"/>
      <c r="B134" s="178"/>
      <c r="C134" s="281"/>
      <c r="D134" s="278"/>
      <c r="E134" s="278"/>
      <c r="F134" s="480"/>
      <c r="G134" s="278"/>
      <c r="H134" s="278"/>
      <c r="I134" s="278"/>
      <c r="J134" s="281"/>
      <c r="K134" s="509"/>
      <c r="L134" s="506"/>
      <c r="M134" s="506"/>
      <c r="N134" s="510"/>
      <c r="O134" s="507"/>
      <c r="P134" s="507"/>
      <c r="Q134" s="507"/>
      <c r="R134" s="508"/>
      <c r="S134" s="281"/>
      <c r="T134" s="278"/>
      <c r="U134" s="278"/>
      <c r="V134" s="480"/>
      <c r="W134" s="278"/>
      <c r="X134" s="278"/>
      <c r="Y134" s="278"/>
      <c r="Z134" s="281"/>
    </row>
    <row r="135" spans="1:26" s="818" customFormat="1" ht="15" hidden="1" customHeight="1">
      <c r="A135" s="20" t="s">
        <v>1171</v>
      </c>
      <c r="B135" s="233"/>
      <c r="C135" s="484">
        <f>SUM(C136:C138)</f>
        <v>0</v>
      </c>
      <c r="D135" s="495">
        <f t="shared" ref="D135:Y135" si="54">SUM(D136:D138)</f>
        <v>0</v>
      </c>
      <c r="E135" s="495">
        <f t="shared" si="54"/>
        <v>0</v>
      </c>
      <c r="F135" s="799">
        <f t="shared" si="54"/>
        <v>0</v>
      </c>
      <c r="G135" s="495">
        <f t="shared" si="54"/>
        <v>0</v>
      </c>
      <c r="H135" s="495">
        <f t="shared" si="54"/>
        <v>0</v>
      </c>
      <c r="I135" s="495">
        <f t="shared" si="54"/>
        <v>0</v>
      </c>
      <c r="J135" s="484">
        <f t="shared" si="54"/>
        <v>0</v>
      </c>
      <c r="K135" s="821">
        <v>0</v>
      </c>
      <c r="L135" s="811">
        <v>0</v>
      </c>
      <c r="M135" s="811">
        <v>0</v>
      </c>
      <c r="N135" s="822">
        <v>0</v>
      </c>
      <c r="O135" s="811">
        <v>0</v>
      </c>
      <c r="P135" s="811">
        <v>0</v>
      </c>
      <c r="Q135" s="811">
        <v>0</v>
      </c>
      <c r="R135" s="812">
        <v>0</v>
      </c>
      <c r="S135" s="484">
        <f t="shared" si="54"/>
        <v>0</v>
      </c>
      <c r="T135" s="495">
        <f t="shared" si="54"/>
        <v>0</v>
      </c>
      <c r="U135" s="495">
        <f t="shared" si="54"/>
        <v>0</v>
      </c>
      <c r="V135" s="799">
        <f t="shared" si="54"/>
        <v>0</v>
      </c>
      <c r="W135" s="495">
        <f t="shared" si="54"/>
        <v>0</v>
      </c>
      <c r="X135" s="495">
        <f t="shared" si="54"/>
        <v>0</v>
      </c>
      <c r="Y135" s="495">
        <f t="shared" si="54"/>
        <v>0</v>
      </c>
      <c r="Z135" s="484">
        <f>SUM(Z136:Z138)</f>
        <v>0</v>
      </c>
    </row>
    <row r="136" spans="1:26" s="818" customFormat="1" ht="15" hidden="1" customHeight="1">
      <c r="A136" s="988"/>
      <c r="B136" s="178"/>
      <c r="C136" s="281">
        <f>SUM(F136:J136)</f>
        <v>0</v>
      </c>
      <c r="D136" s="278">
        <f>SUM(C136)/1.27</f>
        <v>0</v>
      </c>
      <c r="E136" s="278">
        <f>SUM(D136)*0.27</f>
        <v>0</v>
      </c>
      <c r="F136" s="480"/>
      <c r="G136" s="278"/>
      <c r="H136" s="278"/>
      <c r="I136" s="278"/>
      <c r="J136" s="281"/>
      <c r="K136" s="505">
        <v>0</v>
      </c>
      <c r="L136" s="506"/>
      <c r="M136" s="506"/>
      <c r="N136" s="510">
        <v>0</v>
      </c>
      <c r="O136" s="507">
        <v>0</v>
      </c>
      <c r="P136" s="507">
        <v>0</v>
      </c>
      <c r="Q136" s="507">
        <v>0</v>
      </c>
      <c r="R136" s="508">
        <v>0</v>
      </c>
      <c r="S136" s="281">
        <f>SUM(V136:Z136)</f>
        <v>0</v>
      </c>
      <c r="T136" s="278"/>
      <c r="U136" s="278"/>
      <c r="V136" s="480">
        <f t="shared" ref="V136:Z138" si="55">SUM(F136+N136)</f>
        <v>0</v>
      </c>
      <c r="W136" s="278">
        <f t="shared" si="55"/>
        <v>0</v>
      </c>
      <c r="X136" s="278">
        <f t="shared" si="55"/>
        <v>0</v>
      </c>
      <c r="Y136" s="278">
        <f t="shared" si="55"/>
        <v>0</v>
      </c>
      <c r="Z136" s="281">
        <f t="shared" si="55"/>
        <v>0</v>
      </c>
    </row>
    <row r="137" spans="1:26" s="818" customFormat="1" ht="15" hidden="1" customHeight="1">
      <c r="A137" s="988"/>
      <c r="B137" s="178"/>
      <c r="C137" s="281">
        <f>SUM(F137:I137)</f>
        <v>0</v>
      </c>
      <c r="D137" s="278">
        <f>SUM(C137)/1.27</f>
        <v>0</v>
      </c>
      <c r="E137" s="278">
        <f>SUM(D137)*0.27</f>
        <v>0</v>
      </c>
      <c r="F137" s="480"/>
      <c r="G137" s="278"/>
      <c r="H137" s="278"/>
      <c r="I137" s="278"/>
      <c r="J137" s="281"/>
      <c r="K137" s="509">
        <v>0</v>
      </c>
      <c r="L137" s="506">
        <v>0</v>
      </c>
      <c r="M137" s="506">
        <v>0</v>
      </c>
      <c r="N137" s="510">
        <v>0</v>
      </c>
      <c r="O137" s="507">
        <v>0</v>
      </c>
      <c r="P137" s="507">
        <v>0</v>
      </c>
      <c r="Q137" s="507">
        <v>0</v>
      </c>
      <c r="R137" s="508">
        <v>0</v>
      </c>
      <c r="S137" s="281">
        <f>SUM(V137:Y137)</f>
        <v>0</v>
      </c>
      <c r="T137" s="278">
        <f>SUM(S137)/1.27</f>
        <v>0</v>
      </c>
      <c r="U137" s="278">
        <f>SUM(T137)*0.27</f>
        <v>0</v>
      </c>
      <c r="V137" s="480">
        <f t="shared" si="55"/>
        <v>0</v>
      </c>
      <c r="W137" s="278">
        <f t="shared" si="55"/>
        <v>0</v>
      </c>
      <c r="X137" s="278">
        <f t="shared" si="55"/>
        <v>0</v>
      </c>
      <c r="Y137" s="278">
        <f t="shared" si="55"/>
        <v>0</v>
      </c>
      <c r="Z137" s="281">
        <f t="shared" si="55"/>
        <v>0</v>
      </c>
    </row>
    <row r="138" spans="1:26" s="818" customFormat="1" ht="15" hidden="1" customHeight="1">
      <c r="A138" s="988"/>
      <c r="B138" s="178"/>
      <c r="C138" s="281">
        <f>SUM(F138:I138)</f>
        <v>0</v>
      </c>
      <c r="D138" s="278">
        <f>SUM(C138)/1.27</f>
        <v>0</v>
      </c>
      <c r="E138" s="278">
        <f>SUM(D138)*0.27</f>
        <v>0</v>
      </c>
      <c r="F138" s="480"/>
      <c r="G138" s="278"/>
      <c r="H138" s="278"/>
      <c r="I138" s="278"/>
      <c r="J138" s="281"/>
      <c r="K138" s="509">
        <v>0</v>
      </c>
      <c r="L138" s="506">
        <v>0</v>
      </c>
      <c r="M138" s="506">
        <v>0</v>
      </c>
      <c r="N138" s="510">
        <v>0</v>
      </c>
      <c r="O138" s="507">
        <v>0</v>
      </c>
      <c r="P138" s="507">
        <v>0</v>
      </c>
      <c r="Q138" s="507">
        <v>0</v>
      </c>
      <c r="R138" s="508">
        <v>0</v>
      </c>
      <c r="S138" s="281">
        <f>SUM(V138:Y138)</f>
        <v>0</v>
      </c>
      <c r="T138" s="278">
        <f>SUM(S138)/1.27</f>
        <v>0</v>
      </c>
      <c r="U138" s="278">
        <f>SUM(T138)*0.27</f>
        <v>0</v>
      </c>
      <c r="V138" s="480">
        <f t="shared" si="55"/>
        <v>0</v>
      </c>
      <c r="W138" s="278">
        <f t="shared" si="55"/>
        <v>0</v>
      </c>
      <c r="X138" s="278">
        <f t="shared" si="55"/>
        <v>0</v>
      </c>
      <c r="Y138" s="278">
        <f t="shared" si="55"/>
        <v>0</v>
      </c>
      <c r="Z138" s="281">
        <f t="shared" si="55"/>
        <v>0</v>
      </c>
    </row>
    <row r="139" spans="1:26" s="818" customFormat="1" ht="15" hidden="1" customHeight="1">
      <c r="A139" s="988"/>
      <c r="B139" s="178"/>
      <c r="C139" s="281"/>
      <c r="D139" s="278"/>
      <c r="E139" s="278"/>
      <c r="F139" s="480"/>
      <c r="G139" s="278"/>
      <c r="H139" s="278"/>
      <c r="I139" s="278"/>
      <c r="J139" s="281"/>
      <c r="K139" s="509"/>
      <c r="L139" s="506"/>
      <c r="M139" s="506"/>
      <c r="N139" s="510"/>
      <c r="O139" s="507"/>
      <c r="P139" s="507"/>
      <c r="Q139" s="507"/>
      <c r="R139" s="508"/>
      <c r="S139" s="281"/>
      <c r="T139" s="278"/>
      <c r="U139" s="278"/>
      <c r="V139" s="480"/>
      <c r="W139" s="278"/>
      <c r="X139" s="278"/>
      <c r="Y139" s="278"/>
      <c r="Z139" s="281"/>
    </row>
    <row r="140" spans="1:26" s="818" customFormat="1" ht="15" hidden="1" customHeight="1">
      <c r="A140" s="988"/>
      <c r="B140" s="178"/>
      <c r="C140" s="281"/>
      <c r="D140" s="278"/>
      <c r="E140" s="278"/>
      <c r="F140" s="480"/>
      <c r="G140" s="278"/>
      <c r="H140" s="278"/>
      <c r="I140" s="278"/>
      <c r="J140" s="281"/>
      <c r="K140" s="509"/>
      <c r="L140" s="506"/>
      <c r="M140" s="506"/>
      <c r="N140" s="510"/>
      <c r="O140" s="507"/>
      <c r="P140" s="507"/>
      <c r="Q140" s="507"/>
      <c r="R140" s="508"/>
      <c r="S140" s="281"/>
      <c r="T140" s="278"/>
      <c r="U140" s="278"/>
      <c r="V140" s="480"/>
      <c r="W140" s="278"/>
      <c r="X140" s="278"/>
      <c r="Y140" s="278"/>
      <c r="Z140" s="281"/>
    </row>
    <row r="141" spans="1:26" s="818" customFormat="1" ht="15" customHeight="1">
      <c r="A141" s="20" t="s">
        <v>647</v>
      </c>
      <c r="B141" s="235"/>
      <c r="C141" s="484">
        <f t="shared" ref="C141:Z141" si="56">SUM(C142:C161)</f>
        <v>0</v>
      </c>
      <c r="D141" s="495">
        <f t="shared" si="56"/>
        <v>0</v>
      </c>
      <c r="E141" s="495">
        <f t="shared" si="56"/>
        <v>0</v>
      </c>
      <c r="F141" s="799">
        <f t="shared" si="56"/>
        <v>0</v>
      </c>
      <c r="G141" s="495">
        <f t="shared" si="56"/>
        <v>0</v>
      </c>
      <c r="H141" s="495">
        <f t="shared" si="56"/>
        <v>0</v>
      </c>
      <c r="I141" s="495">
        <f t="shared" si="56"/>
        <v>0</v>
      </c>
      <c r="J141" s="484">
        <f t="shared" si="56"/>
        <v>0</v>
      </c>
      <c r="K141" s="484">
        <f t="shared" si="56"/>
        <v>105490</v>
      </c>
      <c r="L141" s="484">
        <f t="shared" si="56"/>
        <v>69458</v>
      </c>
      <c r="M141" s="484">
        <f t="shared" si="56"/>
        <v>18754</v>
      </c>
      <c r="N141" s="799">
        <f t="shared" si="56"/>
        <v>105490</v>
      </c>
      <c r="O141" s="495">
        <f t="shared" si="56"/>
        <v>0</v>
      </c>
      <c r="P141" s="495">
        <f t="shared" si="56"/>
        <v>0</v>
      </c>
      <c r="Q141" s="495">
        <f t="shared" si="56"/>
        <v>0</v>
      </c>
      <c r="R141" s="484">
        <f t="shared" si="56"/>
        <v>0</v>
      </c>
      <c r="S141" s="484">
        <f t="shared" si="56"/>
        <v>81705</v>
      </c>
      <c r="T141" s="495">
        <f t="shared" si="56"/>
        <v>66209</v>
      </c>
      <c r="U141" s="495">
        <f t="shared" si="56"/>
        <v>15496</v>
      </c>
      <c r="V141" s="799">
        <f t="shared" si="56"/>
        <v>81705</v>
      </c>
      <c r="W141" s="495">
        <f t="shared" si="56"/>
        <v>0</v>
      </c>
      <c r="X141" s="495">
        <f t="shared" si="56"/>
        <v>0</v>
      </c>
      <c r="Y141" s="495">
        <f t="shared" si="56"/>
        <v>0</v>
      </c>
      <c r="Z141" s="484">
        <f t="shared" si="56"/>
        <v>0</v>
      </c>
    </row>
    <row r="142" spans="1:26" s="818" customFormat="1" ht="15" customHeight="1">
      <c r="A142" s="988"/>
      <c r="B142" s="178" t="s">
        <v>88</v>
      </c>
      <c r="C142" s="281"/>
      <c r="D142" s="278"/>
      <c r="E142" s="278"/>
      <c r="F142" s="480"/>
      <c r="G142" s="278"/>
      <c r="H142" s="278"/>
      <c r="I142" s="278"/>
      <c r="J142" s="281"/>
      <c r="K142" s="509">
        <v>77124</v>
      </c>
      <c r="L142" s="506">
        <v>60727</v>
      </c>
      <c r="M142" s="506">
        <v>16397</v>
      </c>
      <c r="N142" s="510">
        <v>77124</v>
      </c>
      <c r="O142" s="507">
        <v>0</v>
      </c>
      <c r="P142" s="507">
        <v>0</v>
      </c>
      <c r="Q142" s="507">
        <v>0</v>
      </c>
      <c r="R142" s="508">
        <v>0</v>
      </c>
      <c r="S142" s="281">
        <f>T142+U142</f>
        <v>55128</v>
      </c>
      <c r="T142" s="278">
        <v>43408</v>
      </c>
      <c r="U142" s="278">
        <v>11720</v>
      </c>
      <c r="V142" s="480">
        <v>55128</v>
      </c>
      <c r="W142" s="278"/>
      <c r="X142" s="278"/>
      <c r="Y142" s="278"/>
      <c r="Z142" s="281"/>
    </row>
    <row r="143" spans="1:26" s="818" customFormat="1" ht="15" customHeight="1">
      <c r="A143" s="988"/>
      <c r="B143" s="178" t="s">
        <v>128</v>
      </c>
      <c r="C143" s="281"/>
      <c r="D143" s="278"/>
      <c r="E143" s="278"/>
      <c r="F143" s="480"/>
      <c r="G143" s="278"/>
      <c r="H143" s="278"/>
      <c r="I143" s="278"/>
      <c r="J143" s="281"/>
      <c r="K143" s="509">
        <v>291</v>
      </c>
      <c r="L143" s="506">
        <v>2114</v>
      </c>
      <c r="M143" s="506">
        <v>571</v>
      </c>
      <c r="N143" s="510">
        <v>291</v>
      </c>
      <c r="O143" s="507">
        <v>0</v>
      </c>
      <c r="P143" s="507">
        <v>0</v>
      </c>
      <c r="Q143" s="507">
        <v>0</v>
      </c>
      <c r="R143" s="508">
        <v>0</v>
      </c>
      <c r="S143" s="281">
        <f t="shared" ref="S143:S151" si="57">T143+U143</f>
        <v>0</v>
      </c>
      <c r="T143" s="278"/>
      <c r="U143" s="278"/>
      <c r="V143" s="480"/>
      <c r="W143" s="278"/>
      <c r="X143" s="278"/>
      <c r="Y143" s="278"/>
      <c r="Z143" s="281"/>
    </row>
    <row r="144" spans="1:26" s="818" customFormat="1" ht="15" customHeight="1">
      <c r="A144" s="988"/>
      <c r="B144" s="178" t="s">
        <v>129</v>
      </c>
      <c r="C144" s="281"/>
      <c r="D144" s="278"/>
      <c r="E144" s="278"/>
      <c r="F144" s="480"/>
      <c r="G144" s="278"/>
      <c r="H144" s="278"/>
      <c r="I144" s="278"/>
      <c r="J144" s="281"/>
      <c r="K144" s="509">
        <v>5959</v>
      </c>
      <c r="L144" s="506">
        <v>6617</v>
      </c>
      <c r="M144" s="506">
        <v>1786</v>
      </c>
      <c r="N144" s="510">
        <v>5959</v>
      </c>
      <c r="O144" s="507">
        <v>0</v>
      </c>
      <c r="P144" s="507">
        <v>0</v>
      </c>
      <c r="Q144" s="507">
        <v>0</v>
      </c>
      <c r="R144" s="508">
        <v>0</v>
      </c>
      <c r="S144" s="281">
        <f t="shared" si="57"/>
        <v>5959</v>
      </c>
      <c r="T144" s="278">
        <v>5959</v>
      </c>
      <c r="U144" s="278"/>
      <c r="V144" s="480">
        <v>5959</v>
      </c>
      <c r="W144" s="278"/>
      <c r="X144" s="278"/>
      <c r="Y144" s="278"/>
      <c r="Z144" s="281"/>
    </row>
    <row r="145" spans="1:26" s="818" customFormat="1" ht="15" customHeight="1">
      <c r="A145" s="988"/>
      <c r="B145" s="178" t="s">
        <v>1300</v>
      </c>
      <c r="C145" s="281"/>
      <c r="D145" s="278">
        <f t="shared" ref="D145:D160" si="58">SUM(C145)/1.27</f>
        <v>0</v>
      </c>
      <c r="E145" s="278">
        <f t="shared" ref="E145:E160" si="59">SUM(D145)*0.27</f>
        <v>0</v>
      </c>
      <c r="F145" s="480"/>
      <c r="G145" s="278"/>
      <c r="H145" s="278"/>
      <c r="I145" s="278"/>
      <c r="J145" s="281"/>
      <c r="K145" s="509">
        <v>1360</v>
      </c>
      <c r="L145" s="506">
        <v>0</v>
      </c>
      <c r="M145" s="506">
        <v>0</v>
      </c>
      <c r="N145" s="510">
        <v>1360</v>
      </c>
      <c r="O145" s="507">
        <v>0</v>
      </c>
      <c r="P145" s="507">
        <v>0</v>
      </c>
      <c r="Q145" s="507">
        <v>0</v>
      </c>
      <c r="R145" s="508">
        <v>0</v>
      </c>
      <c r="S145" s="281">
        <f t="shared" si="57"/>
        <v>1360</v>
      </c>
      <c r="T145" s="278">
        <v>1360</v>
      </c>
      <c r="U145" s="278"/>
      <c r="V145" s="480">
        <v>1360</v>
      </c>
      <c r="W145" s="278"/>
      <c r="X145" s="278"/>
      <c r="Y145" s="278"/>
      <c r="Z145" s="281"/>
    </row>
    <row r="146" spans="1:26" s="818" customFormat="1" ht="15" customHeight="1">
      <c r="A146" s="988"/>
      <c r="B146" s="178" t="s">
        <v>1301</v>
      </c>
      <c r="C146" s="281"/>
      <c r="D146" s="278">
        <f t="shared" si="58"/>
        <v>0</v>
      </c>
      <c r="E146" s="278">
        <f t="shared" si="59"/>
        <v>0</v>
      </c>
      <c r="F146" s="480"/>
      <c r="G146" s="278"/>
      <c r="H146" s="278"/>
      <c r="I146" s="278"/>
      <c r="J146" s="281"/>
      <c r="K146" s="509">
        <v>899</v>
      </c>
      <c r="L146" s="506">
        <v>0</v>
      </c>
      <c r="M146" s="506">
        <v>0</v>
      </c>
      <c r="N146" s="510">
        <v>899</v>
      </c>
      <c r="O146" s="507">
        <v>0</v>
      </c>
      <c r="P146" s="507">
        <v>0</v>
      </c>
      <c r="Q146" s="507">
        <v>0</v>
      </c>
      <c r="R146" s="508">
        <v>0</v>
      </c>
      <c r="S146" s="281">
        <f t="shared" si="57"/>
        <v>899</v>
      </c>
      <c r="T146" s="278">
        <v>707</v>
      </c>
      <c r="U146" s="278">
        <v>192</v>
      </c>
      <c r="V146" s="480">
        <v>899</v>
      </c>
      <c r="W146" s="278"/>
      <c r="X146" s="278"/>
      <c r="Y146" s="278"/>
      <c r="Z146" s="281"/>
    </row>
    <row r="147" spans="1:26" s="818" customFormat="1" ht="15" customHeight="1">
      <c r="A147" s="988"/>
      <c r="B147" s="178" t="s">
        <v>1302</v>
      </c>
      <c r="C147" s="281"/>
      <c r="D147" s="278">
        <f t="shared" si="58"/>
        <v>0</v>
      </c>
      <c r="E147" s="278">
        <f t="shared" si="59"/>
        <v>0</v>
      </c>
      <c r="F147" s="480"/>
      <c r="G147" s="278"/>
      <c r="H147" s="278"/>
      <c r="I147" s="278"/>
      <c r="J147" s="281"/>
      <c r="K147" s="509">
        <v>3105</v>
      </c>
      <c r="L147" s="506">
        <v>0</v>
      </c>
      <c r="M147" s="506">
        <v>0</v>
      </c>
      <c r="N147" s="510">
        <v>3105</v>
      </c>
      <c r="O147" s="507">
        <v>0</v>
      </c>
      <c r="P147" s="507">
        <v>0</v>
      </c>
      <c r="Q147" s="507">
        <v>0</v>
      </c>
      <c r="R147" s="508">
        <v>0</v>
      </c>
      <c r="S147" s="281">
        <f t="shared" si="57"/>
        <v>3105</v>
      </c>
      <c r="T147" s="278">
        <v>2445</v>
      </c>
      <c r="U147" s="278">
        <v>660</v>
      </c>
      <c r="V147" s="480">
        <v>3105</v>
      </c>
      <c r="W147" s="278"/>
      <c r="X147" s="278"/>
      <c r="Y147" s="278"/>
      <c r="Z147" s="281"/>
    </row>
    <row r="148" spans="1:26" s="818" customFormat="1" ht="15" customHeight="1">
      <c r="A148" s="988"/>
      <c r="B148" s="178" t="s">
        <v>1303</v>
      </c>
      <c r="C148" s="281"/>
      <c r="D148" s="278">
        <f t="shared" si="58"/>
        <v>0</v>
      </c>
      <c r="E148" s="278">
        <f t="shared" si="59"/>
        <v>0</v>
      </c>
      <c r="F148" s="480"/>
      <c r="G148" s="278"/>
      <c r="H148" s="278"/>
      <c r="I148" s="278"/>
      <c r="J148" s="281"/>
      <c r="K148" s="509">
        <v>578</v>
      </c>
      <c r="L148" s="506">
        <v>0</v>
      </c>
      <c r="M148" s="506">
        <v>0</v>
      </c>
      <c r="N148" s="510">
        <v>578</v>
      </c>
      <c r="O148" s="507">
        <v>0</v>
      </c>
      <c r="P148" s="507">
        <v>0</v>
      </c>
      <c r="Q148" s="507">
        <v>0</v>
      </c>
      <c r="R148" s="508">
        <v>0</v>
      </c>
      <c r="S148" s="281">
        <f t="shared" si="57"/>
        <v>0</v>
      </c>
      <c r="T148" s="278"/>
      <c r="U148" s="278"/>
      <c r="V148" s="480"/>
      <c r="W148" s="278"/>
      <c r="X148" s="278"/>
      <c r="Y148" s="278"/>
      <c r="Z148" s="281"/>
    </row>
    <row r="149" spans="1:26" s="818" customFormat="1" ht="15" customHeight="1">
      <c r="A149" s="988"/>
      <c r="B149" s="178" t="s">
        <v>130</v>
      </c>
      <c r="C149" s="281"/>
      <c r="D149" s="278">
        <f t="shared" si="58"/>
        <v>0</v>
      </c>
      <c r="E149" s="278">
        <f t="shared" si="59"/>
        <v>0</v>
      </c>
      <c r="F149" s="480"/>
      <c r="G149" s="278"/>
      <c r="H149" s="278"/>
      <c r="I149" s="278"/>
      <c r="J149" s="281"/>
      <c r="K149" s="509">
        <v>11347</v>
      </c>
      <c r="L149" s="506">
        <v>0</v>
      </c>
      <c r="M149" s="506">
        <v>0</v>
      </c>
      <c r="N149" s="510">
        <v>11347</v>
      </c>
      <c r="O149" s="507">
        <v>0</v>
      </c>
      <c r="P149" s="507">
        <v>0</v>
      </c>
      <c r="Q149" s="507">
        <v>0</v>
      </c>
      <c r="R149" s="508">
        <v>0</v>
      </c>
      <c r="S149" s="281">
        <f t="shared" si="57"/>
        <v>11346</v>
      </c>
      <c r="T149" s="278">
        <v>8934</v>
      </c>
      <c r="U149" s="278">
        <v>2412</v>
      </c>
      <c r="V149" s="480">
        <v>11346</v>
      </c>
      <c r="W149" s="278"/>
      <c r="X149" s="278"/>
      <c r="Y149" s="278"/>
      <c r="Z149" s="281"/>
    </row>
    <row r="150" spans="1:26" s="818" customFormat="1" ht="15" customHeight="1">
      <c r="A150" s="988"/>
      <c r="B150" s="178" t="s">
        <v>1304</v>
      </c>
      <c r="C150" s="281"/>
      <c r="D150" s="278">
        <f t="shared" si="58"/>
        <v>0</v>
      </c>
      <c r="E150" s="278">
        <f t="shared" si="59"/>
        <v>0</v>
      </c>
      <c r="F150" s="480"/>
      <c r="G150" s="278"/>
      <c r="H150" s="278"/>
      <c r="I150" s="278"/>
      <c r="J150" s="281"/>
      <c r="K150" s="509">
        <v>4393</v>
      </c>
      <c r="L150" s="506">
        <v>0</v>
      </c>
      <c r="M150" s="506">
        <v>0</v>
      </c>
      <c r="N150" s="510">
        <v>4393</v>
      </c>
      <c r="O150" s="507">
        <v>0</v>
      </c>
      <c r="P150" s="507">
        <v>0</v>
      </c>
      <c r="Q150" s="507">
        <v>0</v>
      </c>
      <c r="R150" s="508">
        <v>0</v>
      </c>
      <c r="S150" s="281">
        <f t="shared" si="57"/>
        <v>3474</v>
      </c>
      <c r="T150" s="278">
        <v>3054</v>
      </c>
      <c r="U150" s="278">
        <v>420</v>
      </c>
      <c r="V150" s="480">
        <v>3474</v>
      </c>
      <c r="W150" s="278"/>
      <c r="X150" s="278"/>
      <c r="Y150" s="278"/>
      <c r="Z150" s="281"/>
    </row>
    <row r="151" spans="1:26" s="818" customFormat="1" ht="15" customHeight="1">
      <c r="A151" s="988"/>
      <c r="B151" s="178" t="s">
        <v>1305</v>
      </c>
      <c r="C151" s="281"/>
      <c r="D151" s="278">
        <f t="shared" si="58"/>
        <v>0</v>
      </c>
      <c r="E151" s="278">
        <f t="shared" si="59"/>
        <v>0</v>
      </c>
      <c r="F151" s="480"/>
      <c r="G151" s="278"/>
      <c r="H151" s="278"/>
      <c r="I151" s="278"/>
      <c r="J151" s="281"/>
      <c r="K151" s="509">
        <v>434</v>
      </c>
      <c r="L151" s="506">
        <v>0</v>
      </c>
      <c r="M151" s="506">
        <v>0</v>
      </c>
      <c r="N151" s="510">
        <v>434</v>
      </c>
      <c r="O151" s="507">
        <v>0</v>
      </c>
      <c r="P151" s="507">
        <v>0</v>
      </c>
      <c r="Q151" s="507">
        <v>0</v>
      </c>
      <c r="R151" s="508">
        <v>0</v>
      </c>
      <c r="S151" s="281">
        <f t="shared" si="57"/>
        <v>434</v>
      </c>
      <c r="T151" s="278">
        <v>342</v>
      </c>
      <c r="U151" s="278">
        <v>92</v>
      </c>
      <c r="V151" s="480">
        <v>434</v>
      </c>
      <c r="W151" s="278"/>
      <c r="X151" s="278"/>
      <c r="Y151" s="278"/>
      <c r="Z151" s="281"/>
    </row>
    <row r="152" spans="1:26" s="818" customFormat="1" ht="15" hidden="1" customHeight="1">
      <c r="A152" s="988"/>
      <c r="B152" s="178"/>
      <c r="C152" s="281">
        <f t="shared" ref="C152" si="60">SUM(F152:J152)</f>
        <v>0</v>
      </c>
      <c r="D152" s="278">
        <f t="shared" si="58"/>
        <v>0</v>
      </c>
      <c r="E152" s="278">
        <f t="shared" si="59"/>
        <v>0</v>
      </c>
      <c r="F152" s="480"/>
      <c r="G152" s="278"/>
      <c r="H152" s="278"/>
      <c r="I152" s="278"/>
      <c r="J152" s="281"/>
      <c r="K152" s="509"/>
      <c r="L152" s="506">
        <v>0</v>
      </c>
      <c r="M152" s="506">
        <v>0</v>
      </c>
      <c r="N152" s="510">
        <v>0</v>
      </c>
      <c r="O152" s="507">
        <v>0</v>
      </c>
      <c r="P152" s="507">
        <v>0</v>
      </c>
      <c r="Q152" s="507">
        <v>0</v>
      </c>
      <c r="R152" s="508">
        <v>0</v>
      </c>
      <c r="S152" s="281">
        <f t="shared" ref="S152:S160" si="61">SUM(V152:Z152)</f>
        <v>0</v>
      </c>
      <c r="T152" s="278">
        <f t="shared" ref="T152:T160" si="62">SUM(S152)/1.27</f>
        <v>0</v>
      </c>
      <c r="U152" s="278">
        <f t="shared" ref="U152:U160" si="63">SUM(T152)*0.27</f>
        <v>0</v>
      </c>
      <c r="V152" s="480">
        <f t="shared" ref="V152:Z160" si="64">SUM(F152+N152)</f>
        <v>0</v>
      </c>
      <c r="W152" s="278">
        <f t="shared" si="64"/>
        <v>0</v>
      </c>
      <c r="X152" s="278">
        <f t="shared" si="64"/>
        <v>0</v>
      </c>
      <c r="Y152" s="278">
        <f t="shared" si="64"/>
        <v>0</v>
      </c>
      <c r="Z152" s="281">
        <f t="shared" si="64"/>
        <v>0</v>
      </c>
    </row>
    <row r="153" spans="1:26" s="818" customFormat="1" ht="15" hidden="1" customHeight="1">
      <c r="A153" s="988"/>
      <c r="B153" s="178"/>
      <c r="C153" s="281">
        <f t="shared" ref="C153:C161" si="65">SUM(F153:J153)</f>
        <v>0</v>
      </c>
      <c r="D153" s="278">
        <f t="shared" si="58"/>
        <v>0</v>
      </c>
      <c r="E153" s="278">
        <f t="shared" si="59"/>
        <v>0</v>
      </c>
      <c r="F153" s="480"/>
      <c r="G153" s="278"/>
      <c r="H153" s="278"/>
      <c r="I153" s="278"/>
      <c r="J153" s="281"/>
      <c r="K153" s="509">
        <v>0</v>
      </c>
      <c r="L153" s="506">
        <v>0</v>
      </c>
      <c r="M153" s="506">
        <v>0</v>
      </c>
      <c r="N153" s="510">
        <v>0</v>
      </c>
      <c r="O153" s="507">
        <v>0</v>
      </c>
      <c r="P153" s="507">
        <v>0</v>
      </c>
      <c r="Q153" s="507">
        <v>0</v>
      </c>
      <c r="R153" s="508">
        <v>0</v>
      </c>
      <c r="S153" s="281">
        <f t="shared" si="61"/>
        <v>0</v>
      </c>
      <c r="T153" s="278">
        <f t="shared" si="62"/>
        <v>0</v>
      </c>
      <c r="U153" s="278">
        <f t="shared" si="63"/>
        <v>0</v>
      </c>
      <c r="V153" s="480">
        <f t="shared" si="64"/>
        <v>0</v>
      </c>
      <c r="W153" s="278">
        <f t="shared" si="64"/>
        <v>0</v>
      </c>
      <c r="X153" s="278">
        <f t="shared" si="64"/>
        <v>0</v>
      </c>
      <c r="Y153" s="278">
        <f t="shared" si="64"/>
        <v>0</v>
      </c>
      <c r="Z153" s="281">
        <f t="shared" si="64"/>
        <v>0</v>
      </c>
    </row>
    <row r="154" spans="1:26" s="818" customFormat="1" ht="15" hidden="1" customHeight="1">
      <c r="A154" s="988"/>
      <c r="B154" s="178"/>
      <c r="C154" s="281">
        <f t="shared" si="65"/>
        <v>0</v>
      </c>
      <c r="D154" s="278">
        <f t="shared" si="58"/>
        <v>0</v>
      </c>
      <c r="E154" s="278">
        <f t="shared" si="59"/>
        <v>0</v>
      </c>
      <c r="F154" s="480"/>
      <c r="G154" s="278"/>
      <c r="H154" s="278"/>
      <c r="I154" s="278"/>
      <c r="J154" s="281"/>
      <c r="K154" s="509">
        <v>0</v>
      </c>
      <c r="L154" s="506">
        <v>0</v>
      </c>
      <c r="M154" s="506">
        <v>0</v>
      </c>
      <c r="N154" s="510">
        <v>0</v>
      </c>
      <c r="O154" s="507">
        <v>0</v>
      </c>
      <c r="P154" s="507">
        <v>0</v>
      </c>
      <c r="Q154" s="507">
        <v>0</v>
      </c>
      <c r="R154" s="508">
        <v>0</v>
      </c>
      <c r="S154" s="281">
        <f t="shared" si="61"/>
        <v>0</v>
      </c>
      <c r="T154" s="278">
        <f t="shared" si="62"/>
        <v>0</v>
      </c>
      <c r="U154" s="278">
        <f t="shared" si="63"/>
        <v>0</v>
      </c>
      <c r="V154" s="480">
        <f t="shared" si="64"/>
        <v>0</v>
      </c>
      <c r="W154" s="278">
        <f t="shared" si="64"/>
        <v>0</v>
      </c>
      <c r="X154" s="278">
        <f t="shared" si="64"/>
        <v>0</v>
      </c>
      <c r="Y154" s="278">
        <f t="shared" si="64"/>
        <v>0</v>
      </c>
      <c r="Z154" s="281">
        <f t="shared" si="64"/>
        <v>0</v>
      </c>
    </row>
    <row r="155" spans="1:26" s="818" customFormat="1" ht="15" hidden="1" customHeight="1">
      <c r="A155" s="988"/>
      <c r="B155" s="178"/>
      <c r="C155" s="281">
        <f t="shared" si="65"/>
        <v>0</v>
      </c>
      <c r="D155" s="278">
        <f t="shared" si="58"/>
        <v>0</v>
      </c>
      <c r="E155" s="278">
        <f t="shared" si="59"/>
        <v>0</v>
      </c>
      <c r="F155" s="480"/>
      <c r="G155" s="278"/>
      <c r="H155" s="278"/>
      <c r="I155" s="278"/>
      <c r="J155" s="281"/>
      <c r="K155" s="509">
        <v>0</v>
      </c>
      <c r="L155" s="506">
        <v>0</v>
      </c>
      <c r="M155" s="506">
        <v>0</v>
      </c>
      <c r="N155" s="510">
        <v>0</v>
      </c>
      <c r="O155" s="507">
        <v>0</v>
      </c>
      <c r="P155" s="507">
        <v>0</v>
      </c>
      <c r="Q155" s="507">
        <v>0</v>
      </c>
      <c r="R155" s="508">
        <v>0</v>
      </c>
      <c r="S155" s="281">
        <f t="shared" si="61"/>
        <v>0</v>
      </c>
      <c r="T155" s="278">
        <f t="shared" si="62"/>
        <v>0</v>
      </c>
      <c r="U155" s="278">
        <f t="shared" si="63"/>
        <v>0</v>
      </c>
      <c r="V155" s="480">
        <f t="shared" si="64"/>
        <v>0</v>
      </c>
      <c r="W155" s="278">
        <f t="shared" si="64"/>
        <v>0</v>
      </c>
      <c r="X155" s="278">
        <f t="shared" si="64"/>
        <v>0</v>
      </c>
      <c r="Y155" s="278">
        <f t="shared" si="64"/>
        <v>0</v>
      </c>
      <c r="Z155" s="281">
        <f t="shared" si="64"/>
        <v>0</v>
      </c>
    </row>
    <row r="156" spans="1:26" s="818" customFormat="1" ht="15" hidden="1" customHeight="1">
      <c r="A156" s="988"/>
      <c r="B156" s="178"/>
      <c r="C156" s="281">
        <f t="shared" si="65"/>
        <v>0</v>
      </c>
      <c r="D156" s="278">
        <f t="shared" si="58"/>
        <v>0</v>
      </c>
      <c r="E156" s="278">
        <f t="shared" si="59"/>
        <v>0</v>
      </c>
      <c r="F156" s="480"/>
      <c r="G156" s="278"/>
      <c r="H156" s="278"/>
      <c r="I156" s="278"/>
      <c r="J156" s="281"/>
      <c r="K156" s="509">
        <v>0</v>
      </c>
      <c r="L156" s="506">
        <v>0</v>
      </c>
      <c r="M156" s="506">
        <v>0</v>
      </c>
      <c r="N156" s="510">
        <v>0</v>
      </c>
      <c r="O156" s="507">
        <v>0</v>
      </c>
      <c r="P156" s="507">
        <v>0</v>
      </c>
      <c r="Q156" s="507">
        <v>0</v>
      </c>
      <c r="R156" s="508">
        <v>0</v>
      </c>
      <c r="S156" s="281">
        <f t="shared" si="61"/>
        <v>0</v>
      </c>
      <c r="T156" s="278">
        <f t="shared" si="62"/>
        <v>0</v>
      </c>
      <c r="U156" s="278">
        <f t="shared" si="63"/>
        <v>0</v>
      </c>
      <c r="V156" s="480">
        <f t="shared" si="64"/>
        <v>0</v>
      </c>
      <c r="W156" s="278">
        <f t="shared" si="64"/>
        <v>0</v>
      </c>
      <c r="X156" s="278">
        <f t="shared" si="64"/>
        <v>0</v>
      </c>
      <c r="Y156" s="278">
        <f t="shared" si="64"/>
        <v>0</v>
      </c>
      <c r="Z156" s="281">
        <f t="shared" si="64"/>
        <v>0</v>
      </c>
    </row>
    <row r="157" spans="1:26" s="818" customFormat="1" ht="15" hidden="1" customHeight="1">
      <c r="A157" s="988"/>
      <c r="B157" s="178"/>
      <c r="C157" s="281">
        <f t="shared" si="65"/>
        <v>0</v>
      </c>
      <c r="D157" s="278">
        <f t="shared" si="58"/>
        <v>0</v>
      </c>
      <c r="E157" s="278">
        <f t="shared" si="59"/>
        <v>0</v>
      </c>
      <c r="F157" s="480"/>
      <c r="G157" s="278"/>
      <c r="H157" s="278"/>
      <c r="I157" s="278"/>
      <c r="J157" s="281"/>
      <c r="K157" s="509">
        <v>0</v>
      </c>
      <c r="L157" s="506">
        <v>0</v>
      </c>
      <c r="M157" s="506">
        <v>0</v>
      </c>
      <c r="N157" s="510">
        <v>0</v>
      </c>
      <c r="O157" s="507">
        <v>0</v>
      </c>
      <c r="P157" s="507">
        <v>0</v>
      </c>
      <c r="Q157" s="507">
        <v>0</v>
      </c>
      <c r="R157" s="508">
        <v>0</v>
      </c>
      <c r="S157" s="281">
        <f t="shared" si="61"/>
        <v>0</v>
      </c>
      <c r="T157" s="278">
        <f t="shared" si="62"/>
        <v>0</v>
      </c>
      <c r="U157" s="278">
        <f t="shared" si="63"/>
        <v>0</v>
      </c>
      <c r="V157" s="480">
        <f t="shared" si="64"/>
        <v>0</v>
      </c>
      <c r="W157" s="278">
        <f t="shared" si="64"/>
        <v>0</v>
      </c>
      <c r="X157" s="278">
        <f t="shared" si="64"/>
        <v>0</v>
      </c>
      <c r="Y157" s="278">
        <f t="shared" si="64"/>
        <v>0</v>
      </c>
      <c r="Z157" s="281">
        <f t="shared" si="64"/>
        <v>0</v>
      </c>
    </row>
    <row r="158" spans="1:26" s="818" customFormat="1" ht="15" hidden="1" customHeight="1">
      <c r="A158" s="988"/>
      <c r="B158" s="178"/>
      <c r="C158" s="281">
        <f t="shared" si="65"/>
        <v>0</v>
      </c>
      <c r="D158" s="278">
        <f t="shared" si="58"/>
        <v>0</v>
      </c>
      <c r="E158" s="278">
        <f t="shared" si="59"/>
        <v>0</v>
      </c>
      <c r="F158" s="480"/>
      <c r="G158" s="278"/>
      <c r="H158" s="278"/>
      <c r="I158" s="278"/>
      <c r="J158" s="281"/>
      <c r="K158" s="509">
        <v>0</v>
      </c>
      <c r="L158" s="506">
        <v>0</v>
      </c>
      <c r="M158" s="506">
        <v>0</v>
      </c>
      <c r="N158" s="510">
        <v>0</v>
      </c>
      <c r="O158" s="507">
        <v>0</v>
      </c>
      <c r="P158" s="507">
        <v>0</v>
      </c>
      <c r="Q158" s="507">
        <v>0</v>
      </c>
      <c r="R158" s="508">
        <v>0</v>
      </c>
      <c r="S158" s="281">
        <f t="shared" si="61"/>
        <v>0</v>
      </c>
      <c r="T158" s="278">
        <f t="shared" si="62"/>
        <v>0</v>
      </c>
      <c r="U158" s="278">
        <f t="shared" si="63"/>
        <v>0</v>
      </c>
      <c r="V158" s="480">
        <f t="shared" si="64"/>
        <v>0</v>
      </c>
      <c r="W158" s="278">
        <f t="shared" si="64"/>
        <v>0</v>
      </c>
      <c r="X158" s="278">
        <f t="shared" si="64"/>
        <v>0</v>
      </c>
      <c r="Y158" s="278">
        <f t="shared" si="64"/>
        <v>0</v>
      </c>
      <c r="Z158" s="281">
        <f t="shared" si="64"/>
        <v>0</v>
      </c>
    </row>
    <row r="159" spans="1:26" s="818" customFormat="1" ht="15" hidden="1" customHeight="1">
      <c r="A159" s="988"/>
      <c r="B159" s="178"/>
      <c r="C159" s="281">
        <f t="shared" si="65"/>
        <v>0</v>
      </c>
      <c r="D159" s="278">
        <f t="shared" si="58"/>
        <v>0</v>
      </c>
      <c r="E159" s="278">
        <f t="shared" si="59"/>
        <v>0</v>
      </c>
      <c r="F159" s="480"/>
      <c r="G159" s="278"/>
      <c r="H159" s="278"/>
      <c r="I159" s="278"/>
      <c r="J159" s="281"/>
      <c r="K159" s="509">
        <v>0</v>
      </c>
      <c r="L159" s="506">
        <v>0</v>
      </c>
      <c r="M159" s="506">
        <v>0</v>
      </c>
      <c r="N159" s="510">
        <v>0</v>
      </c>
      <c r="O159" s="507">
        <v>0</v>
      </c>
      <c r="P159" s="507">
        <v>0</v>
      </c>
      <c r="Q159" s="507">
        <v>0</v>
      </c>
      <c r="R159" s="508">
        <v>0</v>
      </c>
      <c r="S159" s="281">
        <f t="shared" si="61"/>
        <v>0</v>
      </c>
      <c r="T159" s="278">
        <f t="shared" si="62"/>
        <v>0</v>
      </c>
      <c r="U159" s="278">
        <f t="shared" si="63"/>
        <v>0</v>
      </c>
      <c r="V159" s="480">
        <f t="shared" si="64"/>
        <v>0</v>
      </c>
      <c r="W159" s="278">
        <f t="shared" si="64"/>
        <v>0</v>
      </c>
      <c r="X159" s="278">
        <f t="shared" si="64"/>
        <v>0</v>
      </c>
      <c r="Y159" s="278">
        <f t="shared" si="64"/>
        <v>0</v>
      </c>
      <c r="Z159" s="281">
        <f t="shared" si="64"/>
        <v>0</v>
      </c>
    </row>
    <row r="160" spans="1:26" s="818" customFormat="1" ht="15" hidden="1" customHeight="1">
      <c r="A160" s="988"/>
      <c r="B160" s="178"/>
      <c r="C160" s="281">
        <f t="shared" si="65"/>
        <v>0</v>
      </c>
      <c r="D160" s="278">
        <f t="shared" si="58"/>
        <v>0</v>
      </c>
      <c r="E160" s="278">
        <f t="shared" si="59"/>
        <v>0</v>
      </c>
      <c r="F160" s="480"/>
      <c r="G160" s="278"/>
      <c r="H160" s="278"/>
      <c r="I160" s="278"/>
      <c r="J160" s="281"/>
      <c r="K160" s="509">
        <v>0</v>
      </c>
      <c r="L160" s="506">
        <v>0</v>
      </c>
      <c r="M160" s="506">
        <v>0</v>
      </c>
      <c r="N160" s="510">
        <v>0</v>
      </c>
      <c r="O160" s="507">
        <v>0</v>
      </c>
      <c r="P160" s="507">
        <v>0</v>
      </c>
      <c r="Q160" s="507">
        <v>0</v>
      </c>
      <c r="R160" s="508">
        <v>0</v>
      </c>
      <c r="S160" s="281">
        <f t="shared" si="61"/>
        <v>0</v>
      </c>
      <c r="T160" s="278">
        <f t="shared" si="62"/>
        <v>0</v>
      </c>
      <c r="U160" s="278">
        <f t="shared" si="63"/>
        <v>0</v>
      </c>
      <c r="V160" s="480">
        <f t="shared" si="64"/>
        <v>0</v>
      </c>
      <c r="W160" s="278">
        <f t="shared" si="64"/>
        <v>0</v>
      </c>
      <c r="X160" s="278">
        <f t="shared" si="64"/>
        <v>0</v>
      </c>
      <c r="Y160" s="278">
        <f t="shared" si="64"/>
        <v>0</v>
      </c>
      <c r="Z160" s="281">
        <f t="shared" si="64"/>
        <v>0</v>
      </c>
    </row>
    <row r="161" spans="1:26" s="818" customFormat="1" ht="15" hidden="1" customHeight="1">
      <c r="A161" s="988"/>
      <c r="B161" s="178"/>
      <c r="C161" s="281">
        <f t="shared" si="65"/>
        <v>0</v>
      </c>
      <c r="D161" s="278">
        <f>SUM(C161)/1.27</f>
        <v>0</v>
      </c>
      <c r="E161" s="278">
        <f>SUM(D161)*0.27</f>
        <v>0</v>
      </c>
      <c r="F161" s="480"/>
      <c r="G161" s="278"/>
      <c r="H161" s="278"/>
      <c r="I161" s="278"/>
      <c r="J161" s="281"/>
      <c r="K161" s="509">
        <v>0</v>
      </c>
      <c r="L161" s="506">
        <v>0</v>
      </c>
      <c r="M161" s="506">
        <v>0</v>
      </c>
      <c r="N161" s="510">
        <v>0</v>
      </c>
      <c r="O161" s="507">
        <v>0</v>
      </c>
      <c r="P161" s="507">
        <v>0</v>
      </c>
      <c r="Q161" s="507">
        <v>0</v>
      </c>
      <c r="R161" s="508">
        <v>0</v>
      </c>
      <c r="S161" s="281">
        <f>SUM(V161:Z161)</f>
        <v>0</v>
      </c>
      <c r="T161" s="278">
        <f>SUM(S161)/1.27</f>
        <v>0</v>
      </c>
      <c r="U161" s="278">
        <f>SUM(T161)*0.27</f>
        <v>0</v>
      </c>
      <c r="V161" s="480">
        <f>SUM(F161+N161)</f>
        <v>0</v>
      </c>
      <c r="W161" s="278">
        <f>SUM(G161+O161)</f>
        <v>0</v>
      </c>
      <c r="X161" s="278">
        <f>SUM(H161+P161)</f>
        <v>0</v>
      </c>
      <c r="Y161" s="278">
        <f>SUM(I161+Q161)</f>
        <v>0</v>
      </c>
      <c r="Z161" s="281">
        <f>SUM(J161+R161)</f>
        <v>0</v>
      </c>
    </row>
    <row r="162" spans="1:26" ht="15" customHeight="1" thickBot="1">
      <c r="A162" s="1277"/>
      <c r="B162" s="236"/>
      <c r="C162" s="824"/>
      <c r="D162" s="493"/>
      <c r="E162" s="493"/>
      <c r="F162" s="825"/>
      <c r="G162" s="493"/>
      <c r="H162" s="493"/>
      <c r="I162" s="278"/>
      <c r="J162" s="824"/>
      <c r="K162" s="826"/>
      <c r="L162" s="827"/>
      <c r="M162" s="827"/>
      <c r="N162" s="828"/>
      <c r="O162" s="829"/>
      <c r="P162" s="829"/>
      <c r="Q162" s="829"/>
      <c r="R162" s="830"/>
      <c r="S162" s="824"/>
      <c r="T162" s="493"/>
      <c r="U162" s="493"/>
      <c r="V162" s="825"/>
      <c r="W162" s="493"/>
      <c r="X162" s="493"/>
      <c r="Y162" s="831"/>
      <c r="Z162" s="832"/>
    </row>
    <row r="163" spans="1:26" s="37" customFormat="1" ht="22.5" customHeight="1" thickBot="1">
      <c r="A163" s="833" t="s">
        <v>225</v>
      </c>
      <c r="B163" s="834"/>
      <c r="C163" s="488">
        <f t="shared" ref="C163:R163" si="66">SUM(C5:C162)/2</f>
        <v>40685</v>
      </c>
      <c r="D163" s="172">
        <f t="shared" si="66"/>
        <v>32036</v>
      </c>
      <c r="E163" s="488">
        <f t="shared" si="66"/>
        <v>8649</v>
      </c>
      <c r="F163" s="487">
        <f t="shared" si="66"/>
        <v>40685</v>
      </c>
      <c r="G163" s="172">
        <f t="shared" si="66"/>
        <v>0</v>
      </c>
      <c r="H163" s="172">
        <f t="shared" si="66"/>
        <v>0</v>
      </c>
      <c r="I163" s="172">
        <f t="shared" si="66"/>
        <v>0</v>
      </c>
      <c r="J163" s="489">
        <f t="shared" si="66"/>
        <v>0</v>
      </c>
      <c r="K163" s="489">
        <f t="shared" si="66"/>
        <v>320972</v>
      </c>
      <c r="L163" s="489">
        <f t="shared" si="66"/>
        <v>245804</v>
      </c>
      <c r="M163" s="489">
        <f t="shared" si="66"/>
        <v>66288</v>
      </c>
      <c r="N163" s="489">
        <f t="shared" si="66"/>
        <v>320972</v>
      </c>
      <c r="O163" s="489">
        <f t="shared" si="66"/>
        <v>0</v>
      </c>
      <c r="P163" s="489">
        <f t="shared" si="66"/>
        <v>0</v>
      </c>
      <c r="Q163" s="489">
        <f t="shared" si="66"/>
        <v>0</v>
      </c>
      <c r="R163" s="489">
        <f t="shared" si="66"/>
        <v>0</v>
      </c>
      <c r="S163" s="489">
        <f>SUM(S7+S32+S61+S74+S83+S88+S93+S99+S103+S107+S112+S121+S141+S54)</f>
        <v>296783</v>
      </c>
      <c r="T163" s="489">
        <f t="shared" ref="T163:Z163" si="67">SUM(T7+T32+T61+T74+T83+T88+T93+T99+T103+T107+T112+T121+T141+T54)</f>
        <v>235602</v>
      </c>
      <c r="U163" s="489">
        <f t="shared" si="67"/>
        <v>61181</v>
      </c>
      <c r="V163" s="487">
        <f t="shared" si="67"/>
        <v>296783</v>
      </c>
      <c r="W163" s="172">
        <f t="shared" si="67"/>
        <v>0</v>
      </c>
      <c r="X163" s="172">
        <f t="shared" si="67"/>
        <v>0</v>
      </c>
      <c r="Y163" s="172">
        <f t="shared" si="67"/>
        <v>0</v>
      </c>
      <c r="Z163" s="835">
        <f t="shared" si="67"/>
        <v>0</v>
      </c>
    </row>
    <row r="164" spans="1:26">
      <c r="A164" s="1278"/>
      <c r="B164" s="837"/>
      <c r="C164" s="666"/>
      <c r="D164" s="528"/>
      <c r="E164" s="452"/>
      <c r="F164" s="401"/>
      <c r="G164" s="528"/>
      <c r="H164" s="528"/>
      <c r="I164" s="528"/>
      <c r="J164" s="452"/>
      <c r="K164" s="838"/>
      <c r="L164" s="839"/>
      <c r="M164" s="839"/>
      <c r="N164" s="840"/>
      <c r="O164" s="840"/>
      <c r="P164" s="840"/>
      <c r="Q164" s="840"/>
      <c r="R164" s="841"/>
      <c r="S164" s="448"/>
      <c r="T164" s="527"/>
      <c r="U164" s="527"/>
      <c r="V164" s="842"/>
      <c r="W164" s="527"/>
      <c r="X164" s="527"/>
      <c r="Y164" s="843"/>
      <c r="Z164" s="844"/>
    </row>
    <row r="165" spans="1:26" s="818" customFormat="1" ht="15">
      <c r="A165" s="20" t="s">
        <v>872</v>
      </c>
      <c r="B165" s="845"/>
      <c r="C165" s="846">
        <f t="shared" ref="C165:Z165" si="68">SUM(C166:C195)</f>
        <v>33298</v>
      </c>
      <c r="D165" s="847">
        <f t="shared" si="68"/>
        <v>26219</v>
      </c>
      <c r="E165" s="848">
        <f t="shared" si="68"/>
        <v>7079</v>
      </c>
      <c r="F165" s="849">
        <f t="shared" si="68"/>
        <v>33298</v>
      </c>
      <c r="G165" s="847">
        <f t="shared" si="68"/>
        <v>0</v>
      </c>
      <c r="H165" s="847">
        <f t="shared" si="68"/>
        <v>0</v>
      </c>
      <c r="I165" s="847">
        <f t="shared" si="68"/>
        <v>0</v>
      </c>
      <c r="J165" s="848">
        <f t="shared" si="68"/>
        <v>0</v>
      </c>
      <c r="K165" s="484">
        <f t="shared" si="68"/>
        <v>26773</v>
      </c>
      <c r="L165" s="484">
        <f t="shared" si="68"/>
        <v>21081</v>
      </c>
      <c r="M165" s="484">
        <f t="shared" si="68"/>
        <v>5692</v>
      </c>
      <c r="N165" s="799">
        <f t="shared" si="68"/>
        <v>26773</v>
      </c>
      <c r="O165" s="495">
        <f t="shared" si="68"/>
        <v>0</v>
      </c>
      <c r="P165" s="495">
        <f t="shared" si="68"/>
        <v>0</v>
      </c>
      <c r="Q165" s="495">
        <f t="shared" si="68"/>
        <v>0</v>
      </c>
      <c r="R165" s="484">
        <f t="shared" si="68"/>
        <v>0</v>
      </c>
      <c r="S165" s="484">
        <f t="shared" si="68"/>
        <v>24463</v>
      </c>
      <c r="T165" s="495">
        <f t="shared" si="68"/>
        <v>19436</v>
      </c>
      <c r="U165" s="495">
        <f t="shared" si="68"/>
        <v>5027</v>
      </c>
      <c r="V165" s="799">
        <f t="shared" si="68"/>
        <v>24463</v>
      </c>
      <c r="W165" s="495">
        <f t="shared" si="68"/>
        <v>0</v>
      </c>
      <c r="X165" s="495">
        <f t="shared" si="68"/>
        <v>0</v>
      </c>
      <c r="Y165" s="495">
        <f t="shared" si="68"/>
        <v>0</v>
      </c>
      <c r="Z165" s="484">
        <f t="shared" si="68"/>
        <v>0</v>
      </c>
    </row>
    <row r="166" spans="1:26" s="818" customFormat="1" ht="14.25" customHeight="1">
      <c r="A166" s="817"/>
      <c r="B166" s="186" t="s">
        <v>1039</v>
      </c>
      <c r="C166" s="169">
        <f>SUM(F166:J166)</f>
        <v>3175</v>
      </c>
      <c r="D166" s="167">
        <f t="shared" ref="D166:D173" si="69">SUM(C166)/1.27</f>
        <v>2500</v>
      </c>
      <c r="E166" s="168">
        <f t="shared" ref="E166:E173" si="70">SUM(D166)*0.27</f>
        <v>675</v>
      </c>
      <c r="F166" s="850">
        <v>3175</v>
      </c>
      <c r="G166" s="167">
        <v>0</v>
      </c>
      <c r="H166" s="167">
        <v>0</v>
      </c>
      <c r="I166" s="167">
        <v>0</v>
      </c>
      <c r="J166" s="281">
        <v>0</v>
      </c>
      <c r="K166" s="505"/>
      <c r="L166" s="506"/>
      <c r="M166" s="506"/>
      <c r="N166" s="507"/>
      <c r="O166" s="507">
        <v>0</v>
      </c>
      <c r="P166" s="507">
        <v>0</v>
      </c>
      <c r="Q166" s="507">
        <v>0</v>
      </c>
      <c r="R166" s="508">
        <v>0</v>
      </c>
      <c r="S166" s="281">
        <f>T166+U166</f>
        <v>0</v>
      </c>
      <c r="T166" s="278"/>
      <c r="U166" s="278"/>
      <c r="V166" s="480"/>
      <c r="W166" s="278"/>
      <c r="X166" s="278"/>
      <c r="Y166" s="278"/>
      <c r="Z166" s="281"/>
    </row>
    <row r="167" spans="1:26" s="818" customFormat="1" ht="15" customHeight="1">
      <c r="A167" s="817"/>
      <c r="B167" s="186" t="s">
        <v>200</v>
      </c>
      <c r="C167" s="169">
        <f>SUM(F167:J167)</f>
        <v>3350</v>
      </c>
      <c r="D167" s="167">
        <f t="shared" si="69"/>
        <v>2638</v>
      </c>
      <c r="E167" s="168">
        <f t="shared" si="70"/>
        <v>712</v>
      </c>
      <c r="F167" s="850">
        <v>3350</v>
      </c>
      <c r="G167" s="167">
        <v>0</v>
      </c>
      <c r="H167" s="167">
        <v>0</v>
      </c>
      <c r="I167" s="167">
        <v>0</v>
      </c>
      <c r="J167" s="281">
        <v>0</v>
      </c>
      <c r="K167" s="505"/>
      <c r="L167" s="506"/>
      <c r="M167" s="506"/>
      <c r="N167" s="507"/>
      <c r="O167" s="507">
        <v>0</v>
      </c>
      <c r="P167" s="507">
        <v>0</v>
      </c>
      <c r="Q167" s="507">
        <v>0</v>
      </c>
      <c r="R167" s="508">
        <v>0</v>
      </c>
      <c r="S167" s="281">
        <f t="shared" ref="S167:S173" si="71">T167+U167</f>
        <v>0</v>
      </c>
      <c r="T167" s="278"/>
      <c r="U167" s="278"/>
      <c r="V167" s="480"/>
      <c r="W167" s="278"/>
      <c r="X167" s="278"/>
      <c r="Y167" s="278"/>
      <c r="Z167" s="281"/>
    </row>
    <row r="168" spans="1:26" s="818" customFormat="1" ht="18" customHeight="1">
      <c r="A168" s="817"/>
      <c r="B168" s="237" t="s">
        <v>1040</v>
      </c>
      <c r="C168" s="169">
        <f t="shared" ref="C168:C173" si="72">SUM(F168:J168)</f>
        <v>11430</v>
      </c>
      <c r="D168" s="167">
        <f t="shared" si="69"/>
        <v>9000</v>
      </c>
      <c r="E168" s="168">
        <f t="shared" si="70"/>
        <v>2430</v>
      </c>
      <c r="F168" s="850">
        <v>11430</v>
      </c>
      <c r="G168" s="167">
        <v>0</v>
      </c>
      <c r="H168" s="167">
        <v>0</v>
      </c>
      <c r="I168" s="167">
        <v>0</v>
      </c>
      <c r="J168" s="281">
        <v>0</v>
      </c>
      <c r="K168" s="505">
        <v>11430</v>
      </c>
      <c r="L168" s="506">
        <v>9000</v>
      </c>
      <c r="M168" s="506">
        <v>2430</v>
      </c>
      <c r="N168" s="507">
        <v>11430</v>
      </c>
      <c r="O168" s="507">
        <v>0</v>
      </c>
      <c r="P168" s="507">
        <v>0</v>
      </c>
      <c r="Q168" s="507">
        <v>0</v>
      </c>
      <c r="R168" s="508">
        <v>0</v>
      </c>
      <c r="S168" s="281">
        <f t="shared" si="71"/>
        <v>11290</v>
      </c>
      <c r="T168" s="278">
        <v>8890</v>
      </c>
      <c r="U168" s="278">
        <v>2400</v>
      </c>
      <c r="V168" s="480">
        <v>11290</v>
      </c>
      <c r="W168" s="278"/>
      <c r="X168" s="278"/>
      <c r="Y168" s="278"/>
      <c r="Z168" s="281"/>
    </row>
    <row r="169" spans="1:26" s="818" customFormat="1" ht="15.75" customHeight="1">
      <c r="A169" s="817"/>
      <c r="B169" s="237" t="s">
        <v>1041</v>
      </c>
      <c r="C169" s="169">
        <f t="shared" si="72"/>
        <v>635</v>
      </c>
      <c r="D169" s="167">
        <f t="shared" si="69"/>
        <v>500</v>
      </c>
      <c r="E169" s="168">
        <f t="shared" si="70"/>
        <v>135</v>
      </c>
      <c r="F169" s="850">
        <v>635</v>
      </c>
      <c r="G169" s="167">
        <v>0</v>
      </c>
      <c r="H169" s="167">
        <v>0</v>
      </c>
      <c r="I169" s="167">
        <v>0</v>
      </c>
      <c r="J169" s="281">
        <v>0</v>
      </c>
      <c r="K169" s="505">
        <v>635</v>
      </c>
      <c r="L169" s="506">
        <v>500</v>
      </c>
      <c r="M169" s="506">
        <v>135</v>
      </c>
      <c r="N169" s="507">
        <v>635</v>
      </c>
      <c r="O169" s="507">
        <v>0</v>
      </c>
      <c r="P169" s="507">
        <v>0</v>
      </c>
      <c r="Q169" s="507">
        <v>0</v>
      </c>
      <c r="R169" s="508">
        <v>0</v>
      </c>
      <c r="S169" s="281">
        <f t="shared" si="71"/>
        <v>500</v>
      </c>
      <c r="T169" s="278">
        <v>500</v>
      </c>
      <c r="U169" s="278">
        <v>0</v>
      </c>
      <c r="V169" s="480">
        <v>500</v>
      </c>
      <c r="W169" s="278"/>
      <c r="X169" s="278"/>
      <c r="Y169" s="278"/>
      <c r="Z169" s="281"/>
    </row>
    <row r="170" spans="1:26" s="818" customFormat="1" ht="14.25" customHeight="1">
      <c r="A170" s="817"/>
      <c r="B170" s="237" t="s">
        <v>1042</v>
      </c>
      <c r="C170" s="169">
        <f t="shared" si="72"/>
        <v>1604</v>
      </c>
      <c r="D170" s="167">
        <f t="shared" si="69"/>
        <v>1263</v>
      </c>
      <c r="E170" s="168">
        <f t="shared" si="70"/>
        <v>341</v>
      </c>
      <c r="F170" s="850">
        <v>1604</v>
      </c>
      <c r="G170" s="167">
        <v>0</v>
      </c>
      <c r="H170" s="167">
        <v>0</v>
      </c>
      <c r="I170" s="167">
        <v>0</v>
      </c>
      <c r="J170" s="281">
        <v>0</v>
      </c>
      <c r="K170" s="505">
        <v>1604</v>
      </c>
      <c r="L170" s="506">
        <v>1263</v>
      </c>
      <c r="M170" s="506">
        <v>341</v>
      </c>
      <c r="N170" s="507">
        <v>1604</v>
      </c>
      <c r="O170" s="507">
        <v>0</v>
      </c>
      <c r="P170" s="507">
        <v>0</v>
      </c>
      <c r="Q170" s="507">
        <v>0</v>
      </c>
      <c r="R170" s="508">
        <v>0</v>
      </c>
      <c r="S170" s="281">
        <v>50</v>
      </c>
      <c r="T170" s="278">
        <v>50</v>
      </c>
      <c r="U170" s="278">
        <v>0</v>
      </c>
      <c r="V170" s="480">
        <v>50</v>
      </c>
      <c r="W170" s="278"/>
      <c r="X170" s="278"/>
      <c r="Y170" s="278"/>
      <c r="Z170" s="281"/>
    </row>
    <row r="171" spans="1:26" s="818" customFormat="1" ht="15.75" customHeight="1">
      <c r="A171" s="817"/>
      <c r="B171" s="237" t="s">
        <v>1043</v>
      </c>
      <c r="C171" s="169">
        <f t="shared" si="72"/>
        <v>747</v>
      </c>
      <c r="D171" s="167">
        <f t="shared" si="69"/>
        <v>588</v>
      </c>
      <c r="E171" s="168">
        <f t="shared" si="70"/>
        <v>159</v>
      </c>
      <c r="F171" s="850">
        <v>747</v>
      </c>
      <c r="G171" s="167">
        <v>0</v>
      </c>
      <c r="H171" s="167">
        <v>0</v>
      </c>
      <c r="I171" s="167">
        <v>0</v>
      </c>
      <c r="J171" s="281">
        <v>0</v>
      </c>
      <c r="K171" s="505">
        <v>747</v>
      </c>
      <c r="L171" s="506">
        <v>588</v>
      </c>
      <c r="M171" s="506">
        <v>159</v>
      </c>
      <c r="N171" s="507">
        <v>747</v>
      </c>
      <c r="O171" s="507">
        <v>0</v>
      </c>
      <c r="P171" s="507">
        <v>0</v>
      </c>
      <c r="Q171" s="507">
        <v>0</v>
      </c>
      <c r="R171" s="508">
        <v>0</v>
      </c>
      <c r="S171" s="281">
        <f t="shared" si="71"/>
        <v>588</v>
      </c>
      <c r="T171" s="278">
        <v>588</v>
      </c>
      <c r="U171" s="278">
        <v>0</v>
      </c>
      <c r="V171" s="480">
        <v>588</v>
      </c>
      <c r="W171" s="278"/>
      <c r="X171" s="278"/>
      <c r="Y171" s="278"/>
      <c r="Z171" s="281"/>
    </row>
    <row r="172" spans="1:26" s="818" customFormat="1" ht="15" customHeight="1">
      <c r="A172" s="817"/>
      <c r="B172" s="237" t="s">
        <v>1044</v>
      </c>
      <c r="C172" s="169">
        <f t="shared" si="72"/>
        <v>8166</v>
      </c>
      <c r="D172" s="167">
        <f t="shared" si="69"/>
        <v>6430</v>
      </c>
      <c r="E172" s="168">
        <f t="shared" si="70"/>
        <v>1736</v>
      </c>
      <c r="F172" s="850">
        <v>8166</v>
      </c>
      <c r="G172" s="167">
        <v>0</v>
      </c>
      <c r="H172" s="167">
        <v>0</v>
      </c>
      <c r="I172" s="167">
        <v>0</v>
      </c>
      <c r="J172" s="281">
        <v>0</v>
      </c>
      <c r="K172" s="505">
        <v>8166</v>
      </c>
      <c r="L172" s="506">
        <v>6430</v>
      </c>
      <c r="M172" s="506">
        <v>1736</v>
      </c>
      <c r="N172" s="507">
        <v>8166</v>
      </c>
      <c r="O172" s="507">
        <v>0</v>
      </c>
      <c r="P172" s="507">
        <v>0</v>
      </c>
      <c r="Q172" s="507">
        <v>0</v>
      </c>
      <c r="R172" s="508">
        <v>0</v>
      </c>
      <c r="S172" s="281">
        <f t="shared" si="71"/>
        <v>7844</v>
      </c>
      <c r="T172" s="278">
        <v>6108</v>
      </c>
      <c r="U172" s="278">
        <v>1736</v>
      </c>
      <c r="V172" s="480">
        <v>7844</v>
      </c>
      <c r="W172" s="278"/>
      <c r="X172" s="278"/>
      <c r="Y172" s="278"/>
      <c r="Z172" s="281"/>
    </row>
    <row r="173" spans="1:26" s="818" customFormat="1" ht="17.25" customHeight="1">
      <c r="A173" s="817"/>
      <c r="B173" s="237" t="s">
        <v>1045</v>
      </c>
      <c r="C173" s="169">
        <f t="shared" si="72"/>
        <v>4191</v>
      </c>
      <c r="D173" s="167">
        <f t="shared" si="69"/>
        <v>3300</v>
      </c>
      <c r="E173" s="168">
        <f t="shared" si="70"/>
        <v>891</v>
      </c>
      <c r="F173" s="850">
        <v>4191</v>
      </c>
      <c r="G173" s="167">
        <v>0</v>
      </c>
      <c r="H173" s="167">
        <v>0</v>
      </c>
      <c r="I173" s="167">
        <v>0</v>
      </c>
      <c r="J173" s="281">
        <v>0</v>
      </c>
      <c r="K173" s="505">
        <v>4191</v>
      </c>
      <c r="L173" s="506">
        <v>3300</v>
      </c>
      <c r="M173" s="506">
        <v>891</v>
      </c>
      <c r="N173" s="507">
        <v>4191</v>
      </c>
      <c r="O173" s="507">
        <v>0</v>
      </c>
      <c r="P173" s="507">
        <v>0</v>
      </c>
      <c r="Q173" s="507">
        <v>0</v>
      </c>
      <c r="R173" s="508">
        <v>0</v>
      </c>
      <c r="S173" s="281">
        <f t="shared" si="71"/>
        <v>4191</v>
      </c>
      <c r="T173" s="278">
        <v>3300</v>
      </c>
      <c r="U173" s="278">
        <v>891</v>
      </c>
      <c r="V173" s="480">
        <v>4191</v>
      </c>
      <c r="W173" s="278"/>
      <c r="X173" s="278"/>
      <c r="Y173" s="278"/>
      <c r="Z173" s="281"/>
    </row>
    <row r="174" spans="1:26" s="818" customFormat="1" ht="14.25" hidden="1" customHeight="1">
      <c r="A174" s="817"/>
      <c r="B174" s="237"/>
      <c r="C174" s="169">
        <f t="shared" ref="C174:C195" si="73">SUM(F174:I174)</f>
        <v>0</v>
      </c>
      <c r="D174" s="167">
        <f t="shared" ref="D174:D195" si="74">SUM(C174)/1.25</f>
        <v>0</v>
      </c>
      <c r="E174" s="168">
        <f t="shared" ref="E174:E195" si="75">SUM(D174)*0.25</f>
        <v>0</v>
      </c>
      <c r="F174" s="167"/>
      <c r="G174" s="167"/>
      <c r="H174" s="167"/>
      <c r="I174" s="167"/>
      <c r="J174" s="278"/>
      <c r="K174" s="505">
        <v>0</v>
      </c>
      <c r="L174" s="506">
        <v>0</v>
      </c>
      <c r="M174" s="506">
        <v>0</v>
      </c>
      <c r="N174" s="507">
        <v>0</v>
      </c>
      <c r="O174" s="507">
        <v>0</v>
      </c>
      <c r="P174" s="507">
        <v>0</v>
      </c>
      <c r="Q174" s="507">
        <v>0</v>
      </c>
      <c r="R174" s="508">
        <v>0</v>
      </c>
      <c r="S174" s="281">
        <f t="shared" ref="S174:S195" si="76">SUM(V174:Y174)</f>
        <v>0</v>
      </c>
      <c r="T174" s="278">
        <f t="shared" ref="T174:T195" si="77">SUM(S174)/1.2</f>
        <v>0</v>
      </c>
      <c r="U174" s="278">
        <f t="shared" ref="U174:U195" si="78">SUM(T174)*0.2</f>
        <v>0</v>
      </c>
      <c r="V174" s="480">
        <f t="shared" ref="V174:Z195" si="79">SUM(F174+N174)</f>
        <v>0</v>
      </c>
      <c r="W174" s="278">
        <f t="shared" si="79"/>
        <v>0</v>
      </c>
      <c r="X174" s="278">
        <f t="shared" si="79"/>
        <v>0</v>
      </c>
      <c r="Y174" s="278">
        <f t="shared" si="79"/>
        <v>0</v>
      </c>
      <c r="Z174" s="281">
        <f t="shared" si="79"/>
        <v>0</v>
      </c>
    </row>
    <row r="175" spans="1:26" s="818" customFormat="1" ht="14.25" hidden="1" customHeight="1">
      <c r="A175" s="817"/>
      <c r="B175" s="237"/>
      <c r="C175" s="169">
        <f t="shared" si="73"/>
        <v>0</v>
      </c>
      <c r="D175" s="167">
        <f t="shared" si="74"/>
        <v>0</v>
      </c>
      <c r="E175" s="168">
        <f t="shared" si="75"/>
        <v>0</v>
      </c>
      <c r="F175" s="167"/>
      <c r="G175" s="167"/>
      <c r="H175" s="167"/>
      <c r="I175" s="167"/>
      <c r="J175" s="278"/>
      <c r="K175" s="505">
        <v>0</v>
      </c>
      <c r="L175" s="506">
        <v>0</v>
      </c>
      <c r="M175" s="506">
        <v>0</v>
      </c>
      <c r="N175" s="507">
        <v>0</v>
      </c>
      <c r="O175" s="507">
        <v>0</v>
      </c>
      <c r="P175" s="507">
        <v>0</v>
      </c>
      <c r="Q175" s="507">
        <v>0</v>
      </c>
      <c r="R175" s="508">
        <v>0</v>
      </c>
      <c r="S175" s="281">
        <f t="shared" si="76"/>
        <v>0</v>
      </c>
      <c r="T175" s="278">
        <f t="shared" si="77"/>
        <v>0</v>
      </c>
      <c r="U175" s="278">
        <f t="shared" si="78"/>
        <v>0</v>
      </c>
      <c r="V175" s="480">
        <f t="shared" si="79"/>
        <v>0</v>
      </c>
      <c r="W175" s="278">
        <f t="shared" si="79"/>
        <v>0</v>
      </c>
      <c r="X175" s="278">
        <f t="shared" si="79"/>
        <v>0</v>
      </c>
      <c r="Y175" s="278">
        <f t="shared" si="79"/>
        <v>0</v>
      </c>
      <c r="Z175" s="281">
        <f t="shared" si="79"/>
        <v>0</v>
      </c>
    </row>
    <row r="176" spans="1:26" s="818" customFormat="1" ht="14.25" hidden="1" customHeight="1">
      <c r="A176" s="817"/>
      <c r="B176" s="237"/>
      <c r="C176" s="169">
        <f t="shared" si="73"/>
        <v>0</v>
      </c>
      <c r="D176" s="167">
        <f t="shared" si="74"/>
        <v>0</v>
      </c>
      <c r="E176" s="168">
        <f t="shared" si="75"/>
        <v>0</v>
      </c>
      <c r="F176" s="167"/>
      <c r="G176" s="167"/>
      <c r="H176" s="167"/>
      <c r="I176" s="167"/>
      <c r="J176" s="278"/>
      <c r="K176" s="505">
        <v>0</v>
      </c>
      <c r="L176" s="506">
        <v>0</v>
      </c>
      <c r="M176" s="506">
        <v>0</v>
      </c>
      <c r="N176" s="507">
        <v>0</v>
      </c>
      <c r="O176" s="507">
        <v>0</v>
      </c>
      <c r="P176" s="507">
        <v>0</v>
      </c>
      <c r="Q176" s="507">
        <v>0</v>
      </c>
      <c r="R176" s="508">
        <v>0</v>
      </c>
      <c r="S176" s="281">
        <f t="shared" si="76"/>
        <v>0</v>
      </c>
      <c r="T176" s="278">
        <f t="shared" si="77"/>
        <v>0</v>
      </c>
      <c r="U176" s="278">
        <f t="shared" si="78"/>
        <v>0</v>
      </c>
      <c r="V176" s="480">
        <f t="shared" si="79"/>
        <v>0</v>
      </c>
      <c r="W176" s="278">
        <f t="shared" si="79"/>
        <v>0</v>
      </c>
      <c r="X176" s="278">
        <f t="shared" si="79"/>
        <v>0</v>
      </c>
      <c r="Y176" s="278">
        <f t="shared" si="79"/>
        <v>0</v>
      </c>
      <c r="Z176" s="281">
        <f t="shared" si="79"/>
        <v>0</v>
      </c>
    </row>
    <row r="177" spans="1:26" s="818" customFormat="1" ht="14.25" hidden="1" customHeight="1">
      <c r="A177" s="817"/>
      <c r="B177" s="237"/>
      <c r="C177" s="169">
        <f t="shared" si="73"/>
        <v>0</v>
      </c>
      <c r="D177" s="167">
        <f t="shared" si="74"/>
        <v>0</v>
      </c>
      <c r="E177" s="168">
        <f t="shared" si="75"/>
        <v>0</v>
      </c>
      <c r="F177" s="167"/>
      <c r="G177" s="167"/>
      <c r="H177" s="167"/>
      <c r="I177" s="167"/>
      <c r="J177" s="278"/>
      <c r="K177" s="505">
        <v>0</v>
      </c>
      <c r="L177" s="506">
        <v>0</v>
      </c>
      <c r="M177" s="506">
        <v>0</v>
      </c>
      <c r="N177" s="507">
        <v>0</v>
      </c>
      <c r="O177" s="507">
        <v>0</v>
      </c>
      <c r="P177" s="507">
        <v>0</v>
      </c>
      <c r="Q177" s="507">
        <v>0</v>
      </c>
      <c r="R177" s="508">
        <v>0</v>
      </c>
      <c r="S177" s="281">
        <f t="shared" si="76"/>
        <v>0</v>
      </c>
      <c r="T177" s="278">
        <f t="shared" si="77"/>
        <v>0</v>
      </c>
      <c r="U177" s="278">
        <f t="shared" si="78"/>
        <v>0</v>
      </c>
      <c r="V177" s="480">
        <f t="shared" si="79"/>
        <v>0</v>
      </c>
      <c r="W177" s="278">
        <f t="shared" si="79"/>
        <v>0</v>
      </c>
      <c r="X177" s="278">
        <f t="shared" si="79"/>
        <v>0</v>
      </c>
      <c r="Y177" s="278">
        <f t="shared" si="79"/>
        <v>0</v>
      </c>
      <c r="Z177" s="281">
        <f t="shared" si="79"/>
        <v>0</v>
      </c>
    </row>
    <row r="178" spans="1:26" s="818" customFormat="1" ht="14.25" hidden="1" customHeight="1">
      <c r="A178" s="817"/>
      <c r="B178" s="237"/>
      <c r="C178" s="169">
        <f t="shared" si="73"/>
        <v>0</v>
      </c>
      <c r="D178" s="167">
        <f t="shared" si="74"/>
        <v>0</v>
      </c>
      <c r="E178" s="168">
        <f t="shared" si="75"/>
        <v>0</v>
      </c>
      <c r="F178" s="167"/>
      <c r="G178" s="167"/>
      <c r="H178" s="167"/>
      <c r="I178" s="167"/>
      <c r="J178" s="168"/>
      <c r="K178" s="505">
        <v>0</v>
      </c>
      <c r="L178" s="506">
        <v>0</v>
      </c>
      <c r="M178" s="506">
        <v>0</v>
      </c>
      <c r="N178" s="507">
        <v>0</v>
      </c>
      <c r="O178" s="507">
        <v>0</v>
      </c>
      <c r="P178" s="507">
        <v>0</v>
      </c>
      <c r="Q178" s="507">
        <v>0</v>
      </c>
      <c r="R178" s="508">
        <v>0</v>
      </c>
      <c r="S178" s="281">
        <f t="shared" si="76"/>
        <v>0</v>
      </c>
      <c r="T178" s="278">
        <f t="shared" si="77"/>
        <v>0</v>
      </c>
      <c r="U178" s="278">
        <f t="shared" si="78"/>
        <v>0</v>
      </c>
      <c r="V178" s="480">
        <f t="shared" si="79"/>
        <v>0</v>
      </c>
      <c r="W178" s="278">
        <f t="shared" si="79"/>
        <v>0</v>
      </c>
      <c r="X178" s="278">
        <f t="shared" si="79"/>
        <v>0</v>
      </c>
      <c r="Y178" s="278">
        <f t="shared" si="79"/>
        <v>0</v>
      </c>
      <c r="Z178" s="281">
        <f t="shared" si="79"/>
        <v>0</v>
      </c>
    </row>
    <row r="179" spans="1:26" s="818" customFormat="1" ht="14.25" hidden="1" customHeight="1">
      <c r="A179" s="817"/>
      <c r="B179" s="237"/>
      <c r="C179" s="169">
        <f t="shared" si="73"/>
        <v>0</v>
      </c>
      <c r="D179" s="167">
        <f t="shared" si="74"/>
        <v>0</v>
      </c>
      <c r="E179" s="168">
        <f t="shared" si="75"/>
        <v>0</v>
      </c>
      <c r="F179" s="167"/>
      <c r="G179" s="167"/>
      <c r="H179" s="167"/>
      <c r="I179" s="167"/>
      <c r="J179" s="168"/>
      <c r="K179" s="505">
        <v>0</v>
      </c>
      <c r="L179" s="506">
        <v>0</v>
      </c>
      <c r="M179" s="506">
        <v>0</v>
      </c>
      <c r="N179" s="507">
        <v>0</v>
      </c>
      <c r="O179" s="507">
        <v>0</v>
      </c>
      <c r="P179" s="507">
        <v>0</v>
      </c>
      <c r="Q179" s="507">
        <v>0</v>
      </c>
      <c r="R179" s="508">
        <v>0</v>
      </c>
      <c r="S179" s="281">
        <f t="shared" si="76"/>
        <v>0</v>
      </c>
      <c r="T179" s="278">
        <f t="shared" si="77"/>
        <v>0</v>
      </c>
      <c r="U179" s="278">
        <f t="shared" si="78"/>
        <v>0</v>
      </c>
      <c r="V179" s="480">
        <f t="shared" si="79"/>
        <v>0</v>
      </c>
      <c r="W179" s="278">
        <f t="shared" si="79"/>
        <v>0</v>
      </c>
      <c r="X179" s="278">
        <f t="shared" si="79"/>
        <v>0</v>
      </c>
      <c r="Y179" s="278">
        <f t="shared" si="79"/>
        <v>0</v>
      </c>
      <c r="Z179" s="281">
        <f t="shared" si="79"/>
        <v>0</v>
      </c>
    </row>
    <row r="180" spans="1:26" s="818" customFormat="1" ht="14.25" hidden="1" customHeight="1">
      <c r="A180" s="817"/>
      <c r="B180" s="237"/>
      <c r="C180" s="169">
        <f t="shared" si="73"/>
        <v>0</v>
      </c>
      <c r="D180" s="167">
        <f t="shared" si="74"/>
        <v>0</v>
      </c>
      <c r="E180" s="168">
        <f t="shared" si="75"/>
        <v>0</v>
      </c>
      <c r="F180" s="167"/>
      <c r="G180" s="167"/>
      <c r="H180" s="167"/>
      <c r="I180" s="167"/>
      <c r="J180" s="168"/>
      <c r="K180" s="505">
        <v>0</v>
      </c>
      <c r="L180" s="506">
        <v>0</v>
      </c>
      <c r="M180" s="506">
        <v>0</v>
      </c>
      <c r="N180" s="507">
        <v>0</v>
      </c>
      <c r="O180" s="507">
        <v>0</v>
      </c>
      <c r="P180" s="507">
        <v>0</v>
      </c>
      <c r="Q180" s="507">
        <v>0</v>
      </c>
      <c r="R180" s="508">
        <v>0</v>
      </c>
      <c r="S180" s="281">
        <f t="shared" si="76"/>
        <v>0</v>
      </c>
      <c r="T180" s="278">
        <f t="shared" si="77"/>
        <v>0</v>
      </c>
      <c r="U180" s="278">
        <f t="shared" si="78"/>
        <v>0</v>
      </c>
      <c r="V180" s="480">
        <f t="shared" si="79"/>
        <v>0</v>
      </c>
      <c r="W180" s="278">
        <f t="shared" si="79"/>
        <v>0</v>
      </c>
      <c r="X180" s="278">
        <f t="shared" si="79"/>
        <v>0</v>
      </c>
      <c r="Y180" s="278">
        <f t="shared" si="79"/>
        <v>0</v>
      </c>
      <c r="Z180" s="281">
        <f t="shared" si="79"/>
        <v>0</v>
      </c>
    </row>
    <row r="181" spans="1:26" s="818" customFormat="1" ht="14.25" hidden="1" customHeight="1">
      <c r="A181" s="817"/>
      <c r="B181" s="790"/>
      <c r="C181" s="169">
        <f t="shared" si="73"/>
        <v>0</v>
      </c>
      <c r="D181" s="167">
        <f t="shared" si="74"/>
        <v>0</v>
      </c>
      <c r="E181" s="168">
        <f t="shared" si="75"/>
        <v>0</v>
      </c>
      <c r="F181" s="167"/>
      <c r="G181" s="167"/>
      <c r="H181" s="167"/>
      <c r="I181" s="167"/>
      <c r="J181" s="168"/>
      <c r="K181" s="505">
        <v>0</v>
      </c>
      <c r="L181" s="506">
        <v>0</v>
      </c>
      <c r="M181" s="506">
        <v>0</v>
      </c>
      <c r="N181" s="507">
        <v>0</v>
      </c>
      <c r="O181" s="507">
        <v>0</v>
      </c>
      <c r="P181" s="507">
        <v>0</v>
      </c>
      <c r="Q181" s="507">
        <v>0</v>
      </c>
      <c r="R181" s="508">
        <v>0</v>
      </c>
      <c r="S181" s="281">
        <f t="shared" si="76"/>
        <v>0</v>
      </c>
      <c r="T181" s="278">
        <f t="shared" si="77"/>
        <v>0</v>
      </c>
      <c r="U181" s="278">
        <f t="shared" si="78"/>
        <v>0</v>
      </c>
      <c r="V181" s="480">
        <f t="shared" si="79"/>
        <v>0</v>
      </c>
      <c r="W181" s="278">
        <f t="shared" si="79"/>
        <v>0</v>
      </c>
      <c r="X181" s="278">
        <f t="shared" si="79"/>
        <v>0</v>
      </c>
      <c r="Y181" s="278">
        <f t="shared" si="79"/>
        <v>0</v>
      </c>
      <c r="Z181" s="281">
        <f t="shared" si="79"/>
        <v>0</v>
      </c>
    </row>
    <row r="182" spans="1:26" s="818" customFormat="1" ht="14.25" hidden="1" customHeight="1">
      <c r="A182" s="817"/>
      <c r="B182" s="238"/>
      <c r="C182" s="169">
        <f t="shared" si="73"/>
        <v>0</v>
      </c>
      <c r="D182" s="167">
        <f t="shared" si="74"/>
        <v>0</v>
      </c>
      <c r="E182" s="168">
        <f t="shared" si="75"/>
        <v>0</v>
      </c>
      <c r="F182" s="167"/>
      <c r="G182" s="167"/>
      <c r="H182" s="167"/>
      <c r="I182" s="167"/>
      <c r="J182" s="168"/>
      <c r="K182" s="505">
        <v>0</v>
      </c>
      <c r="L182" s="506">
        <v>0</v>
      </c>
      <c r="M182" s="506">
        <v>0</v>
      </c>
      <c r="N182" s="507">
        <v>0</v>
      </c>
      <c r="O182" s="507">
        <v>0</v>
      </c>
      <c r="P182" s="507">
        <v>0</v>
      </c>
      <c r="Q182" s="507">
        <v>0</v>
      </c>
      <c r="R182" s="508">
        <v>0</v>
      </c>
      <c r="S182" s="281">
        <f t="shared" si="76"/>
        <v>0</v>
      </c>
      <c r="T182" s="278">
        <f t="shared" si="77"/>
        <v>0</v>
      </c>
      <c r="U182" s="278">
        <f t="shared" si="78"/>
        <v>0</v>
      </c>
      <c r="V182" s="480">
        <f t="shared" si="79"/>
        <v>0</v>
      </c>
      <c r="W182" s="278">
        <f t="shared" si="79"/>
        <v>0</v>
      </c>
      <c r="X182" s="278">
        <f t="shared" si="79"/>
        <v>0</v>
      </c>
      <c r="Y182" s="278">
        <f t="shared" si="79"/>
        <v>0</v>
      </c>
      <c r="Z182" s="281">
        <f t="shared" si="79"/>
        <v>0</v>
      </c>
    </row>
    <row r="183" spans="1:26" s="818" customFormat="1" ht="14.25" hidden="1" customHeight="1">
      <c r="A183" s="817"/>
      <c r="B183" s="238"/>
      <c r="C183" s="169">
        <f t="shared" si="73"/>
        <v>0</v>
      </c>
      <c r="D183" s="167">
        <f t="shared" si="74"/>
        <v>0</v>
      </c>
      <c r="E183" s="168">
        <f t="shared" si="75"/>
        <v>0</v>
      </c>
      <c r="F183" s="167"/>
      <c r="G183" s="167"/>
      <c r="H183" s="167"/>
      <c r="I183" s="167"/>
      <c r="J183" s="168"/>
      <c r="K183" s="505">
        <v>0</v>
      </c>
      <c r="L183" s="506">
        <v>0</v>
      </c>
      <c r="M183" s="506">
        <v>0</v>
      </c>
      <c r="N183" s="507">
        <v>0</v>
      </c>
      <c r="O183" s="507">
        <v>0</v>
      </c>
      <c r="P183" s="507">
        <v>0</v>
      </c>
      <c r="Q183" s="507">
        <v>0</v>
      </c>
      <c r="R183" s="508">
        <v>0</v>
      </c>
      <c r="S183" s="281">
        <f t="shared" si="76"/>
        <v>0</v>
      </c>
      <c r="T183" s="278">
        <f t="shared" si="77"/>
        <v>0</v>
      </c>
      <c r="U183" s="278">
        <f t="shared" si="78"/>
        <v>0</v>
      </c>
      <c r="V183" s="480">
        <f t="shared" si="79"/>
        <v>0</v>
      </c>
      <c r="W183" s="278">
        <f t="shared" si="79"/>
        <v>0</v>
      </c>
      <c r="X183" s="278">
        <f t="shared" si="79"/>
        <v>0</v>
      </c>
      <c r="Y183" s="278">
        <f t="shared" si="79"/>
        <v>0</v>
      </c>
      <c r="Z183" s="281">
        <f t="shared" si="79"/>
        <v>0</v>
      </c>
    </row>
    <row r="184" spans="1:26" s="818" customFormat="1" ht="14.25" hidden="1" customHeight="1">
      <c r="A184" s="817"/>
      <c r="B184" s="238"/>
      <c r="C184" s="169">
        <f t="shared" si="73"/>
        <v>0</v>
      </c>
      <c r="D184" s="167">
        <f t="shared" si="74"/>
        <v>0</v>
      </c>
      <c r="E184" s="168">
        <f t="shared" si="75"/>
        <v>0</v>
      </c>
      <c r="F184" s="167"/>
      <c r="G184" s="167"/>
      <c r="H184" s="167"/>
      <c r="I184" s="167"/>
      <c r="J184" s="168"/>
      <c r="K184" s="505">
        <v>0</v>
      </c>
      <c r="L184" s="506">
        <v>0</v>
      </c>
      <c r="M184" s="506">
        <v>0</v>
      </c>
      <c r="N184" s="507">
        <v>0</v>
      </c>
      <c r="O184" s="507">
        <v>0</v>
      </c>
      <c r="P184" s="507">
        <v>0</v>
      </c>
      <c r="Q184" s="507">
        <v>0</v>
      </c>
      <c r="R184" s="508">
        <v>0</v>
      </c>
      <c r="S184" s="281">
        <f t="shared" si="76"/>
        <v>0</v>
      </c>
      <c r="T184" s="278">
        <f t="shared" si="77"/>
        <v>0</v>
      </c>
      <c r="U184" s="278">
        <f t="shared" si="78"/>
        <v>0</v>
      </c>
      <c r="V184" s="480">
        <f t="shared" si="79"/>
        <v>0</v>
      </c>
      <c r="W184" s="278">
        <f t="shared" si="79"/>
        <v>0</v>
      </c>
      <c r="X184" s="278">
        <f t="shared" si="79"/>
        <v>0</v>
      </c>
      <c r="Y184" s="278">
        <f t="shared" si="79"/>
        <v>0</v>
      </c>
      <c r="Z184" s="281">
        <f t="shared" si="79"/>
        <v>0</v>
      </c>
    </row>
    <row r="185" spans="1:26" s="818" customFormat="1" ht="14.25" hidden="1" customHeight="1">
      <c r="A185" s="817"/>
      <c r="B185" s="238"/>
      <c r="C185" s="169">
        <f t="shared" si="73"/>
        <v>0</v>
      </c>
      <c r="D185" s="167">
        <f t="shared" si="74"/>
        <v>0</v>
      </c>
      <c r="E185" s="168">
        <f t="shared" si="75"/>
        <v>0</v>
      </c>
      <c r="F185" s="167"/>
      <c r="G185" s="167"/>
      <c r="H185" s="167"/>
      <c r="I185" s="167"/>
      <c r="J185" s="168"/>
      <c r="K185" s="505">
        <v>0</v>
      </c>
      <c r="L185" s="506">
        <v>0</v>
      </c>
      <c r="M185" s="506">
        <v>0</v>
      </c>
      <c r="N185" s="507">
        <v>0</v>
      </c>
      <c r="O185" s="507">
        <v>0</v>
      </c>
      <c r="P185" s="507">
        <v>0</v>
      </c>
      <c r="Q185" s="507">
        <v>0</v>
      </c>
      <c r="R185" s="508">
        <v>0</v>
      </c>
      <c r="S185" s="281">
        <f t="shared" si="76"/>
        <v>0</v>
      </c>
      <c r="T185" s="278">
        <f t="shared" si="77"/>
        <v>0</v>
      </c>
      <c r="U185" s="278">
        <f t="shared" si="78"/>
        <v>0</v>
      </c>
      <c r="V185" s="480">
        <f t="shared" si="79"/>
        <v>0</v>
      </c>
      <c r="W185" s="278">
        <f t="shared" si="79"/>
        <v>0</v>
      </c>
      <c r="X185" s="278">
        <f t="shared" si="79"/>
        <v>0</v>
      </c>
      <c r="Y185" s="278">
        <f t="shared" si="79"/>
        <v>0</v>
      </c>
      <c r="Z185" s="281">
        <f t="shared" si="79"/>
        <v>0</v>
      </c>
    </row>
    <row r="186" spans="1:26" s="818" customFormat="1" ht="14.25" hidden="1" customHeight="1">
      <c r="A186" s="817"/>
      <c r="B186" s="238"/>
      <c r="C186" s="169">
        <f t="shared" si="73"/>
        <v>0</v>
      </c>
      <c r="D186" s="167">
        <f t="shared" si="74"/>
        <v>0</v>
      </c>
      <c r="E186" s="168">
        <f t="shared" si="75"/>
        <v>0</v>
      </c>
      <c r="F186" s="167"/>
      <c r="G186" s="167"/>
      <c r="H186" s="167"/>
      <c r="I186" s="167"/>
      <c r="J186" s="168"/>
      <c r="K186" s="505">
        <v>0</v>
      </c>
      <c r="L186" s="506">
        <v>0</v>
      </c>
      <c r="M186" s="506">
        <v>0</v>
      </c>
      <c r="N186" s="507">
        <v>0</v>
      </c>
      <c r="O186" s="507">
        <v>0</v>
      </c>
      <c r="P186" s="507">
        <v>0</v>
      </c>
      <c r="Q186" s="507">
        <v>0</v>
      </c>
      <c r="R186" s="508">
        <v>0</v>
      </c>
      <c r="S186" s="281">
        <f t="shared" si="76"/>
        <v>0</v>
      </c>
      <c r="T186" s="278">
        <f t="shared" si="77"/>
        <v>0</v>
      </c>
      <c r="U186" s="278">
        <f t="shared" si="78"/>
        <v>0</v>
      </c>
      <c r="V186" s="480">
        <f t="shared" si="79"/>
        <v>0</v>
      </c>
      <c r="W186" s="278">
        <f t="shared" si="79"/>
        <v>0</v>
      </c>
      <c r="X186" s="278">
        <f t="shared" si="79"/>
        <v>0</v>
      </c>
      <c r="Y186" s="278">
        <f t="shared" si="79"/>
        <v>0</v>
      </c>
      <c r="Z186" s="281">
        <f t="shared" si="79"/>
        <v>0</v>
      </c>
    </row>
    <row r="187" spans="1:26" s="818" customFormat="1" ht="14.25" hidden="1" customHeight="1">
      <c r="A187" s="817"/>
      <c r="B187" s="238"/>
      <c r="C187" s="169">
        <f t="shared" si="73"/>
        <v>0</v>
      </c>
      <c r="D187" s="167">
        <f t="shared" si="74"/>
        <v>0</v>
      </c>
      <c r="E187" s="168">
        <f t="shared" si="75"/>
        <v>0</v>
      </c>
      <c r="F187" s="167"/>
      <c r="G187" s="167"/>
      <c r="H187" s="167"/>
      <c r="I187" s="167"/>
      <c r="J187" s="168"/>
      <c r="K187" s="505">
        <v>0</v>
      </c>
      <c r="L187" s="506">
        <v>0</v>
      </c>
      <c r="M187" s="506">
        <v>0</v>
      </c>
      <c r="N187" s="507">
        <v>0</v>
      </c>
      <c r="O187" s="507">
        <v>0</v>
      </c>
      <c r="P187" s="507">
        <v>0</v>
      </c>
      <c r="Q187" s="507">
        <v>0</v>
      </c>
      <c r="R187" s="508">
        <v>0</v>
      </c>
      <c r="S187" s="281">
        <f t="shared" si="76"/>
        <v>0</v>
      </c>
      <c r="T187" s="278">
        <f t="shared" si="77"/>
        <v>0</v>
      </c>
      <c r="U187" s="278">
        <f t="shared" si="78"/>
        <v>0</v>
      </c>
      <c r="V187" s="480">
        <f t="shared" si="79"/>
        <v>0</v>
      </c>
      <c r="W187" s="278">
        <f t="shared" si="79"/>
        <v>0</v>
      </c>
      <c r="X187" s="278">
        <f t="shared" si="79"/>
        <v>0</v>
      </c>
      <c r="Y187" s="278">
        <f t="shared" si="79"/>
        <v>0</v>
      </c>
      <c r="Z187" s="281">
        <f t="shared" si="79"/>
        <v>0</v>
      </c>
    </row>
    <row r="188" spans="1:26" s="818" customFormat="1" ht="14.25" hidden="1" customHeight="1">
      <c r="A188" s="817"/>
      <c r="B188" s="238"/>
      <c r="C188" s="169">
        <f t="shared" si="73"/>
        <v>0</v>
      </c>
      <c r="D188" s="167">
        <f t="shared" si="74"/>
        <v>0</v>
      </c>
      <c r="E188" s="168">
        <f t="shared" si="75"/>
        <v>0</v>
      </c>
      <c r="F188" s="167"/>
      <c r="G188" s="167"/>
      <c r="H188" s="167"/>
      <c r="I188" s="167"/>
      <c r="J188" s="168"/>
      <c r="K188" s="505">
        <v>0</v>
      </c>
      <c r="L188" s="506">
        <v>0</v>
      </c>
      <c r="M188" s="506">
        <v>0</v>
      </c>
      <c r="N188" s="507">
        <v>0</v>
      </c>
      <c r="O188" s="507">
        <v>0</v>
      </c>
      <c r="P188" s="507">
        <v>0</v>
      </c>
      <c r="Q188" s="507">
        <v>0</v>
      </c>
      <c r="R188" s="508">
        <v>0</v>
      </c>
      <c r="S188" s="281">
        <f t="shared" si="76"/>
        <v>0</v>
      </c>
      <c r="T188" s="278">
        <f t="shared" si="77"/>
        <v>0</v>
      </c>
      <c r="U188" s="278">
        <f t="shared" si="78"/>
        <v>0</v>
      </c>
      <c r="V188" s="480">
        <f t="shared" si="79"/>
        <v>0</v>
      </c>
      <c r="W188" s="278">
        <f t="shared" si="79"/>
        <v>0</v>
      </c>
      <c r="X188" s="278">
        <f t="shared" si="79"/>
        <v>0</v>
      </c>
      <c r="Y188" s="278">
        <f t="shared" si="79"/>
        <v>0</v>
      </c>
      <c r="Z188" s="281">
        <f t="shared" si="79"/>
        <v>0</v>
      </c>
    </row>
    <row r="189" spans="1:26" s="818" customFormat="1" ht="14.25" hidden="1" customHeight="1">
      <c r="A189" s="817"/>
      <c r="B189" s="238"/>
      <c r="C189" s="169">
        <f t="shared" si="73"/>
        <v>0</v>
      </c>
      <c r="D189" s="167">
        <f t="shared" si="74"/>
        <v>0</v>
      </c>
      <c r="E189" s="168">
        <f t="shared" si="75"/>
        <v>0</v>
      </c>
      <c r="F189" s="167"/>
      <c r="G189" s="167"/>
      <c r="H189" s="167"/>
      <c r="I189" s="167"/>
      <c r="J189" s="168"/>
      <c r="K189" s="505">
        <v>0</v>
      </c>
      <c r="L189" s="506">
        <v>0</v>
      </c>
      <c r="M189" s="506">
        <v>0</v>
      </c>
      <c r="N189" s="507">
        <v>0</v>
      </c>
      <c r="O189" s="507">
        <v>0</v>
      </c>
      <c r="P189" s="507">
        <v>0</v>
      </c>
      <c r="Q189" s="507">
        <v>0</v>
      </c>
      <c r="R189" s="508">
        <v>0</v>
      </c>
      <c r="S189" s="281">
        <f t="shared" si="76"/>
        <v>0</v>
      </c>
      <c r="T189" s="278">
        <f t="shared" si="77"/>
        <v>0</v>
      </c>
      <c r="U189" s="278">
        <f t="shared" si="78"/>
        <v>0</v>
      </c>
      <c r="V189" s="480">
        <f t="shared" si="79"/>
        <v>0</v>
      </c>
      <c r="W189" s="278">
        <f t="shared" si="79"/>
        <v>0</v>
      </c>
      <c r="X189" s="278">
        <f t="shared" si="79"/>
        <v>0</v>
      </c>
      <c r="Y189" s="278">
        <f t="shared" si="79"/>
        <v>0</v>
      </c>
      <c r="Z189" s="281">
        <f t="shared" si="79"/>
        <v>0</v>
      </c>
    </row>
    <row r="190" spans="1:26" s="818" customFormat="1" ht="14.25" hidden="1" customHeight="1">
      <c r="A190" s="817"/>
      <c r="B190" s="238"/>
      <c r="C190" s="169">
        <f t="shared" si="73"/>
        <v>0</v>
      </c>
      <c r="D190" s="167">
        <f t="shared" si="74"/>
        <v>0</v>
      </c>
      <c r="E190" s="168">
        <f t="shared" si="75"/>
        <v>0</v>
      </c>
      <c r="F190" s="167"/>
      <c r="G190" s="167"/>
      <c r="H190" s="167"/>
      <c r="I190" s="167"/>
      <c r="J190" s="168"/>
      <c r="K190" s="505">
        <v>0</v>
      </c>
      <c r="L190" s="506">
        <v>0</v>
      </c>
      <c r="M190" s="506">
        <v>0</v>
      </c>
      <c r="N190" s="507">
        <v>0</v>
      </c>
      <c r="O190" s="507">
        <v>0</v>
      </c>
      <c r="P190" s="507">
        <v>0</v>
      </c>
      <c r="Q190" s="507">
        <v>0</v>
      </c>
      <c r="R190" s="508">
        <v>0</v>
      </c>
      <c r="S190" s="281">
        <f t="shared" si="76"/>
        <v>0</v>
      </c>
      <c r="T190" s="278">
        <f t="shared" si="77"/>
        <v>0</v>
      </c>
      <c r="U190" s="278">
        <f t="shared" si="78"/>
        <v>0</v>
      </c>
      <c r="V190" s="480">
        <f t="shared" si="79"/>
        <v>0</v>
      </c>
      <c r="W190" s="278">
        <f t="shared" si="79"/>
        <v>0</v>
      </c>
      <c r="X190" s="278">
        <f t="shared" si="79"/>
        <v>0</v>
      </c>
      <c r="Y190" s="278">
        <f t="shared" si="79"/>
        <v>0</v>
      </c>
      <c r="Z190" s="281">
        <f t="shared" si="79"/>
        <v>0</v>
      </c>
    </row>
    <row r="191" spans="1:26" s="818" customFormat="1" ht="14.25" hidden="1" customHeight="1">
      <c r="A191" s="817"/>
      <c r="B191" s="238"/>
      <c r="C191" s="169">
        <f t="shared" si="73"/>
        <v>0</v>
      </c>
      <c r="D191" s="167">
        <f t="shared" si="74"/>
        <v>0</v>
      </c>
      <c r="E191" s="168">
        <f t="shared" si="75"/>
        <v>0</v>
      </c>
      <c r="F191" s="167"/>
      <c r="G191" s="167"/>
      <c r="H191" s="167"/>
      <c r="I191" s="167"/>
      <c r="J191" s="168"/>
      <c r="K191" s="505">
        <v>0</v>
      </c>
      <c r="L191" s="506">
        <v>0</v>
      </c>
      <c r="M191" s="506">
        <v>0</v>
      </c>
      <c r="N191" s="507">
        <v>0</v>
      </c>
      <c r="O191" s="507">
        <v>0</v>
      </c>
      <c r="P191" s="507">
        <v>0</v>
      </c>
      <c r="Q191" s="507">
        <v>0</v>
      </c>
      <c r="R191" s="508">
        <v>0</v>
      </c>
      <c r="S191" s="281">
        <f t="shared" si="76"/>
        <v>0</v>
      </c>
      <c r="T191" s="278">
        <f t="shared" si="77"/>
        <v>0</v>
      </c>
      <c r="U191" s="278">
        <f t="shared" si="78"/>
        <v>0</v>
      </c>
      <c r="V191" s="480">
        <f t="shared" si="79"/>
        <v>0</v>
      </c>
      <c r="W191" s="278">
        <f t="shared" si="79"/>
        <v>0</v>
      </c>
      <c r="X191" s="278">
        <f t="shared" si="79"/>
        <v>0</v>
      </c>
      <c r="Y191" s="278">
        <f t="shared" si="79"/>
        <v>0</v>
      </c>
      <c r="Z191" s="281">
        <f t="shared" si="79"/>
        <v>0</v>
      </c>
    </row>
    <row r="192" spans="1:26" s="818" customFormat="1" ht="14.25" hidden="1" customHeight="1">
      <c r="A192" s="817"/>
      <c r="B192" s="238"/>
      <c r="C192" s="169">
        <f t="shared" si="73"/>
        <v>0</v>
      </c>
      <c r="D192" s="167">
        <f t="shared" si="74"/>
        <v>0</v>
      </c>
      <c r="E192" s="168">
        <f t="shared" si="75"/>
        <v>0</v>
      </c>
      <c r="F192" s="167"/>
      <c r="G192" s="167"/>
      <c r="H192" s="167"/>
      <c r="I192" s="167"/>
      <c r="J192" s="168"/>
      <c r="K192" s="505">
        <v>0</v>
      </c>
      <c r="L192" s="506">
        <v>0</v>
      </c>
      <c r="M192" s="506">
        <v>0</v>
      </c>
      <c r="N192" s="507">
        <v>0</v>
      </c>
      <c r="O192" s="507">
        <v>0</v>
      </c>
      <c r="P192" s="507">
        <v>0</v>
      </c>
      <c r="Q192" s="507">
        <v>0</v>
      </c>
      <c r="R192" s="508">
        <v>0</v>
      </c>
      <c r="S192" s="281">
        <f t="shared" si="76"/>
        <v>0</v>
      </c>
      <c r="T192" s="278">
        <f t="shared" si="77"/>
        <v>0</v>
      </c>
      <c r="U192" s="278">
        <f t="shared" si="78"/>
        <v>0</v>
      </c>
      <c r="V192" s="480">
        <f t="shared" si="79"/>
        <v>0</v>
      </c>
      <c r="W192" s="278">
        <f t="shared" si="79"/>
        <v>0</v>
      </c>
      <c r="X192" s="278">
        <f t="shared" si="79"/>
        <v>0</v>
      </c>
      <c r="Y192" s="278">
        <f t="shared" si="79"/>
        <v>0</v>
      </c>
      <c r="Z192" s="281">
        <f t="shared" si="79"/>
        <v>0</v>
      </c>
    </row>
    <row r="193" spans="1:26" s="818" customFormat="1" ht="14.25" hidden="1" customHeight="1">
      <c r="A193" s="817"/>
      <c r="B193" s="238"/>
      <c r="C193" s="169">
        <f t="shared" si="73"/>
        <v>0</v>
      </c>
      <c r="D193" s="167">
        <f t="shared" si="74"/>
        <v>0</v>
      </c>
      <c r="E193" s="168">
        <f t="shared" si="75"/>
        <v>0</v>
      </c>
      <c r="F193" s="167"/>
      <c r="G193" s="167"/>
      <c r="H193" s="167"/>
      <c r="I193" s="167"/>
      <c r="J193" s="168"/>
      <c r="K193" s="505">
        <v>0</v>
      </c>
      <c r="L193" s="506">
        <v>0</v>
      </c>
      <c r="M193" s="506">
        <v>0</v>
      </c>
      <c r="N193" s="507">
        <v>0</v>
      </c>
      <c r="O193" s="507">
        <v>0</v>
      </c>
      <c r="P193" s="507">
        <v>0</v>
      </c>
      <c r="Q193" s="507">
        <v>0</v>
      </c>
      <c r="R193" s="508">
        <v>0</v>
      </c>
      <c r="S193" s="281">
        <f t="shared" si="76"/>
        <v>0</v>
      </c>
      <c r="T193" s="278">
        <f t="shared" si="77"/>
        <v>0</v>
      </c>
      <c r="U193" s="278">
        <f t="shared" si="78"/>
        <v>0</v>
      </c>
      <c r="V193" s="480">
        <f t="shared" si="79"/>
        <v>0</v>
      </c>
      <c r="W193" s="278">
        <f t="shared" si="79"/>
        <v>0</v>
      </c>
      <c r="X193" s="278">
        <f t="shared" si="79"/>
        <v>0</v>
      </c>
      <c r="Y193" s="278">
        <f t="shared" si="79"/>
        <v>0</v>
      </c>
      <c r="Z193" s="281">
        <f t="shared" si="79"/>
        <v>0</v>
      </c>
    </row>
    <row r="194" spans="1:26" s="818" customFormat="1" ht="14.25" hidden="1" customHeight="1">
      <c r="A194" s="817"/>
      <c r="B194" s="234"/>
      <c r="C194" s="169">
        <f t="shared" si="73"/>
        <v>0</v>
      </c>
      <c r="D194" s="167">
        <f t="shared" si="74"/>
        <v>0</v>
      </c>
      <c r="E194" s="168">
        <f t="shared" si="75"/>
        <v>0</v>
      </c>
      <c r="F194" s="167"/>
      <c r="G194" s="167"/>
      <c r="H194" s="167"/>
      <c r="I194" s="167"/>
      <c r="J194" s="168"/>
      <c r="K194" s="505">
        <v>0</v>
      </c>
      <c r="L194" s="506">
        <v>0</v>
      </c>
      <c r="M194" s="506">
        <v>0</v>
      </c>
      <c r="N194" s="507">
        <v>0</v>
      </c>
      <c r="O194" s="507">
        <v>0</v>
      </c>
      <c r="P194" s="507">
        <v>0</v>
      </c>
      <c r="Q194" s="507">
        <v>0</v>
      </c>
      <c r="R194" s="508">
        <v>0</v>
      </c>
      <c r="S194" s="281">
        <f t="shared" si="76"/>
        <v>0</v>
      </c>
      <c r="T194" s="278">
        <f t="shared" si="77"/>
        <v>0</v>
      </c>
      <c r="U194" s="278">
        <f t="shared" si="78"/>
        <v>0</v>
      </c>
      <c r="V194" s="480">
        <f t="shared" si="79"/>
        <v>0</v>
      </c>
      <c r="W194" s="278">
        <f t="shared" si="79"/>
        <v>0</v>
      </c>
      <c r="X194" s="278">
        <f t="shared" si="79"/>
        <v>0</v>
      </c>
      <c r="Y194" s="278">
        <f t="shared" si="79"/>
        <v>0</v>
      </c>
      <c r="Z194" s="281">
        <f t="shared" si="79"/>
        <v>0</v>
      </c>
    </row>
    <row r="195" spans="1:26" s="818" customFormat="1" ht="14.25" hidden="1" customHeight="1">
      <c r="A195" s="817"/>
      <c r="B195" s="234"/>
      <c r="C195" s="169">
        <f t="shared" si="73"/>
        <v>0</v>
      </c>
      <c r="D195" s="167">
        <f t="shared" si="74"/>
        <v>0</v>
      </c>
      <c r="E195" s="168">
        <f t="shared" si="75"/>
        <v>0</v>
      </c>
      <c r="F195" s="167"/>
      <c r="G195" s="167"/>
      <c r="H195" s="167"/>
      <c r="I195" s="167"/>
      <c r="J195" s="168"/>
      <c r="K195" s="505">
        <v>0</v>
      </c>
      <c r="L195" s="506">
        <v>0</v>
      </c>
      <c r="M195" s="506">
        <v>0</v>
      </c>
      <c r="N195" s="507">
        <v>0</v>
      </c>
      <c r="O195" s="507">
        <v>0</v>
      </c>
      <c r="P195" s="507">
        <v>0</v>
      </c>
      <c r="Q195" s="507">
        <v>0</v>
      </c>
      <c r="R195" s="508">
        <v>0</v>
      </c>
      <c r="S195" s="281">
        <f t="shared" si="76"/>
        <v>0</v>
      </c>
      <c r="T195" s="278">
        <f t="shared" si="77"/>
        <v>0</v>
      </c>
      <c r="U195" s="278">
        <f t="shared" si="78"/>
        <v>0</v>
      </c>
      <c r="V195" s="480">
        <f t="shared" si="79"/>
        <v>0</v>
      </c>
      <c r="W195" s="278">
        <f t="shared" si="79"/>
        <v>0</v>
      </c>
      <c r="X195" s="278">
        <f t="shared" si="79"/>
        <v>0</v>
      </c>
      <c r="Y195" s="278">
        <f t="shared" si="79"/>
        <v>0</v>
      </c>
      <c r="Z195" s="281">
        <f t="shared" si="79"/>
        <v>0</v>
      </c>
    </row>
    <row r="196" spans="1:26" s="818" customFormat="1" ht="14.25" customHeight="1" thickBot="1">
      <c r="A196" s="817"/>
      <c r="B196" s="234"/>
      <c r="C196" s="169"/>
      <c r="D196" s="167"/>
      <c r="E196" s="168"/>
      <c r="F196" s="167"/>
      <c r="G196" s="167"/>
      <c r="H196" s="167"/>
      <c r="I196" s="167"/>
      <c r="J196" s="168"/>
      <c r="K196" s="505"/>
      <c r="L196" s="506"/>
      <c r="M196" s="506"/>
      <c r="N196" s="507"/>
      <c r="O196" s="507"/>
      <c r="P196" s="507"/>
      <c r="Q196" s="507"/>
      <c r="R196" s="508"/>
      <c r="S196" s="281"/>
      <c r="T196" s="278"/>
      <c r="U196" s="278"/>
      <c r="V196" s="480"/>
      <c r="W196" s="278"/>
      <c r="X196" s="278"/>
      <c r="Y196" s="278"/>
      <c r="Z196" s="281"/>
    </row>
    <row r="197" spans="1:26" s="37" customFormat="1" ht="27.75" customHeight="1" thickBot="1">
      <c r="A197" s="833" t="s">
        <v>226</v>
      </c>
      <c r="B197" s="834"/>
      <c r="C197" s="488">
        <f>SUM(C164:C196)/2</f>
        <v>33298</v>
      </c>
      <c r="D197" s="172">
        <f t="shared" ref="D197:Z197" si="80">SUM(D164:D196)/2</f>
        <v>26219</v>
      </c>
      <c r="E197" s="488">
        <f t="shared" si="80"/>
        <v>7079</v>
      </c>
      <c r="F197" s="487">
        <f t="shared" si="80"/>
        <v>33298</v>
      </c>
      <c r="G197" s="172">
        <f t="shared" si="80"/>
        <v>0</v>
      </c>
      <c r="H197" s="172">
        <f t="shared" si="80"/>
        <v>0</v>
      </c>
      <c r="I197" s="172">
        <f t="shared" si="80"/>
        <v>0</v>
      </c>
      <c r="J197" s="835">
        <f t="shared" si="80"/>
        <v>0</v>
      </c>
      <c r="K197" s="489">
        <f t="shared" si="80"/>
        <v>26773</v>
      </c>
      <c r="L197" s="489">
        <f t="shared" si="80"/>
        <v>21081</v>
      </c>
      <c r="M197" s="489">
        <f t="shared" si="80"/>
        <v>5692</v>
      </c>
      <c r="N197" s="489">
        <f t="shared" si="80"/>
        <v>26773</v>
      </c>
      <c r="O197" s="489">
        <f t="shared" si="80"/>
        <v>0</v>
      </c>
      <c r="P197" s="489">
        <f t="shared" si="80"/>
        <v>0</v>
      </c>
      <c r="Q197" s="489">
        <f t="shared" si="80"/>
        <v>0</v>
      </c>
      <c r="R197" s="489">
        <f t="shared" si="80"/>
        <v>0</v>
      </c>
      <c r="S197" s="489">
        <f t="shared" si="80"/>
        <v>24463</v>
      </c>
      <c r="T197" s="851">
        <f t="shared" si="80"/>
        <v>19436</v>
      </c>
      <c r="U197" s="488">
        <f t="shared" si="80"/>
        <v>5027</v>
      </c>
      <c r="V197" s="487">
        <f t="shared" si="80"/>
        <v>24463</v>
      </c>
      <c r="W197" s="172">
        <f t="shared" si="80"/>
        <v>0</v>
      </c>
      <c r="X197" s="172">
        <f t="shared" si="80"/>
        <v>0</v>
      </c>
      <c r="Y197" s="172">
        <f t="shared" si="80"/>
        <v>0</v>
      </c>
      <c r="Z197" s="489">
        <f t="shared" si="80"/>
        <v>0</v>
      </c>
    </row>
    <row r="198" spans="1:26" s="818" customFormat="1" ht="15.75" customHeight="1">
      <c r="A198" s="817"/>
      <c r="B198" s="234"/>
      <c r="C198" s="169"/>
      <c r="D198" s="167"/>
      <c r="E198" s="168"/>
      <c r="F198" s="224"/>
      <c r="G198" s="225"/>
      <c r="H198" s="225"/>
      <c r="I198" s="225"/>
      <c r="J198" s="226"/>
      <c r="K198" s="505"/>
      <c r="L198" s="506"/>
      <c r="M198" s="506"/>
      <c r="N198" s="507"/>
      <c r="O198" s="507"/>
      <c r="P198" s="507"/>
      <c r="Q198" s="507"/>
      <c r="R198" s="508"/>
      <c r="S198" s="852"/>
      <c r="T198" s="278"/>
      <c r="U198" s="278"/>
      <c r="V198" s="480"/>
      <c r="W198" s="278"/>
      <c r="X198" s="278"/>
      <c r="Y198" s="278"/>
      <c r="Z198" s="281"/>
    </row>
    <row r="199" spans="1:26" s="818" customFormat="1" ht="21.75" customHeight="1">
      <c r="A199" s="20" t="s">
        <v>644</v>
      </c>
      <c r="B199" s="233"/>
      <c r="C199" s="853">
        <f t="shared" ref="C199:Y199" si="81">SUM(C200:C240)</f>
        <v>2254153</v>
      </c>
      <c r="D199" s="495">
        <f t="shared" si="81"/>
        <v>1758054</v>
      </c>
      <c r="E199" s="484">
        <f t="shared" si="81"/>
        <v>496100</v>
      </c>
      <c r="F199" s="799">
        <f t="shared" si="81"/>
        <v>97314</v>
      </c>
      <c r="G199" s="495">
        <f t="shared" si="81"/>
        <v>1171200</v>
      </c>
      <c r="H199" s="495">
        <f t="shared" si="81"/>
        <v>0</v>
      </c>
      <c r="I199" s="495">
        <f t="shared" si="81"/>
        <v>100913</v>
      </c>
      <c r="J199" s="484">
        <f t="shared" si="81"/>
        <v>884726</v>
      </c>
      <c r="K199" s="853">
        <f t="shared" si="81"/>
        <v>2447061</v>
      </c>
      <c r="L199" s="853">
        <f t="shared" si="81"/>
        <v>2127040</v>
      </c>
      <c r="M199" s="853">
        <f t="shared" si="81"/>
        <v>595727</v>
      </c>
      <c r="N199" s="799">
        <f t="shared" si="81"/>
        <v>439862</v>
      </c>
      <c r="O199" s="495">
        <f t="shared" si="81"/>
        <v>1078166</v>
      </c>
      <c r="P199" s="495">
        <f t="shared" si="81"/>
        <v>0</v>
      </c>
      <c r="Q199" s="495">
        <f t="shared" si="81"/>
        <v>80712</v>
      </c>
      <c r="R199" s="484">
        <f t="shared" si="81"/>
        <v>848321</v>
      </c>
      <c r="S199" s="853">
        <f t="shared" si="81"/>
        <v>1289153</v>
      </c>
      <c r="T199" s="495">
        <f t="shared" si="81"/>
        <v>1064969</v>
      </c>
      <c r="U199" s="495">
        <f t="shared" si="81"/>
        <v>224184</v>
      </c>
      <c r="V199" s="799">
        <f t="shared" si="81"/>
        <v>279884</v>
      </c>
      <c r="W199" s="495">
        <f t="shared" si="81"/>
        <v>574862</v>
      </c>
      <c r="X199" s="495">
        <f t="shared" si="81"/>
        <v>0</v>
      </c>
      <c r="Y199" s="495">
        <f t="shared" si="81"/>
        <v>63228</v>
      </c>
      <c r="Z199" s="484">
        <f>SUM(Z200:Z240)</f>
        <v>371179</v>
      </c>
    </row>
    <row r="200" spans="1:26" s="818" customFormat="1" ht="15" customHeight="1">
      <c r="A200" s="1233" t="s">
        <v>1374</v>
      </c>
      <c r="B200" s="176" t="s">
        <v>1046</v>
      </c>
      <c r="C200" s="496">
        <f t="shared" ref="C200:C229" si="82">SUM(F200:J200)</f>
        <v>396634</v>
      </c>
      <c r="D200" s="511">
        <f t="shared" ref="D200:D229" si="83">SUM(C200)/1.27</f>
        <v>312310</v>
      </c>
      <c r="E200" s="512">
        <f t="shared" ref="E200:E229" si="84">SUM(D200)*0.27</f>
        <v>84324</v>
      </c>
      <c r="F200" s="480">
        <v>0</v>
      </c>
      <c r="G200" s="278">
        <v>0</v>
      </c>
      <c r="H200" s="278">
        <v>0</v>
      </c>
      <c r="I200" s="278">
        <v>0</v>
      </c>
      <c r="J200" s="281">
        <v>396634</v>
      </c>
      <c r="K200" s="505">
        <v>396634</v>
      </c>
      <c r="L200" s="506">
        <v>312310</v>
      </c>
      <c r="M200" s="506">
        <v>84324</v>
      </c>
      <c r="N200" s="507">
        <v>0</v>
      </c>
      <c r="O200" s="507">
        <v>0</v>
      </c>
      <c r="P200" s="507">
        <v>0</v>
      </c>
      <c r="Q200" s="507">
        <v>0</v>
      </c>
      <c r="R200" s="508">
        <v>396634</v>
      </c>
      <c r="S200" s="496">
        <f t="shared" ref="S200:S238" si="85">T200+U200</f>
        <v>0</v>
      </c>
      <c r="T200" s="278"/>
      <c r="U200" s="278"/>
      <c r="V200" s="480"/>
      <c r="W200" s="278"/>
      <c r="X200" s="278"/>
      <c r="Y200" s="278"/>
      <c r="Z200" s="281"/>
    </row>
    <row r="201" spans="1:26" s="818" customFormat="1" ht="15" customHeight="1">
      <c r="A201" s="1233" t="s">
        <v>1375</v>
      </c>
      <c r="B201" s="186" t="s">
        <v>1047</v>
      </c>
      <c r="C201" s="496">
        <f t="shared" si="82"/>
        <v>90000</v>
      </c>
      <c r="D201" s="511">
        <f t="shared" si="83"/>
        <v>70866</v>
      </c>
      <c r="E201" s="512">
        <f t="shared" si="84"/>
        <v>19134</v>
      </c>
      <c r="F201" s="480">
        <v>0</v>
      </c>
      <c r="G201" s="278">
        <v>3000</v>
      </c>
      <c r="H201" s="278">
        <v>0</v>
      </c>
      <c r="I201" s="278">
        <v>0</v>
      </c>
      <c r="J201" s="281">
        <v>87000</v>
      </c>
      <c r="K201" s="505">
        <v>105000</v>
      </c>
      <c r="L201" s="506">
        <v>70866</v>
      </c>
      <c r="M201" s="506">
        <v>19134</v>
      </c>
      <c r="N201" s="507">
        <v>15000</v>
      </c>
      <c r="O201" s="507">
        <v>3000</v>
      </c>
      <c r="P201" s="507">
        <v>0</v>
      </c>
      <c r="Q201" s="507">
        <v>0</v>
      </c>
      <c r="R201" s="508">
        <v>87000</v>
      </c>
      <c r="S201" s="496">
        <f t="shared" si="85"/>
        <v>66382</v>
      </c>
      <c r="T201" s="278">
        <v>52269</v>
      </c>
      <c r="U201" s="278">
        <v>14113</v>
      </c>
      <c r="V201" s="480">
        <f>20849-5685</f>
        <v>15164</v>
      </c>
      <c r="W201" s="278">
        <v>3000</v>
      </c>
      <c r="X201" s="278"/>
      <c r="Y201" s="278"/>
      <c r="Z201" s="281">
        <f>42533+5685</f>
        <v>48218</v>
      </c>
    </row>
    <row r="202" spans="1:26" s="818" customFormat="1" ht="15" customHeight="1">
      <c r="A202" s="1233" t="s">
        <v>1376</v>
      </c>
      <c r="B202" s="186" t="s">
        <v>1048</v>
      </c>
      <c r="C202" s="496">
        <f t="shared" si="82"/>
        <v>24000</v>
      </c>
      <c r="D202" s="511">
        <f t="shared" si="83"/>
        <v>18898</v>
      </c>
      <c r="E202" s="512">
        <f t="shared" si="84"/>
        <v>5102</v>
      </c>
      <c r="F202" s="480">
        <v>0</v>
      </c>
      <c r="G202" s="278">
        <v>0</v>
      </c>
      <c r="H202" s="278">
        <v>0</v>
      </c>
      <c r="I202" s="278">
        <v>15371</v>
      </c>
      <c r="J202" s="281">
        <v>8629</v>
      </c>
      <c r="K202" s="505">
        <v>24000</v>
      </c>
      <c r="L202" s="506">
        <v>18898</v>
      </c>
      <c r="M202" s="506">
        <v>5102</v>
      </c>
      <c r="N202" s="507">
        <v>0</v>
      </c>
      <c r="O202" s="507">
        <v>0</v>
      </c>
      <c r="P202" s="507">
        <v>0</v>
      </c>
      <c r="Q202" s="507">
        <v>15371</v>
      </c>
      <c r="R202" s="508">
        <v>8629</v>
      </c>
      <c r="S202" s="496">
        <f t="shared" si="85"/>
        <v>24000</v>
      </c>
      <c r="T202" s="278">
        <v>18898</v>
      </c>
      <c r="U202" s="278">
        <v>5102</v>
      </c>
      <c r="V202" s="480"/>
      <c r="W202" s="278"/>
      <c r="X202" s="278"/>
      <c r="Y202" s="278">
        <v>15371</v>
      </c>
      <c r="Z202" s="281">
        <v>8629</v>
      </c>
    </row>
    <row r="203" spans="1:26" s="818" customFormat="1" ht="15" customHeight="1">
      <c r="A203" s="1233" t="s">
        <v>1377</v>
      </c>
      <c r="B203" s="186" t="s">
        <v>1049</v>
      </c>
      <c r="C203" s="496">
        <f t="shared" si="82"/>
        <v>8100</v>
      </c>
      <c r="D203" s="511">
        <f t="shared" si="83"/>
        <v>6378</v>
      </c>
      <c r="E203" s="512">
        <f t="shared" si="84"/>
        <v>1722</v>
      </c>
      <c r="F203" s="480">
        <v>5754</v>
      </c>
      <c r="G203" s="278">
        <v>0</v>
      </c>
      <c r="H203" s="278">
        <v>0</v>
      </c>
      <c r="I203" s="278">
        <v>0</v>
      </c>
      <c r="J203" s="281">
        <v>2346</v>
      </c>
      <c r="K203" s="505">
        <v>11705</v>
      </c>
      <c r="L203" s="506">
        <v>6378</v>
      </c>
      <c r="M203" s="506">
        <v>1722</v>
      </c>
      <c r="N203" s="507">
        <v>9359</v>
      </c>
      <c r="O203" s="507">
        <v>0</v>
      </c>
      <c r="P203" s="507">
        <v>0</v>
      </c>
      <c r="Q203" s="507">
        <v>0</v>
      </c>
      <c r="R203" s="508">
        <v>2346</v>
      </c>
      <c r="S203" s="496">
        <f t="shared" si="85"/>
        <v>9309</v>
      </c>
      <c r="T203" s="278">
        <v>7330</v>
      </c>
      <c r="U203" s="278">
        <v>1979</v>
      </c>
      <c r="V203" s="480">
        <v>7050</v>
      </c>
      <c r="W203" s="278"/>
      <c r="X203" s="278"/>
      <c r="Y203" s="278"/>
      <c r="Z203" s="281">
        <v>2259</v>
      </c>
    </row>
    <row r="204" spans="1:26" s="818" customFormat="1" ht="15" customHeight="1">
      <c r="A204" s="1234" t="s">
        <v>1378</v>
      </c>
      <c r="B204" s="186" t="s">
        <v>1050</v>
      </c>
      <c r="C204" s="496">
        <f t="shared" si="82"/>
        <v>25400</v>
      </c>
      <c r="D204" s="511">
        <f t="shared" si="83"/>
        <v>20000</v>
      </c>
      <c r="E204" s="512">
        <f t="shared" si="84"/>
        <v>5400</v>
      </c>
      <c r="F204" s="278">
        <v>0</v>
      </c>
      <c r="G204" s="278">
        <v>0</v>
      </c>
      <c r="H204" s="278">
        <v>0</v>
      </c>
      <c r="I204" s="278">
        <v>0</v>
      </c>
      <c r="J204" s="281">
        <v>25400</v>
      </c>
      <c r="K204" s="505">
        <v>45400</v>
      </c>
      <c r="L204" s="506">
        <v>20000</v>
      </c>
      <c r="M204" s="506">
        <v>5400</v>
      </c>
      <c r="N204" s="507">
        <v>20000</v>
      </c>
      <c r="O204" s="507">
        <v>0</v>
      </c>
      <c r="P204" s="507">
        <v>0</v>
      </c>
      <c r="Q204" s="507">
        <v>0</v>
      </c>
      <c r="R204" s="508">
        <v>25400</v>
      </c>
      <c r="S204" s="496">
        <f t="shared" si="85"/>
        <v>45400</v>
      </c>
      <c r="T204" s="278">
        <v>35748</v>
      </c>
      <c r="U204" s="278">
        <v>9652</v>
      </c>
      <c r="V204" s="480">
        <v>20000</v>
      </c>
      <c r="W204" s="278"/>
      <c r="X204" s="278"/>
      <c r="Y204" s="278"/>
      <c r="Z204" s="281">
        <v>25400</v>
      </c>
    </row>
    <row r="205" spans="1:26" s="818" customFormat="1" ht="15" customHeight="1">
      <c r="A205" s="1234" t="s">
        <v>1379</v>
      </c>
      <c r="B205" s="186" t="s">
        <v>1306</v>
      </c>
      <c r="C205" s="496"/>
      <c r="D205" s="511"/>
      <c r="E205" s="512"/>
      <c r="F205" s="278"/>
      <c r="G205" s="278"/>
      <c r="H205" s="278"/>
      <c r="I205" s="278"/>
      <c r="J205" s="281"/>
      <c r="K205" s="505">
        <v>12177</v>
      </c>
      <c r="L205" s="506"/>
      <c r="M205" s="506"/>
      <c r="N205" s="507">
        <v>12177</v>
      </c>
      <c r="O205" s="507"/>
      <c r="P205" s="507"/>
      <c r="Q205" s="507"/>
      <c r="R205" s="508"/>
      <c r="S205" s="496">
        <f t="shared" si="85"/>
        <v>17059</v>
      </c>
      <c r="T205" s="278">
        <v>13432</v>
      </c>
      <c r="U205" s="278">
        <v>3627</v>
      </c>
      <c r="V205" s="480">
        <v>17059</v>
      </c>
      <c r="W205" s="278"/>
      <c r="X205" s="278"/>
      <c r="Y205" s="278"/>
      <c r="Z205" s="281"/>
    </row>
    <row r="206" spans="1:26" s="818" customFormat="1" ht="15" customHeight="1">
      <c r="A206" s="1234">
        <v>32030</v>
      </c>
      <c r="B206" s="186" t="s">
        <v>1307</v>
      </c>
      <c r="C206" s="496"/>
      <c r="D206" s="511"/>
      <c r="E206" s="512"/>
      <c r="F206" s="278"/>
      <c r="G206" s="278"/>
      <c r="H206" s="278"/>
      <c r="I206" s="278"/>
      <c r="J206" s="281"/>
      <c r="K206" s="505">
        <v>4882</v>
      </c>
      <c r="L206" s="506"/>
      <c r="M206" s="506"/>
      <c r="N206" s="507">
        <v>4882</v>
      </c>
      <c r="O206" s="507"/>
      <c r="P206" s="507"/>
      <c r="Q206" s="507"/>
      <c r="R206" s="508"/>
      <c r="S206" s="496">
        <f t="shared" si="85"/>
        <v>0</v>
      </c>
      <c r="T206" s="278"/>
      <c r="U206" s="278"/>
      <c r="V206" s="480"/>
      <c r="W206" s="278"/>
      <c r="X206" s="278"/>
      <c r="Y206" s="278"/>
      <c r="Z206" s="281"/>
    </row>
    <row r="207" spans="1:26" s="818" customFormat="1" ht="15" customHeight="1">
      <c r="A207" s="1234" t="s">
        <v>1380</v>
      </c>
      <c r="B207" s="186" t="s">
        <v>1308</v>
      </c>
      <c r="C207" s="496"/>
      <c r="D207" s="511"/>
      <c r="E207" s="512"/>
      <c r="F207" s="278"/>
      <c r="G207" s="278"/>
      <c r="H207" s="278"/>
      <c r="I207" s="278"/>
      <c r="J207" s="281"/>
      <c r="K207" s="505">
        <v>3302</v>
      </c>
      <c r="L207" s="506"/>
      <c r="M207" s="506"/>
      <c r="N207" s="507">
        <v>3302</v>
      </c>
      <c r="O207" s="507"/>
      <c r="P207" s="507"/>
      <c r="Q207" s="507"/>
      <c r="R207" s="508"/>
      <c r="S207" s="496">
        <f t="shared" si="85"/>
        <v>3302</v>
      </c>
      <c r="T207" s="278">
        <v>2600</v>
      </c>
      <c r="U207" s="278">
        <v>702</v>
      </c>
      <c r="V207" s="480">
        <v>3302</v>
      </c>
      <c r="W207" s="278"/>
      <c r="X207" s="278"/>
      <c r="Y207" s="278"/>
      <c r="Z207" s="281"/>
    </row>
    <row r="208" spans="1:26" s="818" customFormat="1" ht="15" customHeight="1">
      <c r="A208" s="1233" t="s">
        <v>1381</v>
      </c>
      <c r="B208" s="186" t="s">
        <v>672</v>
      </c>
      <c r="C208" s="496">
        <f t="shared" si="82"/>
        <v>31750</v>
      </c>
      <c r="D208" s="511">
        <f>SUM(C208)/1.27</f>
        <v>25000</v>
      </c>
      <c r="E208" s="512">
        <f>SUM(D208)*0.27</f>
        <v>6750</v>
      </c>
      <c r="F208" s="480">
        <v>0</v>
      </c>
      <c r="G208" s="278">
        <v>0</v>
      </c>
      <c r="H208" s="278">
        <v>0</v>
      </c>
      <c r="I208" s="278">
        <v>0</v>
      </c>
      <c r="J208" s="281">
        <v>31750</v>
      </c>
      <c r="K208" s="505">
        <v>31750</v>
      </c>
      <c r="L208" s="506">
        <v>25000</v>
      </c>
      <c r="M208" s="506">
        <v>6750</v>
      </c>
      <c r="N208" s="507">
        <v>0</v>
      </c>
      <c r="O208" s="507">
        <v>0</v>
      </c>
      <c r="P208" s="507">
        <v>0</v>
      </c>
      <c r="Q208" s="507">
        <v>0</v>
      </c>
      <c r="R208" s="508">
        <v>31750</v>
      </c>
      <c r="S208" s="496">
        <f t="shared" si="85"/>
        <v>11318</v>
      </c>
      <c r="T208" s="278">
        <v>8912</v>
      </c>
      <c r="U208" s="278">
        <v>2406</v>
      </c>
      <c r="V208" s="480"/>
      <c r="W208" s="278"/>
      <c r="X208" s="278"/>
      <c r="Y208" s="278"/>
      <c r="Z208" s="281">
        <v>11318</v>
      </c>
    </row>
    <row r="209" spans="1:26" s="818" customFormat="1" ht="15" customHeight="1">
      <c r="A209" s="1233" t="s">
        <v>1382</v>
      </c>
      <c r="B209" s="186" t="s">
        <v>1051</v>
      </c>
      <c r="C209" s="496">
        <f t="shared" si="82"/>
        <v>38100</v>
      </c>
      <c r="D209" s="511">
        <f t="shared" si="83"/>
        <v>30000</v>
      </c>
      <c r="E209" s="512">
        <f t="shared" si="84"/>
        <v>8100</v>
      </c>
      <c r="F209" s="480"/>
      <c r="G209" s="278">
        <v>0</v>
      </c>
      <c r="H209" s="278">
        <v>0</v>
      </c>
      <c r="I209" s="278">
        <v>0</v>
      </c>
      <c r="J209" s="278">
        <v>38100</v>
      </c>
      <c r="K209" s="505">
        <v>68100</v>
      </c>
      <c r="L209" s="506">
        <v>53622</v>
      </c>
      <c r="M209" s="506">
        <v>14478</v>
      </c>
      <c r="N209" s="507">
        <v>30000</v>
      </c>
      <c r="O209" s="507">
        <v>0</v>
      </c>
      <c r="P209" s="507">
        <v>0</v>
      </c>
      <c r="Q209" s="507">
        <v>0</v>
      </c>
      <c r="R209" s="508">
        <v>38100</v>
      </c>
      <c r="S209" s="496">
        <f t="shared" si="85"/>
        <v>68100</v>
      </c>
      <c r="T209" s="278">
        <v>53622</v>
      </c>
      <c r="U209" s="278">
        <v>14478</v>
      </c>
      <c r="V209" s="480">
        <v>30000</v>
      </c>
      <c r="W209" s="278"/>
      <c r="X209" s="278"/>
      <c r="Y209" s="278"/>
      <c r="Z209" s="281">
        <v>38100</v>
      </c>
    </row>
    <row r="210" spans="1:26" s="818" customFormat="1" ht="15" customHeight="1">
      <c r="A210" s="1233" t="s">
        <v>1383</v>
      </c>
      <c r="B210" s="186" t="s">
        <v>1052</v>
      </c>
      <c r="C210" s="496">
        <f t="shared" si="82"/>
        <v>6350</v>
      </c>
      <c r="D210" s="511">
        <f t="shared" si="83"/>
        <v>5000</v>
      </c>
      <c r="E210" s="512">
        <f t="shared" si="84"/>
        <v>1350</v>
      </c>
      <c r="F210" s="480">
        <v>0</v>
      </c>
      <c r="G210" s="278">
        <v>0</v>
      </c>
      <c r="H210" s="278">
        <v>0</v>
      </c>
      <c r="I210" s="278">
        <v>0</v>
      </c>
      <c r="J210" s="278">
        <v>6350</v>
      </c>
      <c r="K210" s="505">
        <v>6350</v>
      </c>
      <c r="L210" s="506">
        <v>5000</v>
      </c>
      <c r="M210" s="506">
        <v>1350</v>
      </c>
      <c r="N210" s="507">
        <v>0</v>
      </c>
      <c r="O210" s="507">
        <v>0</v>
      </c>
      <c r="P210" s="507">
        <v>0</v>
      </c>
      <c r="Q210" s="507">
        <v>0</v>
      </c>
      <c r="R210" s="508">
        <v>6350</v>
      </c>
      <c r="S210" s="496">
        <f t="shared" si="85"/>
        <v>6350</v>
      </c>
      <c r="T210" s="278">
        <v>5000</v>
      </c>
      <c r="U210" s="278">
        <v>1350</v>
      </c>
      <c r="V210" s="480">
        <f>6350-6350</f>
        <v>0</v>
      </c>
      <c r="W210" s="278"/>
      <c r="X210" s="278"/>
      <c r="Y210" s="278"/>
      <c r="Z210" s="281">
        <v>6350</v>
      </c>
    </row>
    <row r="211" spans="1:26" s="818" customFormat="1" ht="15" customHeight="1">
      <c r="A211" s="1233" t="s">
        <v>1384</v>
      </c>
      <c r="B211" s="186" t="s">
        <v>1053</v>
      </c>
      <c r="C211" s="496">
        <f t="shared" si="82"/>
        <v>20000</v>
      </c>
      <c r="D211" s="511">
        <f t="shared" si="83"/>
        <v>15748</v>
      </c>
      <c r="E211" s="512">
        <f t="shared" si="84"/>
        <v>4252</v>
      </c>
      <c r="F211" s="480">
        <v>0</v>
      </c>
      <c r="G211" s="278">
        <v>0</v>
      </c>
      <c r="H211" s="278">
        <v>0</v>
      </c>
      <c r="I211" s="278">
        <v>0</v>
      </c>
      <c r="J211" s="278">
        <v>20000</v>
      </c>
      <c r="K211" s="505">
        <v>20000</v>
      </c>
      <c r="L211" s="506">
        <v>15748</v>
      </c>
      <c r="M211" s="506">
        <v>4252</v>
      </c>
      <c r="N211" s="507">
        <v>0</v>
      </c>
      <c r="O211" s="507">
        <v>0</v>
      </c>
      <c r="P211" s="507">
        <v>0</v>
      </c>
      <c r="Q211" s="507">
        <v>0</v>
      </c>
      <c r="R211" s="508">
        <v>20000</v>
      </c>
      <c r="S211" s="496">
        <f t="shared" si="85"/>
        <v>20000</v>
      </c>
      <c r="T211" s="278">
        <v>15748</v>
      </c>
      <c r="U211" s="278">
        <v>4252</v>
      </c>
      <c r="V211" s="480">
        <f>20000-20000</f>
        <v>0</v>
      </c>
      <c r="W211" s="278"/>
      <c r="X211" s="278"/>
      <c r="Y211" s="278"/>
      <c r="Z211" s="281">
        <v>20000</v>
      </c>
    </row>
    <row r="212" spans="1:26" s="818" customFormat="1" ht="15" customHeight="1">
      <c r="A212" s="1233" t="s">
        <v>1385</v>
      </c>
      <c r="B212" s="186" t="s">
        <v>1054</v>
      </c>
      <c r="C212" s="496">
        <f t="shared" si="82"/>
        <v>40000</v>
      </c>
      <c r="D212" s="511">
        <f t="shared" si="83"/>
        <v>31496</v>
      </c>
      <c r="E212" s="512">
        <f t="shared" si="84"/>
        <v>8504</v>
      </c>
      <c r="F212" s="480">
        <v>0</v>
      </c>
      <c r="G212" s="278">
        <v>0</v>
      </c>
      <c r="H212" s="278">
        <v>0</v>
      </c>
      <c r="I212" s="278">
        <v>0</v>
      </c>
      <c r="J212" s="278">
        <v>40000</v>
      </c>
      <c r="K212" s="505">
        <v>40000</v>
      </c>
      <c r="L212" s="506">
        <v>31496</v>
      </c>
      <c r="M212" s="506">
        <v>8504</v>
      </c>
      <c r="N212" s="507">
        <v>0</v>
      </c>
      <c r="O212" s="507">
        <v>0</v>
      </c>
      <c r="P212" s="507">
        <v>0</v>
      </c>
      <c r="Q212" s="507">
        <v>0</v>
      </c>
      <c r="R212" s="508">
        <v>40000</v>
      </c>
      <c r="S212" s="496">
        <f t="shared" si="85"/>
        <v>40000</v>
      </c>
      <c r="T212" s="278">
        <v>31496</v>
      </c>
      <c r="U212" s="278">
        <v>8504</v>
      </c>
      <c r="V212" s="480"/>
      <c r="W212" s="278"/>
      <c r="X212" s="278"/>
      <c r="Y212" s="278"/>
      <c r="Z212" s="281">
        <v>40000</v>
      </c>
    </row>
    <row r="213" spans="1:26" s="818" customFormat="1" ht="15" customHeight="1">
      <c r="A213" s="1233" t="s">
        <v>1386</v>
      </c>
      <c r="B213" s="186" t="s">
        <v>1055</v>
      </c>
      <c r="C213" s="496">
        <f t="shared" si="82"/>
        <v>165716</v>
      </c>
      <c r="D213" s="511">
        <f t="shared" si="83"/>
        <v>130485</v>
      </c>
      <c r="E213" s="512">
        <f t="shared" si="84"/>
        <v>35231</v>
      </c>
      <c r="F213" s="480">
        <v>0</v>
      </c>
      <c r="G213" s="278">
        <v>165716</v>
      </c>
      <c r="H213" s="278">
        <v>0</v>
      </c>
      <c r="I213" s="278">
        <v>0</v>
      </c>
      <c r="J213" s="281">
        <v>0</v>
      </c>
      <c r="K213" s="505">
        <v>157216</v>
      </c>
      <c r="L213" s="506">
        <v>130485</v>
      </c>
      <c r="M213" s="506">
        <v>35231</v>
      </c>
      <c r="N213" s="507">
        <v>0</v>
      </c>
      <c r="O213" s="507">
        <v>157216</v>
      </c>
      <c r="P213" s="507">
        <v>0</v>
      </c>
      <c r="Q213" s="507">
        <v>0</v>
      </c>
      <c r="R213" s="508">
        <v>0</v>
      </c>
      <c r="S213" s="496">
        <f t="shared" si="85"/>
        <v>149893</v>
      </c>
      <c r="T213" s="278">
        <v>118026</v>
      </c>
      <c r="U213" s="278">
        <v>31867</v>
      </c>
      <c r="V213" s="480"/>
      <c r="W213" s="278">
        <v>149893</v>
      </c>
      <c r="X213" s="278"/>
      <c r="Y213" s="278"/>
      <c r="Z213" s="281"/>
    </row>
    <row r="214" spans="1:26" s="818" customFormat="1" ht="17.25" customHeight="1">
      <c r="A214" s="1233" t="s">
        <v>1387</v>
      </c>
      <c r="B214" s="186" t="s">
        <v>1056</v>
      </c>
      <c r="C214" s="496">
        <f t="shared" si="82"/>
        <v>134694</v>
      </c>
      <c r="D214" s="511">
        <f t="shared" si="83"/>
        <v>106058</v>
      </c>
      <c r="E214" s="512">
        <f t="shared" si="84"/>
        <v>28636</v>
      </c>
      <c r="F214" s="480">
        <v>0</v>
      </c>
      <c r="G214" s="278">
        <v>134694</v>
      </c>
      <c r="H214" s="278">
        <v>0</v>
      </c>
      <c r="I214" s="278">
        <v>0</v>
      </c>
      <c r="J214" s="281">
        <v>0</v>
      </c>
      <c r="K214" s="505">
        <v>102549</v>
      </c>
      <c r="L214" s="506">
        <v>106058</v>
      </c>
      <c r="M214" s="506">
        <v>28636</v>
      </c>
      <c r="N214" s="507"/>
      <c r="O214" s="507">
        <v>102549</v>
      </c>
      <c r="P214" s="507">
        <v>0</v>
      </c>
      <c r="Q214" s="507">
        <v>0</v>
      </c>
      <c r="R214" s="508">
        <v>0</v>
      </c>
      <c r="S214" s="496">
        <f t="shared" si="85"/>
        <v>87944</v>
      </c>
      <c r="T214" s="278">
        <v>87451</v>
      </c>
      <c r="U214" s="278">
        <v>493</v>
      </c>
      <c r="V214" s="480"/>
      <c r="W214" s="278">
        <v>87944</v>
      </c>
      <c r="X214" s="278"/>
      <c r="Y214" s="278"/>
      <c r="Z214" s="281"/>
    </row>
    <row r="215" spans="1:26" s="818" customFormat="1" ht="27" customHeight="1">
      <c r="A215" s="1233" t="s">
        <v>1388</v>
      </c>
      <c r="B215" s="186" t="s">
        <v>1057</v>
      </c>
      <c r="C215" s="496">
        <f t="shared" si="82"/>
        <v>836345</v>
      </c>
      <c r="D215" s="511">
        <f t="shared" si="83"/>
        <v>658539</v>
      </c>
      <c r="E215" s="512">
        <f t="shared" si="84"/>
        <v>177806</v>
      </c>
      <c r="F215" s="480">
        <v>0</v>
      </c>
      <c r="G215" s="278">
        <v>836345</v>
      </c>
      <c r="H215" s="278">
        <v>0</v>
      </c>
      <c r="I215" s="278">
        <v>0</v>
      </c>
      <c r="J215" s="281">
        <v>0</v>
      </c>
      <c r="K215" s="505">
        <v>801588</v>
      </c>
      <c r="L215" s="506">
        <v>658539</v>
      </c>
      <c r="M215" s="506">
        <v>177806</v>
      </c>
      <c r="N215" s="507">
        <v>0</v>
      </c>
      <c r="O215" s="507">
        <v>801588</v>
      </c>
      <c r="P215" s="507">
        <v>0</v>
      </c>
      <c r="Q215" s="507">
        <v>0</v>
      </c>
      <c r="R215" s="508">
        <v>0</v>
      </c>
      <c r="S215" s="496">
        <f t="shared" si="85"/>
        <v>332205</v>
      </c>
      <c r="T215" s="278">
        <v>263150</v>
      </c>
      <c r="U215" s="278">
        <v>69055</v>
      </c>
      <c r="V215" s="480"/>
      <c r="W215" s="278">
        <v>331898</v>
      </c>
      <c r="X215" s="278"/>
      <c r="Y215" s="278"/>
      <c r="Z215" s="281">
        <v>307</v>
      </c>
    </row>
    <row r="216" spans="1:26" s="818" customFormat="1" ht="15" customHeight="1">
      <c r="A216" s="1234" t="s">
        <v>1389</v>
      </c>
      <c r="B216" s="186" t="s">
        <v>1058</v>
      </c>
      <c r="C216" s="496">
        <f t="shared" si="82"/>
        <v>30608</v>
      </c>
      <c r="D216" s="511">
        <v>7014</v>
      </c>
      <c r="E216" s="512">
        <v>23594</v>
      </c>
      <c r="F216" s="480">
        <v>0</v>
      </c>
      <c r="G216" s="278">
        <v>30608</v>
      </c>
      <c r="H216" s="278">
        <v>0</v>
      </c>
      <c r="I216" s="278">
        <v>0</v>
      </c>
      <c r="J216" s="281">
        <v>0</v>
      </c>
      <c r="K216" s="505">
        <v>12976</v>
      </c>
      <c r="L216" s="506">
        <v>7014</v>
      </c>
      <c r="M216" s="506">
        <v>23594</v>
      </c>
      <c r="N216" s="507">
        <v>0</v>
      </c>
      <c r="O216" s="507">
        <v>12976</v>
      </c>
      <c r="P216" s="507">
        <v>0</v>
      </c>
      <c r="Q216" s="507">
        <v>0</v>
      </c>
      <c r="R216" s="508">
        <v>0</v>
      </c>
      <c r="S216" s="496">
        <f t="shared" si="85"/>
        <v>2127</v>
      </c>
      <c r="T216" s="801">
        <v>1675</v>
      </c>
      <c r="U216" s="801">
        <v>452</v>
      </c>
      <c r="V216" s="480"/>
      <c r="W216" s="278">
        <v>2127</v>
      </c>
      <c r="X216" s="278"/>
      <c r="Y216" s="278"/>
      <c r="Z216" s="281"/>
    </row>
    <row r="217" spans="1:26" s="818" customFormat="1" ht="13.5" customHeight="1">
      <c r="A217" s="1234" t="s">
        <v>1390</v>
      </c>
      <c r="B217" s="186" t="s">
        <v>1059</v>
      </c>
      <c r="C217" s="496">
        <f t="shared" si="82"/>
        <v>837</v>
      </c>
      <c r="D217" s="511">
        <v>726</v>
      </c>
      <c r="E217" s="512">
        <v>111</v>
      </c>
      <c r="F217" s="480">
        <v>0</v>
      </c>
      <c r="G217" s="278">
        <v>837</v>
      </c>
      <c r="H217" s="278">
        <v>0</v>
      </c>
      <c r="I217" s="278">
        <v>0</v>
      </c>
      <c r="J217" s="281">
        <v>0</v>
      </c>
      <c r="K217" s="505">
        <v>837</v>
      </c>
      <c r="L217" s="506">
        <v>726</v>
      </c>
      <c r="M217" s="506">
        <v>111</v>
      </c>
      <c r="N217" s="507">
        <v>0</v>
      </c>
      <c r="O217" s="507">
        <v>837</v>
      </c>
      <c r="P217" s="507">
        <v>0</v>
      </c>
      <c r="Q217" s="507">
        <v>0</v>
      </c>
      <c r="R217" s="508">
        <v>0</v>
      </c>
      <c r="S217" s="496">
        <f t="shared" si="85"/>
        <v>0</v>
      </c>
      <c r="T217" s="854"/>
      <c r="U217" s="854"/>
      <c r="V217" s="480"/>
      <c r="W217" s="278"/>
      <c r="X217" s="278"/>
      <c r="Y217" s="278"/>
      <c r="Z217" s="281"/>
    </row>
    <row r="218" spans="1:26" s="818" customFormat="1" ht="15.75" customHeight="1">
      <c r="A218" s="1235" t="s">
        <v>1391</v>
      </c>
      <c r="B218" s="178" t="s">
        <v>670</v>
      </c>
      <c r="C218" s="855">
        <f t="shared" si="82"/>
        <v>0</v>
      </c>
      <c r="D218" s="185">
        <f>SUM(C218)/1.27</f>
        <v>0</v>
      </c>
      <c r="E218" s="512">
        <f>SUM(D218)*0.27</f>
        <v>0</v>
      </c>
      <c r="F218" s="801">
        <v>0</v>
      </c>
      <c r="G218" s="801">
        <v>0</v>
      </c>
      <c r="H218" s="801">
        <v>0</v>
      </c>
      <c r="I218" s="278">
        <v>0</v>
      </c>
      <c r="J218" s="281">
        <v>0</v>
      </c>
      <c r="K218" s="856">
        <v>12243</v>
      </c>
      <c r="L218" s="506">
        <v>15443</v>
      </c>
      <c r="M218" s="506">
        <v>4170</v>
      </c>
      <c r="N218" s="507">
        <v>0</v>
      </c>
      <c r="O218" s="507">
        <v>0</v>
      </c>
      <c r="P218" s="507">
        <v>0</v>
      </c>
      <c r="Q218" s="507">
        <v>0</v>
      </c>
      <c r="R218" s="508">
        <v>12243</v>
      </c>
      <c r="S218" s="496">
        <f t="shared" si="85"/>
        <v>3332</v>
      </c>
      <c r="T218" s="480">
        <v>2624</v>
      </c>
      <c r="U218" s="281">
        <v>708</v>
      </c>
      <c r="V218" s="278"/>
      <c r="W218" s="278"/>
      <c r="X218" s="278"/>
      <c r="Y218" s="278"/>
      <c r="Z218" s="281">
        <v>3332</v>
      </c>
    </row>
    <row r="219" spans="1:26" s="818" customFormat="1" ht="17.25" customHeight="1">
      <c r="A219" s="1233">
        <v>32001</v>
      </c>
      <c r="B219" s="238" t="s">
        <v>1060</v>
      </c>
      <c r="C219" s="496">
        <f t="shared" si="82"/>
        <v>25400</v>
      </c>
      <c r="D219" s="511">
        <f t="shared" si="83"/>
        <v>20000</v>
      </c>
      <c r="E219" s="512">
        <f t="shared" si="84"/>
        <v>5400</v>
      </c>
      <c r="F219" s="480">
        <v>25400</v>
      </c>
      <c r="G219" s="278">
        <v>0</v>
      </c>
      <c r="H219" s="278">
        <v>0</v>
      </c>
      <c r="I219" s="278">
        <v>0</v>
      </c>
      <c r="J219" s="281">
        <v>0</v>
      </c>
      <c r="K219" s="505">
        <v>25400</v>
      </c>
      <c r="L219" s="506">
        <v>20000</v>
      </c>
      <c r="M219" s="506">
        <v>5400</v>
      </c>
      <c r="N219" s="507">
        <v>25400</v>
      </c>
      <c r="O219" s="507">
        <v>0</v>
      </c>
      <c r="P219" s="507">
        <v>0</v>
      </c>
      <c r="Q219" s="507">
        <v>0</v>
      </c>
      <c r="R219" s="508">
        <v>0</v>
      </c>
      <c r="S219" s="496">
        <f>T219+U219</f>
        <v>25398</v>
      </c>
      <c r="T219" s="480">
        <v>19998</v>
      </c>
      <c r="U219" s="281">
        <v>5400</v>
      </c>
      <c r="V219" s="480">
        <v>25398</v>
      </c>
      <c r="W219" s="278"/>
      <c r="X219" s="278"/>
      <c r="Y219" s="278"/>
      <c r="Z219" s="281"/>
    </row>
    <row r="220" spans="1:26" s="818" customFormat="1" ht="16.5" customHeight="1">
      <c r="A220" s="1235">
        <v>32002</v>
      </c>
      <c r="B220" s="186" t="s">
        <v>1061</v>
      </c>
      <c r="C220" s="496">
        <f t="shared" si="82"/>
        <v>62145</v>
      </c>
      <c r="D220" s="511">
        <f t="shared" si="83"/>
        <v>48933</v>
      </c>
      <c r="E220" s="512">
        <f t="shared" si="84"/>
        <v>13212</v>
      </c>
      <c r="F220" s="480">
        <v>62145</v>
      </c>
      <c r="G220" s="278">
        <v>0</v>
      </c>
      <c r="H220" s="278">
        <v>0</v>
      </c>
      <c r="I220" s="278">
        <v>0</v>
      </c>
      <c r="J220" s="281">
        <v>0</v>
      </c>
      <c r="K220" s="505">
        <v>62145</v>
      </c>
      <c r="L220" s="506">
        <v>48933</v>
      </c>
      <c r="M220" s="506">
        <v>13212</v>
      </c>
      <c r="N220" s="507">
        <v>62145</v>
      </c>
      <c r="O220" s="507">
        <v>0</v>
      </c>
      <c r="P220" s="507">
        <v>0</v>
      </c>
      <c r="Q220" s="507">
        <v>0</v>
      </c>
      <c r="R220" s="508">
        <v>0</v>
      </c>
      <c r="S220" s="496">
        <f t="shared" si="85"/>
        <v>62145</v>
      </c>
      <c r="T220" s="278">
        <v>48933</v>
      </c>
      <c r="U220" s="278">
        <v>13212</v>
      </c>
      <c r="V220" s="480">
        <v>62145</v>
      </c>
      <c r="W220" s="278"/>
      <c r="X220" s="278"/>
      <c r="Y220" s="278"/>
      <c r="Z220" s="281"/>
    </row>
    <row r="221" spans="1:26" s="818" customFormat="1" ht="14.25" customHeight="1">
      <c r="A221" s="1233" t="s">
        <v>1392</v>
      </c>
      <c r="B221" s="186" t="s">
        <v>1062</v>
      </c>
      <c r="C221" s="496">
        <f t="shared" si="82"/>
        <v>222</v>
      </c>
      <c r="D221" s="511">
        <f t="shared" si="83"/>
        <v>175</v>
      </c>
      <c r="E221" s="512">
        <f t="shared" si="84"/>
        <v>47</v>
      </c>
      <c r="F221" s="480">
        <v>0</v>
      </c>
      <c r="G221" s="278">
        <v>0</v>
      </c>
      <c r="H221" s="278">
        <v>0</v>
      </c>
      <c r="I221" s="278">
        <v>0</v>
      </c>
      <c r="J221" s="281">
        <v>222</v>
      </c>
      <c r="K221" s="505">
        <v>222</v>
      </c>
      <c r="L221" s="506">
        <v>175</v>
      </c>
      <c r="M221" s="506">
        <v>47</v>
      </c>
      <c r="N221" s="507">
        <v>0</v>
      </c>
      <c r="O221" s="507">
        <v>0</v>
      </c>
      <c r="P221" s="507">
        <v>0</v>
      </c>
      <c r="Q221" s="507">
        <v>0</v>
      </c>
      <c r="R221" s="508">
        <v>222</v>
      </c>
      <c r="S221" s="496">
        <f t="shared" si="85"/>
        <v>222</v>
      </c>
      <c r="T221" s="278">
        <v>175</v>
      </c>
      <c r="U221" s="278">
        <v>47</v>
      </c>
      <c r="V221" s="480"/>
      <c r="W221" s="278"/>
      <c r="X221" s="278"/>
      <c r="Y221" s="278"/>
      <c r="Z221" s="281">
        <v>222</v>
      </c>
    </row>
    <row r="222" spans="1:26" s="818" customFormat="1" ht="14.25" customHeight="1">
      <c r="A222" s="1234">
        <v>32009</v>
      </c>
      <c r="B222" s="186" t="s">
        <v>1063</v>
      </c>
      <c r="C222" s="496">
        <f t="shared" si="82"/>
        <v>22500</v>
      </c>
      <c r="D222" s="511">
        <f t="shared" si="83"/>
        <v>17717</v>
      </c>
      <c r="E222" s="512">
        <v>4783</v>
      </c>
      <c r="F222" s="480">
        <v>0</v>
      </c>
      <c r="G222" s="278">
        <v>0</v>
      </c>
      <c r="H222" s="278">
        <v>0</v>
      </c>
      <c r="I222" s="278">
        <v>0</v>
      </c>
      <c r="J222" s="281">
        <v>22500</v>
      </c>
      <c r="K222" s="505">
        <v>22500</v>
      </c>
      <c r="L222" s="506">
        <v>17717</v>
      </c>
      <c r="M222" s="506">
        <v>4783</v>
      </c>
      <c r="N222" s="507">
        <v>0</v>
      </c>
      <c r="O222" s="507">
        <v>0</v>
      </c>
      <c r="P222" s="507">
        <v>0</v>
      </c>
      <c r="Q222" s="507">
        <v>0</v>
      </c>
      <c r="R222" s="508">
        <v>22500</v>
      </c>
      <c r="S222" s="496">
        <f t="shared" si="85"/>
        <v>22500</v>
      </c>
      <c r="T222" s="278">
        <v>17717</v>
      </c>
      <c r="U222" s="278">
        <v>4783</v>
      </c>
      <c r="V222" s="480"/>
      <c r="W222" s="278"/>
      <c r="X222" s="278"/>
      <c r="Y222" s="278"/>
      <c r="Z222" s="281">
        <v>22500</v>
      </c>
    </row>
    <row r="223" spans="1:26" s="818" customFormat="1" ht="15" customHeight="1">
      <c r="A223" s="1233" t="s">
        <v>1393</v>
      </c>
      <c r="B223" s="186" t="s">
        <v>1064</v>
      </c>
      <c r="C223" s="496">
        <f t="shared" si="82"/>
        <v>110000</v>
      </c>
      <c r="D223" s="511">
        <f t="shared" si="83"/>
        <v>86614</v>
      </c>
      <c r="E223" s="512">
        <f t="shared" si="84"/>
        <v>23386</v>
      </c>
      <c r="F223" s="480">
        <v>0</v>
      </c>
      <c r="G223" s="278">
        <v>0</v>
      </c>
      <c r="H223" s="278">
        <v>0</v>
      </c>
      <c r="I223" s="278">
        <v>0</v>
      </c>
      <c r="J223" s="281">
        <v>110000</v>
      </c>
      <c r="K223" s="505">
        <v>103005</v>
      </c>
      <c r="L223" s="506">
        <v>86614</v>
      </c>
      <c r="M223" s="506">
        <v>23386</v>
      </c>
      <c r="N223" s="507">
        <v>0</v>
      </c>
      <c r="O223" s="507">
        <v>0</v>
      </c>
      <c r="P223" s="507">
        <v>0</v>
      </c>
      <c r="Q223" s="507">
        <v>0</v>
      </c>
      <c r="R223" s="508">
        <v>103005</v>
      </c>
      <c r="S223" s="496">
        <f t="shared" si="85"/>
        <v>93400</v>
      </c>
      <c r="T223" s="278">
        <v>93400</v>
      </c>
      <c r="U223" s="278">
        <v>0</v>
      </c>
      <c r="V223" s="480"/>
      <c r="W223" s="278"/>
      <c r="X223" s="278"/>
      <c r="Y223" s="278"/>
      <c r="Z223" s="281">
        <v>93400</v>
      </c>
    </row>
    <row r="224" spans="1:26" s="818" customFormat="1" ht="15.75" customHeight="1">
      <c r="A224" s="1233">
        <v>32011</v>
      </c>
      <c r="B224" s="186" t="s">
        <v>1065</v>
      </c>
      <c r="C224" s="496">
        <f t="shared" si="82"/>
        <v>98853</v>
      </c>
      <c r="D224" s="511">
        <f t="shared" si="83"/>
        <v>77837</v>
      </c>
      <c r="E224" s="512">
        <f t="shared" si="84"/>
        <v>21016</v>
      </c>
      <c r="F224" s="480">
        <v>3311</v>
      </c>
      <c r="G224" s="278">
        <v>0</v>
      </c>
      <c r="H224" s="278">
        <v>0</v>
      </c>
      <c r="I224" s="278">
        <v>85542</v>
      </c>
      <c r="J224" s="281">
        <v>10000</v>
      </c>
      <c r="K224" s="505">
        <v>78652</v>
      </c>
      <c r="L224" s="506">
        <v>77837</v>
      </c>
      <c r="M224" s="506">
        <v>21016</v>
      </c>
      <c r="N224" s="507">
        <v>3311</v>
      </c>
      <c r="O224" s="507">
        <v>0</v>
      </c>
      <c r="P224" s="507">
        <v>0</v>
      </c>
      <c r="Q224" s="507">
        <v>65341</v>
      </c>
      <c r="R224" s="508">
        <v>10000</v>
      </c>
      <c r="S224" s="496">
        <f t="shared" si="85"/>
        <v>57806</v>
      </c>
      <c r="T224" s="278">
        <v>55773</v>
      </c>
      <c r="U224" s="278">
        <v>2033</v>
      </c>
      <c r="V224" s="480">
        <v>2134</v>
      </c>
      <c r="W224" s="278"/>
      <c r="X224" s="278"/>
      <c r="Y224" s="278">
        <v>47857</v>
      </c>
      <c r="Z224" s="281">
        <v>7815</v>
      </c>
    </row>
    <row r="225" spans="1:26" s="818" customFormat="1" ht="14.25" customHeight="1">
      <c r="A225" s="1233">
        <v>32004</v>
      </c>
      <c r="B225" s="238" t="s">
        <v>1066</v>
      </c>
      <c r="C225" s="496">
        <f t="shared" si="82"/>
        <v>16500</v>
      </c>
      <c r="D225" s="511">
        <f t="shared" si="83"/>
        <v>12992</v>
      </c>
      <c r="E225" s="512">
        <f t="shared" si="84"/>
        <v>3508</v>
      </c>
      <c r="F225" s="480">
        <v>0</v>
      </c>
      <c r="G225" s="278">
        <v>0</v>
      </c>
      <c r="H225" s="278">
        <v>0</v>
      </c>
      <c r="I225" s="278">
        <v>0</v>
      </c>
      <c r="J225" s="281">
        <v>16500</v>
      </c>
      <c r="K225" s="505">
        <v>16500</v>
      </c>
      <c r="L225" s="506">
        <v>12992</v>
      </c>
      <c r="M225" s="506">
        <v>3508</v>
      </c>
      <c r="N225" s="507">
        <v>0</v>
      </c>
      <c r="O225" s="507">
        <v>0</v>
      </c>
      <c r="P225" s="507">
        <v>0</v>
      </c>
      <c r="Q225" s="507">
        <v>0</v>
      </c>
      <c r="R225" s="508">
        <v>16500</v>
      </c>
      <c r="S225" s="496">
        <f t="shared" si="85"/>
        <v>16499</v>
      </c>
      <c r="T225" s="278">
        <v>12991</v>
      </c>
      <c r="U225" s="278">
        <v>3508</v>
      </c>
      <c r="V225" s="480"/>
      <c r="W225" s="278"/>
      <c r="X225" s="278"/>
      <c r="Y225" s="278"/>
      <c r="Z225" s="281">
        <v>16499</v>
      </c>
    </row>
    <row r="226" spans="1:26" s="818" customFormat="1" ht="14.25" customHeight="1">
      <c r="A226" s="1233">
        <v>12102008</v>
      </c>
      <c r="B226" s="186" t="s">
        <v>1067</v>
      </c>
      <c r="C226" s="496">
        <f t="shared" si="82"/>
        <v>704</v>
      </c>
      <c r="D226" s="511">
        <f>SUM(C226)/1</f>
        <v>704</v>
      </c>
      <c r="E226" s="512">
        <f>SUM(D226)*0</f>
        <v>0</v>
      </c>
      <c r="F226" s="480">
        <v>704</v>
      </c>
      <c r="G226" s="278">
        <v>0</v>
      </c>
      <c r="H226" s="278">
        <v>0</v>
      </c>
      <c r="I226" s="278">
        <v>0</v>
      </c>
      <c r="J226" s="281">
        <v>0</v>
      </c>
      <c r="K226" s="505">
        <v>0</v>
      </c>
      <c r="L226" s="506">
        <v>704</v>
      </c>
      <c r="M226" s="506">
        <v>0</v>
      </c>
      <c r="N226" s="507">
        <v>0</v>
      </c>
      <c r="O226" s="507">
        <v>0</v>
      </c>
      <c r="P226" s="507">
        <v>0</v>
      </c>
      <c r="Q226" s="507">
        <v>0</v>
      </c>
      <c r="R226" s="508">
        <v>0</v>
      </c>
      <c r="S226" s="496">
        <f t="shared" si="85"/>
        <v>0</v>
      </c>
      <c r="T226" s="278"/>
      <c r="U226" s="281"/>
      <c r="V226" s="480"/>
      <c r="W226" s="278"/>
      <c r="X226" s="278"/>
      <c r="Y226" s="278"/>
      <c r="Z226" s="281"/>
    </row>
    <row r="227" spans="1:26" s="818" customFormat="1" ht="14.25" customHeight="1">
      <c r="A227" s="1233">
        <v>32018</v>
      </c>
      <c r="B227" s="238" t="s">
        <v>1068</v>
      </c>
      <c r="C227" s="496">
        <f t="shared" si="82"/>
        <v>29244</v>
      </c>
      <c r="D227" s="511">
        <f t="shared" si="83"/>
        <v>23027</v>
      </c>
      <c r="E227" s="512">
        <f t="shared" si="84"/>
        <v>6217</v>
      </c>
      <c r="F227" s="480">
        <v>0</v>
      </c>
      <c r="G227" s="278">
        <v>0</v>
      </c>
      <c r="H227" s="278">
        <v>0</v>
      </c>
      <c r="I227" s="278">
        <v>0</v>
      </c>
      <c r="J227" s="281">
        <v>29244</v>
      </c>
      <c r="K227" s="505">
        <v>27642</v>
      </c>
      <c r="L227" s="506">
        <v>23027</v>
      </c>
      <c r="M227" s="506">
        <v>6217</v>
      </c>
      <c r="N227" s="507">
        <v>0</v>
      </c>
      <c r="O227" s="507">
        <v>0</v>
      </c>
      <c r="P227" s="507">
        <v>0</v>
      </c>
      <c r="Q227" s="507">
        <v>0</v>
      </c>
      <c r="R227" s="508">
        <v>27642</v>
      </c>
      <c r="S227" s="496">
        <f t="shared" si="85"/>
        <v>26830</v>
      </c>
      <c r="T227" s="278">
        <v>21126</v>
      </c>
      <c r="U227" s="278">
        <v>5704</v>
      </c>
      <c r="V227" s="480"/>
      <c r="W227" s="278"/>
      <c r="X227" s="278"/>
      <c r="Y227" s="278"/>
      <c r="Z227" s="281">
        <v>26830</v>
      </c>
    </row>
    <row r="228" spans="1:26" s="818" customFormat="1" ht="17.25" customHeight="1">
      <c r="A228" s="1233">
        <v>32020</v>
      </c>
      <c r="B228" s="238" t="s">
        <v>1069</v>
      </c>
      <c r="C228" s="496">
        <f t="shared" si="82"/>
        <v>8850</v>
      </c>
      <c r="D228" s="511">
        <f t="shared" si="83"/>
        <v>6969</v>
      </c>
      <c r="E228" s="512">
        <f t="shared" si="84"/>
        <v>1882</v>
      </c>
      <c r="F228" s="480">
        <v>0</v>
      </c>
      <c r="G228" s="278">
        <v>0</v>
      </c>
      <c r="H228" s="278">
        <v>0</v>
      </c>
      <c r="I228" s="278">
        <v>0</v>
      </c>
      <c r="J228" s="281">
        <v>8850</v>
      </c>
      <c r="K228" s="505">
        <v>0</v>
      </c>
      <c r="L228" s="506">
        <v>6969</v>
      </c>
      <c r="M228" s="506">
        <v>1882</v>
      </c>
      <c r="N228" s="507">
        <v>0</v>
      </c>
      <c r="O228" s="507">
        <v>0</v>
      </c>
      <c r="P228" s="507">
        <v>0</v>
      </c>
      <c r="Q228" s="507">
        <v>0</v>
      </c>
      <c r="R228" s="508">
        <v>0</v>
      </c>
      <c r="S228" s="496">
        <f t="shared" si="85"/>
        <v>0</v>
      </c>
      <c r="T228" s="278"/>
      <c r="U228" s="278"/>
      <c r="V228" s="480"/>
      <c r="W228" s="278"/>
      <c r="X228" s="278"/>
      <c r="Y228" s="278"/>
      <c r="Z228" s="281"/>
    </row>
    <row r="229" spans="1:26" s="818" customFormat="1" ht="17.25" customHeight="1">
      <c r="A229" s="1233">
        <v>32019</v>
      </c>
      <c r="B229" s="238" t="s">
        <v>1070</v>
      </c>
      <c r="C229" s="496">
        <f t="shared" si="82"/>
        <v>31201</v>
      </c>
      <c r="D229" s="511">
        <f t="shared" si="83"/>
        <v>24568</v>
      </c>
      <c r="E229" s="512">
        <f t="shared" si="84"/>
        <v>6633</v>
      </c>
      <c r="F229" s="480">
        <v>0</v>
      </c>
      <c r="G229" s="278">
        <v>0</v>
      </c>
      <c r="H229" s="278">
        <v>0</v>
      </c>
      <c r="I229" s="278">
        <v>0</v>
      </c>
      <c r="J229" s="281">
        <v>31201</v>
      </c>
      <c r="K229" s="505">
        <v>0</v>
      </c>
      <c r="L229" s="506">
        <v>24568</v>
      </c>
      <c r="M229" s="506">
        <v>6633</v>
      </c>
      <c r="N229" s="507">
        <v>0</v>
      </c>
      <c r="O229" s="507">
        <v>0</v>
      </c>
      <c r="P229" s="507">
        <v>0</v>
      </c>
      <c r="Q229" s="507">
        <v>0</v>
      </c>
      <c r="R229" s="508">
        <v>0</v>
      </c>
      <c r="S229" s="496">
        <f t="shared" si="85"/>
        <v>0</v>
      </c>
      <c r="T229" s="278"/>
      <c r="U229" s="278"/>
      <c r="V229" s="480"/>
      <c r="W229" s="278"/>
      <c r="X229" s="278"/>
      <c r="Y229" s="278"/>
      <c r="Z229" s="281"/>
    </row>
    <row r="230" spans="1:26" s="818" customFormat="1" ht="14.25" customHeight="1">
      <c r="A230" s="1233" t="s">
        <v>1394</v>
      </c>
      <c r="B230" s="238" t="s">
        <v>822</v>
      </c>
      <c r="C230" s="496"/>
      <c r="D230" s="278"/>
      <c r="E230" s="281"/>
      <c r="F230" s="480"/>
      <c r="G230" s="278"/>
      <c r="H230" s="278"/>
      <c r="I230" s="278"/>
      <c r="J230" s="281"/>
      <c r="K230" s="505">
        <v>0</v>
      </c>
      <c r="L230" s="506">
        <v>115748</v>
      </c>
      <c r="M230" s="506">
        <v>31252</v>
      </c>
      <c r="N230" s="507">
        <v>0</v>
      </c>
      <c r="O230" s="507">
        <v>0</v>
      </c>
      <c r="P230" s="507">
        <v>0</v>
      </c>
      <c r="Q230" s="507">
        <v>0</v>
      </c>
      <c r="R230" s="508">
        <v>0</v>
      </c>
      <c r="S230" s="496">
        <f t="shared" si="85"/>
        <v>0</v>
      </c>
      <c r="T230" s="278"/>
      <c r="U230" s="278"/>
      <c r="V230" s="480"/>
      <c r="W230" s="278"/>
      <c r="X230" s="278"/>
      <c r="Y230" s="278"/>
      <c r="Z230" s="281"/>
    </row>
    <row r="231" spans="1:26" s="818" customFormat="1" ht="12.75" customHeight="1">
      <c r="A231" s="1233" t="s">
        <v>1395</v>
      </c>
      <c r="B231" s="238" t="s">
        <v>823</v>
      </c>
      <c r="C231" s="496"/>
      <c r="D231" s="278"/>
      <c r="E231" s="281"/>
      <c r="F231" s="480"/>
      <c r="G231" s="278"/>
      <c r="H231" s="278"/>
      <c r="I231" s="167"/>
      <c r="J231" s="168"/>
      <c r="K231" s="505">
        <v>150000</v>
      </c>
      <c r="L231" s="506">
        <v>118110</v>
      </c>
      <c r="M231" s="506">
        <v>31890</v>
      </c>
      <c r="N231" s="507">
        <v>150000</v>
      </c>
      <c r="O231" s="507">
        <v>0</v>
      </c>
      <c r="P231" s="507">
        <v>0</v>
      </c>
      <c r="Q231" s="507">
        <v>0</v>
      </c>
      <c r="R231" s="508">
        <v>0</v>
      </c>
      <c r="S231" s="496">
        <f t="shared" si="85"/>
        <v>0</v>
      </c>
      <c r="T231" s="278"/>
      <c r="U231" s="278"/>
      <c r="V231" s="480"/>
      <c r="W231" s="278"/>
      <c r="X231" s="278"/>
      <c r="Y231" s="278"/>
      <c r="Z231" s="281"/>
    </row>
    <row r="232" spans="1:26" s="818" customFormat="1" ht="14.25" customHeight="1">
      <c r="A232" s="1233" t="s">
        <v>1396</v>
      </c>
      <c r="B232" s="238" t="s">
        <v>824</v>
      </c>
      <c r="C232" s="496"/>
      <c r="D232" s="278"/>
      <c r="E232" s="281"/>
      <c r="F232" s="480"/>
      <c r="G232" s="278"/>
      <c r="H232" s="278"/>
      <c r="I232" s="167"/>
      <c r="J232" s="168"/>
      <c r="K232" s="505"/>
      <c r="L232" s="506"/>
      <c r="M232" s="506"/>
      <c r="N232" s="507"/>
      <c r="O232" s="507">
        <v>0</v>
      </c>
      <c r="P232" s="507">
        <v>0</v>
      </c>
      <c r="Q232" s="507">
        <v>0</v>
      </c>
      <c r="R232" s="508">
        <v>0</v>
      </c>
      <c r="S232" s="496">
        <f t="shared" si="85"/>
        <v>0</v>
      </c>
      <c r="T232" s="278"/>
      <c r="U232" s="278"/>
      <c r="V232" s="480"/>
      <c r="W232" s="278"/>
      <c r="X232" s="278"/>
      <c r="Y232" s="278"/>
      <c r="Z232" s="281"/>
    </row>
    <row r="233" spans="1:26" s="818" customFormat="1" ht="14.25" customHeight="1">
      <c r="A233" s="1233" t="s">
        <v>1397</v>
      </c>
      <c r="B233" s="238" t="s">
        <v>1144</v>
      </c>
      <c r="C233" s="496"/>
      <c r="D233" s="278"/>
      <c r="E233" s="281"/>
      <c r="F233" s="480"/>
      <c r="G233" s="278"/>
      <c r="H233" s="278"/>
      <c r="I233" s="167"/>
      <c r="J233" s="168"/>
      <c r="K233" s="505"/>
      <c r="L233" s="506"/>
      <c r="M233" s="506"/>
      <c r="N233" s="507"/>
      <c r="O233" s="507">
        <v>0</v>
      </c>
      <c r="P233" s="507">
        <v>0</v>
      </c>
      <c r="Q233" s="507">
        <v>0</v>
      </c>
      <c r="R233" s="508">
        <v>0</v>
      </c>
      <c r="S233" s="496">
        <f t="shared" si="85"/>
        <v>0</v>
      </c>
      <c r="T233" s="278"/>
      <c r="U233" s="278"/>
      <c r="V233" s="480"/>
      <c r="W233" s="278"/>
      <c r="X233" s="278"/>
      <c r="Y233" s="278"/>
      <c r="Z233" s="281"/>
    </row>
    <row r="234" spans="1:26" s="818" customFormat="1" ht="14.25" customHeight="1">
      <c r="A234" s="1233" t="s">
        <v>1398</v>
      </c>
      <c r="B234" s="238" t="s">
        <v>826</v>
      </c>
      <c r="C234" s="496"/>
      <c r="D234" s="278"/>
      <c r="E234" s="281"/>
      <c r="F234" s="480"/>
      <c r="G234" s="278"/>
      <c r="H234" s="278"/>
      <c r="I234" s="167"/>
      <c r="J234" s="168"/>
      <c r="K234" s="505">
        <v>30000</v>
      </c>
      <c r="L234" s="506">
        <v>23622</v>
      </c>
      <c r="M234" s="506">
        <v>6378</v>
      </c>
      <c r="N234" s="507">
        <v>30000</v>
      </c>
      <c r="O234" s="507">
        <v>0</v>
      </c>
      <c r="P234" s="507">
        <v>0</v>
      </c>
      <c r="Q234" s="507">
        <v>0</v>
      </c>
      <c r="R234" s="508">
        <v>0</v>
      </c>
      <c r="S234" s="496">
        <f t="shared" si="85"/>
        <v>23348</v>
      </c>
      <c r="T234" s="278">
        <v>18384</v>
      </c>
      <c r="U234" s="278">
        <v>4964</v>
      </c>
      <c r="V234" s="480">
        <v>23348</v>
      </c>
      <c r="W234" s="278"/>
      <c r="X234" s="278"/>
      <c r="Y234" s="278"/>
      <c r="Z234" s="281"/>
    </row>
    <row r="235" spans="1:26" s="818" customFormat="1" ht="14.25" customHeight="1">
      <c r="A235" s="1233" t="s">
        <v>1399</v>
      </c>
      <c r="B235" s="238" t="s">
        <v>827</v>
      </c>
      <c r="C235" s="496"/>
      <c r="D235" s="278"/>
      <c r="E235" s="281"/>
      <c r="F235" s="480"/>
      <c r="G235" s="278"/>
      <c r="H235" s="278"/>
      <c r="I235" s="167"/>
      <c r="J235" s="168"/>
      <c r="K235" s="505">
        <v>40000</v>
      </c>
      <c r="L235" s="506">
        <v>31496</v>
      </c>
      <c r="M235" s="506">
        <v>8504</v>
      </c>
      <c r="N235" s="507">
        <v>40000</v>
      </c>
      <c r="O235" s="507">
        <v>0</v>
      </c>
      <c r="P235" s="507">
        <v>0</v>
      </c>
      <c r="Q235" s="507">
        <v>0</v>
      </c>
      <c r="R235" s="508">
        <v>0</v>
      </c>
      <c r="S235" s="496">
        <f t="shared" si="85"/>
        <v>40000</v>
      </c>
      <c r="T235" s="278">
        <v>31496</v>
      </c>
      <c r="U235" s="278">
        <v>8504</v>
      </c>
      <c r="V235" s="480">
        <v>40000</v>
      </c>
      <c r="W235" s="278"/>
      <c r="X235" s="278"/>
      <c r="Y235" s="278"/>
      <c r="Z235" s="281"/>
    </row>
    <row r="236" spans="1:26" s="818" customFormat="1" ht="14.25" customHeight="1">
      <c r="A236" s="1233" t="s">
        <v>1400</v>
      </c>
      <c r="B236" s="238" t="s">
        <v>828</v>
      </c>
      <c r="C236" s="496"/>
      <c r="D236" s="278"/>
      <c r="E236" s="281"/>
      <c r="F236" s="480"/>
      <c r="G236" s="278"/>
      <c r="H236" s="278"/>
      <c r="I236" s="167"/>
      <c r="J236" s="168"/>
      <c r="K236" s="505"/>
      <c r="L236" s="506">
        <v>15748</v>
      </c>
      <c r="M236" s="506">
        <v>4252</v>
      </c>
      <c r="N236" s="507"/>
      <c r="O236" s="507">
        <v>0</v>
      </c>
      <c r="P236" s="507">
        <v>0</v>
      </c>
      <c r="Q236" s="507">
        <v>0</v>
      </c>
      <c r="R236" s="508">
        <v>0</v>
      </c>
      <c r="S236" s="496">
        <f t="shared" si="85"/>
        <v>0</v>
      </c>
      <c r="T236" s="278"/>
      <c r="U236" s="278"/>
      <c r="V236" s="480"/>
      <c r="W236" s="278"/>
      <c r="X236" s="278"/>
      <c r="Y236" s="278"/>
      <c r="Z236" s="281"/>
    </row>
    <row r="237" spans="1:26" s="818" customFormat="1" ht="14.25" customHeight="1">
      <c r="A237" s="1233" t="s">
        <v>1401</v>
      </c>
      <c r="B237" s="238" t="s">
        <v>829</v>
      </c>
      <c r="C237" s="496"/>
      <c r="D237" s="278"/>
      <c r="E237" s="281"/>
      <c r="F237" s="480"/>
      <c r="G237" s="278"/>
      <c r="H237" s="278"/>
      <c r="I237" s="167"/>
      <c r="J237" s="168"/>
      <c r="K237" s="505">
        <v>25000</v>
      </c>
      <c r="L237" s="506">
        <v>19685</v>
      </c>
      <c r="M237" s="506">
        <v>5315</v>
      </c>
      <c r="N237" s="507">
        <v>25000</v>
      </c>
      <c r="O237" s="507">
        <v>0</v>
      </c>
      <c r="P237" s="507">
        <v>0</v>
      </c>
      <c r="Q237" s="507">
        <v>0</v>
      </c>
      <c r="R237" s="508">
        <v>0</v>
      </c>
      <c r="S237" s="496">
        <f t="shared" si="85"/>
        <v>25000</v>
      </c>
      <c r="T237" s="278">
        <v>19685</v>
      </c>
      <c r="U237" s="278">
        <v>5315</v>
      </c>
      <c r="V237" s="480">
        <v>25000</v>
      </c>
      <c r="W237" s="278"/>
      <c r="X237" s="278"/>
      <c r="Y237" s="278"/>
      <c r="Z237" s="281"/>
    </row>
    <row r="238" spans="1:26" s="818" customFormat="1" ht="15.75" customHeight="1">
      <c r="A238" s="1234" t="s">
        <v>1402</v>
      </c>
      <c r="B238" s="238" t="s">
        <v>847</v>
      </c>
      <c r="C238" s="496"/>
      <c r="D238" s="278"/>
      <c r="E238" s="281"/>
      <c r="F238" s="480"/>
      <c r="G238" s="278"/>
      <c r="H238" s="278"/>
      <c r="I238" s="167"/>
      <c r="J238" s="168"/>
      <c r="K238" s="505">
        <v>7000</v>
      </c>
      <c r="L238" s="506">
        <v>5512</v>
      </c>
      <c r="M238" s="506">
        <v>1488</v>
      </c>
      <c r="N238" s="507">
        <v>7000</v>
      </c>
      <c r="O238" s="507">
        <v>0</v>
      </c>
      <c r="P238" s="507">
        <v>0</v>
      </c>
      <c r="Q238" s="507">
        <v>0</v>
      </c>
      <c r="R238" s="508">
        <v>0</v>
      </c>
      <c r="S238" s="496">
        <f t="shared" si="85"/>
        <v>7000</v>
      </c>
      <c r="T238" s="278">
        <v>5512</v>
      </c>
      <c r="U238" s="278">
        <v>1488</v>
      </c>
      <c r="V238" s="480">
        <v>7000</v>
      </c>
      <c r="W238" s="278"/>
      <c r="X238" s="278"/>
      <c r="Y238" s="278"/>
      <c r="Z238" s="281"/>
    </row>
    <row r="239" spans="1:26" s="818" customFormat="1" ht="14.25" customHeight="1">
      <c r="A239" s="1233" t="s">
        <v>1403</v>
      </c>
      <c r="B239" s="238" t="s">
        <v>1309</v>
      </c>
      <c r="C239" s="496"/>
      <c r="D239" s="278"/>
      <c r="E239" s="281"/>
      <c r="F239" s="480"/>
      <c r="G239" s="278"/>
      <c r="H239" s="278"/>
      <c r="I239" s="167"/>
      <c r="J239" s="168"/>
      <c r="K239" s="505">
        <v>2286</v>
      </c>
      <c r="L239" s="506">
        <v>0</v>
      </c>
      <c r="M239" s="506">
        <v>0</v>
      </c>
      <c r="N239" s="507">
        <v>2286</v>
      </c>
      <c r="O239" s="507">
        <v>0</v>
      </c>
      <c r="P239" s="507">
        <v>0</v>
      </c>
      <c r="Q239" s="507">
        <v>0</v>
      </c>
      <c r="R239" s="508">
        <v>0</v>
      </c>
      <c r="S239" s="496">
        <f>T239+U239</f>
        <v>2284</v>
      </c>
      <c r="T239" s="278">
        <v>1798</v>
      </c>
      <c r="U239" s="278">
        <v>486</v>
      </c>
      <c r="V239" s="480">
        <v>2284</v>
      </c>
      <c r="W239" s="278"/>
      <c r="X239" s="278"/>
      <c r="Y239" s="278"/>
      <c r="Z239" s="281"/>
    </row>
    <row r="240" spans="1:26" s="818" customFormat="1" ht="14.25" hidden="1" customHeight="1">
      <c r="B240" s="238"/>
      <c r="C240" s="496"/>
      <c r="D240" s="278"/>
      <c r="E240" s="281"/>
      <c r="F240" s="480"/>
      <c r="G240" s="278"/>
      <c r="H240" s="278"/>
      <c r="I240" s="167"/>
      <c r="J240" s="168"/>
      <c r="K240" s="505">
        <v>0</v>
      </c>
      <c r="L240" s="506">
        <v>0</v>
      </c>
      <c r="M240" s="506">
        <v>0</v>
      </c>
      <c r="N240" s="507">
        <v>0</v>
      </c>
      <c r="O240" s="507">
        <v>0</v>
      </c>
      <c r="P240" s="507">
        <v>0</v>
      </c>
      <c r="Q240" s="507">
        <v>0</v>
      </c>
      <c r="R240" s="508">
        <v>0</v>
      </c>
      <c r="S240" s="496">
        <f>SUM(V240:Z240)</f>
        <v>0</v>
      </c>
      <c r="T240" s="278">
        <f>SUM(S240)/1.27</f>
        <v>0</v>
      </c>
      <c r="U240" s="278">
        <f>SUM(T240)*0.27</f>
        <v>0</v>
      </c>
      <c r="V240" s="480">
        <f t="shared" ref="V240:Z240" si="86">SUM(F240+N240)</f>
        <v>0</v>
      </c>
      <c r="W240" s="278">
        <f t="shared" si="86"/>
        <v>0</v>
      </c>
      <c r="X240" s="278">
        <f t="shared" si="86"/>
        <v>0</v>
      </c>
      <c r="Y240" s="278">
        <f t="shared" si="86"/>
        <v>0</v>
      </c>
      <c r="Z240" s="281">
        <f t="shared" si="86"/>
        <v>0</v>
      </c>
    </row>
    <row r="241" spans="1:90" s="818" customFormat="1" ht="11.25" customHeight="1">
      <c r="A241" s="817"/>
      <c r="B241" s="234"/>
      <c r="C241" s="169"/>
      <c r="D241" s="167"/>
      <c r="E241" s="168"/>
      <c r="F241" s="850"/>
      <c r="G241" s="167"/>
      <c r="H241" s="167"/>
      <c r="I241" s="167"/>
      <c r="J241" s="168"/>
      <c r="K241" s="505"/>
      <c r="L241" s="506"/>
      <c r="M241" s="506"/>
      <c r="N241" s="507"/>
      <c r="O241" s="507"/>
      <c r="P241" s="507"/>
      <c r="Q241" s="507"/>
      <c r="R241" s="508"/>
      <c r="S241" s="496"/>
      <c r="T241" s="278"/>
      <c r="U241" s="278"/>
      <c r="V241" s="480"/>
      <c r="W241" s="278"/>
      <c r="X241" s="278"/>
      <c r="Y241" s="278"/>
      <c r="Z241" s="281"/>
    </row>
    <row r="242" spans="1:90" s="818" customFormat="1" ht="14.25" customHeight="1">
      <c r="A242" s="20" t="s">
        <v>336</v>
      </c>
      <c r="B242" s="233"/>
      <c r="C242" s="846">
        <f>SUM(C243:C250)</f>
        <v>212265</v>
      </c>
      <c r="D242" s="847">
        <f t="shared" ref="D242:Y242" si="87">SUM(D243:D250)</f>
        <v>167138</v>
      </c>
      <c r="E242" s="848">
        <f t="shared" si="87"/>
        <v>45127</v>
      </c>
      <c r="F242" s="849">
        <f t="shared" si="87"/>
        <v>140436</v>
      </c>
      <c r="G242" s="847">
        <f t="shared" si="87"/>
        <v>0</v>
      </c>
      <c r="H242" s="847">
        <f t="shared" si="87"/>
        <v>0</v>
      </c>
      <c r="I242" s="847">
        <f t="shared" si="87"/>
        <v>0</v>
      </c>
      <c r="J242" s="848">
        <f t="shared" si="87"/>
        <v>71829</v>
      </c>
      <c r="K242" s="853">
        <f t="shared" si="87"/>
        <v>292542</v>
      </c>
      <c r="L242" s="853">
        <f t="shared" si="87"/>
        <v>224049</v>
      </c>
      <c r="M242" s="853">
        <f t="shared" si="87"/>
        <v>60493</v>
      </c>
      <c r="N242" s="799">
        <f t="shared" si="87"/>
        <v>220713</v>
      </c>
      <c r="O242" s="495">
        <f t="shared" si="87"/>
        <v>0</v>
      </c>
      <c r="P242" s="495">
        <f t="shared" si="87"/>
        <v>0</v>
      </c>
      <c r="Q242" s="495">
        <f t="shared" si="87"/>
        <v>0</v>
      </c>
      <c r="R242" s="484">
        <f t="shared" si="87"/>
        <v>71829</v>
      </c>
      <c r="S242" s="853">
        <f t="shared" si="87"/>
        <v>157660</v>
      </c>
      <c r="T242" s="495">
        <f t="shared" si="87"/>
        <v>124142</v>
      </c>
      <c r="U242" s="495">
        <f t="shared" si="87"/>
        <v>33518</v>
      </c>
      <c r="V242" s="799">
        <f t="shared" si="87"/>
        <v>93225</v>
      </c>
      <c r="W242" s="495">
        <f t="shared" si="87"/>
        <v>0</v>
      </c>
      <c r="X242" s="495">
        <f t="shared" si="87"/>
        <v>0</v>
      </c>
      <c r="Y242" s="495">
        <f t="shared" si="87"/>
        <v>0</v>
      </c>
      <c r="Z242" s="484">
        <f>SUM(Z243:Z250)</f>
        <v>64435</v>
      </c>
    </row>
    <row r="243" spans="1:90" s="818" customFormat="1" ht="14.25" customHeight="1">
      <c r="A243" s="1234" t="s">
        <v>1404</v>
      </c>
      <c r="B243" s="177" t="s">
        <v>1071</v>
      </c>
      <c r="C243" s="169">
        <f>SUM(F243:J243)</f>
        <v>80000</v>
      </c>
      <c r="D243" s="167">
        <f>SUM(C243)/1.27</f>
        <v>62992</v>
      </c>
      <c r="E243" s="168">
        <f>SUM(D243)*0.27</f>
        <v>17008</v>
      </c>
      <c r="F243" s="850">
        <v>80000</v>
      </c>
      <c r="G243" s="278">
        <v>0</v>
      </c>
      <c r="H243" s="278">
        <v>0</v>
      </c>
      <c r="I243" s="167">
        <v>0</v>
      </c>
      <c r="J243" s="281">
        <v>0</v>
      </c>
      <c r="K243" s="505">
        <v>113000</v>
      </c>
      <c r="L243" s="506">
        <v>62992</v>
      </c>
      <c r="M243" s="506">
        <v>17008</v>
      </c>
      <c r="N243" s="507">
        <v>113000</v>
      </c>
      <c r="O243" s="507">
        <v>0</v>
      </c>
      <c r="P243" s="507">
        <v>0</v>
      </c>
      <c r="Q243" s="507">
        <v>0</v>
      </c>
      <c r="R243" s="508">
        <v>0</v>
      </c>
      <c r="S243" s="496">
        <f>T243+U243</f>
        <v>58966</v>
      </c>
      <c r="T243" s="278">
        <v>46430</v>
      </c>
      <c r="U243" s="278">
        <v>12536</v>
      </c>
      <c r="V243" s="480">
        <v>58966</v>
      </c>
      <c r="W243" s="278"/>
      <c r="X243" s="278"/>
      <c r="Y243" s="278"/>
      <c r="Z243" s="281"/>
    </row>
    <row r="244" spans="1:90" s="818" customFormat="1" ht="14.25" customHeight="1">
      <c r="A244" s="1233" t="s">
        <v>1405</v>
      </c>
      <c r="B244" s="177" t="s">
        <v>1072</v>
      </c>
      <c r="C244" s="169">
        <f>SUM(F244:J244)</f>
        <v>40000</v>
      </c>
      <c r="D244" s="167">
        <f>SUM(C244)/1.27</f>
        <v>31496</v>
      </c>
      <c r="E244" s="168">
        <f>SUM(D244)*0.27</f>
        <v>8504</v>
      </c>
      <c r="F244" s="850">
        <v>40000</v>
      </c>
      <c r="G244" s="167">
        <v>0</v>
      </c>
      <c r="H244" s="167">
        <v>0</v>
      </c>
      <c r="I244" s="167">
        <v>0</v>
      </c>
      <c r="J244" s="168">
        <v>0</v>
      </c>
      <c r="K244" s="505">
        <v>25000</v>
      </c>
      <c r="L244" s="506">
        <v>31496</v>
      </c>
      <c r="M244" s="506">
        <v>8504</v>
      </c>
      <c r="N244" s="507">
        <v>25000</v>
      </c>
      <c r="O244" s="507">
        <v>0</v>
      </c>
      <c r="P244" s="507">
        <v>0</v>
      </c>
      <c r="Q244" s="507">
        <v>0</v>
      </c>
      <c r="R244" s="508">
        <v>0</v>
      </c>
      <c r="S244" s="496">
        <f t="shared" ref="S244:S249" si="88">T244+U244</f>
        <v>9850</v>
      </c>
      <c r="T244" s="278">
        <v>7756</v>
      </c>
      <c r="U244" s="278">
        <v>2094</v>
      </c>
      <c r="V244" s="480">
        <v>9850</v>
      </c>
      <c r="W244" s="278"/>
      <c r="X244" s="278"/>
      <c r="Y244" s="278"/>
      <c r="Z244" s="281"/>
    </row>
    <row r="245" spans="1:90" s="818" customFormat="1" ht="14.25" customHeight="1">
      <c r="A245" s="1233">
        <v>36001</v>
      </c>
      <c r="B245" s="177" t="s">
        <v>1073</v>
      </c>
      <c r="C245" s="169">
        <f>SUM(F245:J245)</f>
        <v>43050</v>
      </c>
      <c r="D245" s="167">
        <f>SUM(C245)/1.27</f>
        <v>33898</v>
      </c>
      <c r="E245" s="168">
        <f>SUM(D245)*0.27</f>
        <v>9152</v>
      </c>
      <c r="F245" s="850">
        <v>15671</v>
      </c>
      <c r="G245" s="167">
        <v>0</v>
      </c>
      <c r="H245" s="167">
        <v>0</v>
      </c>
      <c r="I245" s="167">
        <v>0</v>
      </c>
      <c r="J245" s="168">
        <v>27379</v>
      </c>
      <c r="K245" s="505">
        <v>43050</v>
      </c>
      <c r="L245" s="506">
        <v>33898</v>
      </c>
      <c r="M245" s="506">
        <v>9152</v>
      </c>
      <c r="N245" s="507">
        <v>15671</v>
      </c>
      <c r="O245" s="507">
        <v>0</v>
      </c>
      <c r="P245" s="507">
        <v>0</v>
      </c>
      <c r="Q245" s="507">
        <v>0</v>
      </c>
      <c r="R245" s="508">
        <v>27379</v>
      </c>
      <c r="S245" s="496">
        <f t="shared" si="88"/>
        <v>31642</v>
      </c>
      <c r="T245" s="278">
        <v>24915</v>
      </c>
      <c r="U245" s="278">
        <v>6727</v>
      </c>
      <c r="V245" s="480">
        <v>10430</v>
      </c>
      <c r="W245" s="278"/>
      <c r="X245" s="278"/>
      <c r="Y245" s="278"/>
      <c r="Z245" s="281">
        <v>21212</v>
      </c>
    </row>
    <row r="246" spans="1:90" s="818" customFormat="1" ht="14.25" customHeight="1">
      <c r="A246" s="1233">
        <v>36002</v>
      </c>
      <c r="B246" s="177" t="s">
        <v>1074</v>
      </c>
      <c r="C246" s="169">
        <f>SUM(F246:J246)</f>
        <v>49215</v>
      </c>
      <c r="D246" s="167">
        <f>SUM(C246)/1.27</f>
        <v>38752</v>
      </c>
      <c r="E246" s="168">
        <f>SUM(D246)*0.27</f>
        <v>10463</v>
      </c>
      <c r="F246" s="850">
        <v>4765</v>
      </c>
      <c r="G246" s="167">
        <v>0</v>
      </c>
      <c r="H246" s="167">
        <v>0</v>
      </c>
      <c r="I246" s="167">
        <v>0</v>
      </c>
      <c r="J246" s="168">
        <v>44450</v>
      </c>
      <c r="K246" s="505">
        <v>49215</v>
      </c>
      <c r="L246" s="506">
        <v>38752</v>
      </c>
      <c r="M246" s="506">
        <v>10463</v>
      </c>
      <c r="N246" s="507">
        <v>4765</v>
      </c>
      <c r="O246" s="507">
        <v>0</v>
      </c>
      <c r="P246" s="507">
        <v>0</v>
      </c>
      <c r="Q246" s="507">
        <v>0</v>
      </c>
      <c r="R246" s="508">
        <v>44450</v>
      </c>
      <c r="S246" s="496">
        <f t="shared" si="88"/>
        <v>43223</v>
      </c>
      <c r="T246" s="278">
        <v>34034</v>
      </c>
      <c r="U246" s="278">
        <v>9189</v>
      </c>
      <c r="V246" s="480"/>
      <c r="W246" s="278"/>
      <c r="X246" s="278"/>
      <c r="Y246" s="278"/>
      <c r="Z246" s="281">
        <v>43223</v>
      </c>
    </row>
    <row r="247" spans="1:90" s="818" customFormat="1" ht="14.25" customHeight="1">
      <c r="A247" s="1233" t="s">
        <v>1406</v>
      </c>
      <c r="B247" s="177" t="s">
        <v>831</v>
      </c>
      <c r="C247" s="169"/>
      <c r="D247" s="167"/>
      <c r="E247" s="168"/>
      <c r="F247" s="850"/>
      <c r="G247" s="167"/>
      <c r="H247" s="167"/>
      <c r="I247" s="167"/>
      <c r="J247" s="168"/>
      <c r="K247" s="505">
        <v>28377</v>
      </c>
      <c r="L247" s="506">
        <v>22344</v>
      </c>
      <c r="M247" s="506">
        <v>6033</v>
      </c>
      <c r="N247" s="507">
        <v>28377</v>
      </c>
      <c r="O247" s="507">
        <v>0</v>
      </c>
      <c r="P247" s="507">
        <v>0</v>
      </c>
      <c r="Q247" s="507">
        <v>0</v>
      </c>
      <c r="R247" s="508">
        <v>0</v>
      </c>
      <c r="S247" s="496">
        <f t="shared" si="88"/>
        <v>4496</v>
      </c>
      <c r="T247" s="278">
        <v>3540</v>
      </c>
      <c r="U247" s="278">
        <v>956</v>
      </c>
      <c r="V247" s="480">
        <v>4496</v>
      </c>
      <c r="W247" s="278"/>
      <c r="X247" s="278"/>
      <c r="Y247" s="278"/>
      <c r="Z247" s="281"/>
    </row>
    <row r="248" spans="1:90" s="818" customFormat="1" ht="14.25" customHeight="1">
      <c r="A248" s="1233" t="s">
        <v>1407</v>
      </c>
      <c r="B248" s="239" t="s">
        <v>832</v>
      </c>
      <c r="C248" s="169"/>
      <c r="D248" s="167"/>
      <c r="E248" s="168"/>
      <c r="F248" s="850"/>
      <c r="G248" s="167"/>
      <c r="H248" s="167"/>
      <c r="I248" s="167"/>
      <c r="J248" s="168"/>
      <c r="K248" s="505">
        <v>23900</v>
      </c>
      <c r="L248" s="506">
        <v>18819</v>
      </c>
      <c r="M248" s="506">
        <v>5081</v>
      </c>
      <c r="N248" s="507">
        <v>23900</v>
      </c>
      <c r="O248" s="507">
        <v>0</v>
      </c>
      <c r="P248" s="507">
        <v>0</v>
      </c>
      <c r="Q248" s="507">
        <v>0</v>
      </c>
      <c r="R248" s="508">
        <v>0</v>
      </c>
      <c r="S248" s="496">
        <f t="shared" si="88"/>
        <v>0</v>
      </c>
      <c r="T248" s="278"/>
      <c r="U248" s="278"/>
      <c r="V248" s="480"/>
      <c r="W248" s="278"/>
      <c r="X248" s="278"/>
      <c r="Y248" s="278"/>
      <c r="Z248" s="281"/>
    </row>
    <row r="249" spans="1:90" s="818" customFormat="1" ht="14.25" customHeight="1">
      <c r="A249" s="1233" t="s">
        <v>1408</v>
      </c>
      <c r="B249" s="238" t="s">
        <v>825</v>
      </c>
      <c r="C249" s="496"/>
      <c r="D249" s="167"/>
      <c r="E249" s="168"/>
      <c r="F249" s="480"/>
      <c r="G249" s="278"/>
      <c r="H249" s="278"/>
      <c r="I249" s="167"/>
      <c r="J249" s="168"/>
      <c r="K249" s="505">
        <v>10000</v>
      </c>
      <c r="L249" s="506">
        <v>7874</v>
      </c>
      <c r="M249" s="506">
        <v>2126</v>
      </c>
      <c r="N249" s="507">
        <v>10000</v>
      </c>
      <c r="O249" s="507">
        <v>0</v>
      </c>
      <c r="P249" s="507">
        <v>0</v>
      </c>
      <c r="Q249" s="507">
        <v>0</v>
      </c>
      <c r="R249" s="508">
        <v>0</v>
      </c>
      <c r="S249" s="496">
        <f t="shared" si="88"/>
        <v>9483</v>
      </c>
      <c r="T249" s="278">
        <v>7467</v>
      </c>
      <c r="U249" s="278">
        <v>2016</v>
      </c>
      <c r="V249" s="480">
        <v>9483</v>
      </c>
      <c r="W249" s="278"/>
      <c r="X249" s="278"/>
      <c r="Y249" s="278"/>
      <c r="Z249" s="281"/>
    </row>
    <row r="250" spans="1:90" s="818" customFormat="1" ht="14.25" hidden="1" customHeight="1">
      <c r="A250" s="817"/>
      <c r="B250" s="238" t="s">
        <v>830</v>
      </c>
      <c r="C250" s="496"/>
      <c r="D250" s="167"/>
      <c r="E250" s="168"/>
      <c r="F250" s="480"/>
      <c r="G250" s="278"/>
      <c r="H250" s="278"/>
      <c r="I250" s="167"/>
      <c r="J250" s="168"/>
      <c r="K250" s="505"/>
      <c r="L250" s="506">
        <v>7874</v>
      </c>
      <c r="M250" s="506">
        <v>2126</v>
      </c>
      <c r="N250" s="507"/>
      <c r="O250" s="507">
        <v>0</v>
      </c>
      <c r="P250" s="507">
        <v>0</v>
      </c>
      <c r="Q250" s="507">
        <v>0</v>
      </c>
      <c r="R250" s="508">
        <v>0</v>
      </c>
      <c r="S250" s="496"/>
      <c r="T250" s="278"/>
      <c r="U250" s="278"/>
      <c r="V250" s="480"/>
      <c r="W250" s="278"/>
      <c r="X250" s="278"/>
      <c r="Y250" s="278"/>
      <c r="Z250" s="281"/>
    </row>
    <row r="251" spans="1:90" s="818" customFormat="1" ht="14.25" customHeight="1" thickBot="1">
      <c r="A251" s="857"/>
      <c r="B251" s="240"/>
      <c r="C251" s="858"/>
      <c r="D251" s="859"/>
      <c r="E251" s="860"/>
      <c r="F251" s="861"/>
      <c r="G251" s="859"/>
      <c r="H251" s="859"/>
      <c r="I251" s="859"/>
      <c r="J251" s="860"/>
      <c r="K251" s="505"/>
      <c r="L251" s="506"/>
      <c r="M251" s="506"/>
      <c r="N251" s="829"/>
      <c r="O251" s="829"/>
      <c r="P251" s="829"/>
      <c r="Q251" s="829"/>
      <c r="R251" s="830"/>
      <c r="S251" s="824"/>
      <c r="T251" s="493"/>
      <c r="U251" s="493"/>
      <c r="V251" s="480"/>
      <c r="W251" s="278"/>
      <c r="X251" s="278"/>
      <c r="Y251" s="278"/>
      <c r="Z251" s="281"/>
    </row>
    <row r="252" spans="1:90" s="37" customFormat="1" ht="25.5" customHeight="1" thickBot="1">
      <c r="A252" s="833" t="s">
        <v>874</v>
      </c>
      <c r="B252" s="862"/>
      <c r="C252" s="488">
        <f>SUM(C198:C251)/2</f>
        <v>2466418</v>
      </c>
      <c r="D252" s="172">
        <f t="shared" ref="D252:Z252" si="89">SUM(D198:D251)/2</f>
        <v>1925192</v>
      </c>
      <c r="E252" s="488">
        <f t="shared" si="89"/>
        <v>541227</v>
      </c>
      <c r="F252" s="487">
        <f t="shared" si="89"/>
        <v>237750</v>
      </c>
      <c r="G252" s="172">
        <f t="shared" si="89"/>
        <v>1171200</v>
      </c>
      <c r="H252" s="172">
        <f t="shared" si="89"/>
        <v>0</v>
      </c>
      <c r="I252" s="172">
        <f t="shared" si="89"/>
        <v>100913</v>
      </c>
      <c r="J252" s="835">
        <f t="shared" si="89"/>
        <v>956555</v>
      </c>
      <c r="K252" s="489">
        <f t="shared" si="89"/>
        <v>2739603</v>
      </c>
      <c r="L252" s="489">
        <f t="shared" si="89"/>
        <v>2351089</v>
      </c>
      <c r="M252" s="489">
        <f t="shared" si="89"/>
        <v>656220</v>
      </c>
      <c r="N252" s="489">
        <f t="shared" si="89"/>
        <v>660575</v>
      </c>
      <c r="O252" s="489">
        <f t="shared" si="89"/>
        <v>1078166</v>
      </c>
      <c r="P252" s="489">
        <f t="shared" si="89"/>
        <v>0</v>
      </c>
      <c r="Q252" s="489">
        <f t="shared" si="89"/>
        <v>80712</v>
      </c>
      <c r="R252" s="489">
        <f t="shared" si="89"/>
        <v>920150</v>
      </c>
      <c r="S252" s="489">
        <f>S199+S242</f>
        <v>1446813</v>
      </c>
      <c r="T252" s="851">
        <f t="shared" si="89"/>
        <v>1189111</v>
      </c>
      <c r="U252" s="488">
        <f t="shared" si="89"/>
        <v>257702</v>
      </c>
      <c r="V252" s="487">
        <f t="shared" si="89"/>
        <v>373109</v>
      </c>
      <c r="W252" s="172">
        <f t="shared" si="89"/>
        <v>574862</v>
      </c>
      <c r="X252" s="172">
        <f t="shared" si="89"/>
        <v>0</v>
      </c>
      <c r="Y252" s="172">
        <f t="shared" si="89"/>
        <v>63228</v>
      </c>
      <c r="Z252" s="489">
        <f t="shared" si="89"/>
        <v>435614</v>
      </c>
    </row>
    <row r="253" spans="1:90" ht="13.5" customHeight="1" thickBot="1">
      <c r="A253" s="1279"/>
      <c r="B253" s="100"/>
      <c r="C253" s="170"/>
      <c r="D253" s="167"/>
      <c r="E253" s="167"/>
      <c r="F253" s="224"/>
      <c r="G253" s="225"/>
      <c r="H253" s="225"/>
      <c r="I253" s="225"/>
      <c r="J253" s="226"/>
      <c r="K253" s="505"/>
      <c r="L253" s="506"/>
      <c r="M253" s="506"/>
      <c r="N253" s="507"/>
      <c r="O253" s="507"/>
      <c r="P253" s="507"/>
      <c r="Q253" s="507"/>
      <c r="R253" s="508"/>
      <c r="S253" s="480"/>
      <c r="T253" s="278"/>
      <c r="U253" s="281"/>
      <c r="V253" s="480"/>
      <c r="W253" s="278"/>
      <c r="X253" s="278"/>
      <c r="Y253" s="278"/>
      <c r="Z253" s="281"/>
    </row>
    <row r="254" spans="1:90" ht="18.75" thickBot="1">
      <c r="A254" s="35" t="s">
        <v>1484</v>
      </c>
      <c r="B254" s="241"/>
      <c r="C254" s="171">
        <f t="shared" ref="C254:Z254" si="90">C163+C197+C252</f>
        <v>2540401</v>
      </c>
      <c r="D254" s="172">
        <f t="shared" si="90"/>
        <v>1983447</v>
      </c>
      <c r="E254" s="149">
        <f t="shared" si="90"/>
        <v>556955</v>
      </c>
      <c r="F254" s="150">
        <f t="shared" si="90"/>
        <v>311733</v>
      </c>
      <c r="G254" s="148">
        <f t="shared" si="90"/>
        <v>1171200</v>
      </c>
      <c r="H254" s="148">
        <f t="shared" si="90"/>
        <v>0</v>
      </c>
      <c r="I254" s="148">
        <f t="shared" si="90"/>
        <v>100913</v>
      </c>
      <c r="J254" s="165">
        <f t="shared" si="90"/>
        <v>956555</v>
      </c>
      <c r="K254" s="399">
        <f t="shared" si="90"/>
        <v>3087348</v>
      </c>
      <c r="L254" s="399">
        <f t="shared" si="90"/>
        <v>2617974</v>
      </c>
      <c r="M254" s="399">
        <f t="shared" si="90"/>
        <v>728200</v>
      </c>
      <c r="N254" s="399">
        <f t="shared" si="90"/>
        <v>1008320</v>
      </c>
      <c r="O254" s="399">
        <f t="shared" si="90"/>
        <v>1078166</v>
      </c>
      <c r="P254" s="399">
        <f t="shared" si="90"/>
        <v>0</v>
      </c>
      <c r="Q254" s="399">
        <f t="shared" si="90"/>
        <v>80712</v>
      </c>
      <c r="R254" s="399">
        <f t="shared" si="90"/>
        <v>920150</v>
      </c>
      <c r="S254" s="399">
        <f t="shared" si="90"/>
        <v>1768059</v>
      </c>
      <c r="T254" s="148">
        <f t="shared" si="90"/>
        <v>1444149</v>
      </c>
      <c r="U254" s="149">
        <f t="shared" si="90"/>
        <v>323910</v>
      </c>
      <c r="V254" s="150">
        <f t="shared" si="90"/>
        <v>694355</v>
      </c>
      <c r="W254" s="148">
        <f t="shared" si="90"/>
        <v>574862</v>
      </c>
      <c r="X254" s="148">
        <f t="shared" si="90"/>
        <v>0</v>
      </c>
      <c r="Y254" s="148">
        <f t="shared" si="90"/>
        <v>63228</v>
      </c>
      <c r="Z254" s="165">
        <f t="shared" si="90"/>
        <v>435614</v>
      </c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</row>
    <row r="255" spans="1:90">
      <c r="C255" s="66"/>
      <c r="D255" s="66"/>
      <c r="E255" s="46"/>
      <c r="F255" s="46"/>
      <c r="G255" s="46"/>
      <c r="H255" s="46"/>
      <c r="I255" s="46"/>
      <c r="J255" s="46"/>
      <c r="K255" s="313"/>
      <c r="L255" s="313"/>
      <c r="M255" s="313"/>
    </row>
    <row r="256" spans="1:90">
      <c r="C256" s="66"/>
      <c r="D256" s="66"/>
      <c r="E256" s="46"/>
      <c r="F256" s="46"/>
      <c r="G256" s="46"/>
      <c r="H256" s="46"/>
      <c r="I256" s="46"/>
      <c r="J256" s="46"/>
      <c r="K256" s="313"/>
      <c r="L256" s="313"/>
      <c r="M256" s="313"/>
    </row>
    <row r="257" spans="3:13">
      <c r="C257" s="66"/>
      <c r="D257" s="66"/>
      <c r="E257" s="46"/>
      <c r="F257" s="46"/>
      <c r="G257" s="46"/>
      <c r="H257" s="46"/>
      <c r="I257" s="46"/>
      <c r="J257" s="46"/>
      <c r="K257" s="313"/>
      <c r="L257" s="313"/>
      <c r="M257" s="313"/>
    </row>
    <row r="258" spans="3:13">
      <c r="C258" s="66"/>
      <c r="D258" s="66"/>
      <c r="E258" s="46"/>
      <c r="F258" s="46"/>
      <c r="G258" s="46"/>
      <c r="H258" s="46"/>
      <c r="I258" s="46"/>
      <c r="J258" s="46"/>
      <c r="K258" s="313"/>
      <c r="L258" s="313"/>
      <c r="M258" s="313"/>
    </row>
    <row r="259" spans="3:13">
      <c r="C259" s="66"/>
      <c r="D259" s="66"/>
      <c r="E259" s="46"/>
      <c r="F259" s="46"/>
      <c r="G259" s="46"/>
      <c r="H259" s="46"/>
      <c r="I259" s="46"/>
      <c r="J259" s="46"/>
      <c r="K259" s="313"/>
      <c r="L259" s="313"/>
      <c r="M259" s="313"/>
    </row>
    <row r="260" spans="3:13">
      <c r="C260" s="66"/>
      <c r="D260" s="66"/>
      <c r="E260" s="46"/>
      <c r="F260" s="46"/>
      <c r="G260" s="46"/>
      <c r="H260" s="46"/>
      <c r="I260" s="46"/>
      <c r="J260" s="46"/>
      <c r="K260" s="313"/>
      <c r="L260" s="313"/>
      <c r="M260" s="313"/>
    </row>
    <row r="261" spans="3:13">
      <c r="C261" s="66"/>
      <c r="D261" s="66"/>
      <c r="E261" s="46"/>
      <c r="F261" s="46"/>
      <c r="G261" s="46"/>
      <c r="H261" s="46"/>
      <c r="I261" s="46"/>
      <c r="J261" s="46"/>
      <c r="K261" s="313"/>
      <c r="L261" s="313"/>
      <c r="M261" s="313"/>
    </row>
    <row r="262" spans="3:13">
      <c r="C262" s="66"/>
      <c r="D262" s="66"/>
      <c r="E262" s="46"/>
      <c r="F262" s="46"/>
      <c r="G262" s="46"/>
      <c r="H262" s="46"/>
      <c r="I262" s="46"/>
      <c r="J262" s="46"/>
      <c r="K262" s="313"/>
      <c r="L262" s="313"/>
      <c r="M262" s="313"/>
    </row>
    <row r="263" spans="3:13">
      <c r="C263" s="66"/>
      <c r="D263" s="66"/>
      <c r="E263" s="46"/>
      <c r="F263" s="46"/>
      <c r="G263" s="46"/>
      <c r="H263" s="46"/>
      <c r="I263" s="46"/>
      <c r="J263" s="46"/>
      <c r="K263" s="313"/>
      <c r="L263" s="313"/>
      <c r="M263" s="313"/>
    </row>
    <row r="264" spans="3:13">
      <c r="C264" s="66"/>
      <c r="D264" s="66"/>
      <c r="E264" s="46"/>
      <c r="F264" s="46"/>
      <c r="G264" s="46"/>
      <c r="H264" s="46"/>
      <c r="I264" s="46"/>
      <c r="J264" s="46"/>
      <c r="K264" s="313"/>
      <c r="L264" s="313"/>
      <c r="M264" s="313"/>
    </row>
    <row r="265" spans="3:13">
      <c r="C265" s="66"/>
      <c r="D265" s="66"/>
      <c r="E265" s="46"/>
      <c r="F265" s="46"/>
      <c r="G265" s="46"/>
      <c r="H265" s="46"/>
      <c r="I265" s="46"/>
      <c r="J265" s="46"/>
      <c r="K265" s="313"/>
      <c r="L265" s="313"/>
      <c r="M265" s="313"/>
    </row>
    <row r="266" spans="3:13">
      <c r="C266" s="66"/>
      <c r="D266" s="66"/>
      <c r="E266" s="46"/>
      <c r="F266" s="46"/>
      <c r="G266" s="46"/>
      <c r="H266" s="46"/>
      <c r="I266" s="46"/>
      <c r="J266" s="46"/>
      <c r="K266" s="313"/>
      <c r="L266" s="313"/>
      <c r="M266" s="313"/>
    </row>
    <row r="267" spans="3:13">
      <c r="C267" s="66"/>
      <c r="D267" s="66"/>
      <c r="E267" s="46"/>
      <c r="F267" s="46"/>
      <c r="G267" s="46"/>
      <c r="H267" s="46"/>
      <c r="I267" s="46"/>
      <c r="J267" s="46"/>
      <c r="K267" s="313"/>
      <c r="L267" s="313"/>
      <c r="M267" s="313"/>
    </row>
    <row r="268" spans="3:13">
      <c r="C268" s="66"/>
      <c r="D268" s="66"/>
      <c r="E268" s="46"/>
      <c r="F268" s="46"/>
      <c r="G268" s="46"/>
      <c r="H268" s="46"/>
      <c r="I268" s="46"/>
      <c r="J268" s="46"/>
      <c r="K268" s="313"/>
      <c r="L268" s="313"/>
      <c r="M268" s="313"/>
    </row>
    <row r="269" spans="3:13">
      <c r="C269" s="66"/>
      <c r="D269" s="66"/>
      <c r="E269" s="46"/>
      <c r="F269" s="46"/>
      <c r="G269" s="46"/>
      <c r="H269" s="46"/>
      <c r="I269" s="46"/>
      <c r="J269" s="46"/>
      <c r="K269" s="313"/>
      <c r="L269" s="313"/>
      <c r="M269" s="313"/>
    </row>
    <row r="270" spans="3:13">
      <c r="C270" s="66"/>
      <c r="D270" s="66"/>
      <c r="E270" s="46"/>
      <c r="F270" s="46"/>
      <c r="G270" s="46"/>
      <c r="H270" s="46"/>
      <c r="I270" s="46"/>
      <c r="J270" s="46"/>
      <c r="K270" s="313"/>
      <c r="L270" s="313"/>
      <c r="M270" s="313"/>
    </row>
    <row r="271" spans="3:13">
      <c r="C271" s="66"/>
      <c r="D271" s="66"/>
      <c r="E271" s="46"/>
      <c r="F271" s="46"/>
      <c r="G271" s="46"/>
      <c r="H271" s="46"/>
      <c r="I271" s="46"/>
      <c r="J271" s="46"/>
      <c r="K271" s="313"/>
      <c r="L271" s="313"/>
      <c r="M271" s="313"/>
    </row>
    <row r="272" spans="3:13">
      <c r="C272" s="66"/>
      <c r="D272" s="66"/>
      <c r="E272" s="46"/>
      <c r="F272" s="46"/>
      <c r="G272" s="46"/>
      <c r="H272" s="46"/>
      <c r="I272" s="46"/>
      <c r="J272" s="46"/>
      <c r="K272" s="313"/>
      <c r="L272" s="313"/>
      <c r="M272" s="313"/>
    </row>
    <row r="273" spans="3:13">
      <c r="C273" s="66"/>
      <c r="D273" s="66"/>
      <c r="E273" s="46"/>
      <c r="F273" s="46"/>
      <c r="G273" s="46"/>
      <c r="H273" s="46"/>
      <c r="I273" s="46"/>
      <c r="J273" s="46"/>
      <c r="K273" s="313"/>
      <c r="L273" s="313"/>
      <c r="M273" s="313"/>
    </row>
    <row r="274" spans="3:13">
      <c r="C274" s="66"/>
      <c r="D274" s="66"/>
      <c r="E274" s="46"/>
      <c r="F274" s="46"/>
      <c r="G274" s="46"/>
      <c r="H274" s="46"/>
      <c r="I274" s="46"/>
      <c r="J274" s="46"/>
      <c r="K274" s="313"/>
      <c r="L274" s="313"/>
      <c r="M274" s="313"/>
    </row>
    <row r="275" spans="3:13">
      <c r="C275" s="66"/>
      <c r="D275" s="66"/>
      <c r="E275" s="46"/>
      <c r="F275" s="46"/>
      <c r="G275" s="46"/>
      <c r="H275" s="46"/>
      <c r="I275" s="46"/>
      <c r="J275" s="46"/>
      <c r="K275" s="313"/>
      <c r="L275" s="313"/>
      <c r="M275" s="313"/>
    </row>
    <row r="276" spans="3:13">
      <c r="C276" s="66"/>
      <c r="D276" s="66"/>
      <c r="E276" s="46"/>
      <c r="F276" s="46"/>
      <c r="G276" s="46"/>
      <c r="H276" s="46"/>
      <c r="I276" s="46"/>
      <c r="J276" s="46"/>
      <c r="K276" s="313"/>
      <c r="L276" s="313"/>
      <c r="M276" s="313"/>
    </row>
    <row r="277" spans="3:13">
      <c r="C277" s="66"/>
      <c r="D277" s="66"/>
      <c r="E277" s="46"/>
      <c r="F277" s="46"/>
      <c r="G277" s="46"/>
      <c r="H277" s="46"/>
      <c r="I277" s="46"/>
      <c r="J277" s="46"/>
      <c r="K277" s="313"/>
      <c r="L277" s="313"/>
      <c r="M277" s="313"/>
    </row>
    <row r="278" spans="3:13">
      <c r="C278" s="66"/>
      <c r="D278" s="66"/>
      <c r="E278" s="46"/>
      <c r="F278" s="46"/>
      <c r="G278" s="46"/>
      <c r="H278" s="46"/>
      <c r="I278" s="46"/>
      <c r="J278" s="46"/>
      <c r="K278" s="313"/>
      <c r="L278" s="313"/>
      <c r="M278" s="313"/>
    </row>
    <row r="279" spans="3:13">
      <c r="C279" s="66"/>
      <c r="D279" s="66"/>
      <c r="E279" s="46"/>
      <c r="F279" s="46"/>
      <c r="G279" s="46"/>
      <c r="H279" s="46"/>
      <c r="I279" s="46"/>
      <c r="J279" s="46"/>
      <c r="K279" s="313"/>
      <c r="L279" s="313"/>
      <c r="M279" s="313"/>
    </row>
    <row r="280" spans="3:13">
      <c r="C280" s="66"/>
      <c r="D280" s="66"/>
      <c r="E280" s="46"/>
      <c r="F280" s="46"/>
      <c r="G280" s="46"/>
      <c r="H280" s="46"/>
      <c r="I280" s="46"/>
      <c r="J280" s="46"/>
      <c r="K280" s="313"/>
      <c r="L280" s="313"/>
      <c r="M280" s="313"/>
    </row>
    <row r="281" spans="3:13">
      <c r="C281" s="66"/>
      <c r="D281" s="66"/>
      <c r="E281" s="46"/>
      <c r="F281" s="46"/>
      <c r="G281" s="46"/>
      <c r="H281" s="46"/>
      <c r="I281" s="46"/>
      <c r="J281" s="46"/>
      <c r="K281" s="313"/>
      <c r="L281" s="313"/>
      <c r="M281" s="313"/>
    </row>
    <row r="282" spans="3:13">
      <c r="C282" s="66"/>
      <c r="D282" s="66"/>
      <c r="E282" s="46"/>
      <c r="F282" s="46"/>
      <c r="G282" s="46"/>
      <c r="H282" s="46"/>
      <c r="I282" s="46"/>
      <c r="J282" s="46"/>
      <c r="K282" s="313"/>
      <c r="L282" s="313"/>
      <c r="M282" s="313"/>
    </row>
    <row r="283" spans="3:13">
      <c r="C283" s="66"/>
      <c r="D283" s="66"/>
      <c r="E283" s="46"/>
      <c r="F283" s="46"/>
      <c r="G283" s="46"/>
      <c r="H283" s="46"/>
      <c r="I283" s="46"/>
      <c r="J283" s="46"/>
      <c r="K283" s="313"/>
      <c r="L283" s="313"/>
      <c r="M283" s="313"/>
    </row>
    <row r="284" spans="3:13">
      <c r="C284" s="66"/>
      <c r="D284" s="66"/>
      <c r="E284" s="46"/>
      <c r="F284" s="46"/>
      <c r="G284" s="46"/>
      <c r="H284" s="46"/>
      <c r="I284" s="46"/>
      <c r="J284" s="46"/>
      <c r="K284" s="313"/>
      <c r="L284" s="313"/>
      <c r="M284" s="313"/>
    </row>
    <row r="285" spans="3:13">
      <c r="C285" s="66"/>
      <c r="D285" s="66"/>
      <c r="E285" s="46"/>
      <c r="F285" s="46"/>
      <c r="G285" s="46"/>
      <c r="H285" s="46"/>
      <c r="I285" s="46"/>
      <c r="J285" s="46"/>
      <c r="K285" s="313"/>
      <c r="L285" s="313"/>
      <c r="M285" s="313"/>
    </row>
    <row r="286" spans="3:13">
      <c r="C286" s="66"/>
      <c r="D286" s="66"/>
      <c r="E286" s="46"/>
      <c r="F286" s="46"/>
      <c r="G286" s="46"/>
      <c r="H286" s="46"/>
      <c r="I286" s="46"/>
      <c r="J286" s="46"/>
      <c r="K286" s="313"/>
      <c r="L286" s="313"/>
      <c r="M286" s="313"/>
    </row>
    <row r="287" spans="3:13">
      <c r="C287" s="66"/>
      <c r="D287" s="66"/>
      <c r="E287" s="46"/>
      <c r="F287" s="46"/>
      <c r="G287" s="46"/>
      <c r="H287" s="46"/>
      <c r="I287" s="46"/>
      <c r="J287" s="46"/>
      <c r="K287" s="313"/>
      <c r="L287" s="313"/>
      <c r="M287" s="313"/>
    </row>
    <row r="288" spans="3:13">
      <c r="C288" s="66"/>
      <c r="D288" s="66"/>
      <c r="E288" s="46"/>
      <c r="F288" s="46"/>
      <c r="G288" s="46"/>
      <c r="H288" s="46"/>
      <c r="I288" s="46"/>
      <c r="J288" s="46"/>
      <c r="K288" s="313"/>
      <c r="L288" s="313"/>
      <c r="M288" s="313"/>
    </row>
    <row r="289" spans="3:13">
      <c r="C289" s="66"/>
      <c r="D289" s="66"/>
      <c r="E289" s="46"/>
      <c r="F289" s="46"/>
      <c r="G289" s="46"/>
      <c r="H289" s="46"/>
      <c r="I289" s="46"/>
      <c r="J289" s="46"/>
      <c r="K289" s="313"/>
      <c r="L289" s="313"/>
      <c r="M289" s="313"/>
    </row>
    <row r="290" spans="3:13">
      <c r="C290" s="66"/>
      <c r="D290" s="66"/>
      <c r="E290" s="46"/>
      <c r="F290" s="46"/>
      <c r="G290" s="46"/>
      <c r="H290" s="46"/>
      <c r="I290" s="46"/>
      <c r="J290" s="46"/>
      <c r="K290" s="313"/>
      <c r="L290" s="313"/>
      <c r="M290" s="313"/>
    </row>
    <row r="291" spans="3:13">
      <c r="C291" s="66"/>
      <c r="D291" s="66"/>
      <c r="E291" s="46"/>
      <c r="F291" s="46"/>
      <c r="G291" s="46"/>
      <c r="H291" s="46"/>
      <c r="I291" s="46"/>
      <c r="J291" s="46"/>
      <c r="K291" s="313"/>
      <c r="L291" s="313"/>
      <c r="M291" s="313"/>
    </row>
    <row r="292" spans="3:13">
      <c r="C292" s="66"/>
      <c r="D292" s="66"/>
      <c r="E292" s="46"/>
      <c r="F292" s="46"/>
      <c r="G292" s="46"/>
      <c r="H292" s="46"/>
      <c r="I292" s="46"/>
      <c r="J292" s="46"/>
      <c r="K292" s="313"/>
      <c r="L292" s="313"/>
      <c r="M292" s="313"/>
    </row>
    <row r="293" spans="3:13">
      <c r="C293" s="66"/>
      <c r="D293" s="66"/>
      <c r="E293" s="46"/>
      <c r="F293" s="46"/>
      <c r="G293" s="46"/>
      <c r="H293" s="46"/>
      <c r="I293" s="46"/>
      <c r="J293" s="46"/>
      <c r="K293" s="313"/>
      <c r="L293" s="313"/>
      <c r="M293" s="313"/>
    </row>
    <row r="294" spans="3:13">
      <c r="C294" s="66"/>
      <c r="D294" s="66"/>
      <c r="E294" s="46"/>
      <c r="F294" s="46"/>
      <c r="G294" s="46"/>
      <c r="H294" s="46"/>
      <c r="I294" s="46"/>
      <c r="J294" s="46"/>
      <c r="K294" s="313"/>
      <c r="L294" s="313"/>
      <c r="M294" s="313"/>
    </row>
    <row r="295" spans="3:13">
      <c r="C295" s="66"/>
      <c r="D295" s="66"/>
      <c r="E295" s="46"/>
      <c r="F295" s="46"/>
      <c r="G295" s="46"/>
      <c r="H295" s="46"/>
      <c r="I295" s="46"/>
      <c r="J295" s="46"/>
      <c r="K295" s="313"/>
      <c r="L295" s="313"/>
      <c r="M295" s="313"/>
    </row>
    <row r="296" spans="3:13">
      <c r="C296" s="66"/>
      <c r="D296" s="66"/>
      <c r="E296" s="46"/>
      <c r="F296" s="46"/>
      <c r="G296" s="46"/>
      <c r="H296" s="46"/>
      <c r="I296" s="46"/>
      <c r="J296" s="46"/>
      <c r="K296" s="313"/>
      <c r="L296" s="313"/>
      <c r="M296" s="313"/>
    </row>
    <row r="297" spans="3:13">
      <c r="C297" s="66"/>
      <c r="D297" s="66"/>
      <c r="E297" s="46"/>
      <c r="F297" s="46"/>
      <c r="G297" s="46"/>
      <c r="H297" s="46"/>
      <c r="I297" s="46"/>
      <c r="J297" s="46"/>
      <c r="K297" s="313"/>
      <c r="L297" s="313"/>
      <c r="M297" s="313"/>
    </row>
    <row r="298" spans="3:13">
      <c r="C298" s="66"/>
      <c r="D298" s="66"/>
      <c r="E298" s="46"/>
      <c r="F298" s="46"/>
      <c r="G298" s="46"/>
      <c r="H298" s="46"/>
      <c r="I298" s="46"/>
      <c r="J298" s="46"/>
      <c r="K298" s="313"/>
      <c r="L298" s="313"/>
      <c r="M298" s="313"/>
    </row>
    <row r="299" spans="3:13">
      <c r="C299" s="66"/>
      <c r="D299" s="66"/>
      <c r="E299" s="46"/>
      <c r="F299" s="46"/>
      <c r="G299" s="46"/>
      <c r="H299" s="46"/>
      <c r="I299" s="46"/>
      <c r="J299" s="46"/>
      <c r="K299" s="313"/>
      <c r="L299" s="313"/>
      <c r="M299" s="313"/>
    </row>
    <row r="300" spans="3:13">
      <c r="C300" s="66"/>
      <c r="D300" s="66"/>
      <c r="E300" s="46"/>
      <c r="F300" s="46"/>
      <c r="G300" s="46"/>
      <c r="H300" s="46"/>
      <c r="I300" s="46"/>
      <c r="J300" s="46"/>
      <c r="K300" s="313"/>
      <c r="L300" s="313"/>
      <c r="M300" s="313"/>
    </row>
    <row r="301" spans="3:13">
      <c r="C301" s="66"/>
      <c r="D301" s="66"/>
      <c r="E301" s="46"/>
      <c r="F301" s="46"/>
      <c r="G301" s="46"/>
      <c r="H301" s="46"/>
      <c r="I301" s="46"/>
      <c r="J301" s="46"/>
      <c r="K301" s="313"/>
      <c r="L301" s="313"/>
      <c r="M301" s="313"/>
    </row>
    <row r="302" spans="3:13">
      <c r="C302" s="66"/>
      <c r="D302" s="66"/>
      <c r="E302" s="46"/>
      <c r="F302" s="46"/>
      <c r="G302" s="46"/>
      <c r="H302" s="46"/>
      <c r="I302" s="46"/>
      <c r="J302" s="46"/>
      <c r="K302" s="313"/>
      <c r="L302" s="313"/>
      <c r="M302" s="313"/>
    </row>
    <row r="303" spans="3:13">
      <c r="C303" s="66"/>
      <c r="D303" s="66"/>
      <c r="E303" s="46"/>
      <c r="F303" s="46"/>
      <c r="G303" s="46"/>
      <c r="H303" s="46"/>
      <c r="I303" s="46"/>
      <c r="J303" s="46"/>
      <c r="K303" s="313"/>
      <c r="L303" s="313"/>
      <c r="M303" s="313"/>
    </row>
    <row r="304" spans="3:13">
      <c r="C304" s="66"/>
      <c r="D304" s="66"/>
      <c r="E304" s="46"/>
      <c r="F304" s="46"/>
      <c r="G304" s="46"/>
      <c r="H304" s="46"/>
      <c r="I304" s="46"/>
      <c r="J304" s="46"/>
      <c r="K304" s="313"/>
      <c r="L304" s="313"/>
      <c r="M304" s="313"/>
    </row>
    <row r="305" spans="3:13">
      <c r="C305" s="66"/>
      <c r="D305" s="66"/>
      <c r="E305" s="46"/>
      <c r="F305" s="46"/>
      <c r="G305" s="46"/>
      <c r="H305" s="46"/>
      <c r="I305" s="46"/>
      <c r="J305" s="46"/>
      <c r="K305" s="313"/>
      <c r="L305" s="313"/>
      <c r="M305" s="313"/>
    </row>
    <row r="306" spans="3:13">
      <c r="C306" s="66"/>
      <c r="D306" s="66"/>
      <c r="E306" s="46"/>
      <c r="F306" s="46"/>
      <c r="G306" s="46"/>
      <c r="H306" s="46"/>
      <c r="I306" s="46"/>
      <c r="J306" s="46"/>
      <c r="K306" s="313"/>
      <c r="L306" s="313"/>
      <c r="M306" s="313"/>
    </row>
    <row r="307" spans="3:13">
      <c r="C307" s="66"/>
      <c r="D307" s="66"/>
      <c r="E307" s="46"/>
      <c r="F307" s="46"/>
      <c r="G307" s="46"/>
      <c r="H307" s="46"/>
      <c r="I307" s="46"/>
      <c r="J307" s="46"/>
      <c r="K307" s="313"/>
      <c r="L307" s="313"/>
      <c r="M307" s="313"/>
    </row>
    <row r="308" spans="3:13">
      <c r="C308" s="66"/>
      <c r="D308" s="66"/>
      <c r="E308" s="46"/>
      <c r="F308" s="46"/>
      <c r="G308" s="46"/>
      <c r="H308" s="46"/>
      <c r="I308" s="46"/>
      <c r="J308" s="46"/>
      <c r="K308" s="313"/>
      <c r="L308" s="313"/>
      <c r="M308" s="313"/>
    </row>
    <row r="309" spans="3:13">
      <c r="C309" s="66"/>
      <c r="D309" s="66"/>
      <c r="E309" s="46"/>
      <c r="F309" s="46"/>
      <c r="G309" s="46"/>
      <c r="H309" s="46"/>
      <c r="I309" s="46"/>
      <c r="J309" s="46"/>
      <c r="K309" s="313"/>
      <c r="L309" s="313"/>
      <c r="M309" s="313"/>
    </row>
    <row r="310" spans="3:13">
      <c r="C310" s="66"/>
      <c r="D310" s="66"/>
      <c r="E310" s="46"/>
      <c r="F310" s="46"/>
      <c r="G310" s="46"/>
      <c r="H310" s="46"/>
      <c r="I310" s="46"/>
      <c r="J310" s="46"/>
      <c r="K310" s="313"/>
      <c r="L310" s="313"/>
      <c r="M310" s="313"/>
    </row>
    <row r="311" spans="3:13">
      <c r="C311" s="66"/>
      <c r="D311" s="66"/>
      <c r="E311" s="46"/>
      <c r="F311" s="46"/>
      <c r="G311" s="46"/>
      <c r="H311" s="46"/>
      <c r="I311" s="46"/>
      <c r="J311" s="46"/>
      <c r="K311" s="313"/>
      <c r="L311" s="313"/>
      <c r="M311" s="313"/>
    </row>
    <row r="312" spans="3:13">
      <c r="C312" s="66"/>
      <c r="D312" s="66"/>
      <c r="E312" s="46"/>
      <c r="F312" s="46"/>
      <c r="G312" s="46"/>
      <c r="H312" s="46"/>
      <c r="I312" s="46"/>
      <c r="J312" s="46"/>
      <c r="K312" s="313"/>
      <c r="L312" s="313"/>
      <c r="M312" s="313"/>
    </row>
    <row r="313" spans="3:13">
      <c r="C313" s="66"/>
      <c r="D313" s="66"/>
      <c r="E313" s="46"/>
      <c r="F313" s="46"/>
      <c r="G313" s="46"/>
      <c r="H313" s="46"/>
      <c r="I313" s="46"/>
      <c r="J313" s="46"/>
      <c r="K313" s="313"/>
      <c r="L313" s="313"/>
      <c r="M313" s="313"/>
    </row>
    <row r="314" spans="3:13">
      <c r="C314" s="66"/>
      <c r="D314" s="66"/>
      <c r="E314" s="46"/>
      <c r="F314" s="46"/>
      <c r="G314" s="46"/>
      <c r="H314" s="46"/>
      <c r="I314" s="46"/>
      <c r="J314" s="46"/>
      <c r="K314" s="313"/>
      <c r="L314" s="313"/>
      <c r="M314" s="313"/>
    </row>
    <row r="315" spans="3:13">
      <c r="C315" s="66"/>
      <c r="D315" s="66"/>
      <c r="E315" s="46"/>
      <c r="F315" s="46"/>
      <c r="G315" s="46"/>
      <c r="H315" s="46"/>
      <c r="I315" s="46"/>
      <c r="J315" s="46"/>
      <c r="K315" s="313"/>
      <c r="L315" s="313"/>
      <c r="M315" s="313"/>
    </row>
    <row r="316" spans="3:13">
      <c r="C316" s="66"/>
      <c r="D316" s="66"/>
      <c r="E316" s="46"/>
      <c r="F316" s="46"/>
      <c r="G316" s="46"/>
      <c r="H316" s="46"/>
      <c r="I316" s="46"/>
      <c r="J316" s="46"/>
      <c r="K316" s="313"/>
      <c r="L316" s="313"/>
      <c r="M316" s="313"/>
    </row>
    <row r="317" spans="3:13">
      <c r="C317" s="66"/>
      <c r="D317" s="66"/>
      <c r="E317" s="46"/>
      <c r="F317" s="46"/>
      <c r="G317" s="46"/>
      <c r="H317" s="46"/>
      <c r="I317" s="46"/>
      <c r="J317" s="46"/>
      <c r="K317" s="313"/>
      <c r="L317" s="313"/>
      <c r="M317" s="313"/>
    </row>
    <row r="318" spans="3:13">
      <c r="C318" s="66"/>
      <c r="D318" s="66"/>
      <c r="E318" s="46"/>
      <c r="F318" s="46"/>
      <c r="G318" s="46"/>
      <c r="H318" s="46"/>
      <c r="I318" s="46"/>
      <c r="J318" s="46"/>
      <c r="K318" s="313"/>
      <c r="L318" s="313"/>
      <c r="M318" s="313"/>
    </row>
    <row r="319" spans="3:13">
      <c r="C319" s="66"/>
      <c r="D319" s="66"/>
      <c r="E319" s="46"/>
      <c r="F319" s="46"/>
      <c r="G319" s="46"/>
      <c r="H319" s="46"/>
      <c r="I319" s="46"/>
      <c r="J319" s="46"/>
      <c r="K319" s="313"/>
      <c r="L319" s="313"/>
      <c r="M319" s="313"/>
    </row>
    <row r="320" spans="3:13">
      <c r="C320" s="66"/>
      <c r="D320" s="66"/>
      <c r="E320" s="46"/>
      <c r="F320" s="46"/>
      <c r="G320" s="46"/>
      <c r="H320" s="46"/>
      <c r="I320" s="46"/>
      <c r="J320" s="46"/>
      <c r="K320" s="313"/>
      <c r="L320" s="313"/>
      <c r="M320" s="313"/>
    </row>
    <row r="321" spans="3:13">
      <c r="C321" s="66"/>
      <c r="D321" s="66"/>
      <c r="E321" s="46"/>
      <c r="F321" s="46"/>
      <c r="G321" s="46"/>
      <c r="H321" s="46"/>
      <c r="I321" s="46"/>
      <c r="J321" s="46"/>
      <c r="K321" s="313"/>
      <c r="L321" s="313"/>
      <c r="M321" s="313"/>
    </row>
    <row r="322" spans="3:13">
      <c r="C322" s="66"/>
      <c r="D322" s="66"/>
      <c r="E322" s="46"/>
      <c r="F322" s="46"/>
      <c r="G322" s="46"/>
      <c r="H322" s="46"/>
      <c r="I322" s="46"/>
      <c r="J322" s="46"/>
      <c r="K322" s="313"/>
      <c r="L322" s="313"/>
      <c r="M322" s="313"/>
    </row>
    <row r="323" spans="3:13">
      <c r="C323" s="66"/>
      <c r="D323" s="66"/>
      <c r="E323" s="46"/>
      <c r="F323" s="46"/>
      <c r="G323" s="46"/>
      <c r="H323" s="46"/>
      <c r="I323" s="46"/>
      <c r="J323" s="46"/>
      <c r="K323" s="313"/>
      <c r="L323" s="313"/>
      <c r="M323" s="313"/>
    </row>
    <row r="324" spans="3:13">
      <c r="C324" s="66"/>
      <c r="D324" s="66"/>
      <c r="E324" s="46"/>
      <c r="F324" s="46"/>
      <c r="G324" s="46"/>
      <c r="H324" s="46"/>
      <c r="I324" s="46"/>
      <c r="J324" s="46"/>
      <c r="K324" s="313"/>
      <c r="L324" s="313"/>
      <c r="M324" s="313"/>
    </row>
    <row r="325" spans="3:13">
      <c r="C325" s="66"/>
      <c r="D325" s="66"/>
      <c r="E325" s="46"/>
      <c r="F325" s="46"/>
      <c r="G325" s="46"/>
      <c r="H325" s="46"/>
      <c r="I325" s="46"/>
      <c r="J325" s="46"/>
      <c r="K325" s="313"/>
      <c r="L325" s="313"/>
      <c r="M325" s="313"/>
    </row>
    <row r="326" spans="3:13">
      <c r="C326" s="66"/>
      <c r="D326" s="66"/>
      <c r="E326" s="46"/>
      <c r="F326" s="46"/>
      <c r="G326" s="46"/>
      <c r="H326" s="46"/>
      <c r="I326" s="46"/>
      <c r="J326" s="46"/>
      <c r="K326" s="313"/>
      <c r="L326" s="313"/>
      <c r="M326" s="313"/>
    </row>
    <row r="327" spans="3:13">
      <c r="C327" s="66"/>
      <c r="D327" s="66"/>
      <c r="E327" s="46"/>
      <c r="F327" s="46"/>
      <c r="G327" s="46"/>
      <c r="H327" s="46"/>
      <c r="I327" s="46"/>
      <c r="J327" s="46"/>
      <c r="K327" s="313"/>
      <c r="L327" s="313"/>
      <c r="M327" s="313"/>
    </row>
    <row r="328" spans="3:13">
      <c r="C328" s="66"/>
      <c r="D328" s="66"/>
      <c r="E328" s="46"/>
      <c r="F328" s="46"/>
      <c r="G328" s="46"/>
      <c r="H328" s="46"/>
      <c r="I328" s="46"/>
      <c r="J328" s="46"/>
      <c r="K328" s="313"/>
      <c r="L328" s="313"/>
      <c r="M328" s="313"/>
    </row>
    <row r="329" spans="3:13">
      <c r="C329" s="66"/>
      <c r="D329" s="66"/>
      <c r="E329" s="46"/>
      <c r="F329" s="46"/>
      <c r="G329" s="46"/>
      <c r="H329" s="46"/>
      <c r="I329" s="46"/>
      <c r="J329" s="46"/>
      <c r="K329" s="313"/>
      <c r="L329" s="313"/>
      <c r="M329" s="313"/>
    </row>
    <row r="330" spans="3:13">
      <c r="C330" s="66"/>
      <c r="D330" s="66"/>
      <c r="E330" s="46"/>
      <c r="F330" s="46"/>
      <c r="G330" s="46"/>
      <c r="H330" s="46"/>
      <c r="I330" s="46"/>
      <c r="J330" s="46"/>
      <c r="K330" s="313"/>
      <c r="L330" s="313"/>
      <c r="M330" s="313"/>
    </row>
    <row r="331" spans="3:13">
      <c r="C331" s="66"/>
      <c r="D331" s="66"/>
      <c r="E331" s="46"/>
      <c r="F331" s="46"/>
      <c r="G331" s="46"/>
      <c r="H331" s="46"/>
      <c r="I331" s="46"/>
      <c r="J331" s="46"/>
      <c r="K331" s="313"/>
      <c r="L331" s="313"/>
      <c r="M331" s="313"/>
    </row>
    <row r="332" spans="3:13">
      <c r="C332" s="66"/>
      <c r="D332" s="66"/>
      <c r="E332" s="46"/>
      <c r="F332" s="46"/>
      <c r="G332" s="46"/>
      <c r="H332" s="46"/>
      <c r="I332" s="46"/>
      <c r="J332" s="46"/>
      <c r="K332" s="313"/>
      <c r="L332" s="313"/>
      <c r="M332" s="313"/>
    </row>
    <row r="333" spans="3:13">
      <c r="C333" s="66"/>
      <c r="D333" s="66"/>
      <c r="E333" s="46"/>
      <c r="F333" s="46"/>
      <c r="G333" s="46"/>
      <c r="H333" s="46"/>
      <c r="I333" s="46"/>
      <c r="J333" s="46"/>
      <c r="K333" s="313"/>
      <c r="L333" s="313"/>
      <c r="M333" s="313"/>
    </row>
    <row r="334" spans="3:13">
      <c r="C334" s="66"/>
      <c r="D334" s="66"/>
      <c r="E334" s="46"/>
      <c r="F334" s="46"/>
      <c r="G334" s="46"/>
      <c r="H334" s="46"/>
      <c r="I334" s="46"/>
      <c r="J334" s="46"/>
      <c r="K334" s="313"/>
      <c r="L334" s="313"/>
      <c r="M334" s="313"/>
    </row>
    <row r="335" spans="3:13">
      <c r="C335" s="66"/>
      <c r="D335" s="66"/>
      <c r="E335" s="46"/>
      <c r="F335" s="46"/>
      <c r="G335" s="46"/>
      <c r="H335" s="46"/>
      <c r="I335" s="46"/>
      <c r="J335" s="46"/>
      <c r="K335" s="313"/>
      <c r="L335" s="313"/>
      <c r="M335" s="313"/>
    </row>
    <row r="336" spans="3:13">
      <c r="C336" s="66"/>
      <c r="D336" s="66"/>
      <c r="E336" s="46"/>
      <c r="F336" s="46"/>
      <c r="G336" s="46"/>
      <c r="H336" s="46"/>
      <c r="I336" s="46"/>
      <c r="J336" s="46"/>
      <c r="K336" s="313"/>
      <c r="L336" s="313"/>
      <c r="M336" s="313"/>
    </row>
    <row r="337" spans="3:13">
      <c r="C337" s="66"/>
      <c r="D337" s="66"/>
      <c r="E337" s="46"/>
      <c r="F337" s="46"/>
      <c r="G337" s="46"/>
      <c r="H337" s="46"/>
      <c r="I337" s="46"/>
      <c r="J337" s="46"/>
      <c r="K337" s="313"/>
      <c r="L337" s="313"/>
      <c r="M337" s="313"/>
    </row>
    <row r="338" spans="3:13">
      <c r="C338" s="66"/>
      <c r="D338" s="66"/>
      <c r="E338" s="46"/>
      <c r="F338" s="46"/>
      <c r="G338" s="46"/>
      <c r="H338" s="46"/>
      <c r="I338" s="46"/>
      <c r="J338" s="46"/>
      <c r="K338" s="313"/>
      <c r="L338" s="313"/>
      <c r="M338" s="313"/>
    </row>
    <row r="339" spans="3:13">
      <c r="C339" s="66"/>
      <c r="D339" s="66"/>
      <c r="E339" s="46"/>
      <c r="F339" s="46"/>
      <c r="G339" s="46"/>
      <c r="H339" s="46"/>
      <c r="I339" s="46"/>
      <c r="J339" s="46"/>
      <c r="K339" s="313"/>
      <c r="L339" s="313"/>
      <c r="M339" s="313"/>
    </row>
    <row r="340" spans="3:13">
      <c r="C340" s="66"/>
      <c r="D340" s="66"/>
      <c r="E340" s="46"/>
      <c r="F340" s="46"/>
      <c r="G340" s="46"/>
      <c r="H340" s="46"/>
      <c r="I340" s="46"/>
      <c r="J340" s="46"/>
      <c r="K340" s="313"/>
      <c r="L340" s="313"/>
      <c r="M340" s="313"/>
    </row>
    <row r="341" spans="3:13">
      <c r="C341" s="66"/>
      <c r="D341" s="66"/>
      <c r="E341" s="46"/>
      <c r="F341" s="46"/>
      <c r="G341" s="46"/>
      <c r="H341" s="46"/>
      <c r="I341" s="46"/>
      <c r="J341" s="46"/>
      <c r="K341" s="313"/>
      <c r="L341" s="313"/>
      <c r="M341" s="313"/>
    </row>
    <row r="342" spans="3:13">
      <c r="C342" s="66"/>
      <c r="D342" s="66"/>
      <c r="E342" s="46"/>
      <c r="F342" s="46"/>
      <c r="G342" s="46"/>
      <c r="H342" s="46"/>
      <c r="I342" s="46"/>
      <c r="J342" s="46"/>
      <c r="K342" s="313"/>
      <c r="L342" s="313"/>
      <c r="M342" s="313"/>
    </row>
    <row r="343" spans="3:13">
      <c r="C343" s="66"/>
      <c r="D343" s="66"/>
      <c r="E343" s="46"/>
      <c r="F343" s="46"/>
      <c r="G343" s="46"/>
      <c r="H343" s="46"/>
      <c r="I343" s="46"/>
      <c r="J343" s="46"/>
      <c r="K343" s="313"/>
      <c r="L343" s="313"/>
      <c r="M343" s="313"/>
    </row>
    <row r="344" spans="3:13">
      <c r="C344" s="66"/>
      <c r="D344" s="66"/>
      <c r="E344" s="46"/>
      <c r="F344" s="46"/>
      <c r="G344" s="46"/>
      <c r="H344" s="46"/>
      <c r="I344" s="46"/>
      <c r="J344" s="46"/>
      <c r="K344" s="313"/>
      <c r="L344" s="313"/>
      <c r="M344" s="313"/>
    </row>
    <row r="345" spans="3:13">
      <c r="C345" s="66"/>
      <c r="D345" s="66"/>
      <c r="E345" s="46"/>
      <c r="F345" s="46"/>
      <c r="G345" s="46"/>
      <c r="H345" s="46"/>
      <c r="I345" s="46"/>
      <c r="J345" s="46"/>
      <c r="K345" s="313"/>
      <c r="L345" s="313"/>
      <c r="M345" s="313"/>
    </row>
    <row r="346" spans="3:13">
      <c r="C346" s="66"/>
      <c r="D346" s="66"/>
      <c r="E346" s="46"/>
      <c r="F346" s="46"/>
      <c r="G346" s="46"/>
      <c r="H346" s="46"/>
      <c r="I346" s="46"/>
      <c r="J346" s="46"/>
      <c r="K346" s="313"/>
      <c r="L346" s="313"/>
      <c r="M346" s="313"/>
    </row>
    <row r="347" spans="3:13">
      <c r="C347" s="66"/>
      <c r="D347" s="66"/>
      <c r="E347" s="46"/>
      <c r="F347" s="46"/>
      <c r="G347" s="46"/>
      <c r="H347" s="46"/>
      <c r="I347" s="46"/>
      <c r="J347" s="46"/>
      <c r="K347" s="313"/>
      <c r="L347" s="313"/>
      <c r="M347" s="313"/>
    </row>
    <row r="348" spans="3:13">
      <c r="C348" s="66"/>
      <c r="D348" s="66"/>
      <c r="E348" s="46"/>
      <c r="F348" s="46"/>
      <c r="G348" s="46"/>
      <c r="H348" s="46"/>
      <c r="I348" s="46"/>
      <c r="J348" s="46"/>
      <c r="K348" s="313"/>
      <c r="L348" s="313"/>
      <c r="M348" s="313"/>
    </row>
    <row r="349" spans="3:13">
      <c r="C349" s="66"/>
      <c r="D349" s="66"/>
      <c r="E349" s="46"/>
      <c r="F349" s="46"/>
      <c r="G349" s="46"/>
      <c r="H349" s="46"/>
      <c r="I349" s="46"/>
      <c r="J349" s="46"/>
      <c r="K349" s="313"/>
      <c r="L349" s="313"/>
      <c r="M349" s="313"/>
    </row>
    <row r="350" spans="3:13">
      <c r="C350" s="66"/>
      <c r="D350" s="66"/>
      <c r="E350" s="46"/>
      <c r="F350" s="46"/>
      <c r="G350" s="46"/>
      <c r="H350" s="46"/>
      <c r="I350" s="46"/>
      <c r="J350" s="46"/>
      <c r="K350" s="313"/>
      <c r="L350" s="313"/>
      <c r="M350" s="313"/>
    </row>
    <row r="351" spans="3:13">
      <c r="C351" s="66"/>
      <c r="D351" s="66"/>
      <c r="E351" s="46"/>
      <c r="F351" s="46"/>
      <c r="G351" s="46"/>
      <c r="H351" s="46"/>
      <c r="I351" s="46"/>
      <c r="J351" s="46"/>
      <c r="K351" s="313"/>
      <c r="L351" s="313"/>
      <c r="M351" s="313"/>
    </row>
    <row r="352" spans="3:13">
      <c r="C352" s="66"/>
      <c r="D352" s="66"/>
      <c r="E352" s="46"/>
      <c r="F352" s="46"/>
      <c r="G352" s="46"/>
      <c r="H352" s="46"/>
      <c r="I352" s="46"/>
      <c r="J352" s="46"/>
      <c r="K352" s="313"/>
      <c r="L352" s="313"/>
      <c r="M352" s="313"/>
    </row>
    <row r="353" spans="3:13">
      <c r="C353" s="66"/>
      <c r="D353" s="66"/>
      <c r="E353" s="46"/>
      <c r="F353" s="46"/>
      <c r="G353" s="46"/>
      <c r="H353" s="46"/>
      <c r="I353" s="46"/>
      <c r="J353" s="46"/>
      <c r="K353" s="313"/>
      <c r="L353" s="313"/>
      <c r="M353" s="313"/>
    </row>
    <row r="354" spans="3:13">
      <c r="C354" s="66"/>
      <c r="D354" s="66"/>
      <c r="E354" s="46"/>
      <c r="F354" s="46"/>
      <c r="G354" s="46"/>
      <c r="H354" s="46"/>
      <c r="I354" s="46"/>
      <c r="J354" s="46"/>
      <c r="K354" s="313"/>
      <c r="L354" s="313"/>
      <c r="M354" s="313"/>
    </row>
    <row r="355" spans="3:13">
      <c r="C355" s="66"/>
      <c r="D355" s="66"/>
      <c r="E355" s="46"/>
      <c r="F355" s="46"/>
      <c r="G355" s="46"/>
      <c r="H355" s="46"/>
      <c r="I355" s="46"/>
      <c r="J355" s="46"/>
      <c r="K355" s="313"/>
      <c r="L355" s="313"/>
      <c r="M355" s="313"/>
    </row>
    <row r="356" spans="3:13">
      <c r="C356" s="66"/>
      <c r="D356" s="66"/>
      <c r="E356" s="46"/>
      <c r="F356" s="46"/>
      <c r="G356" s="46"/>
      <c r="H356" s="46"/>
      <c r="I356" s="46"/>
      <c r="J356" s="46"/>
      <c r="K356" s="313"/>
      <c r="L356" s="313"/>
      <c r="M356" s="313"/>
    </row>
    <row r="357" spans="3:13">
      <c r="C357" s="66"/>
      <c r="D357" s="66"/>
      <c r="E357" s="46"/>
      <c r="F357" s="46"/>
      <c r="G357" s="46"/>
      <c r="H357" s="46"/>
      <c r="I357" s="46"/>
      <c r="J357" s="46"/>
      <c r="K357" s="313"/>
      <c r="L357" s="313"/>
      <c r="M357" s="313"/>
    </row>
    <row r="358" spans="3:13">
      <c r="C358" s="66"/>
      <c r="D358" s="66"/>
      <c r="E358" s="46"/>
      <c r="F358" s="46"/>
      <c r="G358" s="46"/>
      <c r="H358" s="46"/>
      <c r="I358" s="46"/>
      <c r="J358" s="46"/>
      <c r="K358" s="313"/>
      <c r="L358" s="313"/>
      <c r="M358" s="313"/>
    </row>
    <row r="359" spans="3:13">
      <c r="C359" s="66"/>
      <c r="D359" s="66"/>
      <c r="E359" s="46"/>
      <c r="F359" s="46"/>
      <c r="G359" s="46"/>
      <c r="H359" s="46"/>
      <c r="I359" s="46"/>
      <c r="J359" s="46"/>
      <c r="K359" s="313"/>
      <c r="L359" s="313"/>
      <c r="M359" s="313"/>
    </row>
    <row r="360" spans="3:13">
      <c r="C360" s="66"/>
      <c r="D360" s="66"/>
      <c r="E360" s="46"/>
      <c r="F360" s="46"/>
      <c r="G360" s="46"/>
      <c r="H360" s="46"/>
      <c r="I360" s="46"/>
      <c r="J360" s="46"/>
      <c r="K360" s="313"/>
      <c r="L360" s="313"/>
      <c r="M360" s="313"/>
    </row>
    <row r="361" spans="3:13">
      <c r="C361" s="66"/>
      <c r="D361" s="66"/>
      <c r="E361" s="46"/>
      <c r="F361" s="46"/>
      <c r="G361" s="46"/>
      <c r="H361" s="46"/>
      <c r="I361" s="46"/>
      <c r="J361" s="46"/>
      <c r="K361" s="313"/>
      <c r="L361" s="313"/>
      <c r="M361" s="313"/>
    </row>
    <row r="362" spans="3:13">
      <c r="C362" s="66"/>
      <c r="D362" s="66"/>
      <c r="E362" s="46"/>
      <c r="F362" s="46"/>
      <c r="G362" s="46"/>
      <c r="H362" s="46"/>
      <c r="I362" s="46"/>
      <c r="J362" s="46"/>
      <c r="K362" s="313"/>
      <c r="L362" s="313"/>
      <c r="M362" s="313"/>
    </row>
    <row r="363" spans="3:13">
      <c r="C363" s="66"/>
      <c r="D363" s="66"/>
      <c r="E363" s="46"/>
      <c r="F363" s="46"/>
      <c r="G363" s="46"/>
      <c r="H363" s="46"/>
      <c r="I363" s="46"/>
      <c r="J363" s="46"/>
      <c r="K363" s="313"/>
      <c r="L363" s="313"/>
      <c r="M363" s="313"/>
    </row>
    <row r="364" spans="3:13">
      <c r="C364" s="66"/>
      <c r="D364" s="66"/>
      <c r="E364" s="46"/>
      <c r="F364" s="46"/>
      <c r="G364" s="46"/>
      <c r="H364" s="46"/>
      <c r="I364" s="46"/>
      <c r="J364" s="46"/>
      <c r="K364" s="313"/>
      <c r="L364" s="313"/>
      <c r="M364" s="313"/>
    </row>
    <row r="365" spans="3:13">
      <c r="C365" s="66"/>
      <c r="D365" s="66"/>
      <c r="E365" s="46"/>
      <c r="F365" s="46"/>
      <c r="G365" s="46"/>
      <c r="H365" s="46"/>
      <c r="I365" s="46"/>
      <c r="J365" s="46"/>
      <c r="K365" s="313"/>
      <c r="L365" s="313"/>
      <c r="M365" s="313"/>
    </row>
    <row r="366" spans="3:13">
      <c r="C366" s="66"/>
      <c r="D366" s="66"/>
      <c r="E366" s="46"/>
      <c r="F366" s="46"/>
      <c r="G366" s="46"/>
      <c r="H366" s="46"/>
      <c r="I366" s="46"/>
      <c r="J366" s="46"/>
      <c r="K366" s="313"/>
      <c r="L366" s="313"/>
      <c r="M366" s="313"/>
    </row>
    <row r="367" spans="3:13">
      <c r="C367" s="66"/>
      <c r="D367" s="66"/>
      <c r="E367" s="46"/>
      <c r="F367" s="46"/>
      <c r="G367" s="46"/>
      <c r="H367" s="46"/>
      <c r="I367" s="46"/>
      <c r="J367" s="46"/>
      <c r="K367" s="313"/>
      <c r="L367" s="313"/>
      <c r="M367" s="313"/>
    </row>
    <row r="368" spans="3:13">
      <c r="C368" s="66"/>
      <c r="D368" s="66"/>
      <c r="E368" s="46"/>
      <c r="F368" s="46"/>
      <c r="G368" s="46"/>
      <c r="H368" s="46"/>
      <c r="I368" s="46"/>
      <c r="J368" s="46"/>
      <c r="K368" s="313"/>
      <c r="L368" s="313"/>
      <c r="M368" s="313"/>
    </row>
    <row r="369" spans="3:13">
      <c r="C369" s="66"/>
      <c r="D369" s="66"/>
      <c r="E369" s="46"/>
      <c r="F369" s="46"/>
      <c r="G369" s="46"/>
      <c r="H369" s="46"/>
      <c r="I369" s="46"/>
      <c r="J369" s="46"/>
      <c r="K369" s="313"/>
      <c r="L369" s="313"/>
      <c r="M369" s="313"/>
    </row>
    <row r="370" spans="3:13">
      <c r="C370" s="66"/>
      <c r="D370" s="66"/>
      <c r="E370" s="46"/>
      <c r="F370" s="46"/>
      <c r="G370" s="46"/>
      <c r="H370" s="46"/>
      <c r="I370" s="46"/>
      <c r="J370" s="46"/>
      <c r="K370" s="313"/>
      <c r="L370" s="313"/>
      <c r="M370" s="313"/>
    </row>
    <row r="371" spans="3:13">
      <c r="C371" s="66"/>
      <c r="D371" s="66"/>
      <c r="E371" s="46"/>
      <c r="F371" s="46"/>
      <c r="G371" s="46"/>
      <c r="H371" s="46"/>
      <c r="I371" s="46"/>
      <c r="J371" s="46"/>
      <c r="K371" s="313"/>
      <c r="L371" s="313"/>
      <c r="M371" s="313"/>
    </row>
    <row r="372" spans="3:13">
      <c r="C372" s="66"/>
      <c r="D372" s="66"/>
      <c r="E372" s="46"/>
      <c r="F372" s="46"/>
      <c r="G372" s="46"/>
      <c r="H372" s="46"/>
      <c r="I372" s="46"/>
      <c r="J372" s="46"/>
      <c r="K372" s="313"/>
      <c r="L372" s="313"/>
      <c r="M372" s="313"/>
    </row>
    <row r="373" spans="3:13">
      <c r="C373" s="66"/>
      <c r="D373" s="66"/>
      <c r="E373" s="46"/>
      <c r="F373" s="46"/>
      <c r="G373" s="46"/>
      <c r="H373" s="46"/>
      <c r="I373" s="46"/>
      <c r="J373" s="46"/>
      <c r="K373" s="313"/>
      <c r="L373" s="313"/>
      <c r="M373" s="313"/>
    </row>
    <row r="374" spans="3:13">
      <c r="C374" s="66"/>
      <c r="D374" s="66"/>
      <c r="E374" s="46"/>
      <c r="F374" s="46"/>
      <c r="G374" s="46"/>
      <c r="H374" s="46"/>
      <c r="I374" s="46"/>
      <c r="J374" s="46"/>
      <c r="K374" s="313"/>
      <c r="L374" s="313"/>
      <c r="M374" s="313"/>
    </row>
    <row r="375" spans="3:13">
      <c r="C375" s="66"/>
      <c r="D375" s="66"/>
      <c r="E375" s="46"/>
      <c r="F375" s="46"/>
      <c r="G375" s="46"/>
      <c r="H375" s="46"/>
      <c r="I375" s="46"/>
      <c r="J375" s="46"/>
      <c r="K375" s="313"/>
      <c r="L375" s="313"/>
      <c r="M375" s="313"/>
    </row>
    <row r="376" spans="3:13">
      <c r="C376" s="66"/>
      <c r="D376" s="66"/>
      <c r="E376" s="46"/>
      <c r="F376" s="46"/>
      <c r="G376" s="46"/>
      <c r="H376" s="46"/>
      <c r="I376" s="46"/>
      <c r="J376" s="46"/>
      <c r="K376" s="313"/>
      <c r="L376" s="313"/>
      <c r="M376" s="313"/>
    </row>
    <row r="377" spans="3:13">
      <c r="C377" s="66"/>
      <c r="D377" s="66"/>
      <c r="E377" s="46"/>
      <c r="F377" s="46"/>
      <c r="G377" s="46"/>
      <c r="H377" s="46"/>
      <c r="I377" s="46"/>
      <c r="J377" s="46"/>
      <c r="K377" s="313"/>
      <c r="L377" s="313"/>
      <c r="M377" s="313"/>
    </row>
    <row r="378" spans="3:13">
      <c r="C378" s="66"/>
      <c r="D378" s="66"/>
      <c r="E378" s="46"/>
      <c r="F378" s="46"/>
      <c r="G378" s="46"/>
      <c r="H378" s="46"/>
      <c r="I378" s="46"/>
      <c r="J378" s="46"/>
      <c r="K378" s="313"/>
      <c r="L378" s="313"/>
      <c r="M378" s="313"/>
    </row>
    <row r="379" spans="3:13">
      <c r="C379" s="66"/>
      <c r="D379" s="66"/>
      <c r="E379" s="46"/>
      <c r="F379" s="46"/>
      <c r="G379" s="46"/>
      <c r="H379" s="46"/>
      <c r="I379" s="46"/>
      <c r="J379" s="46"/>
      <c r="K379" s="313"/>
      <c r="L379" s="313"/>
      <c r="M379" s="313"/>
    </row>
    <row r="380" spans="3:13">
      <c r="C380" s="66"/>
      <c r="D380" s="66"/>
      <c r="E380" s="46"/>
      <c r="F380" s="46"/>
      <c r="G380" s="46"/>
      <c r="H380" s="46"/>
      <c r="I380" s="46"/>
      <c r="J380" s="46"/>
      <c r="K380" s="313"/>
      <c r="L380" s="313"/>
      <c r="M380" s="313"/>
    </row>
    <row r="381" spans="3:13">
      <c r="C381" s="66"/>
      <c r="D381" s="66"/>
      <c r="E381" s="46"/>
      <c r="F381" s="46"/>
      <c r="G381" s="46"/>
      <c r="H381" s="46"/>
      <c r="I381" s="46"/>
      <c r="J381" s="46"/>
      <c r="K381" s="313"/>
      <c r="L381" s="313"/>
      <c r="M381" s="313"/>
    </row>
    <row r="382" spans="3:13">
      <c r="C382" s="66"/>
      <c r="D382" s="66"/>
      <c r="E382" s="46"/>
      <c r="F382" s="46"/>
      <c r="G382" s="46"/>
      <c r="H382" s="46"/>
      <c r="I382" s="46"/>
      <c r="J382" s="46"/>
      <c r="K382" s="313"/>
      <c r="L382" s="313"/>
      <c r="M382" s="313"/>
    </row>
    <row r="383" spans="3:13">
      <c r="C383" s="66"/>
      <c r="D383" s="66"/>
      <c r="E383" s="46"/>
      <c r="F383" s="46"/>
      <c r="G383" s="46"/>
      <c r="H383" s="46"/>
      <c r="I383" s="46"/>
      <c r="J383" s="46"/>
      <c r="K383" s="313"/>
      <c r="L383" s="313"/>
      <c r="M383" s="313"/>
    </row>
    <row r="384" spans="3:13">
      <c r="C384" s="66"/>
      <c r="D384" s="66"/>
      <c r="E384" s="46"/>
      <c r="F384" s="46"/>
      <c r="G384" s="46"/>
      <c r="H384" s="46"/>
      <c r="I384" s="46"/>
      <c r="J384" s="46"/>
      <c r="K384" s="313"/>
      <c r="L384" s="313"/>
      <c r="M384" s="313"/>
    </row>
    <row r="385" spans="3:13">
      <c r="C385" s="66"/>
      <c r="D385" s="66"/>
      <c r="E385" s="46"/>
      <c r="F385" s="46"/>
      <c r="G385" s="46"/>
      <c r="H385" s="46"/>
      <c r="I385" s="46"/>
      <c r="J385" s="46"/>
      <c r="K385" s="313"/>
      <c r="L385" s="313"/>
      <c r="M385" s="313"/>
    </row>
    <row r="386" spans="3:13">
      <c r="C386" s="66"/>
      <c r="D386" s="66"/>
      <c r="E386" s="46"/>
      <c r="F386" s="46"/>
      <c r="G386" s="46"/>
      <c r="H386" s="46"/>
      <c r="I386" s="46"/>
      <c r="J386" s="46"/>
      <c r="K386" s="313"/>
      <c r="L386" s="313"/>
      <c r="M386" s="313"/>
    </row>
    <row r="387" spans="3:13">
      <c r="C387" s="66"/>
      <c r="D387" s="66"/>
      <c r="E387" s="46"/>
      <c r="F387" s="46"/>
      <c r="G387" s="46"/>
      <c r="H387" s="46"/>
      <c r="I387" s="46"/>
      <c r="J387" s="46"/>
      <c r="K387" s="313"/>
      <c r="L387" s="313"/>
      <c r="M387" s="313"/>
    </row>
    <row r="388" spans="3:13">
      <c r="C388" s="66"/>
      <c r="D388" s="66"/>
      <c r="E388" s="46"/>
      <c r="F388" s="46"/>
      <c r="G388" s="46"/>
      <c r="H388" s="46"/>
      <c r="I388" s="46"/>
      <c r="J388" s="46"/>
      <c r="K388" s="313"/>
      <c r="L388" s="313"/>
      <c r="M388" s="313"/>
    </row>
    <row r="389" spans="3:13">
      <c r="C389" s="66"/>
      <c r="D389" s="66"/>
      <c r="E389" s="46"/>
      <c r="F389" s="46"/>
      <c r="G389" s="46"/>
      <c r="H389" s="46"/>
      <c r="I389" s="46"/>
      <c r="J389" s="46"/>
      <c r="K389" s="313"/>
      <c r="L389" s="313"/>
      <c r="M389" s="313"/>
    </row>
    <row r="390" spans="3:13">
      <c r="C390" s="66"/>
      <c r="D390" s="66"/>
      <c r="E390" s="46"/>
      <c r="F390" s="46"/>
      <c r="G390" s="46"/>
      <c r="H390" s="46"/>
      <c r="I390" s="46"/>
      <c r="J390" s="46"/>
      <c r="K390" s="313"/>
      <c r="L390" s="313"/>
      <c r="M390" s="313"/>
    </row>
    <row r="391" spans="3:13">
      <c r="C391" s="66"/>
      <c r="D391" s="66"/>
      <c r="E391" s="46"/>
      <c r="F391" s="46"/>
      <c r="G391" s="46"/>
      <c r="H391" s="46"/>
      <c r="I391" s="46"/>
      <c r="J391" s="46"/>
      <c r="K391" s="313"/>
      <c r="L391" s="313"/>
      <c r="M391" s="313"/>
    </row>
    <row r="392" spans="3:13">
      <c r="C392" s="66"/>
      <c r="D392" s="66"/>
      <c r="E392" s="46"/>
      <c r="F392" s="46"/>
      <c r="G392" s="46"/>
      <c r="H392" s="46"/>
      <c r="I392" s="46"/>
      <c r="J392" s="46"/>
      <c r="K392" s="313"/>
      <c r="L392" s="313"/>
      <c r="M392" s="313"/>
    </row>
    <row r="393" spans="3:13">
      <c r="C393" s="66"/>
      <c r="D393" s="66"/>
      <c r="E393" s="46"/>
      <c r="F393" s="46"/>
      <c r="G393" s="46"/>
      <c r="H393" s="46"/>
      <c r="I393" s="46"/>
      <c r="J393" s="46"/>
      <c r="K393" s="313"/>
      <c r="L393" s="313"/>
      <c r="M393" s="313"/>
    </row>
    <row r="394" spans="3:13">
      <c r="C394" s="66"/>
      <c r="D394" s="66"/>
      <c r="E394" s="46"/>
      <c r="F394" s="46"/>
      <c r="G394" s="46"/>
      <c r="H394" s="46"/>
      <c r="I394" s="46"/>
      <c r="J394" s="46"/>
      <c r="K394" s="313"/>
      <c r="L394" s="313"/>
      <c r="M394" s="313"/>
    </row>
    <row r="395" spans="3:13">
      <c r="C395" s="66"/>
      <c r="D395" s="66"/>
      <c r="E395" s="46"/>
      <c r="F395" s="46"/>
      <c r="G395" s="46"/>
      <c r="H395" s="46"/>
      <c r="I395" s="46"/>
      <c r="J395" s="46"/>
      <c r="K395" s="313"/>
      <c r="L395" s="313"/>
      <c r="M395" s="313"/>
    </row>
    <row r="396" spans="3:13">
      <c r="C396" s="66"/>
      <c r="D396" s="66"/>
      <c r="E396" s="46"/>
      <c r="F396" s="46"/>
      <c r="G396" s="46"/>
      <c r="H396" s="46"/>
      <c r="I396" s="46"/>
      <c r="J396" s="46"/>
      <c r="K396" s="313"/>
      <c r="L396" s="313"/>
      <c r="M396" s="313"/>
    </row>
    <row r="397" spans="3:13">
      <c r="C397" s="66"/>
      <c r="D397" s="66"/>
      <c r="E397" s="46"/>
      <c r="F397" s="46"/>
      <c r="G397" s="46"/>
      <c r="H397" s="46"/>
      <c r="I397" s="46"/>
      <c r="J397" s="46"/>
      <c r="K397" s="313"/>
      <c r="L397" s="313"/>
      <c r="M397" s="313"/>
    </row>
    <row r="398" spans="3:13">
      <c r="C398" s="66"/>
      <c r="D398" s="66"/>
      <c r="E398" s="46"/>
      <c r="F398" s="46"/>
      <c r="G398" s="46"/>
      <c r="H398" s="46"/>
      <c r="I398" s="46"/>
      <c r="J398" s="46"/>
      <c r="K398" s="313"/>
      <c r="L398" s="313"/>
      <c r="M398" s="313"/>
    </row>
    <row r="399" spans="3:13">
      <c r="C399" s="66"/>
      <c r="D399" s="66"/>
      <c r="E399" s="46"/>
      <c r="F399" s="46"/>
      <c r="G399" s="46"/>
      <c r="H399" s="46"/>
      <c r="I399" s="46"/>
      <c r="J399" s="46"/>
      <c r="K399" s="313"/>
      <c r="L399" s="313"/>
      <c r="M399" s="313"/>
    </row>
    <row r="400" spans="3:13">
      <c r="C400" s="66"/>
      <c r="D400" s="66"/>
      <c r="E400" s="46"/>
      <c r="F400" s="46"/>
      <c r="G400" s="46"/>
      <c r="H400" s="46"/>
      <c r="I400" s="46"/>
      <c r="J400" s="46"/>
      <c r="K400" s="313"/>
      <c r="L400" s="313"/>
      <c r="M400" s="313"/>
    </row>
    <row r="401" spans="3:13">
      <c r="C401" s="66"/>
      <c r="D401" s="66"/>
      <c r="E401" s="46"/>
      <c r="F401" s="46"/>
      <c r="G401" s="46"/>
      <c r="H401" s="46"/>
      <c r="I401" s="46"/>
      <c r="J401" s="46"/>
      <c r="K401" s="313"/>
      <c r="L401" s="313"/>
      <c r="M401" s="313"/>
    </row>
    <row r="402" spans="3:13">
      <c r="C402" s="66"/>
      <c r="D402" s="66"/>
      <c r="E402" s="46"/>
      <c r="F402" s="46"/>
      <c r="G402" s="46"/>
      <c r="H402" s="46"/>
      <c r="I402" s="46"/>
      <c r="J402" s="46"/>
      <c r="K402" s="313"/>
      <c r="L402" s="313"/>
      <c r="M402" s="313"/>
    </row>
    <row r="403" spans="3:13">
      <c r="C403" s="66"/>
      <c r="D403" s="66"/>
      <c r="E403" s="46"/>
      <c r="F403" s="46"/>
      <c r="G403" s="46"/>
      <c r="H403" s="46"/>
      <c r="I403" s="46"/>
      <c r="J403" s="46"/>
      <c r="K403" s="313"/>
      <c r="L403" s="313"/>
      <c r="M403" s="313"/>
    </row>
    <row r="404" spans="3:13">
      <c r="C404" s="66"/>
      <c r="D404" s="66"/>
      <c r="E404" s="46"/>
      <c r="F404" s="46"/>
      <c r="G404" s="46"/>
      <c r="H404" s="46"/>
      <c r="I404" s="46"/>
      <c r="J404" s="46"/>
      <c r="K404" s="313"/>
      <c r="L404" s="313"/>
      <c r="M404" s="313"/>
    </row>
    <row r="405" spans="3:13">
      <c r="C405" s="66"/>
      <c r="D405" s="66"/>
      <c r="E405" s="46"/>
      <c r="F405" s="46"/>
      <c r="G405" s="46"/>
      <c r="H405" s="46"/>
      <c r="I405" s="46"/>
      <c r="J405" s="46"/>
      <c r="K405" s="313"/>
      <c r="L405" s="313"/>
      <c r="M405" s="313"/>
    </row>
    <row r="406" spans="3:13">
      <c r="C406" s="66"/>
      <c r="D406" s="66"/>
      <c r="E406" s="46"/>
      <c r="F406" s="46"/>
      <c r="G406" s="46"/>
      <c r="H406" s="46"/>
      <c r="I406" s="46"/>
      <c r="J406" s="46"/>
      <c r="K406" s="313"/>
      <c r="L406" s="313"/>
      <c r="M406" s="313"/>
    </row>
    <row r="407" spans="3:13">
      <c r="C407" s="66"/>
      <c r="D407" s="66"/>
      <c r="E407" s="46"/>
      <c r="F407" s="46"/>
      <c r="G407" s="46"/>
      <c r="H407" s="46"/>
      <c r="I407" s="46"/>
      <c r="J407" s="46"/>
      <c r="K407" s="313"/>
      <c r="L407" s="313"/>
      <c r="M407" s="313"/>
    </row>
    <row r="408" spans="3:13">
      <c r="C408" s="66"/>
      <c r="D408" s="66"/>
      <c r="E408" s="46"/>
      <c r="F408" s="46"/>
      <c r="G408" s="46"/>
      <c r="H408" s="46"/>
      <c r="I408" s="46"/>
      <c r="J408" s="46"/>
      <c r="K408" s="313"/>
      <c r="L408" s="313"/>
      <c r="M408" s="313"/>
    </row>
    <row r="409" spans="3:13">
      <c r="C409" s="66"/>
      <c r="D409" s="66"/>
      <c r="E409" s="46"/>
      <c r="F409" s="46"/>
      <c r="G409" s="46"/>
      <c r="H409" s="46"/>
      <c r="I409" s="46"/>
      <c r="J409" s="46"/>
      <c r="K409" s="313"/>
      <c r="L409" s="313"/>
      <c r="M409" s="313"/>
    </row>
    <row r="410" spans="3:13">
      <c r="C410" s="66"/>
      <c r="D410" s="66"/>
      <c r="E410" s="46"/>
      <c r="F410" s="46"/>
      <c r="G410" s="46"/>
      <c r="H410" s="46"/>
      <c r="I410" s="46"/>
      <c r="J410" s="46"/>
      <c r="K410" s="313"/>
      <c r="L410" s="313"/>
      <c r="M410" s="313"/>
    </row>
    <row r="411" spans="3:13">
      <c r="C411" s="66"/>
      <c r="D411" s="66"/>
      <c r="E411" s="46"/>
      <c r="F411" s="46"/>
      <c r="G411" s="46"/>
      <c r="H411" s="46"/>
      <c r="I411" s="46"/>
      <c r="J411" s="46"/>
      <c r="K411" s="313"/>
      <c r="L411" s="313"/>
      <c r="M411" s="313"/>
    </row>
    <row r="412" spans="3:13">
      <c r="C412" s="66"/>
      <c r="D412" s="66"/>
      <c r="E412" s="46"/>
      <c r="F412" s="46"/>
      <c r="G412" s="46"/>
      <c r="H412" s="46"/>
      <c r="I412" s="46"/>
      <c r="J412" s="46"/>
      <c r="K412" s="313"/>
      <c r="L412" s="313"/>
      <c r="M412" s="313"/>
    </row>
    <row r="413" spans="3:13">
      <c r="C413" s="66"/>
      <c r="D413" s="66"/>
      <c r="E413" s="46"/>
      <c r="F413" s="46"/>
      <c r="G413" s="46"/>
      <c r="H413" s="46"/>
      <c r="I413" s="46"/>
      <c r="J413" s="46"/>
      <c r="K413" s="313"/>
      <c r="L413" s="313"/>
      <c r="M413" s="313"/>
    </row>
    <row r="414" spans="3:13">
      <c r="C414" s="66"/>
      <c r="D414" s="66"/>
      <c r="E414" s="46"/>
      <c r="F414" s="46"/>
      <c r="G414" s="46"/>
      <c r="H414" s="46"/>
      <c r="I414" s="46"/>
      <c r="J414" s="46"/>
      <c r="K414" s="313"/>
      <c r="L414" s="313"/>
      <c r="M414" s="313"/>
    </row>
    <row r="415" spans="3:13">
      <c r="C415" s="66"/>
      <c r="D415" s="66"/>
      <c r="E415" s="46"/>
      <c r="F415" s="46"/>
      <c r="G415" s="46"/>
      <c r="H415" s="46"/>
      <c r="I415" s="46"/>
      <c r="J415" s="46"/>
      <c r="K415" s="313"/>
      <c r="L415" s="313"/>
      <c r="M415" s="313"/>
    </row>
    <row r="416" spans="3:13">
      <c r="C416" s="66"/>
      <c r="D416" s="66"/>
      <c r="E416" s="46"/>
      <c r="F416" s="46"/>
      <c r="G416" s="46"/>
      <c r="H416" s="46"/>
      <c r="I416" s="46"/>
      <c r="J416" s="46"/>
      <c r="K416" s="313"/>
      <c r="L416" s="313"/>
      <c r="M416" s="313"/>
    </row>
    <row r="417" spans="3:13">
      <c r="C417" s="66"/>
      <c r="D417" s="66"/>
      <c r="E417" s="46"/>
      <c r="F417" s="46"/>
      <c r="G417" s="46"/>
      <c r="H417" s="46"/>
      <c r="I417" s="46"/>
      <c r="J417" s="46"/>
      <c r="K417" s="313"/>
      <c r="L417" s="313"/>
      <c r="M417" s="313"/>
    </row>
    <row r="418" spans="3:13">
      <c r="C418" s="66"/>
      <c r="D418" s="66"/>
      <c r="E418" s="46"/>
      <c r="F418" s="46"/>
      <c r="G418" s="46"/>
      <c r="H418" s="46"/>
      <c r="I418" s="46"/>
      <c r="J418" s="46"/>
      <c r="K418" s="313"/>
      <c r="L418" s="313"/>
      <c r="M418" s="313"/>
    </row>
    <row r="419" spans="3:13">
      <c r="C419" s="66"/>
      <c r="D419" s="66"/>
      <c r="E419" s="46"/>
      <c r="F419" s="46"/>
      <c r="G419" s="46"/>
      <c r="H419" s="46"/>
      <c r="I419" s="46"/>
      <c r="J419" s="46"/>
      <c r="K419" s="313"/>
      <c r="L419" s="313"/>
      <c r="M419" s="313"/>
    </row>
    <row r="420" spans="3:13">
      <c r="C420" s="66"/>
      <c r="D420" s="66"/>
      <c r="E420" s="46"/>
      <c r="F420" s="46"/>
      <c r="G420" s="46"/>
      <c r="H420" s="46"/>
      <c r="I420" s="46"/>
      <c r="J420" s="46"/>
      <c r="K420" s="313"/>
      <c r="L420" s="313"/>
      <c r="M420" s="313"/>
    </row>
    <row r="421" spans="3:13">
      <c r="C421" s="66"/>
      <c r="D421" s="66"/>
      <c r="E421" s="46"/>
      <c r="F421" s="46"/>
      <c r="G421" s="46"/>
      <c r="H421" s="46"/>
      <c r="I421" s="46"/>
      <c r="J421" s="46"/>
      <c r="K421" s="313"/>
      <c r="L421" s="313"/>
      <c r="M421" s="313"/>
    </row>
    <row r="422" spans="3:13">
      <c r="C422" s="66"/>
      <c r="D422" s="66"/>
      <c r="E422" s="46"/>
      <c r="F422" s="46"/>
      <c r="G422" s="46"/>
      <c r="H422" s="46"/>
      <c r="I422" s="46"/>
      <c r="J422" s="46"/>
      <c r="K422" s="313"/>
      <c r="L422" s="313"/>
      <c r="M422" s="313"/>
    </row>
    <row r="423" spans="3:13">
      <c r="C423" s="66"/>
      <c r="D423" s="66"/>
      <c r="E423" s="46"/>
      <c r="F423" s="46"/>
      <c r="G423" s="46"/>
      <c r="H423" s="46"/>
      <c r="I423" s="46"/>
      <c r="J423" s="46"/>
      <c r="K423" s="313"/>
      <c r="L423" s="313"/>
      <c r="M423" s="313"/>
    </row>
    <row r="424" spans="3:13">
      <c r="C424" s="66"/>
      <c r="D424" s="66"/>
      <c r="E424" s="46"/>
      <c r="F424" s="46"/>
      <c r="G424" s="46"/>
      <c r="H424" s="46"/>
      <c r="I424" s="46"/>
      <c r="J424" s="46"/>
      <c r="K424" s="313"/>
      <c r="L424" s="313"/>
      <c r="M424" s="313"/>
    </row>
    <row r="425" spans="3:13">
      <c r="C425" s="66"/>
      <c r="D425" s="66"/>
      <c r="E425" s="46"/>
      <c r="F425" s="46"/>
      <c r="G425" s="46"/>
      <c r="H425" s="46"/>
      <c r="I425" s="46"/>
      <c r="J425" s="46"/>
      <c r="K425" s="313"/>
      <c r="L425" s="313"/>
      <c r="M425" s="313"/>
    </row>
    <row r="426" spans="3:13">
      <c r="C426" s="66"/>
      <c r="D426" s="66"/>
      <c r="E426" s="46"/>
      <c r="F426" s="46"/>
      <c r="G426" s="46"/>
      <c r="H426" s="46"/>
      <c r="I426" s="46"/>
      <c r="J426" s="46"/>
      <c r="K426" s="313"/>
      <c r="L426" s="313"/>
      <c r="M426" s="313"/>
    </row>
    <row r="427" spans="3:13">
      <c r="C427" s="66"/>
      <c r="D427" s="66"/>
      <c r="E427" s="46"/>
      <c r="F427" s="46"/>
      <c r="G427" s="46"/>
      <c r="H427" s="46"/>
      <c r="I427" s="46"/>
      <c r="J427" s="46"/>
      <c r="K427" s="313"/>
      <c r="L427" s="313"/>
      <c r="M427" s="313"/>
    </row>
    <row r="428" spans="3:13">
      <c r="C428" s="66"/>
      <c r="D428" s="66"/>
      <c r="E428" s="46"/>
      <c r="F428" s="46"/>
      <c r="G428" s="46"/>
      <c r="H428" s="46"/>
      <c r="I428" s="46"/>
      <c r="J428" s="46"/>
      <c r="K428" s="313"/>
      <c r="L428" s="313"/>
      <c r="M428" s="313"/>
    </row>
    <row r="429" spans="3:13">
      <c r="C429" s="66"/>
      <c r="D429" s="66"/>
      <c r="E429" s="46"/>
      <c r="F429" s="46"/>
      <c r="G429" s="46"/>
      <c r="H429" s="46"/>
      <c r="I429" s="46"/>
      <c r="J429" s="46"/>
      <c r="K429" s="313"/>
      <c r="L429" s="313"/>
      <c r="M429" s="313"/>
    </row>
    <row r="430" spans="3:13">
      <c r="C430" s="66"/>
      <c r="D430" s="66"/>
      <c r="E430" s="46"/>
      <c r="F430" s="46"/>
      <c r="G430" s="46"/>
      <c r="H430" s="46"/>
      <c r="I430" s="46"/>
      <c r="J430" s="46"/>
      <c r="K430" s="313"/>
      <c r="L430" s="313"/>
      <c r="M430" s="313"/>
    </row>
    <row r="431" spans="3:13">
      <c r="C431" s="66"/>
      <c r="D431" s="66"/>
      <c r="E431" s="46"/>
      <c r="F431" s="46"/>
      <c r="G431" s="46"/>
      <c r="H431" s="46"/>
      <c r="I431" s="46"/>
      <c r="J431" s="46"/>
      <c r="K431" s="313"/>
      <c r="L431" s="313"/>
      <c r="M431" s="313"/>
    </row>
    <row r="432" spans="3:13">
      <c r="C432" s="66"/>
      <c r="D432" s="66"/>
      <c r="E432" s="46"/>
      <c r="F432" s="46"/>
      <c r="G432" s="46"/>
      <c r="H432" s="46"/>
      <c r="I432" s="46"/>
      <c r="J432" s="46"/>
      <c r="K432" s="313"/>
      <c r="L432" s="313"/>
      <c r="M432" s="313"/>
    </row>
    <row r="433" spans="3:13">
      <c r="C433" s="66"/>
      <c r="D433" s="66"/>
      <c r="E433" s="46"/>
      <c r="F433" s="46"/>
      <c r="G433" s="46"/>
      <c r="H433" s="46"/>
      <c r="I433" s="46"/>
      <c r="J433" s="46"/>
      <c r="K433" s="313"/>
      <c r="L433" s="313"/>
      <c r="M433" s="313"/>
    </row>
    <row r="434" spans="3:13">
      <c r="C434" s="66"/>
      <c r="D434" s="66"/>
      <c r="E434" s="46"/>
      <c r="F434" s="46"/>
      <c r="G434" s="46"/>
      <c r="H434" s="46"/>
      <c r="I434" s="46"/>
      <c r="J434" s="46"/>
      <c r="K434" s="313"/>
      <c r="L434" s="313"/>
      <c r="M434" s="313"/>
    </row>
    <row r="435" spans="3:13">
      <c r="C435" s="66"/>
      <c r="D435" s="66"/>
      <c r="E435" s="46"/>
      <c r="F435" s="46"/>
      <c r="G435" s="46"/>
      <c r="H435" s="46"/>
      <c r="I435" s="46"/>
      <c r="J435" s="46"/>
      <c r="K435" s="313"/>
      <c r="L435" s="313"/>
      <c r="M435" s="313"/>
    </row>
    <row r="436" spans="3:13">
      <c r="C436" s="66"/>
      <c r="D436" s="66"/>
      <c r="E436" s="46"/>
      <c r="F436" s="46"/>
      <c r="G436" s="46"/>
      <c r="H436" s="46"/>
      <c r="I436" s="46"/>
      <c r="J436" s="46"/>
      <c r="K436" s="313"/>
      <c r="L436" s="313"/>
      <c r="M436" s="313"/>
    </row>
    <row r="437" spans="3:13">
      <c r="C437" s="66"/>
      <c r="D437" s="66"/>
      <c r="E437" s="46"/>
      <c r="F437" s="46"/>
      <c r="G437" s="46"/>
      <c r="H437" s="46"/>
      <c r="I437" s="46"/>
      <c r="J437" s="46"/>
      <c r="K437" s="313"/>
      <c r="L437" s="313"/>
      <c r="M437" s="313"/>
    </row>
    <row r="438" spans="3:13">
      <c r="C438" s="66"/>
      <c r="D438" s="66"/>
      <c r="E438" s="46"/>
      <c r="F438" s="46"/>
      <c r="G438" s="46"/>
      <c r="H438" s="46"/>
      <c r="I438" s="46"/>
      <c r="J438" s="46"/>
      <c r="K438" s="313"/>
      <c r="L438" s="313"/>
      <c r="M438" s="313"/>
    </row>
    <row r="439" spans="3:13">
      <c r="C439" s="66"/>
      <c r="D439" s="66"/>
      <c r="E439" s="46"/>
      <c r="F439" s="46"/>
      <c r="G439" s="46"/>
      <c r="H439" s="46"/>
      <c r="I439" s="46"/>
      <c r="J439" s="46"/>
      <c r="K439" s="313"/>
      <c r="L439" s="313"/>
      <c r="M439" s="313"/>
    </row>
    <row r="440" spans="3:13">
      <c r="C440" s="66"/>
      <c r="D440" s="66"/>
      <c r="E440" s="46"/>
      <c r="F440" s="46"/>
      <c r="G440" s="46"/>
      <c r="H440" s="46"/>
      <c r="I440" s="46"/>
      <c r="J440" s="46"/>
      <c r="K440" s="313"/>
      <c r="L440" s="313"/>
      <c r="M440" s="313"/>
    </row>
    <row r="441" spans="3:13">
      <c r="C441" s="66"/>
      <c r="D441" s="66"/>
      <c r="E441" s="46"/>
      <c r="F441" s="46"/>
      <c r="G441" s="46"/>
      <c r="H441" s="46"/>
      <c r="I441" s="46"/>
      <c r="J441" s="46"/>
      <c r="K441" s="313"/>
      <c r="L441" s="313"/>
      <c r="M441" s="313"/>
    </row>
    <row r="442" spans="3:13">
      <c r="C442" s="66"/>
      <c r="D442" s="66"/>
      <c r="E442" s="46"/>
      <c r="F442" s="46"/>
      <c r="G442" s="46"/>
      <c r="H442" s="46"/>
      <c r="I442" s="46"/>
      <c r="J442" s="46"/>
      <c r="K442" s="313"/>
      <c r="L442" s="313"/>
      <c r="M442" s="313"/>
    </row>
    <row r="443" spans="3:13">
      <c r="C443" s="66"/>
      <c r="D443" s="66"/>
      <c r="E443" s="46"/>
      <c r="F443" s="46"/>
      <c r="G443" s="46"/>
      <c r="H443" s="46"/>
      <c r="I443" s="46"/>
      <c r="J443" s="46"/>
      <c r="K443" s="313"/>
      <c r="L443" s="313"/>
      <c r="M443" s="313"/>
    </row>
    <row r="444" spans="3:13">
      <c r="C444" s="66"/>
      <c r="D444" s="66"/>
      <c r="E444" s="46"/>
      <c r="F444" s="46"/>
      <c r="G444" s="46"/>
      <c r="H444" s="46"/>
      <c r="I444" s="46"/>
      <c r="J444" s="46"/>
      <c r="K444" s="313"/>
      <c r="L444" s="313"/>
      <c r="M444" s="313"/>
    </row>
    <row r="445" spans="3:13">
      <c r="C445" s="66"/>
      <c r="D445" s="66"/>
      <c r="E445" s="46"/>
      <c r="F445" s="46"/>
      <c r="G445" s="46"/>
      <c r="H445" s="46"/>
      <c r="I445" s="46"/>
      <c r="J445" s="46"/>
      <c r="K445" s="313"/>
      <c r="L445" s="313"/>
      <c r="M445" s="313"/>
    </row>
    <row r="446" spans="3:13">
      <c r="C446" s="66"/>
      <c r="D446" s="66"/>
      <c r="E446" s="46"/>
      <c r="F446" s="46"/>
      <c r="G446" s="46"/>
      <c r="H446" s="46"/>
      <c r="I446" s="46"/>
      <c r="J446" s="46"/>
      <c r="K446" s="313"/>
      <c r="L446" s="313"/>
      <c r="M446" s="313"/>
    </row>
    <row r="447" spans="3:13">
      <c r="C447" s="66"/>
      <c r="D447" s="66"/>
      <c r="E447" s="46"/>
      <c r="F447" s="46"/>
      <c r="G447" s="46"/>
      <c r="H447" s="46"/>
      <c r="I447" s="46"/>
      <c r="J447" s="46"/>
      <c r="K447" s="313"/>
      <c r="L447" s="313"/>
      <c r="M447" s="313"/>
    </row>
    <row r="448" spans="3:13">
      <c r="C448" s="66"/>
      <c r="D448" s="66"/>
      <c r="E448" s="46"/>
      <c r="F448" s="46"/>
      <c r="G448" s="46"/>
      <c r="H448" s="46"/>
      <c r="I448" s="46"/>
      <c r="J448" s="46"/>
      <c r="K448" s="313"/>
      <c r="L448" s="313"/>
      <c r="M448" s="313"/>
    </row>
    <row r="449" spans="3:13">
      <c r="C449" s="66"/>
      <c r="D449" s="66"/>
      <c r="E449" s="46"/>
      <c r="F449" s="46"/>
      <c r="G449" s="46"/>
      <c r="H449" s="46"/>
      <c r="I449" s="46"/>
      <c r="J449" s="46"/>
      <c r="K449" s="313"/>
      <c r="L449" s="313"/>
      <c r="M449" s="313"/>
    </row>
    <row r="450" spans="3:13">
      <c r="C450" s="66"/>
      <c r="D450" s="66"/>
      <c r="E450" s="46"/>
      <c r="F450" s="46"/>
      <c r="G450" s="46"/>
      <c r="H450" s="46"/>
      <c r="I450" s="46"/>
      <c r="J450" s="46"/>
      <c r="K450" s="313"/>
      <c r="L450" s="313"/>
      <c r="M450" s="313"/>
    </row>
    <row r="451" spans="3:13">
      <c r="C451" s="66"/>
      <c r="D451" s="66"/>
      <c r="E451" s="46"/>
      <c r="F451" s="46"/>
      <c r="G451" s="46"/>
      <c r="H451" s="46"/>
      <c r="I451" s="46"/>
      <c r="J451" s="46"/>
      <c r="K451" s="313"/>
      <c r="L451" s="313"/>
      <c r="M451" s="313"/>
    </row>
    <row r="452" spans="3:13">
      <c r="C452" s="66"/>
      <c r="D452" s="66"/>
      <c r="E452" s="46"/>
      <c r="F452" s="46"/>
      <c r="G452" s="46"/>
      <c r="H452" s="46"/>
      <c r="I452" s="46"/>
      <c r="J452" s="46"/>
      <c r="K452" s="313"/>
      <c r="L452" s="313"/>
      <c r="M452" s="313"/>
    </row>
    <row r="453" spans="3:13">
      <c r="C453" s="66"/>
      <c r="D453" s="66"/>
      <c r="E453" s="46"/>
      <c r="F453" s="46"/>
      <c r="G453" s="46"/>
      <c r="H453" s="46"/>
      <c r="I453" s="46"/>
      <c r="J453" s="46"/>
      <c r="K453" s="313"/>
      <c r="L453" s="313"/>
      <c r="M453" s="313"/>
    </row>
    <row r="454" spans="3:13">
      <c r="C454" s="66"/>
      <c r="D454" s="66"/>
      <c r="E454" s="46"/>
      <c r="F454" s="46"/>
      <c r="G454" s="46"/>
      <c r="H454" s="46"/>
      <c r="I454" s="46"/>
      <c r="J454" s="46"/>
      <c r="K454" s="313"/>
      <c r="L454" s="313"/>
      <c r="M454" s="313"/>
    </row>
    <row r="455" spans="3:13">
      <c r="C455" s="66"/>
      <c r="D455" s="66"/>
      <c r="E455" s="46"/>
      <c r="F455" s="46"/>
      <c r="G455" s="46"/>
      <c r="H455" s="46"/>
      <c r="I455" s="46"/>
      <c r="J455" s="46"/>
      <c r="K455" s="313"/>
      <c r="L455" s="313"/>
      <c r="M455" s="313"/>
    </row>
    <row r="456" spans="3:13">
      <c r="C456" s="66"/>
      <c r="D456" s="66"/>
      <c r="E456" s="46"/>
      <c r="F456" s="46"/>
      <c r="G456" s="46"/>
      <c r="H456" s="46"/>
      <c r="I456" s="46"/>
      <c r="J456" s="46"/>
      <c r="K456" s="313"/>
      <c r="L456" s="313"/>
      <c r="M456" s="313"/>
    </row>
    <row r="457" spans="3:13">
      <c r="C457" s="66"/>
      <c r="D457" s="66"/>
      <c r="E457" s="46"/>
      <c r="F457" s="46"/>
      <c r="G457" s="46"/>
      <c r="H457" s="46"/>
      <c r="I457" s="46"/>
      <c r="J457" s="46"/>
      <c r="K457" s="313"/>
      <c r="L457" s="313"/>
      <c r="M457" s="313"/>
    </row>
    <row r="458" spans="3:13">
      <c r="C458" s="66"/>
      <c r="D458" s="66"/>
      <c r="E458" s="46"/>
      <c r="F458" s="46"/>
      <c r="G458" s="46"/>
      <c r="H458" s="46"/>
      <c r="I458" s="46"/>
      <c r="J458" s="46"/>
      <c r="K458" s="313"/>
      <c r="L458" s="313"/>
      <c r="M458" s="313"/>
    </row>
    <row r="459" spans="3:13">
      <c r="C459" s="66"/>
      <c r="D459" s="66"/>
      <c r="E459" s="46"/>
      <c r="F459" s="46"/>
      <c r="G459" s="46"/>
      <c r="H459" s="46"/>
      <c r="I459" s="46"/>
      <c r="J459" s="46"/>
      <c r="K459" s="313"/>
      <c r="L459" s="313"/>
      <c r="M459" s="313"/>
    </row>
    <row r="460" spans="3:13">
      <c r="C460" s="66"/>
      <c r="D460" s="66"/>
      <c r="E460" s="46"/>
      <c r="F460" s="46"/>
      <c r="G460" s="46"/>
      <c r="H460" s="46"/>
      <c r="I460" s="46"/>
      <c r="J460" s="46"/>
      <c r="K460" s="313"/>
      <c r="L460" s="313"/>
      <c r="M460" s="313"/>
    </row>
    <row r="461" spans="3:13">
      <c r="C461" s="66"/>
      <c r="D461" s="66"/>
      <c r="E461" s="46"/>
      <c r="F461" s="46"/>
      <c r="G461" s="46"/>
      <c r="H461" s="46"/>
      <c r="I461" s="46"/>
      <c r="J461" s="46"/>
      <c r="K461" s="313"/>
      <c r="L461" s="313"/>
      <c r="M461" s="313"/>
    </row>
    <row r="462" spans="3:13">
      <c r="C462" s="66"/>
      <c r="D462" s="66"/>
      <c r="E462" s="46"/>
      <c r="F462" s="46"/>
      <c r="G462" s="46"/>
      <c r="H462" s="46"/>
      <c r="I462" s="46"/>
      <c r="J462" s="46"/>
      <c r="K462" s="313"/>
      <c r="L462" s="313"/>
      <c r="M462" s="313"/>
    </row>
    <row r="463" spans="3:13">
      <c r="C463" s="66"/>
      <c r="D463" s="66"/>
      <c r="E463" s="46"/>
      <c r="F463" s="46"/>
      <c r="G463" s="46"/>
      <c r="H463" s="46"/>
      <c r="I463" s="46"/>
      <c r="J463" s="46"/>
      <c r="K463" s="313"/>
      <c r="L463" s="313"/>
      <c r="M463" s="313"/>
    </row>
    <row r="464" spans="3:13">
      <c r="C464" s="66"/>
      <c r="D464" s="66"/>
      <c r="E464" s="46"/>
      <c r="F464" s="46"/>
      <c r="G464" s="46"/>
      <c r="H464" s="46"/>
      <c r="I464" s="46"/>
      <c r="J464" s="46"/>
      <c r="K464" s="313"/>
      <c r="L464" s="313"/>
      <c r="M464" s="313"/>
    </row>
    <row r="465" spans="3:13">
      <c r="C465" s="66"/>
      <c r="D465" s="66"/>
      <c r="E465" s="46"/>
      <c r="F465" s="46"/>
      <c r="G465" s="46"/>
      <c r="H465" s="46"/>
      <c r="I465" s="46"/>
      <c r="J465" s="46"/>
      <c r="K465" s="313"/>
      <c r="L465" s="313"/>
      <c r="M465" s="313"/>
    </row>
    <row r="466" spans="3:13">
      <c r="C466" s="66"/>
      <c r="D466" s="66"/>
      <c r="E466" s="46"/>
      <c r="F466" s="46"/>
      <c r="G466" s="46"/>
      <c r="H466" s="46"/>
      <c r="I466" s="46"/>
      <c r="J466" s="46"/>
      <c r="K466" s="313"/>
      <c r="L466" s="313"/>
      <c r="M466" s="313"/>
    </row>
    <row r="467" spans="3:13">
      <c r="C467" s="66"/>
      <c r="D467" s="66"/>
      <c r="E467" s="46"/>
      <c r="F467" s="46"/>
      <c r="G467" s="46"/>
      <c r="H467" s="46"/>
      <c r="I467" s="46"/>
      <c r="J467" s="46"/>
      <c r="K467" s="313"/>
      <c r="L467" s="313"/>
      <c r="M467" s="313"/>
    </row>
    <row r="468" spans="3:13">
      <c r="C468" s="66"/>
      <c r="D468" s="66"/>
      <c r="E468" s="46"/>
      <c r="F468" s="46"/>
      <c r="G468" s="46"/>
      <c r="H468" s="46"/>
      <c r="I468" s="46"/>
      <c r="J468" s="46"/>
      <c r="K468" s="313"/>
      <c r="L468" s="313"/>
      <c r="M468" s="313"/>
    </row>
    <row r="469" spans="3:13">
      <c r="C469" s="66"/>
      <c r="D469" s="66"/>
      <c r="E469" s="46"/>
      <c r="F469" s="46"/>
      <c r="G469" s="46"/>
      <c r="H469" s="46"/>
      <c r="I469" s="46"/>
      <c r="J469" s="46"/>
      <c r="K469" s="313"/>
      <c r="L469" s="313"/>
      <c r="M469" s="313"/>
    </row>
    <row r="470" spans="3:13">
      <c r="C470" s="66"/>
      <c r="D470" s="66"/>
      <c r="E470" s="46"/>
      <c r="F470" s="46"/>
      <c r="G470" s="46"/>
      <c r="H470" s="46"/>
      <c r="I470" s="46"/>
      <c r="J470" s="46"/>
      <c r="K470" s="313"/>
      <c r="L470" s="313"/>
      <c r="M470" s="313"/>
    </row>
    <row r="471" spans="3:13">
      <c r="C471" s="66"/>
      <c r="D471" s="66"/>
      <c r="E471" s="46"/>
      <c r="F471" s="46"/>
      <c r="G471" s="46"/>
      <c r="H471" s="46"/>
      <c r="I471" s="46"/>
      <c r="J471" s="46"/>
      <c r="K471" s="313"/>
      <c r="L471" s="313"/>
      <c r="M471" s="313"/>
    </row>
    <row r="472" spans="3:13">
      <c r="C472" s="66"/>
      <c r="D472" s="66"/>
      <c r="E472" s="46"/>
      <c r="F472" s="46"/>
      <c r="G472" s="46"/>
      <c r="H472" s="46"/>
      <c r="I472" s="46"/>
      <c r="J472" s="46"/>
      <c r="K472" s="313"/>
      <c r="L472" s="313"/>
      <c r="M472" s="313"/>
    </row>
    <row r="473" spans="3:13">
      <c r="C473" s="66"/>
      <c r="D473" s="66"/>
      <c r="E473" s="46"/>
      <c r="F473" s="46"/>
      <c r="G473" s="46"/>
      <c r="H473" s="46"/>
      <c r="I473" s="46"/>
      <c r="J473" s="46"/>
      <c r="K473" s="313"/>
      <c r="L473" s="313"/>
      <c r="M473" s="313"/>
    </row>
    <row r="474" spans="3:13">
      <c r="C474" s="66"/>
      <c r="D474" s="66"/>
      <c r="E474" s="46"/>
      <c r="F474" s="46"/>
      <c r="G474" s="46"/>
      <c r="H474" s="46"/>
      <c r="I474" s="46"/>
      <c r="J474" s="46"/>
      <c r="K474" s="313"/>
      <c r="L474" s="313"/>
      <c r="M474" s="313"/>
    </row>
    <row r="475" spans="3:13">
      <c r="C475" s="66"/>
      <c r="D475" s="66"/>
      <c r="E475" s="46"/>
      <c r="F475" s="46"/>
      <c r="G475" s="46"/>
      <c r="H475" s="46"/>
      <c r="I475" s="46"/>
      <c r="J475" s="46"/>
      <c r="K475" s="313"/>
      <c r="L475" s="313"/>
      <c r="M475" s="313"/>
    </row>
    <row r="476" spans="3:13">
      <c r="C476" s="66"/>
      <c r="D476" s="66"/>
      <c r="E476" s="46"/>
      <c r="F476" s="46"/>
      <c r="G476" s="46"/>
      <c r="H476" s="46"/>
      <c r="I476" s="46"/>
      <c r="J476" s="46"/>
      <c r="K476" s="313"/>
      <c r="L476" s="313"/>
      <c r="M476" s="313"/>
    </row>
    <row r="477" spans="3:13">
      <c r="C477" s="66"/>
      <c r="D477" s="66"/>
      <c r="E477" s="46"/>
      <c r="F477" s="46"/>
      <c r="G477" s="46"/>
      <c r="H477" s="46"/>
      <c r="I477" s="46"/>
      <c r="J477" s="46"/>
      <c r="K477" s="313"/>
      <c r="L477" s="313"/>
      <c r="M477" s="313"/>
    </row>
    <row r="478" spans="3:13">
      <c r="C478" s="66"/>
      <c r="D478" s="66"/>
      <c r="E478" s="46"/>
      <c r="F478" s="46"/>
      <c r="G478" s="46"/>
      <c r="H478" s="46"/>
      <c r="I478" s="46"/>
      <c r="J478" s="46"/>
      <c r="K478" s="313"/>
      <c r="L478" s="313"/>
      <c r="M478" s="313"/>
    </row>
    <row r="479" spans="3:13">
      <c r="C479" s="66"/>
      <c r="D479" s="66"/>
      <c r="E479" s="46"/>
      <c r="F479" s="46"/>
      <c r="G479" s="46"/>
      <c r="H479" s="46"/>
      <c r="I479" s="46"/>
      <c r="J479" s="46"/>
      <c r="K479" s="313"/>
      <c r="L479" s="313"/>
      <c r="M479" s="313"/>
    </row>
    <row r="480" spans="3:13">
      <c r="C480" s="66"/>
      <c r="D480" s="66"/>
      <c r="E480" s="46"/>
      <c r="F480" s="46"/>
      <c r="G480" s="46"/>
      <c r="H480" s="46"/>
      <c r="I480" s="46"/>
      <c r="J480" s="46"/>
      <c r="K480" s="313"/>
      <c r="L480" s="313"/>
      <c r="M480" s="313"/>
    </row>
    <row r="481" spans="3:13">
      <c r="C481" s="66"/>
      <c r="D481" s="66"/>
      <c r="E481" s="46"/>
      <c r="F481" s="46"/>
      <c r="G481" s="46"/>
      <c r="H481" s="46"/>
      <c r="I481" s="46"/>
      <c r="J481" s="46"/>
      <c r="K481" s="313"/>
      <c r="L481" s="313"/>
      <c r="M481" s="313"/>
    </row>
    <row r="482" spans="3:13">
      <c r="C482" s="66"/>
      <c r="D482" s="66"/>
      <c r="E482" s="46"/>
      <c r="F482" s="46"/>
      <c r="G482" s="46"/>
      <c r="H482" s="46"/>
      <c r="I482" s="46"/>
      <c r="J482" s="46"/>
      <c r="K482" s="313"/>
      <c r="L482" s="313"/>
      <c r="M482" s="313"/>
    </row>
    <row r="483" spans="3:13">
      <c r="C483" s="66"/>
      <c r="D483" s="66"/>
      <c r="E483" s="46"/>
      <c r="F483" s="46"/>
      <c r="G483" s="46"/>
      <c r="H483" s="46"/>
      <c r="I483" s="46"/>
      <c r="J483" s="46"/>
      <c r="K483" s="313"/>
      <c r="L483" s="313"/>
      <c r="M483" s="313"/>
    </row>
    <row r="484" spans="3:13">
      <c r="C484" s="66"/>
      <c r="D484" s="66"/>
      <c r="E484" s="46"/>
      <c r="F484" s="46"/>
      <c r="G484" s="46"/>
      <c r="H484" s="46"/>
      <c r="I484" s="46"/>
      <c r="J484" s="46"/>
      <c r="K484" s="313"/>
      <c r="L484" s="313"/>
      <c r="M484" s="313"/>
    </row>
    <row r="485" spans="3:13">
      <c r="C485" s="66"/>
      <c r="D485" s="66"/>
      <c r="E485" s="46"/>
      <c r="F485" s="46"/>
      <c r="G485" s="46"/>
      <c r="H485" s="46"/>
      <c r="I485" s="46"/>
      <c r="J485" s="46"/>
      <c r="K485" s="313"/>
      <c r="L485" s="313"/>
      <c r="M485" s="313"/>
    </row>
    <row r="486" spans="3:13">
      <c r="C486" s="66"/>
      <c r="D486" s="66"/>
      <c r="E486" s="46"/>
      <c r="F486" s="46"/>
      <c r="G486" s="46"/>
      <c r="H486" s="46"/>
      <c r="I486" s="46"/>
      <c r="J486" s="46"/>
      <c r="K486" s="313"/>
      <c r="L486" s="313"/>
      <c r="M486" s="313"/>
    </row>
    <row r="487" spans="3:13">
      <c r="C487" s="66"/>
      <c r="D487" s="66"/>
      <c r="E487" s="46"/>
      <c r="F487" s="46"/>
      <c r="G487" s="46"/>
      <c r="H487" s="46"/>
      <c r="I487" s="46"/>
      <c r="J487" s="46"/>
      <c r="K487" s="313"/>
      <c r="L487" s="313"/>
      <c r="M487" s="313"/>
    </row>
    <row r="488" spans="3:13">
      <c r="C488" s="66"/>
      <c r="D488" s="66"/>
      <c r="E488" s="46"/>
      <c r="F488" s="46"/>
      <c r="G488" s="46"/>
      <c r="H488" s="46"/>
      <c r="I488" s="46"/>
      <c r="J488" s="46"/>
      <c r="K488" s="313"/>
      <c r="L488" s="313"/>
      <c r="M488" s="313"/>
    </row>
    <row r="489" spans="3:13">
      <c r="C489" s="66"/>
      <c r="D489" s="66"/>
      <c r="E489" s="46"/>
      <c r="F489" s="46"/>
      <c r="G489" s="46"/>
      <c r="H489" s="46"/>
      <c r="I489" s="46"/>
      <c r="J489" s="46"/>
      <c r="K489" s="313"/>
      <c r="L489" s="313"/>
      <c r="M489" s="313"/>
    </row>
    <row r="490" spans="3:13">
      <c r="C490" s="66"/>
      <c r="D490" s="66"/>
      <c r="E490" s="46"/>
      <c r="F490" s="46"/>
      <c r="G490" s="46"/>
      <c r="H490" s="46"/>
      <c r="I490" s="46"/>
      <c r="J490" s="46"/>
      <c r="K490" s="313"/>
      <c r="L490" s="313"/>
      <c r="M490" s="313"/>
    </row>
    <row r="491" spans="3:13">
      <c r="C491" s="66"/>
      <c r="D491" s="66"/>
      <c r="E491" s="46"/>
      <c r="F491" s="46"/>
      <c r="G491" s="46"/>
      <c r="H491" s="46"/>
      <c r="I491" s="46"/>
      <c r="J491" s="46"/>
      <c r="K491" s="313"/>
      <c r="L491" s="313"/>
      <c r="M491" s="313"/>
    </row>
    <row r="492" spans="3:13">
      <c r="C492" s="66"/>
      <c r="D492" s="66"/>
      <c r="E492" s="46"/>
      <c r="F492" s="46"/>
      <c r="G492" s="46"/>
      <c r="H492" s="46"/>
      <c r="I492" s="46"/>
      <c r="J492" s="46"/>
      <c r="K492" s="313"/>
      <c r="L492" s="313"/>
      <c r="M492" s="313"/>
    </row>
    <row r="493" spans="3:13">
      <c r="C493" s="66"/>
      <c r="D493" s="66"/>
      <c r="E493" s="46"/>
      <c r="F493" s="46"/>
      <c r="G493" s="46"/>
      <c r="H493" s="46"/>
      <c r="I493" s="46"/>
      <c r="J493" s="46"/>
      <c r="K493" s="313"/>
      <c r="L493" s="313"/>
      <c r="M493" s="313"/>
    </row>
    <row r="494" spans="3:13">
      <c r="C494" s="66"/>
      <c r="D494" s="66"/>
      <c r="E494" s="46"/>
      <c r="F494" s="46"/>
      <c r="G494" s="46"/>
      <c r="H494" s="46"/>
      <c r="I494" s="46"/>
      <c r="J494" s="46"/>
      <c r="K494" s="313"/>
      <c r="L494" s="313"/>
      <c r="M494" s="313"/>
    </row>
    <row r="495" spans="3:13">
      <c r="C495" s="66"/>
      <c r="D495" s="66"/>
      <c r="E495" s="46"/>
      <c r="F495" s="46"/>
      <c r="G495" s="46"/>
      <c r="H495" s="46"/>
      <c r="I495" s="46"/>
      <c r="J495" s="46"/>
      <c r="K495" s="313"/>
      <c r="L495" s="313"/>
      <c r="M495" s="313"/>
    </row>
    <row r="496" spans="3:13">
      <c r="C496" s="66"/>
      <c r="D496" s="66"/>
      <c r="E496" s="46"/>
      <c r="F496" s="46"/>
      <c r="G496" s="46"/>
      <c r="H496" s="46"/>
      <c r="I496" s="46"/>
      <c r="J496" s="46"/>
      <c r="K496" s="313"/>
      <c r="L496" s="313"/>
      <c r="M496" s="313"/>
    </row>
    <row r="497" spans="3:13">
      <c r="C497" s="66"/>
      <c r="D497" s="66"/>
      <c r="E497" s="46"/>
      <c r="F497" s="46"/>
      <c r="G497" s="46"/>
      <c r="H497" s="46"/>
      <c r="I497" s="46"/>
      <c r="J497" s="46"/>
      <c r="K497" s="313"/>
      <c r="L497" s="313"/>
      <c r="M497" s="313"/>
    </row>
    <row r="498" spans="3:13">
      <c r="C498" s="66"/>
      <c r="D498" s="66"/>
      <c r="E498" s="46"/>
      <c r="F498" s="46"/>
      <c r="G498" s="46"/>
      <c r="H498" s="46"/>
      <c r="I498" s="46"/>
      <c r="J498" s="46"/>
      <c r="K498" s="313"/>
      <c r="L498" s="313"/>
      <c r="M498" s="313"/>
    </row>
    <row r="499" spans="3:13">
      <c r="C499" s="66"/>
      <c r="D499" s="66"/>
      <c r="E499" s="46"/>
      <c r="F499" s="46"/>
      <c r="G499" s="46"/>
      <c r="H499" s="46"/>
      <c r="I499" s="46"/>
      <c r="J499" s="46"/>
      <c r="K499" s="313"/>
      <c r="L499" s="313"/>
      <c r="M499" s="313"/>
    </row>
    <row r="500" spans="3:13">
      <c r="C500" s="66"/>
      <c r="D500" s="66"/>
      <c r="E500" s="46"/>
      <c r="F500" s="46"/>
      <c r="G500" s="46"/>
      <c r="H500" s="46"/>
      <c r="I500" s="46"/>
      <c r="J500" s="46"/>
      <c r="K500" s="313"/>
      <c r="L500" s="313"/>
      <c r="M500" s="313"/>
    </row>
    <row r="501" spans="3:13">
      <c r="C501" s="66"/>
      <c r="D501" s="66"/>
      <c r="E501" s="46"/>
      <c r="F501" s="46"/>
      <c r="G501" s="46"/>
      <c r="H501" s="46"/>
      <c r="I501" s="46"/>
      <c r="J501" s="46"/>
      <c r="K501" s="313"/>
      <c r="L501" s="313"/>
      <c r="M501" s="313"/>
    </row>
    <row r="502" spans="3:13">
      <c r="C502" s="66"/>
      <c r="D502" s="66"/>
      <c r="E502" s="46"/>
      <c r="F502" s="46"/>
      <c r="G502" s="46"/>
      <c r="H502" s="46"/>
      <c r="I502" s="46"/>
      <c r="J502" s="46"/>
      <c r="K502" s="313"/>
      <c r="L502" s="313"/>
      <c r="M502" s="313"/>
    </row>
    <row r="503" spans="3:13">
      <c r="C503" s="66"/>
      <c r="D503" s="66"/>
      <c r="E503" s="46"/>
      <c r="F503" s="46"/>
      <c r="G503" s="46"/>
      <c r="H503" s="46"/>
      <c r="I503" s="46"/>
      <c r="J503" s="46"/>
      <c r="K503" s="313"/>
      <c r="L503" s="313"/>
      <c r="M503" s="313"/>
    </row>
    <row r="504" spans="3:13">
      <c r="C504" s="66"/>
      <c r="D504" s="66"/>
      <c r="E504" s="46"/>
      <c r="F504" s="46"/>
      <c r="G504" s="46"/>
      <c r="H504" s="46"/>
      <c r="I504" s="46"/>
      <c r="J504" s="46"/>
      <c r="K504" s="313"/>
      <c r="L504" s="313"/>
      <c r="M504" s="313"/>
    </row>
    <row r="505" spans="3:13">
      <c r="C505" s="66"/>
      <c r="D505" s="66"/>
      <c r="E505" s="46"/>
      <c r="F505" s="46"/>
      <c r="G505" s="46"/>
      <c r="H505" s="46"/>
      <c r="I505" s="46"/>
      <c r="J505" s="46"/>
      <c r="K505" s="313"/>
      <c r="L505" s="313"/>
      <c r="M505" s="313"/>
    </row>
    <row r="506" spans="3:13">
      <c r="C506" s="66"/>
      <c r="D506" s="66"/>
      <c r="E506" s="46"/>
      <c r="F506" s="46"/>
      <c r="G506" s="46"/>
      <c r="H506" s="46"/>
      <c r="I506" s="46"/>
      <c r="J506" s="46"/>
      <c r="K506" s="313"/>
      <c r="L506" s="313"/>
      <c r="M506" s="313"/>
    </row>
    <row r="507" spans="3:13">
      <c r="C507" s="66"/>
      <c r="D507" s="66"/>
      <c r="E507" s="46"/>
      <c r="F507" s="46"/>
      <c r="G507" s="46"/>
      <c r="H507" s="46"/>
      <c r="I507" s="46"/>
      <c r="J507" s="46"/>
      <c r="K507" s="313"/>
      <c r="L507" s="313"/>
      <c r="M507" s="313"/>
    </row>
    <row r="508" spans="3:13">
      <c r="C508" s="66"/>
      <c r="D508" s="66"/>
      <c r="E508" s="46"/>
      <c r="F508" s="46"/>
      <c r="G508" s="46"/>
      <c r="H508" s="46"/>
      <c r="I508" s="46"/>
      <c r="J508" s="46"/>
      <c r="K508" s="313"/>
      <c r="L508" s="313"/>
      <c r="M508" s="313"/>
    </row>
    <row r="509" spans="3:13">
      <c r="C509" s="66"/>
      <c r="D509" s="66"/>
      <c r="E509" s="46"/>
      <c r="F509" s="46"/>
      <c r="G509" s="46"/>
      <c r="H509" s="46"/>
      <c r="I509" s="46"/>
      <c r="J509" s="46"/>
      <c r="K509" s="313"/>
      <c r="L509" s="313"/>
      <c r="M509" s="313"/>
    </row>
    <row r="510" spans="3:13">
      <c r="C510" s="66"/>
      <c r="D510" s="66"/>
      <c r="E510" s="46"/>
      <c r="F510" s="46"/>
      <c r="G510" s="46"/>
      <c r="H510" s="46"/>
      <c r="I510" s="46"/>
      <c r="J510" s="46"/>
      <c r="K510" s="313"/>
      <c r="L510" s="313"/>
      <c r="M510" s="313"/>
    </row>
    <row r="511" spans="3:13">
      <c r="C511" s="66"/>
      <c r="D511" s="66"/>
      <c r="E511" s="46"/>
      <c r="F511" s="46"/>
      <c r="G511" s="46"/>
      <c r="H511" s="46"/>
      <c r="I511" s="46"/>
      <c r="J511" s="46"/>
      <c r="K511" s="313"/>
      <c r="L511" s="313"/>
      <c r="M511" s="313"/>
    </row>
    <row r="512" spans="3:13">
      <c r="C512" s="66"/>
      <c r="D512" s="66"/>
      <c r="E512" s="46"/>
      <c r="F512" s="46"/>
      <c r="G512" s="46"/>
      <c r="H512" s="46"/>
      <c r="I512" s="46"/>
      <c r="J512" s="46"/>
      <c r="K512" s="313"/>
      <c r="L512" s="313"/>
      <c r="M512" s="313"/>
    </row>
    <row r="513" spans="3:13">
      <c r="C513" s="66"/>
      <c r="D513" s="66"/>
      <c r="E513" s="46"/>
      <c r="F513" s="46"/>
      <c r="G513" s="46"/>
      <c r="H513" s="46"/>
      <c r="I513" s="46"/>
      <c r="J513" s="46"/>
      <c r="K513" s="313"/>
      <c r="L513" s="313"/>
      <c r="M513" s="313"/>
    </row>
    <row r="514" spans="3:13">
      <c r="C514" s="66"/>
      <c r="D514" s="66"/>
      <c r="E514" s="46"/>
      <c r="F514" s="46"/>
      <c r="G514" s="46"/>
      <c r="H514" s="46"/>
      <c r="I514" s="46"/>
      <c r="J514" s="46"/>
      <c r="K514" s="313"/>
      <c r="L514" s="313"/>
      <c r="M514" s="313"/>
    </row>
    <row r="515" spans="3:13">
      <c r="C515" s="66"/>
      <c r="D515" s="66"/>
      <c r="E515" s="46"/>
      <c r="F515" s="46"/>
      <c r="G515" s="46"/>
      <c r="H515" s="46"/>
      <c r="I515" s="46"/>
      <c r="J515" s="46"/>
      <c r="K515" s="313"/>
      <c r="L515" s="313"/>
      <c r="M515" s="313"/>
    </row>
    <row r="516" spans="3:13">
      <c r="C516" s="66"/>
      <c r="D516" s="66"/>
      <c r="E516" s="46"/>
      <c r="F516" s="46"/>
      <c r="G516" s="46"/>
      <c r="H516" s="46"/>
      <c r="I516" s="46"/>
      <c r="J516" s="46"/>
      <c r="K516" s="313"/>
      <c r="L516" s="313"/>
      <c r="M516" s="313"/>
    </row>
    <row r="517" spans="3:13">
      <c r="C517" s="66"/>
      <c r="D517" s="66"/>
      <c r="E517" s="46"/>
      <c r="F517" s="46"/>
      <c r="G517" s="46"/>
      <c r="H517" s="46"/>
      <c r="I517" s="46"/>
      <c r="J517" s="46"/>
      <c r="K517" s="313"/>
      <c r="L517" s="313"/>
      <c r="M517" s="313"/>
    </row>
    <row r="518" spans="3:13">
      <c r="C518" s="66"/>
      <c r="D518" s="66"/>
      <c r="E518" s="46"/>
      <c r="F518" s="46"/>
      <c r="G518" s="46"/>
      <c r="H518" s="46"/>
      <c r="I518" s="46"/>
      <c r="J518" s="46"/>
      <c r="K518" s="313"/>
      <c r="L518" s="313"/>
      <c r="M518" s="313"/>
    </row>
    <row r="519" spans="3:13">
      <c r="C519" s="66"/>
      <c r="D519" s="66"/>
      <c r="E519" s="46"/>
      <c r="F519" s="46"/>
      <c r="G519" s="46"/>
      <c r="H519" s="46"/>
      <c r="I519" s="46"/>
      <c r="J519" s="46"/>
      <c r="K519" s="313"/>
      <c r="L519" s="313"/>
      <c r="M519" s="313"/>
    </row>
    <row r="520" spans="3:13">
      <c r="C520" s="66"/>
      <c r="D520" s="66"/>
      <c r="E520" s="46"/>
      <c r="F520" s="46"/>
      <c r="G520" s="46"/>
      <c r="H520" s="46"/>
      <c r="I520" s="46"/>
      <c r="J520" s="46"/>
      <c r="K520" s="313"/>
      <c r="L520" s="313"/>
      <c r="M520" s="313"/>
    </row>
    <row r="521" spans="3:13">
      <c r="C521" s="66"/>
      <c r="D521" s="66"/>
      <c r="E521" s="46"/>
      <c r="F521" s="46"/>
      <c r="G521" s="46"/>
      <c r="H521" s="46"/>
      <c r="I521" s="46"/>
      <c r="J521" s="46"/>
      <c r="K521" s="313"/>
      <c r="L521" s="313"/>
      <c r="M521" s="313"/>
    </row>
    <row r="522" spans="3:13">
      <c r="C522" s="66"/>
      <c r="D522" s="66"/>
      <c r="E522" s="46"/>
      <c r="F522" s="46"/>
      <c r="G522" s="46"/>
      <c r="H522" s="46"/>
      <c r="I522" s="46"/>
      <c r="J522" s="46"/>
      <c r="K522" s="313"/>
      <c r="L522" s="313"/>
      <c r="M522" s="313"/>
    </row>
    <row r="523" spans="3:13">
      <c r="C523" s="66"/>
      <c r="D523" s="66"/>
      <c r="E523" s="46"/>
      <c r="F523" s="46"/>
      <c r="G523" s="46"/>
      <c r="H523" s="46"/>
      <c r="I523" s="46"/>
      <c r="J523" s="46"/>
      <c r="K523" s="313"/>
      <c r="L523" s="313"/>
      <c r="M523" s="313"/>
    </row>
    <row r="524" spans="3:13">
      <c r="C524" s="66"/>
      <c r="D524" s="66"/>
      <c r="E524" s="46"/>
      <c r="F524" s="46"/>
      <c r="G524" s="46"/>
      <c r="H524" s="46"/>
      <c r="I524" s="46"/>
      <c r="J524" s="46"/>
      <c r="K524" s="313"/>
      <c r="L524" s="313"/>
      <c r="M524" s="313"/>
    </row>
    <row r="525" spans="3:13">
      <c r="C525" s="66"/>
      <c r="D525" s="66"/>
      <c r="E525" s="46"/>
      <c r="F525" s="46"/>
      <c r="G525" s="46"/>
      <c r="H525" s="46"/>
      <c r="I525" s="46"/>
      <c r="J525" s="46"/>
      <c r="K525" s="313"/>
      <c r="L525" s="313"/>
      <c r="M525" s="313"/>
    </row>
    <row r="526" spans="3:13">
      <c r="C526" s="66"/>
      <c r="D526" s="66"/>
      <c r="E526" s="46"/>
      <c r="F526" s="46"/>
      <c r="G526" s="46"/>
      <c r="H526" s="46"/>
      <c r="I526" s="46"/>
      <c r="J526" s="46"/>
      <c r="K526" s="313"/>
      <c r="L526" s="313"/>
      <c r="M526" s="313"/>
    </row>
    <row r="527" spans="3:13">
      <c r="C527" s="66"/>
      <c r="D527" s="66"/>
      <c r="E527" s="46"/>
      <c r="F527" s="46"/>
      <c r="G527" s="46"/>
      <c r="H527" s="46"/>
      <c r="I527" s="46"/>
      <c r="J527" s="46"/>
      <c r="K527" s="313"/>
      <c r="L527" s="313"/>
      <c r="M527" s="313"/>
    </row>
    <row r="528" spans="3:13">
      <c r="C528" s="66"/>
      <c r="D528" s="66"/>
      <c r="E528" s="46"/>
      <c r="F528" s="46"/>
      <c r="G528" s="46"/>
      <c r="H528" s="46"/>
      <c r="I528" s="46"/>
      <c r="J528" s="46"/>
      <c r="K528" s="313"/>
      <c r="L528" s="313"/>
      <c r="M528" s="313"/>
    </row>
    <row r="529" spans="3:13">
      <c r="C529" s="66"/>
      <c r="D529" s="66"/>
      <c r="E529" s="46"/>
      <c r="F529" s="46"/>
      <c r="G529" s="46"/>
      <c r="H529" s="46"/>
      <c r="I529" s="46"/>
      <c r="J529" s="46"/>
      <c r="K529" s="313"/>
      <c r="L529" s="313"/>
      <c r="M529" s="313"/>
    </row>
    <row r="530" spans="3:13">
      <c r="C530" s="66"/>
      <c r="D530" s="66"/>
      <c r="E530" s="46"/>
      <c r="F530" s="46"/>
      <c r="G530" s="46"/>
      <c r="H530" s="46"/>
      <c r="I530" s="46"/>
      <c r="J530" s="46"/>
      <c r="K530" s="313"/>
      <c r="L530" s="313"/>
      <c r="M530" s="313"/>
    </row>
    <row r="531" spans="3:13">
      <c r="C531" s="66"/>
      <c r="D531" s="66"/>
      <c r="E531" s="46"/>
      <c r="F531" s="46"/>
      <c r="G531" s="46"/>
      <c r="H531" s="46"/>
      <c r="I531" s="46"/>
      <c r="J531" s="46"/>
      <c r="K531" s="313"/>
      <c r="L531" s="313"/>
      <c r="M531" s="313"/>
    </row>
    <row r="532" spans="3:13">
      <c r="C532" s="66"/>
      <c r="D532" s="66"/>
      <c r="E532" s="46"/>
      <c r="F532" s="46"/>
      <c r="G532" s="46"/>
      <c r="H532" s="46"/>
      <c r="I532" s="46"/>
      <c r="J532" s="46"/>
      <c r="K532" s="313"/>
      <c r="L532" s="313"/>
      <c r="M532" s="313"/>
    </row>
    <row r="533" spans="3:13">
      <c r="C533" s="66"/>
      <c r="D533" s="66"/>
      <c r="E533" s="46"/>
      <c r="F533" s="46"/>
      <c r="G533" s="46"/>
      <c r="H533" s="46"/>
      <c r="I533" s="46"/>
      <c r="J533" s="46"/>
      <c r="K533" s="313"/>
      <c r="L533" s="313"/>
      <c r="M533" s="313"/>
    </row>
    <row r="534" spans="3:13">
      <c r="C534" s="66"/>
      <c r="D534" s="66"/>
      <c r="E534" s="46"/>
      <c r="F534" s="46"/>
      <c r="G534" s="46"/>
      <c r="H534" s="46"/>
      <c r="I534" s="46"/>
      <c r="J534" s="46"/>
      <c r="K534" s="313"/>
      <c r="L534" s="313"/>
      <c r="M534" s="313"/>
    </row>
    <row r="535" spans="3:13">
      <c r="C535" s="66"/>
      <c r="D535" s="66"/>
      <c r="E535" s="46"/>
      <c r="F535" s="46"/>
      <c r="G535" s="46"/>
      <c r="H535" s="46"/>
      <c r="I535" s="46"/>
      <c r="J535" s="46"/>
      <c r="K535" s="313"/>
      <c r="L535" s="313"/>
      <c r="M535" s="313"/>
    </row>
    <row r="536" spans="3:13">
      <c r="C536" s="66"/>
      <c r="D536" s="66"/>
      <c r="E536" s="46"/>
      <c r="F536" s="46"/>
      <c r="G536" s="46"/>
      <c r="H536" s="46"/>
      <c r="I536" s="46"/>
      <c r="J536" s="46"/>
      <c r="K536" s="313"/>
      <c r="L536" s="313"/>
      <c r="M536" s="313"/>
    </row>
    <row r="537" spans="3:13">
      <c r="C537" s="66"/>
      <c r="D537" s="66"/>
      <c r="E537" s="46"/>
      <c r="F537" s="46"/>
      <c r="G537" s="46"/>
      <c r="H537" s="46"/>
      <c r="I537" s="46"/>
      <c r="J537" s="46"/>
      <c r="K537" s="313"/>
      <c r="L537" s="313"/>
      <c r="M537" s="313"/>
    </row>
    <row r="538" spans="3:13">
      <c r="C538" s="66"/>
      <c r="D538" s="66"/>
      <c r="E538" s="46"/>
      <c r="F538" s="46"/>
      <c r="G538" s="46"/>
      <c r="H538" s="46"/>
      <c r="I538" s="46"/>
      <c r="J538" s="46"/>
      <c r="K538" s="313"/>
      <c r="L538" s="313"/>
      <c r="M538" s="313"/>
    </row>
    <row r="539" spans="3:13">
      <c r="C539" s="66"/>
      <c r="D539" s="66"/>
      <c r="E539" s="46"/>
      <c r="F539" s="46"/>
      <c r="G539" s="46"/>
      <c r="H539" s="46"/>
      <c r="I539" s="46"/>
      <c r="J539" s="46"/>
      <c r="K539" s="313"/>
      <c r="L539" s="313"/>
      <c r="M539" s="313"/>
    </row>
    <row r="540" spans="3:13">
      <c r="C540" s="66"/>
      <c r="D540" s="66"/>
      <c r="E540" s="46"/>
      <c r="F540" s="46"/>
      <c r="G540" s="46"/>
      <c r="H540" s="46"/>
      <c r="I540" s="46"/>
      <c r="J540" s="46"/>
      <c r="K540" s="313"/>
      <c r="L540" s="313"/>
      <c r="M540" s="313"/>
    </row>
    <row r="541" spans="3:13">
      <c r="C541" s="66"/>
      <c r="D541" s="66"/>
      <c r="E541" s="46"/>
      <c r="F541" s="46"/>
      <c r="G541" s="46"/>
      <c r="H541" s="46"/>
      <c r="I541" s="46"/>
      <c r="J541" s="46"/>
      <c r="K541" s="313"/>
      <c r="L541" s="313"/>
      <c r="M541" s="313"/>
    </row>
    <row r="542" spans="3:13">
      <c r="C542" s="66"/>
      <c r="D542" s="66"/>
      <c r="E542" s="46"/>
      <c r="F542" s="46"/>
      <c r="G542" s="46"/>
      <c r="H542" s="46"/>
      <c r="I542" s="46"/>
      <c r="J542" s="46"/>
      <c r="K542" s="313"/>
      <c r="L542" s="313"/>
      <c r="M542" s="313"/>
    </row>
    <row r="543" spans="3:13">
      <c r="C543" s="66"/>
      <c r="D543" s="66"/>
      <c r="E543" s="46"/>
      <c r="F543" s="46"/>
      <c r="G543" s="46"/>
      <c r="H543" s="46"/>
      <c r="I543" s="46"/>
      <c r="J543" s="46"/>
      <c r="K543" s="313"/>
      <c r="L543" s="313"/>
      <c r="M543" s="313"/>
    </row>
    <row r="544" spans="3:13">
      <c r="C544" s="66"/>
      <c r="D544" s="66"/>
      <c r="E544" s="46"/>
      <c r="F544" s="46"/>
      <c r="G544" s="46"/>
      <c r="H544" s="46"/>
      <c r="I544" s="46"/>
      <c r="J544" s="46"/>
      <c r="K544" s="313"/>
      <c r="L544" s="313"/>
      <c r="M544" s="313"/>
    </row>
    <row r="545" spans="3:13">
      <c r="C545" s="66"/>
      <c r="D545" s="66"/>
      <c r="E545" s="46"/>
      <c r="F545" s="46"/>
      <c r="G545" s="46"/>
      <c r="H545" s="46"/>
      <c r="I545" s="46"/>
      <c r="J545" s="46"/>
      <c r="K545" s="313"/>
      <c r="L545" s="313"/>
      <c r="M545" s="313"/>
    </row>
    <row r="546" spans="3:13">
      <c r="C546" s="66"/>
      <c r="D546" s="66"/>
      <c r="E546" s="46"/>
      <c r="F546" s="46"/>
      <c r="G546" s="46"/>
      <c r="H546" s="46"/>
      <c r="I546" s="46"/>
      <c r="J546" s="46"/>
      <c r="K546" s="313"/>
      <c r="L546" s="313"/>
      <c r="M546" s="313"/>
    </row>
    <row r="547" spans="3:13">
      <c r="C547" s="66"/>
      <c r="D547" s="66"/>
      <c r="E547" s="46"/>
      <c r="F547" s="46"/>
      <c r="G547" s="46"/>
      <c r="H547" s="46"/>
      <c r="I547" s="46"/>
      <c r="J547" s="46"/>
      <c r="K547" s="313"/>
      <c r="L547" s="313"/>
      <c r="M547" s="313"/>
    </row>
    <row r="548" spans="3:13">
      <c r="C548" s="66"/>
      <c r="D548" s="66"/>
      <c r="E548" s="46"/>
      <c r="F548" s="46"/>
      <c r="G548" s="46"/>
      <c r="H548" s="46"/>
      <c r="I548" s="46"/>
      <c r="J548" s="46"/>
      <c r="K548" s="313"/>
      <c r="L548" s="313"/>
      <c r="M548" s="313"/>
    </row>
    <row r="549" spans="3:13">
      <c r="C549" s="66"/>
      <c r="D549" s="66"/>
      <c r="E549" s="46"/>
      <c r="F549" s="46"/>
      <c r="G549" s="46"/>
      <c r="H549" s="46"/>
      <c r="I549" s="46"/>
      <c r="J549" s="46"/>
      <c r="K549" s="313"/>
      <c r="L549" s="313"/>
      <c r="M549" s="313"/>
    </row>
    <row r="550" spans="3:13">
      <c r="C550" s="66"/>
      <c r="D550" s="66"/>
      <c r="E550" s="46"/>
      <c r="F550" s="46"/>
      <c r="G550" s="46"/>
      <c r="H550" s="46"/>
      <c r="I550" s="46"/>
      <c r="J550" s="46"/>
      <c r="K550" s="313"/>
      <c r="L550" s="313"/>
      <c r="M550" s="313"/>
    </row>
    <row r="551" spans="3:13">
      <c r="C551" s="66"/>
      <c r="D551" s="66"/>
      <c r="E551" s="46"/>
      <c r="F551" s="46"/>
      <c r="G551" s="46"/>
      <c r="H551" s="46"/>
      <c r="I551" s="46"/>
      <c r="J551" s="46"/>
      <c r="K551" s="313"/>
      <c r="L551" s="313"/>
      <c r="M551" s="313"/>
    </row>
    <row r="552" spans="3:13">
      <c r="C552" s="66"/>
      <c r="D552" s="66"/>
      <c r="E552" s="46"/>
      <c r="F552" s="46"/>
      <c r="G552" s="46"/>
      <c r="H552" s="46"/>
      <c r="I552" s="46"/>
      <c r="J552" s="46"/>
      <c r="K552" s="313"/>
      <c r="L552" s="313"/>
      <c r="M552" s="313"/>
    </row>
    <row r="553" spans="3:13">
      <c r="C553" s="66"/>
      <c r="D553" s="66"/>
      <c r="E553" s="46"/>
      <c r="F553" s="46"/>
      <c r="G553" s="46"/>
      <c r="H553" s="46"/>
      <c r="I553" s="46"/>
      <c r="J553" s="46"/>
      <c r="K553" s="313"/>
      <c r="L553" s="313"/>
      <c r="M553" s="313"/>
    </row>
    <row r="554" spans="3:13">
      <c r="C554" s="66"/>
      <c r="D554" s="66"/>
      <c r="E554" s="46"/>
      <c r="F554" s="46"/>
      <c r="G554" s="46"/>
      <c r="H554" s="46"/>
      <c r="I554" s="46"/>
      <c r="J554" s="46"/>
      <c r="K554" s="313"/>
      <c r="L554" s="313"/>
      <c r="M554" s="313"/>
    </row>
    <row r="555" spans="3:13">
      <c r="C555" s="66"/>
      <c r="D555" s="66"/>
      <c r="E555" s="46"/>
      <c r="F555" s="46"/>
      <c r="G555" s="46"/>
      <c r="H555" s="46"/>
      <c r="I555" s="46"/>
      <c r="J555" s="46"/>
      <c r="K555" s="313"/>
      <c r="L555" s="313"/>
      <c r="M555" s="313"/>
    </row>
    <row r="556" spans="3:13">
      <c r="C556" s="66"/>
      <c r="D556" s="66"/>
      <c r="E556" s="46"/>
      <c r="F556" s="46"/>
      <c r="G556" s="46"/>
      <c r="H556" s="46"/>
      <c r="I556" s="46"/>
      <c r="J556" s="46"/>
      <c r="K556" s="313"/>
      <c r="L556" s="313"/>
      <c r="M556" s="313"/>
    </row>
    <row r="557" spans="3:13">
      <c r="C557" s="66"/>
      <c r="D557" s="66"/>
      <c r="E557" s="46"/>
      <c r="F557" s="46"/>
      <c r="G557" s="46"/>
      <c r="H557" s="46"/>
      <c r="I557" s="46"/>
      <c r="J557" s="46"/>
      <c r="K557" s="313"/>
      <c r="L557" s="313"/>
      <c r="M557" s="313"/>
    </row>
    <row r="558" spans="3:13">
      <c r="C558" s="66"/>
      <c r="D558" s="66"/>
      <c r="E558" s="46"/>
      <c r="F558" s="46"/>
      <c r="G558" s="46"/>
      <c r="H558" s="46"/>
      <c r="I558" s="46"/>
      <c r="J558" s="46"/>
      <c r="K558" s="313"/>
      <c r="L558" s="313"/>
      <c r="M558" s="313"/>
    </row>
    <row r="559" spans="3:13">
      <c r="C559" s="66"/>
      <c r="D559" s="66"/>
      <c r="E559" s="46"/>
      <c r="F559" s="46"/>
      <c r="G559" s="46"/>
      <c r="H559" s="46"/>
      <c r="I559" s="46"/>
      <c r="J559" s="46"/>
      <c r="K559" s="313"/>
      <c r="L559" s="313"/>
      <c r="M559" s="313"/>
    </row>
    <row r="560" spans="3:13">
      <c r="C560" s="66"/>
      <c r="D560" s="66"/>
      <c r="E560" s="46"/>
      <c r="F560" s="46"/>
      <c r="G560" s="46"/>
      <c r="H560" s="46"/>
      <c r="I560" s="46"/>
      <c r="J560" s="46"/>
      <c r="K560" s="313"/>
      <c r="L560" s="313"/>
      <c r="M560" s="313"/>
    </row>
    <row r="561" spans="3:13">
      <c r="C561" s="66"/>
      <c r="D561" s="66"/>
      <c r="E561" s="46"/>
      <c r="F561" s="46"/>
      <c r="G561" s="46"/>
      <c r="H561" s="46"/>
      <c r="I561" s="46"/>
      <c r="J561" s="46"/>
      <c r="K561" s="313"/>
      <c r="L561" s="313"/>
      <c r="M561" s="313"/>
    </row>
    <row r="562" spans="3:13">
      <c r="C562" s="66"/>
      <c r="D562" s="66"/>
      <c r="E562" s="46"/>
      <c r="F562" s="46"/>
      <c r="G562" s="46"/>
      <c r="H562" s="46"/>
      <c r="I562" s="46"/>
      <c r="J562" s="46"/>
      <c r="K562" s="313"/>
      <c r="L562" s="313"/>
      <c r="M562" s="313"/>
    </row>
    <row r="563" spans="3:13">
      <c r="C563" s="66"/>
      <c r="D563" s="66"/>
      <c r="E563" s="46"/>
      <c r="F563" s="46"/>
      <c r="G563" s="46"/>
      <c r="H563" s="46"/>
      <c r="I563" s="46"/>
      <c r="J563" s="46"/>
      <c r="K563" s="313"/>
      <c r="L563" s="313"/>
      <c r="M563" s="313"/>
    </row>
    <row r="564" spans="3:13">
      <c r="C564" s="66"/>
      <c r="D564" s="66"/>
      <c r="E564" s="46"/>
      <c r="F564" s="46"/>
      <c r="G564" s="46"/>
      <c r="H564" s="46"/>
      <c r="I564" s="46"/>
      <c r="J564" s="46"/>
      <c r="K564" s="313"/>
      <c r="L564" s="313"/>
      <c r="M564" s="313"/>
    </row>
    <row r="565" spans="3:13">
      <c r="C565" s="66"/>
      <c r="D565" s="66"/>
      <c r="E565" s="46"/>
      <c r="F565" s="46"/>
      <c r="G565" s="46"/>
      <c r="H565" s="46"/>
      <c r="I565" s="46"/>
      <c r="J565" s="46"/>
      <c r="K565" s="313"/>
      <c r="L565" s="313"/>
      <c r="M565" s="313"/>
    </row>
    <row r="566" spans="3:13">
      <c r="C566" s="66"/>
      <c r="D566" s="66"/>
      <c r="E566" s="46"/>
      <c r="F566" s="46"/>
      <c r="G566" s="46"/>
      <c r="H566" s="46"/>
      <c r="I566" s="46"/>
      <c r="J566" s="46"/>
      <c r="K566" s="313"/>
      <c r="L566" s="313"/>
      <c r="M566" s="313"/>
    </row>
    <row r="567" spans="3:13">
      <c r="C567" s="66"/>
      <c r="D567" s="66"/>
      <c r="E567" s="46"/>
      <c r="F567" s="46"/>
      <c r="G567" s="46"/>
      <c r="H567" s="46"/>
      <c r="I567" s="46"/>
      <c r="J567" s="46"/>
      <c r="K567" s="313"/>
      <c r="L567" s="313"/>
      <c r="M567" s="313"/>
    </row>
    <row r="568" spans="3:13">
      <c r="C568" s="66"/>
      <c r="D568" s="66"/>
      <c r="E568" s="46"/>
      <c r="F568" s="46"/>
      <c r="G568" s="46"/>
      <c r="H568" s="46"/>
      <c r="I568" s="46"/>
      <c r="J568" s="46"/>
      <c r="K568" s="313"/>
      <c r="L568" s="313"/>
      <c r="M568" s="313"/>
    </row>
    <row r="569" spans="3:13">
      <c r="C569" s="66"/>
      <c r="D569" s="66"/>
      <c r="E569" s="46"/>
      <c r="F569" s="46"/>
      <c r="G569" s="46"/>
      <c r="H569" s="46"/>
      <c r="I569" s="46"/>
      <c r="J569" s="46"/>
      <c r="K569" s="313"/>
      <c r="L569" s="313"/>
      <c r="M569" s="313"/>
    </row>
    <row r="570" spans="3:13">
      <c r="C570" s="66"/>
      <c r="D570" s="66"/>
      <c r="E570" s="46"/>
      <c r="F570" s="46"/>
      <c r="G570" s="46"/>
      <c r="H570" s="46"/>
      <c r="I570" s="46"/>
      <c r="J570" s="46"/>
      <c r="K570" s="313"/>
      <c r="L570" s="313"/>
      <c r="M570" s="313"/>
    </row>
    <row r="571" spans="3:13">
      <c r="C571" s="66"/>
      <c r="D571" s="66"/>
      <c r="E571" s="46"/>
      <c r="F571" s="46"/>
      <c r="G571" s="46"/>
      <c r="H571" s="46"/>
      <c r="I571" s="46"/>
      <c r="J571" s="46"/>
      <c r="K571" s="313"/>
      <c r="L571" s="313"/>
      <c r="M571" s="313"/>
    </row>
    <row r="572" spans="3:13">
      <c r="C572" s="66"/>
      <c r="D572" s="66"/>
      <c r="E572" s="46"/>
      <c r="F572" s="46"/>
      <c r="G572" s="46"/>
      <c r="H572" s="46"/>
      <c r="I572" s="46"/>
      <c r="J572" s="46"/>
      <c r="K572" s="313"/>
      <c r="L572" s="313"/>
      <c r="M572" s="313"/>
    </row>
    <row r="573" spans="3:13">
      <c r="C573" s="66"/>
      <c r="D573" s="66"/>
      <c r="E573" s="46"/>
      <c r="F573" s="46"/>
      <c r="G573" s="46"/>
      <c r="H573" s="46"/>
      <c r="I573" s="46"/>
      <c r="J573" s="46"/>
      <c r="K573" s="313"/>
      <c r="L573" s="313"/>
      <c r="M573" s="313"/>
    </row>
    <row r="574" spans="3:13">
      <c r="C574" s="66"/>
      <c r="D574" s="66"/>
      <c r="E574" s="46"/>
      <c r="F574" s="46"/>
      <c r="G574" s="46"/>
      <c r="H574" s="46"/>
      <c r="I574" s="46"/>
      <c r="J574" s="46"/>
      <c r="K574" s="313"/>
      <c r="L574" s="313"/>
      <c r="M574" s="313"/>
    </row>
    <row r="575" spans="3:13">
      <c r="C575" s="66"/>
      <c r="D575" s="66"/>
      <c r="E575" s="46"/>
      <c r="F575" s="46"/>
      <c r="G575" s="46"/>
      <c r="H575" s="46"/>
      <c r="I575" s="46"/>
      <c r="J575" s="46"/>
      <c r="K575" s="313"/>
      <c r="L575" s="313"/>
      <c r="M575" s="313"/>
    </row>
    <row r="576" spans="3:13">
      <c r="C576" s="66"/>
      <c r="D576" s="66"/>
      <c r="E576" s="46"/>
      <c r="F576" s="46"/>
      <c r="G576" s="46"/>
      <c r="H576" s="46"/>
      <c r="I576" s="46"/>
      <c r="J576" s="46"/>
      <c r="K576" s="313"/>
      <c r="L576" s="313"/>
      <c r="M576" s="313"/>
    </row>
    <row r="577" spans="3:13">
      <c r="C577" s="66"/>
      <c r="D577" s="66"/>
      <c r="E577" s="46"/>
      <c r="F577" s="46"/>
      <c r="G577" s="46"/>
      <c r="H577" s="46"/>
      <c r="I577" s="46"/>
      <c r="J577" s="46"/>
      <c r="K577" s="313"/>
      <c r="L577" s="313"/>
      <c r="M577" s="313"/>
    </row>
    <row r="578" spans="3:13">
      <c r="C578" s="66"/>
      <c r="D578" s="66"/>
      <c r="E578" s="46"/>
      <c r="F578" s="46"/>
      <c r="G578" s="46"/>
      <c r="H578" s="46"/>
      <c r="I578" s="46"/>
      <c r="J578" s="46"/>
      <c r="K578" s="313"/>
      <c r="L578" s="313"/>
      <c r="M578" s="313"/>
    </row>
    <row r="579" spans="3:13">
      <c r="C579" s="66"/>
      <c r="D579" s="66"/>
      <c r="E579" s="46"/>
      <c r="F579" s="46"/>
      <c r="G579" s="46"/>
      <c r="H579" s="46"/>
      <c r="I579" s="46"/>
      <c r="J579" s="46"/>
      <c r="K579" s="313"/>
      <c r="L579" s="313"/>
      <c r="M579" s="313"/>
    </row>
    <row r="580" spans="3:13">
      <c r="C580" s="66"/>
      <c r="D580" s="66"/>
      <c r="E580" s="46"/>
      <c r="F580" s="46"/>
      <c r="G580" s="46"/>
      <c r="H580" s="46"/>
      <c r="I580" s="46"/>
      <c r="J580" s="46"/>
      <c r="K580" s="313"/>
      <c r="L580" s="313"/>
      <c r="M580" s="313"/>
    </row>
    <row r="581" spans="3:13">
      <c r="C581" s="66"/>
      <c r="D581" s="66"/>
      <c r="E581" s="46"/>
      <c r="F581" s="46"/>
      <c r="G581" s="46"/>
      <c r="H581" s="46"/>
      <c r="I581" s="46"/>
      <c r="J581" s="46"/>
      <c r="K581" s="313"/>
      <c r="L581" s="313"/>
      <c r="M581" s="313"/>
    </row>
    <row r="582" spans="3:13">
      <c r="C582" s="66"/>
      <c r="D582" s="66"/>
      <c r="E582" s="46"/>
      <c r="F582" s="46"/>
      <c r="G582" s="46"/>
      <c r="H582" s="46"/>
      <c r="I582" s="46"/>
      <c r="J582" s="46"/>
      <c r="K582" s="313"/>
      <c r="L582" s="313"/>
      <c r="M582" s="313"/>
    </row>
    <row r="583" spans="3:13">
      <c r="C583" s="66"/>
      <c r="D583" s="66"/>
      <c r="E583" s="46"/>
      <c r="F583" s="46"/>
      <c r="G583" s="46"/>
      <c r="H583" s="46"/>
      <c r="I583" s="46"/>
      <c r="J583" s="46"/>
      <c r="K583" s="313"/>
      <c r="L583" s="313"/>
      <c r="M583" s="313"/>
    </row>
    <row r="584" spans="3:13">
      <c r="C584" s="66"/>
      <c r="D584" s="66"/>
      <c r="E584" s="46"/>
      <c r="F584" s="46"/>
      <c r="G584" s="46"/>
      <c r="H584" s="46"/>
      <c r="I584" s="46"/>
      <c r="J584" s="46"/>
      <c r="K584" s="313"/>
      <c r="L584" s="313"/>
      <c r="M584" s="313"/>
    </row>
    <row r="585" spans="3:13">
      <c r="C585" s="66"/>
      <c r="D585" s="66"/>
      <c r="E585" s="46"/>
      <c r="F585" s="46"/>
      <c r="G585" s="46"/>
      <c r="H585" s="46"/>
      <c r="I585" s="46"/>
      <c r="J585" s="46"/>
      <c r="K585" s="313"/>
      <c r="L585" s="313"/>
      <c r="M585" s="313"/>
    </row>
    <row r="586" spans="3:13">
      <c r="C586" s="66"/>
      <c r="D586" s="66"/>
      <c r="E586" s="46"/>
      <c r="F586" s="46"/>
      <c r="G586" s="46"/>
      <c r="H586" s="46"/>
      <c r="I586" s="46"/>
      <c r="J586" s="46"/>
      <c r="K586" s="313"/>
      <c r="L586" s="313"/>
      <c r="M586" s="313"/>
    </row>
    <row r="587" spans="3:13">
      <c r="C587" s="66"/>
      <c r="D587" s="66"/>
      <c r="E587" s="46"/>
      <c r="F587" s="46"/>
      <c r="G587" s="46"/>
      <c r="H587" s="46"/>
      <c r="I587" s="46"/>
      <c r="J587" s="46"/>
      <c r="K587" s="313"/>
      <c r="L587" s="313"/>
      <c r="M587" s="313"/>
    </row>
    <row r="588" spans="3:13">
      <c r="C588" s="66"/>
      <c r="D588" s="66"/>
      <c r="E588" s="46"/>
      <c r="F588" s="46"/>
      <c r="G588" s="46"/>
      <c r="H588" s="46"/>
      <c r="I588" s="46"/>
      <c r="J588" s="46"/>
      <c r="K588" s="313"/>
      <c r="L588" s="313"/>
      <c r="M588" s="313"/>
    </row>
    <row r="589" spans="3:13">
      <c r="C589" s="66"/>
      <c r="D589" s="66"/>
      <c r="E589" s="46"/>
      <c r="F589" s="46"/>
      <c r="G589" s="46"/>
      <c r="H589" s="46"/>
      <c r="I589" s="46"/>
      <c r="J589" s="46"/>
      <c r="K589" s="313"/>
      <c r="L589" s="313"/>
      <c r="M589" s="313"/>
    </row>
    <row r="590" spans="3:13">
      <c r="C590" s="66"/>
      <c r="D590" s="66"/>
      <c r="E590" s="46"/>
      <c r="F590" s="46"/>
      <c r="G590" s="46"/>
      <c r="H590" s="46"/>
      <c r="I590" s="46"/>
      <c r="J590" s="46"/>
      <c r="K590" s="313"/>
      <c r="L590" s="313"/>
      <c r="M590" s="313"/>
    </row>
    <row r="591" spans="3:13">
      <c r="C591" s="66"/>
      <c r="D591" s="66"/>
      <c r="E591" s="46"/>
      <c r="F591" s="46"/>
      <c r="G591" s="46"/>
      <c r="H591" s="46"/>
      <c r="I591" s="46"/>
      <c r="J591" s="46"/>
      <c r="K591" s="313"/>
      <c r="L591" s="313"/>
      <c r="M591" s="313"/>
    </row>
    <row r="592" spans="3:13">
      <c r="C592" s="66"/>
      <c r="D592" s="66"/>
      <c r="E592" s="46"/>
      <c r="F592" s="46"/>
      <c r="G592" s="46"/>
      <c r="H592" s="46"/>
      <c r="I592" s="46"/>
      <c r="J592" s="46"/>
      <c r="K592" s="313"/>
      <c r="L592" s="313"/>
      <c r="M592" s="313"/>
    </row>
    <row r="593" spans="3:13">
      <c r="C593" s="66"/>
      <c r="D593" s="66"/>
      <c r="E593" s="46"/>
      <c r="F593" s="46"/>
      <c r="G593" s="46"/>
      <c r="H593" s="46"/>
      <c r="I593" s="46"/>
      <c r="J593" s="46"/>
      <c r="K593" s="313"/>
      <c r="L593" s="313"/>
      <c r="M593" s="313"/>
    </row>
    <row r="594" spans="3:13">
      <c r="C594" s="66"/>
      <c r="D594" s="66"/>
      <c r="E594" s="46"/>
      <c r="F594" s="46"/>
      <c r="G594" s="46"/>
      <c r="H594" s="46"/>
      <c r="I594" s="46"/>
      <c r="J594" s="46"/>
      <c r="K594" s="313"/>
      <c r="L594" s="313"/>
      <c r="M594" s="313"/>
    </row>
    <row r="595" spans="3:13">
      <c r="C595" s="66"/>
      <c r="D595" s="66"/>
      <c r="E595" s="46"/>
      <c r="F595" s="46"/>
      <c r="G595" s="46"/>
      <c r="H595" s="46"/>
      <c r="I595" s="46"/>
      <c r="J595" s="46"/>
      <c r="K595" s="313"/>
      <c r="L595" s="313"/>
      <c r="M595" s="313"/>
    </row>
    <row r="596" spans="3:13">
      <c r="C596" s="66"/>
      <c r="D596" s="66"/>
      <c r="E596" s="46"/>
      <c r="F596" s="46"/>
      <c r="G596" s="46"/>
      <c r="H596" s="46"/>
      <c r="I596" s="46"/>
      <c r="J596" s="46"/>
      <c r="K596" s="313"/>
      <c r="L596" s="313"/>
      <c r="M596" s="313"/>
    </row>
    <row r="597" spans="3:13">
      <c r="C597" s="66"/>
      <c r="D597" s="66"/>
      <c r="E597" s="46"/>
      <c r="F597" s="46"/>
      <c r="G597" s="46"/>
      <c r="H597" s="46"/>
      <c r="I597" s="46"/>
      <c r="J597" s="46"/>
      <c r="K597" s="313"/>
      <c r="L597" s="313"/>
      <c r="M597" s="313"/>
    </row>
    <row r="598" spans="3:13">
      <c r="C598" s="66"/>
      <c r="D598" s="66"/>
      <c r="E598" s="46"/>
      <c r="F598" s="46"/>
      <c r="G598" s="46"/>
      <c r="H598" s="46"/>
      <c r="I598" s="46"/>
      <c r="J598" s="46"/>
      <c r="K598" s="313"/>
      <c r="L598" s="313"/>
      <c r="M598" s="313"/>
    </row>
    <row r="599" spans="3:13">
      <c r="C599" s="66"/>
      <c r="D599" s="66"/>
      <c r="E599" s="46"/>
      <c r="F599" s="46"/>
      <c r="G599" s="46"/>
      <c r="H599" s="46"/>
      <c r="I599" s="46"/>
      <c r="J599" s="46"/>
      <c r="K599" s="313"/>
      <c r="L599" s="313"/>
      <c r="M599" s="313"/>
    </row>
    <row r="600" spans="3:13">
      <c r="C600" s="66"/>
      <c r="D600" s="66"/>
      <c r="E600" s="46"/>
      <c r="F600" s="46"/>
      <c r="G600" s="46"/>
      <c r="H600" s="46"/>
      <c r="I600" s="46"/>
      <c r="J600" s="46"/>
      <c r="K600" s="313"/>
      <c r="L600" s="313"/>
      <c r="M600" s="313"/>
    </row>
    <row r="601" spans="3:13">
      <c r="C601" s="66"/>
      <c r="D601" s="66"/>
      <c r="E601" s="46"/>
      <c r="F601" s="46"/>
      <c r="G601" s="46"/>
      <c r="H601" s="46"/>
      <c r="I601" s="46"/>
      <c r="J601" s="46"/>
      <c r="K601" s="313"/>
      <c r="L601" s="313"/>
      <c r="M601" s="313"/>
    </row>
    <row r="602" spans="3:13">
      <c r="C602" s="66"/>
      <c r="D602" s="66"/>
      <c r="E602" s="46"/>
      <c r="F602" s="46"/>
      <c r="G602" s="46"/>
      <c r="H602" s="46"/>
      <c r="I602" s="46"/>
      <c r="J602" s="46"/>
      <c r="K602" s="313"/>
      <c r="L602" s="313"/>
      <c r="M602" s="313"/>
    </row>
    <row r="603" spans="3:13">
      <c r="C603" s="66"/>
      <c r="D603" s="66"/>
      <c r="E603" s="46"/>
      <c r="F603" s="46"/>
      <c r="G603" s="46"/>
      <c r="H603" s="46"/>
      <c r="I603" s="46"/>
      <c r="J603" s="46"/>
      <c r="K603" s="313"/>
      <c r="L603" s="313"/>
      <c r="M603" s="313"/>
    </row>
    <row r="604" spans="3:13">
      <c r="C604" s="66"/>
      <c r="D604" s="66"/>
      <c r="E604" s="46"/>
      <c r="F604" s="46"/>
      <c r="G604" s="46"/>
      <c r="H604" s="46"/>
      <c r="I604" s="46"/>
      <c r="J604" s="46"/>
      <c r="K604" s="313"/>
      <c r="L604" s="313"/>
      <c r="M604" s="313"/>
    </row>
    <row r="605" spans="3:13">
      <c r="C605" s="66"/>
      <c r="D605" s="66"/>
      <c r="E605" s="46"/>
      <c r="F605" s="46"/>
      <c r="G605" s="46"/>
      <c r="H605" s="46"/>
      <c r="I605" s="46"/>
      <c r="J605" s="46"/>
      <c r="K605" s="313"/>
      <c r="L605" s="313"/>
      <c r="M605" s="313"/>
    </row>
    <row r="606" spans="3:13">
      <c r="C606" s="66"/>
      <c r="D606" s="66"/>
      <c r="E606" s="46"/>
      <c r="F606" s="46"/>
      <c r="G606" s="46"/>
      <c r="H606" s="46"/>
      <c r="I606" s="46"/>
      <c r="J606" s="46"/>
      <c r="K606" s="313"/>
      <c r="L606" s="313"/>
      <c r="M606" s="313"/>
    </row>
    <row r="607" spans="3:13">
      <c r="C607" s="66"/>
      <c r="D607" s="66"/>
      <c r="E607" s="46"/>
      <c r="F607" s="46"/>
      <c r="G607" s="46"/>
      <c r="H607" s="46"/>
      <c r="I607" s="46"/>
      <c r="J607" s="46"/>
      <c r="K607" s="313"/>
      <c r="L607" s="313"/>
      <c r="M607" s="313"/>
    </row>
    <row r="608" spans="3:13">
      <c r="C608" s="66"/>
      <c r="D608" s="66"/>
      <c r="E608" s="46"/>
      <c r="F608" s="46"/>
      <c r="G608" s="46"/>
      <c r="H608" s="46"/>
      <c r="I608" s="46"/>
      <c r="J608" s="46"/>
      <c r="K608" s="313"/>
      <c r="L608" s="313"/>
      <c r="M608" s="313"/>
    </row>
    <row r="609" spans="3:13">
      <c r="C609" s="66"/>
      <c r="D609" s="66"/>
      <c r="E609" s="46"/>
      <c r="F609" s="46"/>
      <c r="G609" s="46"/>
      <c r="H609" s="46"/>
      <c r="I609" s="46"/>
      <c r="J609" s="46"/>
      <c r="K609" s="313"/>
      <c r="L609" s="313"/>
      <c r="M609" s="313"/>
    </row>
    <row r="610" spans="3:13">
      <c r="C610" s="66"/>
      <c r="D610" s="66"/>
      <c r="E610" s="46"/>
      <c r="F610" s="46"/>
      <c r="G610" s="46"/>
      <c r="H610" s="46"/>
      <c r="I610" s="46"/>
      <c r="J610" s="46"/>
      <c r="K610" s="313"/>
      <c r="L610" s="313"/>
      <c r="M610" s="313"/>
    </row>
    <row r="611" spans="3:13">
      <c r="C611" s="66"/>
      <c r="D611" s="66"/>
      <c r="E611" s="46"/>
      <c r="F611" s="46"/>
      <c r="G611" s="46"/>
      <c r="H611" s="46"/>
      <c r="I611" s="46"/>
      <c r="J611" s="46"/>
      <c r="K611" s="313"/>
      <c r="L611" s="313"/>
      <c r="M611" s="313"/>
    </row>
    <row r="612" spans="3:13">
      <c r="C612" s="66"/>
      <c r="D612" s="66"/>
      <c r="E612" s="46"/>
      <c r="F612" s="46"/>
      <c r="G612" s="46"/>
      <c r="H612" s="46"/>
      <c r="I612" s="46"/>
      <c r="J612" s="46"/>
      <c r="K612" s="313"/>
      <c r="L612" s="313"/>
      <c r="M612" s="313"/>
    </row>
    <row r="613" spans="3:13">
      <c r="C613" s="66"/>
      <c r="D613" s="66"/>
      <c r="E613" s="46"/>
      <c r="F613" s="46"/>
      <c r="G613" s="46"/>
      <c r="H613" s="46"/>
      <c r="I613" s="46"/>
      <c r="J613" s="46"/>
      <c r="K613" s="313"/>
      <c r="L613" s="313"/>
      <c r="M613" s="313"/>
    </row>
    <row r="614" spans="3:13">
      <c r="C614" s="66"/>
      <c r="D614" s="66"/>
      <c r="E614" s="46"/>
      <c r="F614" s="46"/>
      <c r="G614" s="46"/>
      <c r="H614" s="46"/>
      <c r="I614" s="46"/>
      <c r="J614" s="46"/>
      <c r="K614" s="313"/>
      <c r="L614" s="313"/>
      <c r="M614" s="313"/>
    </row>
    <row r="615" spans="3:13">
      <c r="C615" s="66"/>
      <c r="D615" s="66"/>
      <c r="E615" s="46"/>
      <c r="F615" s="46"/>
      <c r="G615" s="46"/>
      <c r="H615" s="46"/>
      <c r="I615" s="46"/>
      <c r="J615" s="46"/>
      <c r="K615" s="313"/>
      <c r="L615" s="313"/>
      <c r="M615" s="313"/>
    </row>
    <row r="616" spans="3:13">
      <c r="C616" s="66"/>
      <c r="D616" s="66"/>
      <c r="E616" s="46"/>
      <c r="F616" s="46"/>
      <c r="G616" s="46"/>
      <c r="H616" s="46"/>
      <c r="I616" s="46"/>
      <c r="J616" s="46"/>
      <c r="K616" s="313"/>
      <c r="L616" s="313"/>
      <c r="M616" s="313"/>
    </row>
    <row r="617" spans="3:13">
      <c r="C617" s="66"/>
      <c r="D617" s="66"/>
      <c r="E617" s="46"/>
      <c r="F617" s="46"/>
      <c r="G617" s="46"/>
      <c r="H617" s="46"/>
      <c r="I617" s="46"/>
      <c r="J617" s="46"/>
      <c r="K617" s="313"/>
      <c r="L617" s="313"/>
      <c r="M617" s="313"/>
    </row>
    <row r="618" spans="3:13">
      <c r="C618" s="66"/>
      <c r="D618" s="66"/>
      <c r="E618" s="46"/>
      <c r="F618" s="46"/>
      <c r="G618" s="46"/>
      <c r="H618" s="46"/>
      <c r="I618" s="46"/>
      <c r="J618" s="46"/>
      <c r="K618" s="313"/>
      <c r="L618" s="313"/>
      <c r="M618" s="313"/>
    </row>
    <row r="619" spans="3:13">
      <c r="C619" s="66"/>
      <c r="D619" s="66"/>
      <c r="E619" s="46"/>
      <c r="F619" s="46"/>
      <c r="G619" s="46"/>
      <c r="H619" s="46"/>
      <c r="I619" s="46"/>
      <c r="J619" s="46"/>
      <c r="K619" s="313"/>
      <c r="L619" s="313"/>
      <c r="M619" s="313"/>
    </row>
    <row r="620" spans="3:13">
      <c r="C620" s="66"/>
      <c r="D620" s="66"/>
      <c r="E620" s="46"/>
      <c r="F620" s="46"/>
      <c r="G620" s="46"/>
      <c r="H620" s="46"/>
      <c r="I620" s="46"/>
      <c r="J620" s="46"/>
      <c r="K620" s="313"/>
      <c r="L620" s="313"/>
      <c r="M620" s="313"/>
    </row>
    <row r="621" spans="3:13">
      <c r="C621" s="66"/>
      <c r="D621" s="66"/>
      <c r="E621" s="46"/>
      <c r="F621" s="46"/>
      <c r="G621" s="46"/>
      <c r="H621" s="46"/>
      <c r="I621" s="46"/>
      <c r="J621" s="46"/>
      <c r="K621" s="313"/>
      <c r="L621" s="313"/>
      <c r="M621" s="313"/>
    </row>
    <row r="622" spans="3:13">
      <c r="C622" s="66"/>
      <c r="D622" s="66"/>
      <c r="E622" s="46"/>
      <c r="F622" s="46"/>
      <c r="G622" s="46"/>
      <c r="H622" s="46"/>
      <c r="I622" s="46"/>
      <c r="J622" s="46"/>
      <c r="K622" s="313"/>
      <c r="L622" s="313"/>
      <c r="M622" s="313"/>
    </row>
    <row r="623" spans="3:13">
      <c r="C623" s="66"/>
      <c r="D623" s="66"/>
      <c r="E623" s="46"/>
      <c r="F623" s="46"/>
      <c r="G623" s="46"/>
      <c r="H623" s="46"/>
      <c r="I623" s="46"/>
      <c r="J623" s="46"/>
      <c r="K623" s="313"/>
      <c r="L623" s="313"/>
      <c r="M623" s="313"/>
    </row>
    <row r="624" spans="3:13">
      <c r="C624" s="66"/>
      <c r="D624" s="66"/>
      <c r="E624" s="46"/>
      <c r="F624" s="46"/>
      <c r="G624" s="46"/>
      <c r="H624" s="46"/>
      <c r="I624" s="46"/>
      <c r="J624" s="46"/>
      <c r="K624" s="313"/>
      <c r="L624" s="313"/>
      <c r="M624" s="313"/>
    </row>
    <row r="625" spans="3:13">
      <c r="C625" s="66"/>
      <c r="D625" s="66"/>
      <c r="E625" s="46"/>
      <c r="F625" s="46"/>
      <c r="G625" s="46"/>
      <c r="H625" s="46"/>
      <c r="I625" s="46"/>
      <c r="J625" s="46"/>
      <c r="K625" s="313"/>
      <c r="L625" s="313"/>
      <c r="M625" s="313"/>
    </row>
    <row r="626" spans="3:13">
      <c r="C626" s="66"/>
      <c r="D626" s="66"/>
      <c r="E626" s="46"/>
      <c r="F626" s="46"/>
      <c r="G626" s="46"/>
      <c r="H626" s="46"/>
      <c r="I626" s="46"/>
      <c r="J626" s="46"/>
      <c r="K626" s="313"/>
      <c r="L626" s="313"/>
      <c r="M626" s="313"/>
    </row>
    <row r="627" spans="3:13">
      <c r="C627" s="66"/>
      <c r="D627" s="66"/>
      <c r="E627" s="46"/>
      <c r="F627" s="46"/>
      <c r="G627" s="46"/>
      <c r="H627" s="46"/>
      <c r="I627" s="46"/>
      <c r="J627" s="46"/>
      <c r="K627" s="313"/>
      <c r="L627" s="313"/>
      <c r="M627" s="313"/>
    </row>
    <row r="628" spans="3:13">
      <c r="C628" s="66"/>
      <c r="D628" s="66"/>
      <c r="E628" s="46"/>
      <c r="F628" s="46"/>
      <c r="G628" s="46"/>
      <c r="H628" s="46"/>
      <c r="I628" s="46"/>
      <c r="J628" s="46"/>
      <c r="K628" s="313"/>
      <c r="L628" s="313"/>
      <c r="M628" s="313"/>
    </row>
    <row r="629" spans="3:13">
      <c r="C629" s="66"/>
      <c r="D629" s="66"/>
      <c r="E629" s="46"/>
      <c r="F629" s="46"/>
      <c r="G629" s="46"/>
      <c r="H629" s="46"/>
      <c r="I629" s="46"/>
      <c r="J629" s="46"/>
      <c r="K629" s="313"/>
      <c r="L629" s="313"/>
      <c r="M629" s="313"/>
    </row>
    <row r="630" spans="3:13">
      <c r="C630" s="66"/>
      <c r="D630" s="66"/>
      <c r="E630" s="46"/>
      <c r="F630" s="46"/>
      <c r="G630" s="46"/>
      <c r="H630" s="46"/>
      <c r="I630" s="46"/>
      <c r="J630" s="46"/>
      <c r="K630" s="313"/>
      <c r="L630" s="313"/>
      <c r="M630" s="313"/>
    </row>
    <row r="631" spans="3:13">
      <c r="C631" s="66"/>
      <c r="D631" s="66"/>
      <c r="E631" s="46"/>
      <c r="F631" s="46"/>
      <c r="G631" s="46"/>
      <c r="H631" s="46"/>
      <c r="I631" s="46"/>
      <c r="J631" s="46"/>
      <c r="K631" s="313"/>
      <c r="L631" s="313"/>
      <c r="M631" s="313"/>
    </row>
    <row r="632" spans="3:13">
      <c r="C632" s="66"/>
      <c r="D632" s="66"/>
      <c r="E632" s="46"/>
      <c r="F632" s="46"/>
      <c r="G632" s="46"/>
      <c r="H632" s="46"/>
      <c r="I632" s="46"/>
      <c r="J632" s="46"/>
      <c r="K632" s="313"/>
      <c r="L632" s="313"/>
      <c r="M632" s="313"/>
    </row>
    <row r="633" spans="3:13">
      <c r="C633" s="66"/>
      <c r="D633" s="66"/>
      <c r="E633" s="46"/>
      <c r="F633" s="46"/>
      <c r="G633" s="46"/>
      <c r="H633" s="46"/>
      <c r="I633" s="46"/>
      <c r="J633" s="46"/>
      <c r="K633" s="313"/>
      <c r="L633" s="313"/>
      <c r="M633" s="313"/>
    </row>
    <row r="634" spans="3:13">
      <c r="C634" s="66"/>
      <c r="D634" s="66"/>
      <c r="E634" s="46"/>
      <c r="F634" s="46"/>
      <c r="G634" s="46"/>
      <c r="H634" s="46"/>
      <c r="I634" s="46"/>
      <c r="J634" s="46"/>
      <c r="K634" s="313"/>
      <c r="L634" s="313"/>
      <c r="M634" s="313"/>
    </row>
    <row r="635" spans="3:13">
      <c r="C635" s="66"/>
      <c r="D635" s="66"/>
      <c r="E635" s="46"/>
      <c r="F635" s="46"/>
      <c r="G635" s="46"/>
      <c r="H635" s="46"/>
      <c r="I635" s="46"/>
      <c r="J635" s="46"/>
      <c r="K635" s="313"/>
      <c r="L635" s="313"/>
      <c r="M635" s="313"/>
    </row>
    <row r="636" spans="3:13">
      <c r="C636" s="66"/>
      <c r="D636" s="66"/>
      <c r="E636" s="46"/>
      <c r="F636" s="46"/>
      <c r="G636" s="46"/>
      <c r="H636" s="46"/>
      <c r="I636" s="46"/>
      <c r="J636" s="46"/>
      <c r="K636" s="313"/>
      <c r="L636" s="313"/>
      <c r="M636" s="313"/>
    </row>
    <row r="637" spans="3:13">
      <c r="C637" s="66"/>
      <c r="D637" s="66"/>
      <c r="E637" s="46"/>
      <c r="F637" s="46"/>
      <c r="G637" s="46"/>
      <c r="H637" s="46"/>
      <c r="I637" s="46"/>
      <c r="J637" s="46"/>
      <c r="K637" s="313"/>
      <c r="L637" s="313"/>
      <c r="M637" s="313"/>
    </row>
    <row r="638" spans="3:13">
      <c r="C638" s="66"/>
      <c r="D638" s="66"/>
      <c r="E638" s="46"/>
      <c r="F638" s="46"/>
      <c r="G638" s="46"/>
      <c r="H638" s="46"/>
      <c r="I638" s="46"/>
      <c r="J638" s="46"/>
      <c r="K638" s="313"/>
      <c r="L638" s="313"/>
      <c r="M638" s="313"/>
    </row>
    <row r="639" spans="3:13">
      <c r="C639" s="66"/>
      <c r="D639" s="66"/>
      <c r="E639" s="46"/>
      <c r="F639" s="46"/>
      <c r="G639" s="46"/>
      <c r="H639" s="46"/>
      <c r="I639" s="46"/>
      <c r="J639" s="46"/>
      <c r="K639" s="313"/>
      <c r="L639" s="313"/>
      <c r="M639" s="313"/>
    </row>
    <row r="640" spans="3:13">
      <c r="C640" s="66"/>
      <c r="D640" s="66"/>
      <c r="E640" s="46"/>
      <c r="F640" s="46"/>
      <c r="G640" s="46"/>
      <c r="H640" s="46"/>
      <c r="I640" s="46"/>
      <c r="J640" s="46"/>
      <c r="K640" s="313"/>
      <c r="L640" s="313"/>
      <c r="M640" s="313"/>
    </row>
    <row r="641" spans="3:13">
      <c r="C641" s="66"/>
      <c r="D641" s="66"/>
      <c r="E641" s="46"/>
      <c r="F641" s="46"/>
      <c r="G641" s="46"/>
      <c r="H641" s="46"/>
      <c r="I641" s="46"/>
      <c r="J641" s="46"/>
      <c r="K641" s="313"/>
      <c r="L641" s="313"/>
      <c r="M641" s="313"/>
    </row>
    <row r="642" spans="3:13">
      <c r="C642" s="66"/>
      <c r="D642" s="66"/>
      <c r="E642" s="46"/>
      <c r="F642" s="46"/>
      <c r="G642" s="46"/>
      <c r="H642" s="46"/>
      <c r="I642" s="46"/>
      <c r="J642" s="46"/>
      <c r="K642" s="313"/>
      <c r="L642" s="313"/>
      <c r="M642" s="313"/>
    </row>
    <row r="643" spans="3:13">
      <c r="C643" s="66"/>
      <c r="D643" s="66"/>
      <c r="E643" s="46"/>
      <c r="F643" s="46"/>
      <c r="G643" s="46"/>
      <c r="H643" s="46"/>
      <c r="I643" s="46"/>
      <c r="J643" s="46"/>
      <c r="K643" s="313"/>
      <c r="L643" s="313"/>
      <c r="M643" s="313"/>
    </row>
    <row r="644" spans="3:13">
      <c r="C644" s="66"/>
      <c r="D644" s="66"/>
      <c r="E644" s="46"/>
      <c r="F644" s="46"/>
      <c r="G644" s="46"/>
      <c r="H644" s="46"/>
      <c r="I644" s="46"/>
      <c r="J644" s="46"/>
      <c r="K644" s="313"/>
      <c r="L644" s="313"/>
      <c r="M644" s="313"/>
    </row>
    <row r="645" spans="3:13">
      <c r="C645" s="66"/>
      <c r="D645" s="66"/>
      <c r="E645" s="46"/>
      <c r="F645" s="46"/>
      <c r="G645" s="46"/>
      <c r="H645" s="46"/>
      <c r="I645" s="46"/>
      <c r="J645" s="46"/>
      <c r="K645" s="313"/>
      <c r="L645" s="313"/>
      <c r="M645" s="313"/>
    </row>
    <row r="646" spans="3:13">
      <c r="C646" s="66"/>
      <c r="D646" s="66"/>
      <c r="E646" s="46"/>
      <c r="F646" s="46"/>
      <c r="G646" s="46"/>
      <c r="H646" s="46"/>
      <c r="I646" s="46"/>
      <c r="J646" s="46"/>
      <c r="K646" s="313"/>
      <c r="L646" s="313"/>
      <c r="M646" s="313"/>
    </row>
    <row r="647" spans="3:13">
      <c r="C647" s="66"/>
      <c r="D647" s="66"/>
      <c r="E647" s="46"/>
      <c r="F647" s="46"/>
      <c r="G647" s="46"/>
      <c r="H647" s="46"/>
      <c r="I647" s="46"/>
      <c r="J647" s="46"/>
      <c r="K647" s="313"/>
      <c r="L647" s="313"/>
      <c r="M647" s="313"/>
    </row>
    <row r="648" spans="3:13">
      <c r="C648" s="66"/>
      <c r="D648" s="66"/>
      <c r="E648" s="46"/>
      <c r="F648" s="46"/>
      <c r="G648" s="46"/>
      <c r="H648" s="46"/>
      <c r="I648" s="46"/>
      <c r="J648" s="46"/>
      <c r="K648" s="313"/>
      <c r="L648" s="313"/>
      <c r="M648" s="313"/>
    </row>
    <row r="649" spans="3:13">
      <c r="C649" s="66"/>
      <c r="D649" s="66"/>
      <c r="E649" s="46"/>
      <c r="F649" s="46"/>
      <c r="G649" s="46"/>
      <c r="H649" s="46"/>
      <c r="I649" s="46"/>
      <c r="J649" s="46"/>
      <c r="K649" s="313"/>
      <c r="L649" s="313"/>
      <c r="M649" s="313"/>
    </row>
    <row r="650" spans="3:13">
      <c r="C650" s="66"/>
      <c r="D650" s="66"/>
      <c r="E650" s="46"/>
      <c r="F650" s="46"/>
      <c r="G650" s="46"/>
      <c r="H650" s="46"/>
      <c r="I650" s="46"/>
      <c r="J650" s="46"/>
      <c r="K650" s="313"/>
      <c r="L650" s="313"/>
      <c r="M650" s="313"/>
    </row>
    <row r="651" spans="3:13">
      <c r="C651" s="66"/>
      <c r="D651" s="66"/>
      <c r="E651" s="46"/>
      <c r="F651" s="46"/>
      <c r="G651" s="46"/>
      <c r="H651" s="46"/>
      <c r="I651" s="46"/>
      <c r="J651" s="46"/>
      <c r="K651" s="313"/>
      <c r="L651" s="313"/>
      <c r="M651" s="313"/>
    </row>
    <row r="652" spans="3:13">
      <c r="C652" s="66"/>
      <c r="D652" s="66"/>
      <c r="E652" s="46"/>
      <c r="F652" s="46"/>
      <c r="G652" s="46"/>
      <c r="H652" s="46"/>
      <c r="I652" s="46"/>
      <c r="J652" s="46"/>
      <c r="K652" s="313"/>
      <c r="L652" s="313"/>
      <c r="M652" s="313"/>
    </row>
    <row r="653" spans="3:13">
      <c r="C653" s="66"/>
      <c r="D653" s="66"/>
      <c r="E653" s="46"/>
      <c r="F653" s="46"/>
      <c r="G653" s="46"/>
      <c r="H653" s="46"/>
      <c r="I653" s="46"/>
      <c r="J653" s="46"/>
      <c r="K653" s="313"/>
      <c r="L653" s="313"/>
      <c r="M653" s="313"/>
    </row>
    <row r="654" spans="3:13">
      <c r="C654" s="66"/>
      <c r="D654" s="66"/>
      <c r="E654" s="46"/>
      <c r="F654" s="46"/>
      <c r="G654" s="46"/>
      <c r="H654" s="46"/>
      <c r="I654" s="46"/>
      <c r="J654" s="46"/>
      <c r="K654" s="313"/>
      <c r="L654" s="313"/>
      <c r="M654" s="313"/>
    </row>
    <row r="655" spans="3:13">
      <c r="C655" s="66"/>
      <c r="D655" s="66"/>
      <c r="E655" s="46"/>
      <c r="F655" s="46"/>
      <c r="G655" s="46"/>
      <c r="H655" s="46"/>
      <c r="I655" s="46"/>
      <c r="J655" s="46"/>
      <c r="K655" s="313"/>
      <c r="L655" s="313"/>
      <c r="M655" s="313"/>
    </row>
    <row r="656" spans="3:13">
      <c r="C656" s="66"/>
      <c r="D656" s="66"/>
      <c r="E656" s="46"/>
      <c r="F656" s="46"/>
      <c r="G656" s="46"/>
      <c r="H656" s="46"/>
      <c r="I656" s="46"/>
      <c r="J656" s="46"/>
      <c r="K656" s="313"/>
      <c r="L656" s="313"/>
      <c r="M656" s="313"/>
    </row>
    <row r="657" spans="3:13">
      <c r="C657" s="66"/>
      <c r="D657" s="66"/>
      <c r="E657" s="46"/>
      <c r="F657" s="46"/>
      <c r="G657" s="46"/>
      <c r="H657" s="46"/>
      <c r="I657" s="46"/>
      <c r="J657" s="46"/>
      <c r="K657" s="313"/>
      <c r="L657" s="313"/>
      <c r="M657" s="313"/>
    </row>
    <row r="658" spans="3:13">
      <c r="C658" s="66"/>
      <c r="D658" s="66"/>
      <c r="E658" s="46"/>
      <c r="F658" s="46"/>
      <c r="G658" s="46"/>
      <c r="H658" s="46"/>
      <c r="I658" s="46"/>
      <c r="J658" s="46"/>
      <c r="K658" s="313"/>
      <c r="L658" s="313"/>
      <c r="M658" s="313"/>
    </row>
    <row r="659" spans="3:13">
      <c r="C659" s="66"/>
      <c r="D659" s="66"/>
      <c r="E659" s="46"/>
      <c r="F659" s="46"/>
      <c r="G659" s="46"/>
      <c r="H659" s="46"/>
      <c r="I659" s="46"/>
      <c r="J659" s="46"/>
      <c r="K659" s="313"/>
      <c r="L659" s="313"/>
      <c r="M659" s="313"/>
    </row>
    <row r="660" spans="3:13">
      <c r="C660" s="66"/>
      <c r="D660" s="66"/>
      <c r="E660" s="46"/>
      <c r="F660" s="46"/>
      <c r="G660" s="46"/>
      <c r="H660" s="46"/>
      <c r="I660" s="46"/>
      <c r="J660" s="46"/>
      <c r="K660" s="313"/>
      <c r="L660" s="313"/>
      <c r="M660" s="313"/>
    </row>
    <row r="661" spans="3:13">
      <c r="C661" s="66"/>
      <c r="D661" s="66"/>
      <c r="E661" s="46"/>
      <c r="F661" s="46"/>
      <c r="G661" s="46"/>
      <c r="H661" s="46"/>
      <c r="I661" s="46"/>
      <c r="J661" s="46"/>
      <c r="K661" s="313"/>
      <c r="L661" s="313"/>
      <c r="M661" s="313"/>
    </row>
    <row r="662" spans="3:13">
      <c r="C662" s="66"/>
      <c r="D662" s="66"/>
      <c r="E662" s="46"/>
      <c r="F662" s="46"/>
      <c r="G662" s="46"/>
      <c r="H662" s="46"/>
      <c r="I662" s="46"/>
      <c r="J662" s="46"/>
      <c r="K662" s="313"/>
      <c r="L662" s="313"/>
      <c r="M662" s="313"/>
    </row>
    <row r="663" spans="3:13">
      <c r="C663" s="66"/>
      <c r="D663" s="66"/>
      <c r="E663" s="46"/>
      <c r="F663" s="46"/>
      <c r="G663" s="46"/>
      <c r="H663" s="46"/>
      <c r="I663" s="46"/>
      <c r="J663" s="46"/>
      <c r="K663" s="313"/>
      <c r="L663" s="313"/>
      <c r="M663" s="313"/>
    </row>
    <row r="664" spans="3:13">
      <c r="C664" s="66"/>
      <c r="D664" s="66"/>
      <c r="E664" s="46"/>
      <c r="F664" s="46"/>
      <c r="G664" s="46"/>
      <c r="H664" s="46"/>
      <c r="I664" s="46"/>
      <c r="J664" s="46"/>
      <c r="K664" s="313"/>
      <c r="L664" s="313"/>
      <c r="M664" s="313"/>
    </row>
    <row r="665" spans="3:13">
      <c r="C665" s="66"/>
      <c r="D665" s="66"/>
      <c r="E665" s="46"/>
      <c r="F665" s="46"/>
      <c r="G665" s="46"/>
      <c r="H665" s="46"/>
      <c r="I665" s="46"/>
      <c r="J665" s="46"/>
      <c r="K665" s="313"/>
      <c r="L665" s="313"/>
      <c r="M665" s="313"/>
    </row>
    <row r="666" spans="3:13">
      <c r="C666" s="66"/>
      <c r="D666" s="66"/>
      <c r="E666" s="46"/>
      <c r="F666" s="46"/>
      <c r="G666" s="46"/>
      <c r="H666" s="46"/>
      <c r="I666" s="46"/>
      <c r="J666" s="46"/>
      <c r="K666" s="313"/>
      <c r="L666" s="313"/>
      <c r="M666" s="313"/>
    </row>
    <row r="667" spans="3:13">
      <c r="C667" s="66"/>
      <c r="D667" s="66"/>
      <c r="E667" s="46"/>
      <c r="F667" s="46"/>
      <c r="G667" s="46"/>
      <c r="H667" s="46"/>
      <c r="I667" s="46"/>
      <c r="J667" s="46"/>
      <c r="K667" s="313"/>
      <c r="L667" s="313"/>
      <c r="M667" s="313"/>
    </row>
    <row r="668" spans="3:13">
      <c r="C668" s="66"/>
      <c r="D668" s="66"/>
      <c r="E668" s="46"/>
      <c r="F668" s="46"/>
      <c r="G668" s="46"/>
      <c r="H668" s="46"/>
      <c r="I668" s="46"/>
      <c r="J668" s="46"/>
      <c r="K668" s="313"/>
      <c r="L668" s="313"/>
      <c r="M668" s="313"/>
    </row>
    <row r="669" spans="3:13">
      <c r="C669" s="66"/>
      <c r="D669" s="66"/>
      <c r="E669" s="46"/>
      <c r="F669" s="46"/>
      <c r="G669" s="46"/>
      <c r="H669" s="46"/>
      <c r="I669" s="46"/>
      <c r="J669" s="46"/>
      <c r="K669" s="313"/>
      <c r="L669" s="313"/>
      <c r="M669" s="313"/>
    </row>
    <row r="670" spans="3:13">
      <c r="C670" s="66"/>
      <c r="D670" s="66"/>
      <c r="E670" s="46"/>
      <c r="F670" s="46"/>
      <c r="G670" s="46"/>
      <c r="H670" s="46"/>
      <c r="I670" s="46"/>
      <c r="J670" s="46"/>
      <c r="K670" s="313"/>
      <c r="L670" s="313"/>
      <c r="M670" s="313"/>
    </row>
    <row r="671" spans="3:13">
      <c r="C671" s="66"/>
      <c r="D671" s="66"/>
      <c r="E671" s="46"/>
      <c r="F671" s="46"/>
      <c r="G671" s="46"/>
      <c r="H671" s="46"/>
      <c r="I671" s="46"/>
      <c r="J671" s="46"/>
      <c r="K671" s="313"/>
      <c r="L671" s="313"/>
      <c r="M671" s="313"/>
    </row>
    <row r="672" spans="3:13">
      <c r="C672" s="66"/>
      <c r="D672" s="66"/>
      <c r="E672" s="46"/>
      <c r="F672" s="46"/>
      <c r="G672" s="46"/>
      <c r="H672" s="46"/>
      <c r="I672" s="46"/>
      <c r="J672" s="46"/>
      <c r="K672" s="313"/>
      <c r="L672" s="313"/>
      <c r="M672" s="313"/>
    </row>
    <row r="673" spans="3:13">
      <c r="C673" s="66"/>
      <c r="D673" s="66"/>
      <c r="E673" s="46"/>
      <c r="F673" s="46"/>
      <c r="G673" s="46"/>
      <c r="H673" s="46"/>
      <c r="I673" s="46"/>
      <c r="J673" s="46"/>
      <c r="K673" s="313"/>
      <c r="L673" s="313"/>
      <c r="M673" s="313"/>
    </row>
    <row r="674" spans="3:13">
      <c r="C674" s="66"/>
      <c r="D674" s="66"/>
      <c r="E674" s="46"/>
      <c r="F674" s="46"/>
      <c r="G674" s="46"/>
      <c r="H674" s="46"/>
      <c r="I674" s="46"/>
      <c r="J674" s="46"/>
      <c r="K674" s="313"/>
      <c r="L674" s="313"/>
      <c r="M674" s="313"/>
    </row>
    <row r="675" spans="3:13">
      <c r="C675" s="66"/>
      <c r="D675" s="66"/>
      <c r="E675" s="46"/>
      <c r="F675" s="46"/>
      <c r="G675" s="46"/>
      <c r="H675" s="46"/>
      <c r="I675" s="46"/>
      <c r="J675" s="46"/>
      <c r="K675" s="313"/>
      <c r="L675" s="313"/>
      <c r="M675" s="313"/>
    </row>
    <row r="676" spans="3:13">
      <c r="C676" s="66"/>
      <c r="D676" s="66"/>
      <c r="E676" s="46"/>
      <c r="F676" s="46"/>
      <c r="G676" s="46"/>
      <c r="H676" s="46"/>
      <c r="I676" s="46"/>
      <c r="J676" s="46"/>
      <c r="K676" s="313"/>
      <c r="L676" s="313"/>
      <c r="M676" s="313"/>
    </row>
    <row r="677" spans="3:13">
      <c r="C677" s="66"/>
      <c r="D677" s="66"/>
      <c r="E677" s="46"/>
      <c r="F677" s="46"/>
      <c r="G677" s="46"/>
      <c r="H677" s="46"/>
      <c r="I677" s="46"/>
      <c r="J677" s="46"/>
      <c r="K677" s="313"/>
      <c r="L677" s="313"/>
      <c r="M677" s="313"/>
    </row>
    <row r="678" spans="3:13">
      <c r="C678" s="66"/>
      <c r="D678" s="66"/>
      <c r="E678" s="46"/>
      <c r="F678" s="46"/>
      <c r="G678" s="46"/>
      <c r="H678" s="46"/>
      <c r="I678" s="46"/>
      <c r="J678" s="46"/>
      <c r="K678" s="313"/>
      <c r="L678" s="313"/>
      <c r="M678" s="313"/>
    </row>
    <row r="679" spans="3:13">
      <c r="C679" s="66"/>
      <c r="D679" s="66"/>
      <c r="E679" s="46"/>
      <c r="F679" s="46"/>
      <c r="G679" s="46"/>
      <c r="H679" s="46"/>
      <c r="I679" s="46"/>
      <c r="J679" s="46"/>
      <c r="K679" s="313"/>
      <c r="L679" s="313"/>
      <c r="M679" s="313"/>
    </row>
    <row r="680" spans="3:13">
      <c r="C680" s="66"/>
      <c r="D680" s="66"/>
      <c r="E680" s="46"/>
      <c r="F680" s="46"/>
      <c r="G680" s="46"/>
      <c r="H680" s="46"/>
      <c r="I680" s="46"/>
      <c r="J680" s="46"/>
      <c r="K680" s="313"/>
      <c r="L680" s="313"/>
      <c r="M680" s="313"/>
    </row>
    <row r="681" spans="3:13">
      <c r="C681" s="66"/>
      <c r="D681" s="66"/>
      <c r="E681" s="46"/>
      <c r="F681" s="46"/>
      <c r="G681" s="46"/>
      <c r="H681" s="46"/>
      <c r="I681" s="46"/>
      <c r="J681" s="46"/>
      <c r="K681" s="313"/>
      <c r="L681" s="313"/>
      <c r="M681" s="313"/>
    </row>
    <row r="682" spans="3:13">
      <c r="C682" s="66"/>
      <c r="D682" s="66"/>
      <c r="E682" s="46"/>
      <c r="F682" s="46"/>
      <c r="G682" s="46"/>
      <c r="H682" s="46"/>
      <c r="I682" s="46"/>
      <c r="J682" s="46"/>
      <c r="K682" s="313"/>
      <c r="L682" s="313"/>
      <c r="M682" s="313"/>
    </row>
    <row r="683" spans="3:13">
      <c r="C683" s="66"/>
      <c r="D683" s="66"/>
      <c r="E683" s="46"/>
      <c r="F683" s="46"/>
      <c r="G683" s="46"/>
      <c r="H683" s="46"/>
      <c r="I683" s="46"/>
      <c r="J683" s="46"/>
      <c r="K683" s="313"/>
      <c r="L683" s="313"/>
      <c r="M683" s="313"/>
    </row>
    <row r="684" spans="3:13">
      <c r="C684" s="66"/>
      <c r="D684" s="66"/>
      <c r="E684" s="46"/>
      <c r="F684" s="46"/>
      <c r="G684" s="46"/>
      <c r="H684" s="46"/>
      <c r="I684" s="46"/>
      <c r="J684" s="46"/>
      <c r="K684" s="313"/>
      <c r="L684" s="313"/>
      <c r="M684" s="313"/>
    </row>
    <row r="685" spans="3:13">
      <c r="C685" s="66"/>
      <c r="D685" s="66"/>
      <c r="E685" s="46"/>
      <c r="F685" s="46"/>
      <c r="G685" s="46"/>
      <c r="H685" s="46"/>
      <c r="I685" s="46"/>
      <c r="J685" s="46"/>
      <c r="K685" s="313"/>
      <c r="L685" s="313"/>
      <c r="M685" s="313"/>
    </row>
    <row r="686" spans="3:13">
      <c r="C686" s="66"/>
      <c r="D686" s="66"/>
      <c r="E686" s="46"/>
      <c r="F686" s="46"/>
      <c r="G686" s="46"/>
      <c r="H686" s="46"/>
      <c r="I686" s="46"/>
      <c r="J686" s="46"/>
      <c r="K686" s="313"/>
      <c r="L686" s="313"/>
      <c r="M686" s="313"/>
    </row>
  </sheetData>
  <mergeCells count="11">
    <mergeCell ref="A1:Z1"/>
    <mergeCell ref="A2:B4"/>
    <mergeCell ref="C2:J2"/>
    <mergeCell ref="K2:R2"/>
    <mergeCell ref="S2:Z2"/>
    <mergeCell ref="C3:E3"/>
    <mergeCell ref="F3:J3"/>
    <mergeCell ref="K3:M3"/>
    <mergeCell ref="N3:R3"/>
    <mergeCell ref="S3:U3"/>
    <mergeCell ref="V3:Z3"/>
  </mergeCells>
  <phoneticPr fontId="17" type="noConversion"/>
  <printOptions horizontalCentered="1"/>
  <pageMargins left="0" right="0" top="0.51181102362204722" bottom="0.27559055118110237" header="0.15748031496062992" footer="0.15748031496062992"/>
  <pageSetup paperSize="9" scale="55" orientation="landscape" r:id="rId1"/>
  <headerFooter alignWithMargins="0">
    <oddHeader>&amp;R&amp;8 6. m. a 21/2015 (V.4.) önkormányzati rendelethez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CL949"/>
  <sheetViews>
    <sheetView view="pageBreakPreview" zoomScale="75" zoomScaleNormal="10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2.75"/>
  <cols>
    <col min="1" max="1" width="3.42578125" style="348" customWidth="1"/>
    <col min="2" max="2" width="59.28515625" style="70" customWidth="1"/>
    <col min="3" max="3" width="14.42578125" style="5" customWidth="1"/>
    <col min="4" max="4" width="10" style="5" hidden="1" customWidth="1"/>
    <col min="5" max="5" width="0" style="1" hidden="1" customWidth="1"/>
    <col min="6" max="6" width="11" style="1" customWidth="1"/>
    <col min="7" max="7" width="7.5703125" style="1" customWidth="1"/>
    <col min="8" max="8" width="7.28515625" style="1" customWidth="1"/>
    <col min="9" max="9" width="9.7109375" style="103" customWidth="1"/>
    <col min="10" max="10" width="10.28515625" style="103" customWidth="1"/>
    <col min="11" max="11" width="15.140625" style="314" customWidth="1"/>
    <col min="12" max="12" width="10.42578125" style="314" hidden="1" customWidth="1"/>
    <col min="13" max="13" width="9.140625" style="314" hidden="1" customWidth="1"/>
    <col min="14" max="14" width="10.42578125" style="52" bestFit="1" customWidth="1"/>
    <col min="15" max="15" width="9.28515625" style="52" customWidth="1"/>
    <col min="16" max="16" width="7.42578125" style="52" customWidth="1"/>
    <col min="17" max="18" width="9.5703125" style="52" customWidth="1"/>
    <col min="19" max="19" width="14.28515625" style="52" customWidth="1"/>
    <col min="20" max="20" width="11.85546875" style="52" hidden="1" customWidth="1"/>
    <col min="21" max="21" width="11.42578125" style="52" hidden="1" customWidth="1"/>
    <col min="22" max="22" width="10.140625" style="52" customWidth="1"/>
    <col min="23" max="23" width="8.5703125" style="52" customWidth="1"/>
    <col min="24" max="24" width="8" style="52" customWidth="1"/>
    <col min="25" max="25" width="9.85546875" style="863" customWidth="1"/>
    <col min="26" max="26" width="9.85546875" style="70" customWidth="1"/>
    <col min="27" max="16384" width="9.140625" style="348"/>
  </cols>
  <sheetData>
    <row r="1" spans="1:44" s="768" customFormat="1" ht="36.75" customHeight="1" thickBot="1">
      <c r="A1" s="1470" t="s">
        <v>925</v>
      </c>
      <c r="B1" s="1471"/>
      <c r="C1" s="1471"/>
      <c r="D1" s="1471"/>
      <c r="E1" s="1471"/>
      <c r="F1" s="1471"/>
      <c r="G1" s="1471"/>
      <c r="H1" s="1471"/>
      <c r="I1" s="1471"/>
      <c r="J1" s="1471"/>
      <c r="K1" s="1471"/>
      <c r="L1" s="1471"/>
      <c r="M1" s="1471"/>
      <c r="N1" s="1471"/>
      <c r="O1" s="1471"/>
      <c r="P1" s="1471"/>
      <c r="Q1" s="1471"/>
      <c r="R1" s="1471"/>
      <c r="S1" s="1471"/>
      <c r="T1" s="1471"/>
      <c r="U1" s="1471"/>
      <c r="V1" s="1471"/>
      <c r="W1" s="1471"/>
      <c r="X1" s="1471"/>
      <c r="Y1" s="1471"/>
      <c r="Z1" s="1472"/>
      <c r="AA1" s="766"/>
      <c r="AB1" s="766"/>
      <c r="AC1" s="19"/>
      <c r="AD1" s="19"/>
      <c r="AE1" s="19"/>
      <c r="AF1" s="19"/>
      <c r="AG1" s="19"/>
      <c r="AH1" s="19"/>
      <c r="AI1" s="767"/>
      <c r="AJ1" s="767"/>
      <c r="AK1" s="767"/>
      <c r="AL1" s="767"/>
      <c r="AM1" s="767"/>
      <c r="AN1" s="767"/>
      <c r="AO1" s="767"/>
      <c r="AP1" s="767"/>
      <c r="AQ1" s="767"/>
      <c r="AR1" s="767"/>
    </row>
    <row r="2" spans="1:44" s="769" customFormat="1" ht="19.5" customHeight="1" thickBot="1">
      <c r="A2" s="1491" t="s">
        <v>222</v>
      </c>
      <c r="B2" s="1492"/>
      <c r="C2" s="1479" t="s">
        <v>754</v>
      </c>
      <c r="D2" s="1480"/>
      <c r="E2" s="1480"/>
      <c r="F2" s="1480"/>
      <c r="G2" s="1480"/>
      <c r="H2" s="1480"/>
      <c r="I2" s="1480"/>
      <c r="J2" s="1497"/>
      <c r="K2" s="1487" t="s">
        <v>902</v>
      </c>
      <c r="L2" s="1480"/>
      <c r="M2" s="1480"/>
      <c r="N2" s="1480"/>
      <c r="O2" s="1480"/>
      <c r="P2" s="1480"/>
      <c r="Q2" s="1480"/>
      <c r="R2" s="1481"/>
      <c r="S2" s="1487" t="s">
        <v>903</v>
      </c>
      <c r="T2" s="1480"/>
      <c r="U2" s="1480"/>
      <c r="V2" s="1480"/>
      <c r="W2" s="1480"/>
      <c r="X2" s="1480"/>
      <c r="Y2" s="1480"/>
      <c r="Z2" s="1481"/>
      <c r="AA2" s="818"/>
      <c r="AB2" s="818"/>
    </row>
    <row r="3" spans="1:44" s="769" customFormat="1" ht="17.25" customHeight="1" thickBot="1">
      <c r="A3" s="1493"/>
      <c r="B3" s="1494"/>
      <c r="C3" s="1498" t="s">
        <v>978</v>
      </c>
      <c r="D3" s="1499"/>
      <c r="E3" s="1500"/>
      <c r="F3" s="1501" t="s">
        <v>555</v>
      </c>
      <c r="G3" s="1502"/>
      <c r="H3" s="1502"/>
      <c r="I3" s="1502"/>
      <c r="J3" s="1503"/>
      <c r="K3" s="1504" t="s">
        <v>978</v>
      </c>
      <c r="L3" s="1505"/>
      <c r="M3" s="1506"/>
      <c r="N3" s="1504" t="s">
        <v>555</v>
      </c>
      <c r="O3" s="1507"/>
      <c r="P3" s="1507"/>
      <c r="Q3" s="1507"/>
      <c r="R3" s="1508"/>
      <c r="S3" s="1504" t="s">
        <v>978</v>
      </c>
      <c r="T3" s="1505"/>
      <c r="U3" s="1506"/>
      <c r="V3" s="1504" t="s">
        <v>555</v>
      </c>
      <c r="W3" s="1507"/>
      <c r="X3" s="1507"/>
      <c r="Y3" s="1507"/>
      <c r="Z3" s="1508"/>
      <c r="AA3" s="818"/>
      <c r="AB3" s="818"/>
    </row>
    <row r="4" spans="1:44" s="769" customFormat="1" ht="50.25" customHeight="1" thickBot="1">
      <c r="A4" s="1495"/>
      <c r="B4" s="1496"/>
      <c r="C4" s="864" t="s">
        <v>556</v>
      </c>
      <c r="D4" s="865" t="s">
        <v>557</v>
      </c>
      <c r="E4" s="866" t="s">
        <v>558</v>
      </c>
      <c r="F4" s="773" t="s">
        <v>878</v>
      </c>
      <c r="G4" s="867" t="s">
        <v>1184</v>
      </c>
      <c r="H4" s="867" t="s">
        <v>227</v>
      </c>
      <c r="I4" s="774" t="s">
        <v>1215</v>
      </c>
      <c r="J4" s="773" t="s">
        <v>1216</v>
      </c>
      <c r="K4" s="774" t="s">
        <v>556</v>
      </c>
      <c r="L4" s="773" t="s">
        <v>557</v>
      </c>
      <c r="M4" s="773" t="s">
        <v>558</v>
      </c>
      <c r="N4" s="773" t="s">
        <v>878</v>
      </c>
      <c r="O4" s="776" t="s">
        <v>29</v>
      </c>
      <c r="P4" s="776" t="s">
        <v>227</v>
      </c>
      <c r="Q4" s="773" t="s">
        <v>504</v>
      </c>
      <c r="R4" s="774" t="s">
        <v>1174</v>
      </c>
      <c r="S4" s="950" t="s">
        <v>556</v>
      </c>
      <c r="T4" s="771" t="s">
        <v>557</v>
      </c>
      <c r="U4" s="868" t="s">
        <v>558</v>
      </c>
      <c r="V4" s="773" t="s">
        <v>878</v>
      </c>
      <c r="W4" s="773" t="s">
        <v>29</v>
      </c>
      <c r="X4" s="773" t="s">
        <v>227</v>
      </c>
      <c r="Y4" s="774" t="s">
        <v>504</v>
      </c>
      <c r="Z4" s="774" t="s">
        <v>1174</v>
      </c>
      <c r="AA4" s="818"/>
      <c r="AB4" s="818"/>
    </row>
    <row r="5" spans="1:44" s="769" customFormat="1" ht="14.25" customHeight="1">
      <c r="A5" s="789" t="s">
        <v>158</v>
      </c>
      <c r="B5" s="803"/>
      <c r="C5" s="869"/>
      <c r="D5" s="870"/>
      <c r="E5" s="871"/>
      <c r="F5" s="872"/>
      <c r="G5" s="873"/>
      <c r="H5" s="873"/>
      <c r="I5" s="482"/>
      <c r="J5" s="482"/>
      <c r="K5" s="874"/>
      <c r="L5" s="875"/>
      <c r="M5" s="875"/>
      <c r="N5" s="876"/>
      <c r="O5" s="875"/>
      <c r="P5" s="875"/>
      <c r="Q5" s="875"/>
      <c r="R5" s="877"/>
      <c r="S5" s="878"/>
      <c r="T5" s="879"/>
      <c r="U5" s="880"/>
      <c r="V5" s="876"/>
      <c r="W5" s="875"/>
      <c r="X5" s="875"/>
      <c r="Y5" s="482"/>
      <c r="Z5" s="483"/>
      <c r="AA5" s="818"/>
      <c r="AB5" s="818"/>
    </row>
    <row r="6" spans="1:44" s="769" customFormat="1" ht="14.25" customHeight="1" thickBot="1">
      <c r="A6" s="20" t="s">
        <v>169</v>
      </c>
      <c r="B6" s="242"/>
      <c r="C6" s="881">
        <f t="shared" ref="C6:Z6" si="0">SUM(C7:C32)</f>
        <v>18775</v>
      </c>
      <c r="D6" s="882">
        <f t="shared" si="0"/>
        <v>14783</v>
      </c>
      <c r="E6" s="883">
        <f t="shared" si="0"/>
        <v>3992</v>
      </c>
      <c r="F6" s="884">
        <f t="shared" si="0"/>
        <v>18775</v>
      </c>
      <c r="G6" s="882">
        <f t="shared" si="0"/>
        <v>0</v>
      </c>
      <c r="H6" s="882">
        <f t="shared" si="0"/>
        <v>0</v>
      </c>
      <c r="I6" s="495">
        <f t="shared" si="0"/>
        <v>0</v>
      </c>
      <c r="J6" s="495">
        <f t="shared" si="0"/>
        <v>0</v>
      </c>
      <c r="K6" s="890">
        <f t="shared" si="0"/>
        <v>153592</v>
      </c>
      <c r="L6" s="484">
        <f t="shared" si="0"/>
        <v>85110</v>
      </c>
      <c r="M6" s="853">
        <f t="shared" si="0"/>
        <v>22989</v>
      </c>
      <c r="N6" s="1272">
        <f t="shared" si="0"/>
        <v>153592</v>
      </c>
      <c r="O6" s="513">
        <f t="shared" si="0"/>
        <v>0</v>
      </c>
      <c r="P6" s="513">
        <f t="shared" si="0"/>
        <v>0</v>
      </c>
      <c r="Q6" s="513">
        <f t="shared" si="0"/>
        <v>0</v>
      </c>
      <c r="R6" s="1273">
        <f t="shared" si="0"/>
        <v>0</v>
      </c>
      <c r="S6" s="853">
        <f>SUM(S7:S32)</f>
        <v>124597</v>
      </c>
      <c r="T6" s="495">
        <f t="shared" si="0"/>
        <v>98288</v>
      </c>
      <c r="U6" s="484">
        <f t="shared" si="0"/>
        <v>26309</v>
      </c>
      <c r="V6" s="799">
        <f>SUM(V7:V32)</f>
        <v>124597</v>
      </c>
      <c r="W6" s="495">
        <f t="shared" si="0"/>
        <v>0</v>
      </c>
      <c r="X6" s="495">
        <f t="shared" si="0"/>
        <v>0</v>
      </c>
      <c r="Y6" s="495">
        <f t="shared" si="0"/>
        <v>0</v>
      </c>
      <c r="Z6" s="484">
        <f t="shared" si="0"/>
        <v>0</v>
      </c>
      <c r="AA6" s="818"/>
      <c r="AB6" s="818"/>
    </row>
    <row r="7" spans="1:44" s="769" customFormat="1" ht="15" customHeight="1">
      <c r="A7" s="789"/>
      <c r="B7" s="135" t="s">
        <v>56</v>
      </c>
      <c r="C7" s="855">
        <f>SUM(F7:J7)</f>
        <v>6350</v>
      </c>
      <c r="D7" s="801">
        <f t="shared" ref="D7:D31" si="1">SUM(C7)/1.27</f>
        <v>5000</v>
      </c>
      <c r="E7" s="800">
        <f t="shared" ref="E7:E32" si="2">SUM(D7)*0.27</f>
        <v>1350</v>
      </c>
      <c r="F7" s="885">
        <v>6350</v>
      </c>
      <c r="G7" s="801">
        <v>0</v>
      </c>
      <c r="H7" s="801">
        <v>0</v>
      </c>
      <c r="I7" s="278">
        <v>0</v>
      </c>
      <c r="J7" s="278">
        <v>0</v>
      </c>
      <c r="K7" s="479">
        <f t="shared" ref="K7:K15" si="3">SUM(N7:R7)</f>
        <v>6350</v>
      </c>
      <c r="L7" s="473">
        <v>5000</v>
      </c>
      <c r="M7" s="473">
        <v>1350</v>
      </c>
      <c r="N7" s="278">
        <v>6350</v>
      </c>
      <c r="O7" s="278">
        <v>0</v>
      </c>
      <c r="P7" s="278">
        <v>0</v>
      </c>
      <c r="Q7" s="278">
        <v>0</v>
      </c>
      <c r="R7" s="281">
        <v>0</v>
      </c>
      <c r="S7" s="496">
        <f>T7+U7</f>
        <v>4653</v>
      </c>
      <c r="T7" s="278">
        <v>3664</v>
      </c>
      <c r="U7" s="281">
        <v>989</v>
      </c>
      <c r="V7" s="480">
        <v>4653</v>
      </c>
      <c r="W7" s="278"/>
      <c r="X7" s="278"/>
      <c r="Y7" s="278"/>
      <c r="Z7" s="281"/>
      <c r="AA7" s="818"/>
      <c r="AB7" s="818"/>
    </row>
    <row r="8" spans="1:44" s="769" customFormat="1" ht="15" customHeight="1">
      <c r="A8" s="789"/>
      <c r="B8" s="135" t="s">
        <v>965</v>
      </c>
      <c r="C8" s="855">
        <f t="shared" ref="C8:C32" si="4">SUM(F8:J8)</f>
        <v>9325</v>
      </c>
      <c r="D8" s="854">
        <f>SUM(C8)/1.27-1</f>
        <v>7342</v>
      </c>
      <c r="E8" s="886">
        <f>SUM(D8)*0.27+1</f>
        <v>1983</v>
      </c>
      <c r="F8" s="885">
        <v>9325</v>
      </c>
      <c r="G8" s="801">
        <v>0</v>
      </c>
      <c r="H8" s="801">
        <v>0</v>
      </c>
      <c r="I8" s="278">
        <v>0</v>
      </c>
      <c r="J8" s="278">
        <v>0</v>
      </c>
      <c r="K8" s="479">
        <v>9957</v>
      </c>
      <c r="L8" s="473">
        <v>7342</v>
      </c>
      <c r="M8" s="473">
        <v>1983</v>
      </c>
      <c r="N8" s="278">
        <v>9957</v>
      </c>
      <c r="O8" s="278">
        <v>0</v>
      </c>
      <c r="P8" s="278">
        <v>0</v>
      </c>
      <c r="Q8" s="278">
        <v>0</v>
      </c>
      <c r="R8" s="281">
        <v>0</v>
      </c>
      <c r="S8" s="496">
        <f t="shared" ref="S8:S19" si="5">T8+U8</f>
        <v>7790</v>
      </c>
      <c r="T8" s="278">
        <v>6134</v>
      </c>
      <c r="U8" s="281">
        <v>1656</v>
      </c>
      <c r="V8" s="480">
        <v>7790</v>
      </c>
      <c r="W8" s="278"/>
      <c r="X8" s="278"/>
      <c r="Y8" s="278"/>
      <c r="Z8" s="281"/>
      <c r="AA8" s="818"/>
      <c r="AB8" s="818"/>
    </row>
    <row r="9" spans="1:44" s="769" customFormat="1" ht="15" customHeight="1">
      <c r="A9" s="789"/>
      <c r="B9" s="178" t="s">
        <v>62</v>
      </c>
      <c r="C9" s="855"/>
      <c r="D9" s="801"/>
      <c r="E9" s="800"/>
      <c r="F9" s="885"/>
      <c r="G9" s="801"/>
      <c r="H9" s="801"/>
      <c r="I9" s="278"/>
      <c r="J9" s="278"/>
      <c r="K9" s="479">
        <v>9774</v>
      </c>
      <c r="L9" s="473">
        <f t="shared" ref="L9:L17" si="6">SUM(K9)/1.27-1</f>
        <v>7695</v>
      </c>
      <c r="M9" s="473">
        <f t="shared" ref="M9:M17" si="7">SUM(L9)*0.27+1</f>
        <v>2079</v>
      </c>
      <c r="N9" s="278">
        <v>9774</v>
      </c>
      <c r="O9" s="278">
        <v>0</v>
      </c>
      <c r="P9" s="278">
        <v>0</v>
      </c>
      <c r="Q9" s="278">
        <v>0</v>
      </c>
      <c r="R9" s="281">
        <v>0</v>
      </c>
      <c r="S9" s="496">
        <f t="shared" si="5"/>
        <v>9774</v>
      </c>
      <c r="T9" s="278">
        <v>7696</v>
      </c>
      <c r="U9" s="281">
        <v>2078</v>
      </c>
      <c r="V9" s="480">
        <v>9774</v>
      </c>
      <c r="W9" s="278"/>
      <c r="X9" s="278"/>
      <c r="Y9" s="278"/>
      <c r="Z9" s="281"/>
      <c r="AA9" s="818"/>
      <c r="AB9" s="818"/>
    </row>
    <row r="10" spans="1:44" s="769" customFormat="1" ht="15" customHeight="1">
      <c r="A10" s="789"/>
      <c r="B10" s="178" t="s">
        <v>63</v>
      </c>
      <c r="C10" s="855"/>
      <c r="D10" s="801"/>
      <c r="E10" s="800"/>
      <c r="F10" s="885"/>
      <c r="G10" s="801"/>
      <c r="H10" s="801"/>
      <c r="I10" s="278"/>
      <c r="J10" s="278"/>
      <c r="K10" s="479">
        <f t="shared" si="3"/>
        <v>740</v>
      </c>
      <c r="L10" s="473">
        <f t="shared" si="6"/>
        <v>582</v>
      </c>
      <c r="M10" s="473">
        <f t="shared" si="7"/>
        <v>158</v>
      </c>
      <c r="N10" s="278">
        <v>740</v>
      </c>
      <c r="O10" s="278">
        <v>0</v>
      </c>
      <c r="P10" s="278">
        <v>0</v>
      </c>
      <c r="Q10" s="278">
        <v>0</v>
      </c>
      <c r="R10" s="281">
        <v>0</v>
      </c>
      <c r="S10" s="496">
        <f t="shared" si="5"/>
        <v>740</v>
      </c>
      <c r="T10" s="278">
        <v>583</v>
      </c>
      <c r="U10" s="281">
        <v>157</v>
      </c>
      <c r="V10" s="480">
        <v>740</v>
      </c>
      <c r="W10" s="278"/>
      <c r="X10" s="278"/>
      <c r="Y10" s="278"/>
      <c r="Z10" s="281"/>
      <c r="AA10" s="818"/>
      <c r="AB10" s="818"/>
    </row>
    <row r="11" spans="1:44" s="769" customFormat="1" ht="15" customHeight="1">
      <c r="A11" s="789"/>
      <c r="B11" s="178" t="s">
        <v>64</v>
      </c>
      <c r="C11" s="855"/>
      <c r="D11" s="801"/>
      <c r="E11" s="800"/>
      <c r="F11" s="885"/>
      <c r="G11" s="801"/>
      <c r="H11" s="801"/>
      <c r="I11" s="278"/>
      <c r="J11" s="278"/>
      <c r="K11" s="479">
        <f t="shared" si="3"/>
        <v>65082</v>
      </c>
      <c r="L11" s="473">
        <f t="shared" si="6"/>
        <v>51245</v>
      </c>
      <c r="M11" s="473">
        <f t="shared" si="7"/>
        <v>13837</v>
      </c>
      <c r="N11" s="278">
        <v>65082</v>
      </c>
      <c r="O11" s="278">
        <v>0</v>
      </c>
      <c r="P11" s="278">
        <v>0</v>
      </c>
      <c r="Q11" s="278">
        <v>0</v>
      </c>
      <c r="R11" s="281">
        <v>0</v>
      </c>
      <c r="S11" s="496">
        <f t="shared" si="5"/>
        <v>65082</v>
      </c>
      <c r="T11" s="278">
        <v>51246</v>
      </c>
      <c r="U11" s="281">
        <v>13836</v>
      </c>
      <c r="V11" s="480">
        <v>65082</v>
      </c>
      <c r="W11" s="278"/>
      <c r="X11" s="278"/>
      <c r="Y11" s="278"/>
      <c r="Z11" s="281"/>
      <c r="AA11" s="818"/>
      <c r="AB11" s="818"/>
    </row>
    <row r="12" spans="1:44" s="769" customFormat="1" ht="15" customHeight="1">
      <c r="A12" s="789"/>
      <c r="B12" s="178" t="s">
        <v>65</v>
      </c>
      <c r="C12" s="855"/>
      <c r="D12" s="801"/>
      <c r="E12" s="800"/>
      <c r="F12" s="885"/>
      <c r="G12" s="801"/>
      <c r="H12" s="801"/>
      <c r="I12" s="278"/>
      <c r="J12" s="278"/>
      <c r="K12" s="479">
        <f t="shared" si="3"/>
        <v>847</v>
      </c>
      <c r="L12" s="473">
        <f t="shared" si="6"/>
        <v>666</v>
      </c>
      <c r="M12" s="473">
        <f t="shared" si="7"/>
        <v>181</v>
      </c>
      <c r="N12" s="278">
        <v>847</v>
      </c>
      <c r="O12" s="278">
        <v>0</v>
      </c>
      <c r="P12" s="278">
        <v>0</v>
      </c>
      <c r="Q12" s="278">
        <v>0</v>
      </c>
      <c r="R12" s="281">
        <v>0</v>
      </c>
      <c r="S12" s="496">
        <f t="shared" si="5"/>
        <v>847</v>
      </c>
      <c r="T12" s="278">
        <v>847</v>
      </c>
      <c r="U12" s="281"/>
      <c r="V12" s="480">
        <v>847</v>
      </c>
      <c r="W12" s="278"/>
      <c r="X12" s="278"/>
      <c r="Y12" s="278"/>
      <c r="Z12" s="281"/>
      <c r="AA12" s="818"/>
      <c r="AB12" s="818"/>
    </row>
    <row r="13" spans="1:44" s="769" customFormat="1" ht="15" customHeight="1">
      <c r="A13" s="789"/>
      <c r="B13" s="135" t="s">
        <v>66</v>
      </c>
      <c r="C13" s="855"/>
      <c r="D13" s="801"/>
      <c r="E13" s="800"/>
      <c r="F13" s="885"/>
      <c r="G13" s="801"/>
      <c r="H13" s="801"/>
      <c r="I13" s="278"/>
      <c r="J13" s="278"/>
      <c r="K13" s="479">
        <v>5307</v>
      </c>
      <c r="L13" s="473">
        <f t="shared" si="6"/>
        <v>4178</v>
      </c>
      <c r="M13" s="473">
        <f t="shared" si="7"/>
        <v>1129</v>
      </c>
      <c r="N13" s="278">
        <v>5307</v>
      </c>
      <c r="O13" s="278">
        <v>0</v>
      </c>
      <c r="P13" s="278">
        <v>0</v>
      </c>
      <c r="Q13" s="278">
        <v>0</v>
      </c>
      <c r="R13" s="281">
        <v>0</v>
      </c>
      <c r="S13" s="496">
        <f t="shared" si="5"/>
        <v>4869</v>
      </c>
      <c r="T13" s="278">
        <v>3834</v>
      </c>
      <c r="U13" s="281">
        <v>1035</v>
      </c>
      <c r="V13" s="480">
        <v>4869</v>
      </c>
      <c r="W13" s="278"/>
      <c r="X13" s="278"/>
      <c r="Y13" s="278"/>
      <c r="Z13" s="281"/>
      <c r="AA13" s="818"/>
      <c r="AB13" s="818"/>
    </row>
    <row r="14" spans="1:44" s="769" customFormat="1" ht="15" customHeight="1">
      <c r="A14" s="789"/>
      <c r="B14" s="135" t="s">
        <v>929</v>
      </c>
      <c r="C14" s="855"/>
      <c r="D14" s="801"/>
      <c r="E14" s="800"/>
      <c r="F14" s="885"/>
      <c r="G14" s="801"/>
      <c r="H14" s="801"/>
      <c r="I14" s="278"/>
      <c r="J14" s="278"/>
      <c r="K14" s="479">
        <v>4750</v>
      </c>
      <c r="L14" s="473">
        <f t="shared" si="6"/>
        <v>3739</v>
      </c>
      <c r="M14" s="473">
        <f t="shared" si="7"/>
        <v>1011</v>
      </c>
      <c r="N14" s="278">
        <v>4750</v>
      </c>
      <c r="O14" s="278">
        <v>0</v>
      </c>
      <c r="P14" s="278">
        <v>0</v>
      </c>
      <c r="Q14" s="278">
        <v>0</v>
      </c>
      <c r="R14" s="281">
        <v>0</v>
      </c>
      <c r="S14" s="496">
        <f t="shared" si="5"/>
        <v>4750</v>
      </c>
      <c r="T14" s="278">
        <v>3740</v>
      </c>
      <c r="U14" s="281">
        <v>1010</v>
      </c>
      <c r="V14" s="480">
        <v>4750</v>
      </c>
      <c r="W14" s="278"/>
      <c r="X14" s="278"/>
      <c r="Y14" s="278"/>
      <c r="Z14" s="281"/>
      <c r="AA14" s="818"/>
      <c r="AB14" s="818"/>
    </row>
    <row r="15" spans="1:44" s="769" customFormat="1" ht="15" customHeight="1">
      <c r="A15" s="789"/>
      <c r="B15" s="135" t="s">
        <v>930</v>
      </c>
      <c r="C15" s="855"/>
      <c r="D15" s="801"/>
      <c r="E15" s="800"/>
      <c r="F15" s="885"/>
      <c r="G15" s="801"/>
      <c r="H15" s="801"/>
      <c r="I15" s="278"/>
      <c r="J15" s="278"/>
      <c r="K15" s="479">
        <f t="shared" si="3"/>
        <v>4765</v>
      </c>
      <c r="L15" s="473">
        <f t="shared" si="6"/>
        <v>3751</v>
      </c>
      <c r="M15" s="473">
        <f t="shared" si="7"/>
        <v>1014</v>
      </c>
      <c r="N15" s="278">
        <v>4765</v>
      </c>
      <c r="O15" s="278">
        <v>0</v>
      </c>
      <c r="P15" s="278">
        <v>0</v>
      </c>
      <c r="Q15" s="278">
        <v>0</v>
      </c>
      <c r="R15" s="281">
        <v>0</v>
      </c>
      <c r="S15" s="496">
        <f t="shared" si="5"/>
        <v>4765</v>
      </c>
      <c r="T15" s="278">
        <v>3752</v>
      </c>
      <c r="U15" s="281">
        <v>1013</v>
      </c>
      <c r="V15" s="480">
        <v>4765</v>
      </c>
      <c r="W15" s="278"/>
      <c r="X15" s="278"/>
      <c r="Y15" s="278"/>
      <c r="Z15" s="281"/>
      <c r="AA15" s="818"/>
      <c r="AB15" s="818"/>
    </row>
    <row r="16" spans="1:44" s="769" customFormat="1" ht="15" customHeight="1">
      <c r="A16" s="967"/>
      <c r="B16" s="135" t="s">
        <v>1310</v>
      </c>
      <c r="C16" s="855"/>
      <c r="D16" s="801"/>
      <c r="E16" s="800"/>
      <c r="F16" s="885"/>
      <c r="G16" s="801"/>
      <c r="H16" s="801"/>
      <c r="I16" s="278"/>
      <c r="J16" s="278"/>
      <c r="K16" s="479">
        <v>2731</v>
      </c>
      <c r="L16" s="473"/>
      <c r="M16" s="473"/>
      <c r="N16" s="278">
        <v>2731</v>
      </c>
      <c r="O16" s="278"/>
      <c r="P16" s="278"/>
      <c r="Q16" s="278"/>
      <c r="R16" s="281"/>
      <c r="S16" s="496">
        <f t="shared" si="5"/>
        <v>2731</v>
      </c>
      <c r="T16" s="278">
        <v>2150</v>
      </c>
      <c r="U16" s="281">
        <v>581</v>
      </c>
      <c r="V16" s="480">
        <v>2731</v>
      </c>
      <c r="W16" s="278"/>
      <c r="X16" s="278"/>
      <c r="Y16" s="278"/>
      <c r="Z16" s="281"/>
      <c r="AA16" s="818"/>
      <c r="AB16" s="818"/>
    </row>
    <row r="17" spans="1:28" s="769" customFormat="1" ht="15" customHeight="1">
      <c r="A17" s="789"/>
      <c r="B17" s="135" t="s">
        <v>966</v>
      </c>
      <c r="C17" s="855">
        <f t="shared" si="4"/>
        <v>3100</v>
      </c>
      <c r="D17" s="801">
        <f t="shared" si="1"/>
        <v>2441</v>
      </c>
      <c r="E17" s="800">
        <f t="shared" si="2"/>
        <v>659</v>
      </c>
      <c r="F17" s="885">
        <v>3100</v>
      </c>
      <c r="G17" s="801">
        <v>0</v>
      </c>
      <c r="H17" s="801">
        <v>0</v>
      </c>
      <c r="I17" s="278">
        <v>0</v>
      </c>
      <c r="J17" s="278">
        <v>0</v>
      </c>
      <c r="K17" s="479">
        <v>1159</v>
      </c>
      <c r="L17" s="473">
        <f t="shared" si="6"/>
        <v>912</v>
      </c>
      <c r="M17" s="473">
        <f t="shared" si="7"/>
        <v>247</v>
      </c>
      <c r="N17" s="278">
        <v>1159</v>
      </c>
      <c r="O17" s="278">
        <v>0</v>
      </c>
      <c r="P17" s="278">
        <v>0</v>
      </c>
      <c r="Q17" s="278">
        <v>0</v>
      </c>
      <c r="R17" s="281">
        <v>0</v>
      </c>
      <c r="S17" s="496">
        <f t="shared" si="5"/>
        <v>596</v>
      </c>
      <c r="T17" s="278">
        <v>469</v>
      </c>
      <c r="U17" s="281">
        <v>127</v>
      </c>
      <c r="V17" s="480">
        <v>596</v>
      </c>
      <c r="W17" s="278"/>
      <c r="X17" s="278"/>
      <c r="Y17" s="278"/>
      <c r="Z17" s="281"/>
      <c r="AA17" s="818"/>
      <c r="AB17" s="818"/>
    </row>
    <row r="18" spans="1:28" s="769" customFormat="1" ht="15" customHeight="1">
      <c r="A18" s="789"/>
      <c r="B18" s="135" t="s">
        <v>1311</v>
      </c>
      <c r="C18" s="855"/>
      <c r="D18" s="801">
        <f t="shared" si="1"/>
        <v>0</v>
      </c>
      <c r="E18" s="800">
        <f t="shared" si="2"/>
        <v>0</v>
      </c>
      <c r="F18" s="885"/>
      <c r="G18" s="801"/>
      <c r="H18" s="801"/>
      <c r="I18" s="278"/>
      <c r="J18" s="278"/>
      <c r="K18" s="479">
        <v>18000</v>
      </c>
      <c r="L18" s="473">
        <v>0</v>
      </c>
      <c r="M18" s="473">
        <v>0</v>
      </c>
      <c r="N18" s="278">
        <v>18000</v>
      </c>
      <c r="O18" s="278">
        <v>0</v>
      </c>
      <c r="P18" s="278">
        <v>0</v>
      </c>
      <c r="Q18" s="278">
        <v>0</v>
      </c>
      <c r="R18" s="281">
        <v>0</v>
      </c>
      <c r="S18" s="496">
        <f t="shared" si="5"/>
        <v>18000</v>
      </c>
      <c r="T18" s="278">
        <v>14173</v>
      </c>
      <c r="U18" s="281">
        <v>3827</v>
      </c>
      <c r="V18" s="278">
        <v>18000</v>
      </c>
      <c r="W18" s="278"/>
      <c r="X18" s="278"/>
      <c r="Y18" s="278"/>
      <c r="Z18" s="281"/>
      <c r="AA18" s="818"/>
      <c r="AB18" s="818"/>
    </row>
    <row r="19" spans="1:28" s="769" customFormat="1" ht="15" customHeight="1">
      <c r="A19" s="789"/>
      <c r="B19" s="135" t="s">
        <v>1312</v>
      </c>
      <c r="C19" s="855"/>
      <c r="D19" s="801">
        <f t="shared" si="1"/>
        <v>0</v>
      </c>
      <c r="E19" s="800">
        <f t="shared" si="2"/>
        <v>0</v>
      </c>
      <c r="F19" s="885"/>
      <c r="G19" s="801"/>
      <c r="H19" s="801"/>
      <c r="I19" s="278"/>
      <c r="J19" s="278"/>
      <c r="K19" s="479">
        <v>24130</v>
      </c>
      <c r="L19" s="473">
        <v>0</v>
      </c>
      <c r="M19" s="473">
        <v>0</v>
      </c>
      <c r="N19" s="278">
        <v>24130</v>
      </c>
      <c r="O19" s="278">
        <v>0</v>
      </c>
      <c r="P19" s="278">
        <v>0</v>
      </c>
      <c r="Q19" s="278">
        <v>0</v>
      </c>
      <c r="R19" s="281">
        <v>0</v>
      </c>
      <c r="S19" s="496">
        <f t="shared" si="5"/>
        <v>0</v>
      </c>
      <c r="T19" s="278"/>
      <c r="U19" s="281"/>
      <c r="V19" s="278"/>
      <c r="W19" s="278"/>
      <c r="X19" s="278"/>
      <c r="Y19" s="278"/>
      <c r="Z19" s="281"/>
      <c r="AA19" s="818"/>
      <c r="AB19" s="818"/>
    </row>
    <row r="20" spans="1:28" s="769" customFormat="1" ht="15" hidden="1" customHeight="1">
      <c r="A20" s="789"/>
      <c r="B20" s="135"/>
      <c r="C20" s="855">
        <f t="shared" si="4"/>
        <v>0</v>
      </c>
      <c r="D20" s="801">
        <f t="shared" si="1"/>
        <v>0</v>
      </c>
      <c r="E20" s="800">
        <f t="shared" si="2"/>
        <v>0</v>
      </c>
      <c r="F20" s="885"/>
      <c r="G20" s="801"/>
      <c r="H20" s="801"/>
      <c r="I20" s="278"/>
      <c r="J20" s="278"/>
      <c r="K20" s="479">
        <v>0</v>
      </c>
      <c r="L20" s="473">
        <v>0</v>
      </c>
      <c r="M20" s="473">
        <v>0</v>
      </c>
      <c r="N20" s="278">
        <v>0</v>
      </c>
      <c r="O20" s="278">
        <v>0</v>
      </c>
      <c r="P20" s="278">
        <v>0</v>
      </c>
      <c r="Q20" s="278">
        <v>0</v>
      </c>
      <c r="R20" s="281">
        <v>0</v>
      </c>
      <c r="S20" s="496">
        <f t="shared" ref="S20:S32" si="8">SUM(V20:Z20)</f>
        <v>0</v>
      </c>
      <c r="T20" s="278">
        <f t="shared" ref="T20:T32" si="9">SUM(S20)/1.27</f>
        <v>0</v>
      </c>
      <c r="U20" s="281">
        <f t="shared" ref="U20:U32" si="10">SUM(T20)*0.27</f>
        <v>0</v>
      </c>
      <c r="V20" s="278">
        <f t="shared" ref="V20:Z32" si="11">SUM(F20+N20)</f>
        <v>0</v>
      </c>
      <c r="W20" s="278">
        <f t="shared" si="11"/>
        <v>0</v>
      </c>
      <c r="X20" s="278">
        <f t="shared" si="11"/>
        <v>0</v>
      </c>
      <c r="Y20" s="278">
        <f t="shared" si="11"/>
        <v>0</v>
      </c>
      <c r="Z20" s="281">
        <f t="shared" si="11"/>
        <v>0</v>
      </c>
      <c r="AA20" s="818"/>
      <c r="AB20" s="818"/>
    </row>
    <row r="21" spans="1:28" s="769" customFormat="1" ht="15" hidden="1" customHeight="1">
      <c r="A21" s="789"/>
      <c r="B21" s="135"/>
      <c r="C21" s="855">
        <f>SUM(F21:J21)</f>
        <v>0</v>
      </c>
      <c r="D21" s="801">
        <f t="shared" si="1"/>
        <v>0</v>
      </c>
      <c r="E21" s="800">
        <f t="shared" si="2"/>
        <v>0</v>
      </c>
      <c r="F21" s="885"/>
      <c r="G21" s="801"/>
      <c r="H21" s="801"/>
      <c r="I21" s="278"/>
      <c r="J21" s="278"/>
      <c r="K21" s="479">
        <v>0</v>
      </c>
      <c r="L21" s="473">
        <v>0</v>
      </c>
      <c r="M21" s="473">
        <v>0</v>
      </c>
      <c r="N21" s="278">
        <v>0</v>
      </c>
      <c r="O21" s="278">
        <v>0</v>
      </c>
      <c r="P21" s="278">
        <v>0</v>
      </c>
      <c r="Q21" s="278">
        <v>0</v>
      </c>
      <c r="R21" s="281">
        <v>0</v>
      </c>
      <c r="S21" s="496">
        <f t="shared" si="8"/>
        <v>0</v>
      </c>
      <c r="T21" s="278">
        <f t="shared" si="9"/>
        <v>0</v>
      </c>
      <c r="U21" s="281">
        <f t="shared" si="10"/>
        <v>0</v>
      </c>
      <c r="V21" s="278">
        <f t="shared" si="11"/>
        <v>0</v>
      </c>
      <c r="W21" s="278">
        <f t="shared" si="11"/>
        <v>0</v>
      </c>
      <c r="X21" s="278">
        <f t="shared" si="11"/>
        <v>0</v>
      </c>
      <c r="Y21" s="278">
        <f t="shared" si="11"/>
        <v>0</v>
      </c>
      <c r="Z21" s="281">
        <f t="shared" si="11"/>
        <v>0</v>
      </c>
      <c r="AA21" s="818"/>
      <c r="AB21" s="818"/>
    </row>
    <row r="22" spans="1:28" s="769" customFormat="1" ht="15" hidden="1" customHeight="1">
      <c r="A22" s="789"/>
      <c r="B22" s="135"/>
      <c r="C22" s="855">
        <f>SUM(F22:J22)</f>
        <v>0</v>
      </c>
      <c r="D22" s="801">
        <f t="shared" si="1"/>
        <v>0</v>
      </c>
      <c r="E22" s="800">
        <f t="shared" si="2"/>
        <v>0</v>
      </c>
      <c r="F22" s="885"/>
      <c r="G22" s="801"/>
      <c r="H22" s="801"/>
      <c r="I22" s="278"/>
      <c r="J22" s="278"/>
      <c r="K22" s="479">
        <v>0</v>
      </c>
      <c r="L22" s="473">
        <v>0</v>
      </c>
      <c r="M22" s="473">
        <v>0</v>
      </c>
      <c r="N22" s="278">
        <v>0</v>
      </c>
      <c r="O22" s="278">
        <v>0</v>
      </c>
      <c r="P22" s="278">
        <v>0</v>
      </c>
      <c r="Q22" s="278">
        <v>0</v>
      </c>
      <c r="R22" s="281">
        <v>0</v>
      </c>
      <c r="S22" s="496">
        <f t="shared" si="8"/>
        <v>0</v>
      </c>
      <c r="T22" s="278">
        <f t="shared" si="9"/>
        <v>0</v>
      </c>
      <c r="U22" s="281">
        <f t="shared" si="10"/>
        <v>0</v>
      </c>
      <c r="V22" s="278">
        <f t="shared" si="11"/>
        <v>0</v>
      </c>
      <c r="W22" s="278">
        <f t="shared" si="11"/>
        <v>0</v>
      </c>
      <c r="X22" s="278">
        <f t="shared" si="11"/>
        <v>0</v>
      </c>
      <c r="Y22" s="278">
        <f t="shared" si="11"/>
        <v>0</v>
      </c>
      <c r="Z22" s="281">
        <f t="shared" si="11"/>
        <v>0</v>
      </c>
      <c r="AA22" s="818"/>
      <c r="AB22" s="818"/>
    </row>
    <row r="23" spans="1:28" s="769" customFormat="1" ht="15" hidden="1" customHeight="1">
      <c r="A23" s="789"/>
      <c r="B23" s="135"/>
      <c r="C23" s="855">
        <f>SUM(F23:J23)</f>
        <v>0</v>
      </c>
      <c r="D23" s="801">
        <f t="shared" si="1"/>
        <v>0</v>
      </c>
      <c r="E23" s="800">
        <f t="shared" si="2"/>
        <v>0</v>
      </c>
      <c r="F23" s="885"/>
      <c r="G23" s="801"/>
      <c r="H23" s="801"/>
      <c r="I23" s="278"/>
      <c r="J23" s="278"/>
      <c r="K23" s="479">
        <v>0</v>
      </c>
      <c r="L23" s="473">
        <v>0</v>
      </c>
      <c r="M23" s="473">
        <v>0</v>
      </c>
      <c r="N23" s="278">
        <v>0</v>
      </c>
      <c r="O23" s="278">
        <v>0</v>
      </c>
      <c r="P23" s="278">
        <v>0</v>
      </c>
      <c r="Q23" s="278">
        <v>0</v>
      </c>
      <c r="R23" s="281">
        <v>0</v>
      </c>
      <c r="S23" s="496">
        <f t="shared" si="8"/>
        <v>0</v>
      </c>
      <c r="T23" s="278">
        <f t="shared" si="9"/>
        <v>0</v>
      </c>
      <c r="U23" s="281">
        <f t="shared" si="10"/>
        <v>0</v>
      </c>
      <c r="V23" s="278">
        <f t="shared" si="11"/>
        <v>0</v>
      </c>
      <c r="W23" s="278">
        <f t="shared" si="11"/>
        <v>0</v>
      </c>
      <c r="X23" s="278">
        <f t="shared" si="11"/>
        <v>0</v>
      </c>
      <c r="Y23" s="278">
        <f t="shared" si="11"/>
        <v>0</v>
      </c>
      <c r="Z23" s="281">
        <f t="shared" si="11"/>
        <v>0</v>
      </c>
      <c r="AA23" s="818"/>
      <c r="AB23" s="818"/>
    </row>
    <row r="24" spans="1:28" s="769" customFormat="1" ht="15" hidden="1" customHeight="1">
      <c r="A24" s="789"/>
      <c r="B24" s="135"/>
      <c r="C24" s="855">
        <f t="shared" si="4"/>
        <v>0</v>
      </c>
      <c r="D24" s="801">
        <f t="shared" si="1"/>
        <v>0</v>
      </c>
      <c r="E24" s="800">
        <f t="shared" si="2"/>
        <v>0</v>
      </c>
      <c r="F24" s="885"/>
      <c r="G24" s="801"/>
      <c r="H24" s="801"/>
      <c r="I24" s="278"/>
      <c r="J24" s="278"/>
      <c r="K24" s="479">
        <v>0</v>
      </c>
      <c r="L24" s="473">
        <v>0</v>
      </c>
      <c r="M24" s="473">
        <v>0</v>
      </c>
      <c r="N24" s="278">
        <v>0</v>
      </c>
      <c r="O24" s="278">
        <v>0</v>
      </c>
      <c r="P24" s="278">
        <v>0</v>
      </c>
      <c r="Q24" s="278">
        <v>0</v>
      </c>
      <c r="R24" s="281">
        <v>0</v>
      </c>
      <c r="S24" s="496">
        <f t="shared" si="8"/>
        <v>0</v>
      </c>
      <c r="T24" s="278">
        <f t="shared" si="9"/>
        <v>0</v>
      </c>
      <c r="U24" s="281">
        <f t="shared" si="10"/>
        <v>0</v>
      </c>
      <c r="V24" s="278">
        <f t="shared" si="11"/>
        <v>0</v>
      </c>
      <c r="W24" s="278">
        <f t="shared" si="11"/>
        <v>0</v>
      </c>
      <c r="X24" s="278">
        <f t="shared" si="11"/>
        <v>0</v>
      </c>
      <c r="Y24" s="278">
        <f t="shared" si="11"/>
        <v>0</v>
      </c>
      <c r="Z24" s="281">
        <f t="shared" si="11"/>
        <v>0</v>
      </c>
      <c r="AA24" s="818"/>
      <c r="AB24" s="818"/>
    </row>
    <row r="25" spans="1:28" s="769" customFormat="1" ht="14.25" hidden="1" customHeight="1">
      <c r="A25" s="789"/>
      <c r="B25" s="135"/>
      <c r="C25" s="855">
        <f t="shared" si="4"/>
        <v>0</v>
      </c>
      <c r="D25" s="801">
        <f t="shared" si="1"/>
        <v>0</v>
      </c>
      <c r="E25" s="800">
        <f t="shared" si="2"/>
        <v>0</v>
      </c>
      <c r="F25" s="885"/>
      <c r="G25" s="801"/>
      <c r="H25" s="801"/>
      <c r="I25" s="278"/>
      <c r="J25" s="278"/>
      <c r="K25" s="479">
        <v>0</v>
      </c>
      <c r="L25" s="473">
        <v>0</v>
      </c>
      <c r="M25" s="473">
        <v>0</v>
      </c>
      <c r="N25" s="278">
        <v>0</v>
      </c>
      <c r="O25" s="278">
        <v>0</v>
      </c>
      <c r="P25" s="278">
        <v>0</v>
      </c>
      <c r="Q25" s="278">
        <v>0</v>
      </c>
      <c r="R25" s="281">
        <v>0</v>
      </c>
      <c r="S25" s="496">
        <f t="shared" si="8"/>
        <v>0</v>
      </c>
      <c r="T25" s="278">
        <f t="shared" si="9"/>
        <v>0</v>
      </c>
      <c r="U25" s="281">
        <f t="shared" si="10"/>
        <v>0</v>
      </c>
      <c r="V25" s="278">
        <f t="shared" si="11"/>
        <v>0</v>
      </c>
      <c r="W25" s="278">
        <f t="shared" si="11"/>
        <v>0</v>
      </c>
      <c r="X25" s="278">
        <v>0</v>
      </c>
      <c r="Y25" s="278">
        <f t="shared" si="11"/>
        <v>0</v>
      </c>
      <c r="Z25" s="281">
        <f t="shared" si="11"/>
        <v>0</v>
      </c>
      <c r="AA25" s="818"/>
      <c r="AB25" s="818"/>
    </row>
    <row r="26" spans="1:28" s="769" customFormat="1" ht="14.25" hidden="1" customHeight="1">
      <c r="A26" s="789"/>
      <c r="B26" s="135"/>
      <c r="C26" s="855">
        <f t="shared" si="4"/>
        <v>0</v>
      </c>
      <c r="D26" s="801">
        <f t="shared" si="1"/>
        <v>0</v>
      </c>
      <c r="E26" s="800">
        <f t="shared" si="2"/>
        <v>0</v>
      </c>
      <c r="F26" s="885"/>
      <c r="G26" s="801"/>
      <c r="H26" s="801"/>
      <c r="I26" s="278"/>
      <c r="J26" s="278"/>
      <c r="K26" s="479">
        <v>0</v>
      </c>
      <c r="L26" s="473">
        <v>0</v>
      </c>
      <c r="M26" s="473">
        <v>0</v>
      </c>
      <c r="N26" s="278">
        <v>0</v>
      </c>
      <c r="O26" s="278">
        <v>0</v>
      </c>
      <c r="P26" s="278">
        <v>0</v>
      </c>
      <c r="Q26" s="278">
        <v>0</v>
      </c>
      <c r="R26" s="281">
        <v>0</v>
      </c>
      <c r="S26" s="496">
        <f t="shared" si="8"/>
        <v>0</v>
      </c>
      <c r="T26" s="278">
        <f t="shared" si="9"/>
        <v>0</v>
      </c>
      <c r="U26" s="281">
        <f t="shared" si="10"/>
        <v>0</v>
      </c>
      <c r="V26" s="278">
        <f t="shared" si="11"/>
        <v>0</v>
      </c>
      <c r="W26" s="278">
        <f t="shared" si="11"/>
        <v>0</v>
      </c>
      <c r="X26" s="278">
        <v>0</v>
      </c>
      <c r="Y26" s="278">
        <f t="shared" si="11"/>
        <v>0</v>
      </c>
      <c r="Z26" s="281">
        <f t="shared" si="11"/>
        <v>0</v>
      </c>
      <c r="AA26" s="818"/>
      <c r="AB26" s="818"/>
    </row>
    <row r="27" spans="1:28" s="769" customFormat="1" ht="14.25" hidden="1" customHeight="1">
      <c r="A27" s="789"/>
      <c r="B27" s="135"/>
      <c r="C27" s="855">
        <f t="shared" si="4"/>
        <v>0</v>
      </c>
      <c r="D27" s="801">
        <f t="shared" si="1"/>
        <v>0</v>
      </c>
      <c r="E27" s="800">
        <f t="shared" si="2"/>
        <v>0</v>
      </c>
      <c r="F27" s="885"/>
      <c r="G27" s="801"/>
      <c r="H27" s="801"/>
      <c r="I27" s="278"/>
      <c r="J27" s="278"/>
      <c r="K27" s="479">
        <v>0</v>
      </c>
      <c r="L27" s="473">
        <v>0</v>
      </c>
      <c r="M27" s="473">
        <v>0</v>
      </c>
      <c r="N27" s="278">
        <v>0</v>
      </c>
      <c r="O27" s="278">
        <v>0</v>
      </c>
      <c r="P27" s="278">
        <v>0</v>
      </c>
      <c r="Q27" s="278">
        <v>0</v>
      </c>
      <c r="R27" s="281">
        <v>0</v>
      </c>
      <c r="S27" s="496">
        <f t="shared" si="8"/>
        <v>0</v>
      </c>
      <c r="T27" s="278">
        <f t="shared" si="9"/>
        <v>0</v>
      </c>
      <c r="U27" s="281">
        <f t="shared" si="10"/>
        <v>0</v>
      </c>
      <c r="V27" s="278">
        <f t="shared" si="11"/>
        <v>0</v>
      </c>
      <c r="W27" s="278">
        <f t="shared" si="11"/>
        <v>0</v>
      </c>
      <c r="X27" s="278">
        <v>0</v>
      </c>
      <c r="Y27" s="278">
        <f t="shared" si="11"/>
        <v>0</v>
      </c>
      <c r="Z27" s="281">
        <f t="shared" si="11"/>
        <v>0</v>
      </c>
      <c r="AA27" s="818"/>
      <c r="AB27" s="818"/>
    </row>
    <row r="28" spans="1:28" s="769" customFormat="1" ht="14.25" hidden="1" customHeight="1">
      <c r="A28" s="789"/>
      <c r="B28" s="135"/>
      <c r="C28" s="855">
        <f t="shared" si="4"/>
        <v>0</v>
      </c>
      <c r="D28" s="801">
        <f t="shared" si="1"/>
        <v>0</v>
      </c>
      <c r="E28" s="800">
        <f t="shared" si="2"/>
        <v>0</v>
      </c>
      <c r="F28" s="885"/>
      <c r="G28" s="801"/>
      <c r="H28" s="801"/>
      <c r="I28" s="278"/>
      <c r="J28" s="278"/>
      <c r="K28" s="479">
        <v>0</v>
      </c>
      <c r="L28" s="473">
        <v>0</v>
      </c>
      <c r="M28" s="473">
        <v>0</v>
      </c>
      <c r="N28" s="278">
        <v>0</v>
      </c>
      <c r="O28" s="278">
        <v>0</v>
      </c>
      <c r="P28" s="278">
        <v>0</v>
      </c>
      <c r="Q28" s="278">
        <v>0</v>
      </c>
      <c r="R28" s="281">
        <v>0</v>
      </c>
      <c r="S28" s="496">
        <f t="shared" si="8"/>
        <v>0</v>
      </c>
      <c r="T28" s="278">
        <f t="shared" si="9"/>
        <v>0</v>
      </c>
      <c r="U28" s="281">
        <f t="shared" si="10"/>
        <v>0</v>
      </c>
      <c r="V28" s="278">
        <f t="shared" si="11"/>
        <v>0</v>
      </c>
      <c r="W28" s="278">
        <f t="shared" si="11"/>
        <v>0</v>
      </c>
      <c r="X28" s="278">
        <v>0</v>
      </c>
      <c r="Y28" s="278">
        <f t="shared" si="11"/>
        <v>0</v>
      </c>
      <c r="Z28" s="281">
        <f t="shared" si="11"/>
        <v>0</v>
      </c>
      <c r="AA28" s="818"/>
      <c r="AB28" s="818"/>
    </row>
    <row r="29" spans="1:28" s="769" customFormat="1" ht="14.25" hidden="1" customHeight="1">
      <c r="A29" s="789"/>
      <c r="B29" s="135"/>
      <c r="C29" s="855">
        <f t="shared" si="4"/>
        <v>0</v>
      </c>
      <c r="D29" s="801">
        <f t="shared" si="1"/>
        <v>0</v>
      </c>
      <c r="E29" s="800">
        <f t="shared" si="2"/>
        <v>0</v>
      </c>
      <c r="F29" s="885"/>
      <c r="G29" s="801"/>
      <c r="H29" s="801"/>
      <c r="I29" s="278"/>
      <c r="J29" s="278"/>
      <c r="K29" s="479">
        <v>0</v>
      </c>
      <c r="L29" s="473">
        <v>0</v>
      </c>
      <c r="M29" s="473">
        <v>0</v>
      </c>
      <c r="N29" s="278">
        <v>0</v>
      </c>
      <c r="O29" s="278">
        <v>0</v>
      </c>
      <c r="P29" s="278">
        <v>0</v>
      </c>
      <c r="Q29" s="278">
        <v>0</v>
      </c>
      <c r="R29" s="281">
        <v>0</v>
      </c>
      <c r="S29" s="496">
        <f t="shared" si="8"/>
        <v>0</v>
      </c>
      <c r="T29" s="278">
        <f t="shared" si="9"/>
        <v>0</v>
      </c>
      <c r="U29" s="281">
        <f t="shared" si="10"/>
        <v>0</v>
      </c>
      <c r="V29" s="278">
        <f t="shared" si="11"/>
        <v>0</v>
      </c>
      <c r="W29" s="278">
        <f t="shared" si="11"/>
        <v>0</v>
      </c>
      <c r="X29" s="278">
        <v>0</v>
      </c>
      <c r="Y29" s="278">
        <f t="shared" si="11"/>
        <v>0</v>
      </c>
      <c r="Z29" s="281">
        <f t="shared" si="11"/>
        <v>0</v>
      </c>
      <c r="AA29" s="818"/>
      <c r="AB29" s="818"/>
    </row>
    <row r="30" spans="1:28" s="769" customFormat="1" ht="14.25" hidden="1" customHeight="1">
      <c r="A30" s="789"/>
      <c r="B30" s="135"/>
      <c r="C30" s="855">
        <f t="shared" si="4"/>
        <v>0</v>
      </c>
      <c r="D30" s="801">
        <f t="shared" si="1"/>
        <v>0</v>
      </c>
      <c r="E30" s="800">
        <f t="shared" si="2"/>
        <v>0</v>
      </c>
      <c r="F30" s="885"/>
      <c r="G30" s="801"/>
      <c r="H30" s="801"/>
      <c r="I30" s="278"/>
      <c r="J30" s="278"/>
      <c r="K30" s="479">
        <v>0</v>
      </c>
      <c r="L30" s="473">
        <v>0</v>
      </c>
      <c r="M30" s="473">
        <v>0</v>
      </c>
      <c r="N30" s="278">
        <v>0</v>
      </c>
      <c r="O30" s="278">
        <v>0</v>
      </c>
      <c r="P30" s="278">
        <v>0</v>
      </c>
      <c r="Q30" s="278">
        <v>0</v>
      </c>
      <c r="R30" s="281">
        <v>0</v>
      </c>
      <c r="S30" s="496">
        <f t="shared" si="8"/>
        <v>0</v>
      </c>
      <c r="T30" s="278">
        <f t="shared" si="9"/>
        <v>0</v>
      </c>
      <c r="U30" s="281">
        <f t="shared" si="10"/>
        <v>0</v>
      </c>
      <c r="V30" s="278">
        <f t="shared" si="11"/>
        <v>0</v>
      </c>
      <c r="W30" s="278">
        <f t="shared" si="11"/>
        <v>0</v>
      </c>
      <c r="X30" s="278">
        <v>0</v>
      </c>
      <c r="Y30" s="278">
        <f t="shared" si="11"/>
        <v>0</v>
      </c>
      <c r="Z30" s="281">
        <f t="shared" si="11"/>
        <v>0</v>
      </c>
      <c r="AA30" s="818"/>
      <c r="AB30" s="818"/>
    </row>
    <row r="31" spans="1:28" s="769" customFormat="1" ht="14.25" hidden="1" customHeight="1">
      <c r="A31" s="789"/>
      <c r="B31" s="135"/>
      <c r="C31" s="855">
        <f t="shared" si="4"/>
        <v>0</v>
      </c>
      <c r="D31" s="801">
        <f t="shared" si="1"/>
        <v>0</v>
      </c>
      <c r="E31" s="800">
        <f t="shared" si="2"/>
        <v>0</v>
      </c>
      <c r="F31" s="885"/>
      <c r="G31" s="801"/>
      <c r="H31" s="801"/>
      <c r="I31" s="278"/>
      <c r="J31" s="278"/>
      <c r="K31" s="479">
        <v>0</v>
      </c>
      <c r="L31" s="473">
        <v>0</v>
      </c>
      <c r="M31" s="473">
        <v>0</v>
      </c>
      <c r="N31" s="278">
        <v>0</v>
      </c>
      <c r="O31" s="278">
        <v>0</v>
      </c>
      <c r="P31" s="278">
        <v>0</v>
      </c>
      <c r="Q31" s="278">
        <v>0</v>
      </c>
      <c r="R31" s="281">
        <v>0</v>
      </c>
      <c r="S31" s="496">
        <f t="shared" si="8"/>
        <v>0</v>
      </c>
      <c r="T31" s="278">
        <f t="shared" si="9"/>
        <v>0</v>
      </c>
      <c r="U31" s="281">
        <f t="shared" si="10"/>
        <v>0</v>
      </c>
      <c r="V31" s="278">
        <f t="shared" si="11"/>
        <v>0</v>
      </c>
      <c r="W31" s="278">
        <f t="shared" si="11"/>
        <v>0</v>
      </c>
      <c r="X31" s="278">
        <v>0</v>
      </c>
      <c r="Y31" s="278">
        <f t="shared" si="11"/>
        <v>0</v>
      </c>
      <c r="Z31" s="281">
        <f t="shared" si="11"/>
        <v>0</v>
      </c>
      <c r="AA31" s="818"/>
      <c r="AB31" s="818"/>
    </row>
    <row r="32" spans="1:28" s="769" customFormat="1" ht="14.25" hidden="1" customHeight="1">
      <c r="A32" s="789"/>
      <c r="B32" s="135"/>
      <c r="C32" s="855">
        <f t="shared" si="4"/>
        <v>0</v>
      </c>
      <c r="D32" s="801">
        <f>SUM(C32)/1.27</f>
        <v>0</v>
      </c>
      <c r="E32" s="800">
        <f t="shared" si="2"/>
        <v>0</v>
      </c>
      <c r="F32" s="885"/>
      <c r="G32" s="801"/>
      <c r="H32" s="801"/>
      <c r="I32" s="278"/>
      <c r="J32" s="278"/>
      <c r="K32" s="479">
        <v>0</v>
      </c>
      <c r="L32" s="473">
        <v>0</v>
      </c>
      <c r="M32" s="473">
        <v>0</v>
      </c>
      <c r="N32" s="278">
        <v>0</v>
      </c>
      <c r="O32" s="278">
        <v>0</v>
      </c>
      <c r="P32" s="278">
        <v>0</v>
      </c>
      <c r="Q32" s="278">
        <v>0</v>
      </c>
      <c r="R32" s="281">
        <v>0</v>
      </c>
      <c r="S32" s="496">
        <f t="shared" si="8"/>
        <v>0</v>
      </c>
      <c r="T32" s="278">
        <f t="shared" si="9"/>
        <v>0</v>
      </c>
      <c r="U32" s="281">
        <f t="shared" si="10"/>
        <v>0</v>
      </c>
      <c r="V32" s="278">
        <f t="shared" si="11"/>
        <v>0</v>
      </c>
      <c r="W32" s="278">
        <f t="shared" si="11"/>
        <v>0</v>
      </c>
      <c r="X32" s="278">
        <v>0</v>
      </c>
      <c r="Y32" s="278">
        <f t="shared" si="11"/>
        <v>0</v>
      </c>
      <c r="Z32" s="281">
        <f t="shared" si="11"/>
        <v>0</v>
      </c>
      <c r="AA32" s="818"/>
      <c r="AB32" s="818"/>
    </row>
    <row r="33" spans="1:28" s="769" customFormat="1" ht="11.25" customHeight="1">
      <c r="A33" s="789"/>
      <c r="B33" s="135"/>
      <c r="C33" s="887"/>
      <c r="D33" s="767"/>
      <c r="E33" s="888"/>
      <c r="F33" s="872"/>
      <c r="G33" s="873"/>
      <c r="H33" s="873"/>
      <c r="I33" s="482"/>
      <c r="J33" s="482"/>
      <c r="K33" s="806"/>
      <c r="L33" s="482"/>
      <c r="M33" s="482"/>
      <c r="N33" s="481"/>
      <c r="O33" s="482"/>
      <c r="P33" s="482"/>
      <c r="Q33" s="482"/>
      <c r="R33" s="483"/>
      <c r="S33" s="889"/>
      <c r="T33" s="807"/>
      <c r="U33" s="809"/>
      <c r="V33" s="481"/>
      <c r="W33" s="482"/>
      <c r="X33" s="482"/>
      <c r="Y33" s="482"/>
      <c r="Z33" s="483"/>
      <c r="AA33" s="818"/>
      <c r="AB33" s="818"/>
    </row>
    <row r="34" spans="1:28" s="769" customFormat="1" ht="14.25" customHeight="1">
      <c r="A34" s="20" t="s">
        <v>220</v>
      </c>
      <c r="B34" s="242"/>
      <c r="C34" s="881">
        <f t="shared" ref="C34:X34" si="12">SUM(C35:C37)</f>
        <v>0</v>
      </c>
      <c r="D34" s="882">
        <f t="shared" si="12"/>
        <v>0</v>
      </c>
      <c r="E34" s="883">
        <f t="shared" si="12"/>
        <v>0</v>
      </c>
      <c r="F34" s="884">
        <f t="shared" si="12"/>
        <v>0</v>
      </c>
      <c r="G34" s="882">
        <f t="shared" si="12"/>
        <v>0</v>
      </c>
      <c r="H34" s="882">
        <f t="shared" si="12"/>
        <v>0</v>
      </c>
      <c r="I34" s="495">
        <f t="shared" si="12"/>
        <v>0</v>
      </c>
      <c r="J34" s="495">
        <f t="shared" si="12"/>
        <v>0</v>
      </c>
      <c r="K34" s="890">
        <f t="shared" si="12"/>
        <v>9126</v>
      </c>
      <c r="L34" s="484">
        <f t="shared" si="12"/>
        <v>6099</v>
      </c>
      <c r="M34" s="853">
        <f t="shared" si="12"/>
        <v>1649</v>
      </c>
      <c r="N34" s="799">
        <f t="shared" si="12"/>
        <v>9126</v>
      </c>
      <c r="O34" s="495">
        <f t="shared" si="12"/>
        <v>0</v>
      </c>
      <c r="P34" s="495">
        <f t="shared" si="12"/>
        <v>0</v>
      </c>
      <c r="Q34" s="495">
        <f t="shared" si="12"/>
        <v>0</v>
      </c>
      <c r="R34" s="484">
        <f t="shared" si="12"/>
        <v>0</v>
      </c>
      <c r="S34" s="853">
        <f t="shared" si="12"/>
        <v>7950</v>
      </c>
      <c r="T34" s="495">
        <f t="shared" si="12"/>
        <v>6260</v>
      </c>
      <c r="U34" s="484">
        <f t="shared" si="12"/>
        <v>1690</v>
      </c>
      <c r="V34" s="495">
        <f t="shared" si="12"/>
        <v>7950</v>
      </c>
      <c r="W34" s="495">
        <f t="shared" si="12"/>
        <v>0</v>
      </c>
      <c r="X34" s="495">
        <f t="shared" si="12"/>
        <v>0</v>
      </c>
      <c r="Y34" s="495">
        <f>SUM(Y35:Y37)</f>
        <v>0</v>
      </c>
      <c r="Z34" s="484">
        <f>SUM(Z35:Z37)</f>
        <v>0</v>
      </c>
      <c r="AA34" s="818"/>
      <c r="AB34" s="818"/>
    </row>
    <row r="35" spans="1:28" s="769" customFormat="1" ht="14.25" customHeight="1">
      <c r="A35" s="18"/>
      <c r="B35" s="135" t="s">
        <v>778</v>
      </c>
      <c r="C35" s="855"/>
      <c r="D35" s="801"/>
      <c r="E35" s="800"/>
      <c r="F35" s="801"/>
      <c r="G35" s="801"/>
      <c r="H35" s="801"/>
      <c r="I35" s="278"/>
      <c r="J35" s="278"/>
      <c r="K35" s="479">
        <v>3429</v>
      </c>
      <c r="L35" s="473">
        <f>SUM(K35)/1.27-1</f>
        <v>2699</v>
      </c>
      <c r="M35" s="473">
        <f>SUM(L35)*0.27+1</f>
        <v>730</v>
      </c>
      <c r="N35" s="278">
        <v>3429</v>
      </c>
      <c r="O35" s="278">
        <v>0</v>
      </c>
      <c r="P35" s="278">
        <v>0</v>
      </c>
      <c r="Q35" s="278">
        <v>0</v>
      </c>
      <c r="R35" s="281">
        <v>0</v>
      </c>
      <c r="S35" s="496">
        <f>T35+U35</f>
        <v>3429</v>
      </c>
      <c r="T35" s="278">
        <v>2700</v>
      </c>
      <c r="U35" s="281">
        <v>729</v>
      </c>
      <c r="V35" s="278">
        <v>3429</v>
      </c>
      <c r="W35" s="278"/>
      <c r="X35" s="278"/>
      <c r="Y35" s="278"/>
      <c r="Z35" s="281"/>
      <c r="AA35" s="818"/>
      <c r="AB35" s="818"/>
    </row>
    <row r="36" spans="1:28" s="769" customFormat="1" ht="14.25" customHeight="1">
      <c r="A36" s="18"/>
      <c r="B36" s="135" t="s">
        <v>66</v>
      </c>
      <c r="C36" s="855"/>
      <c r="D36" s="801"/>
      <c r="E36" s="800"/>
      <c r="F36" s="801"/>
      <c r="G36" s="801"/>
      <c r="H36" s="801"/>
      <c r="I36" s="278"/>
      <c r="J36" s="278"/>
      <c r="K36" s="479">
        <v>4319</v>
      </c>
      <c r="L36" s="473">
        <f>SUM(K36)/1.27-1</f>
        <v>3400</v>
      </c>
      <c r="M36" s="473">
        <f>SUM(L36)*0.27+1</f>
        <v>919</v>
      </c>
      <c r="N36" s="278">
        <v>4319</v>
      </c>
      <c r="O36" s="278">
        <v>0</v>
      </c>
      <c r="P36" s="278">
        <v>0</v>
      </c>
      <c r="Q36" s="278">
        <v>0</v>
      </c>
      <c r="R36" s="281">
        <v>0</v>
      </c>
      <c r="S36" s="496">
        <f t="shared" ref="S36:S37" si="13">T36+U36</f>
        <v>3144</v>
      </c>
      <c r="T36" s="278">
        <v>2476</v>
      </c>
      <c r="U36" s="281">
        <v>668</v>
      </c>
      <c r="V36" s="278">
        <v>3144</v>
      </c>
      <c r="W36" s="278"/>
      <c r="X36" s="278"/>
      <c r="Y36" s="278"/>
      <c r="Z36" s="281"/>
      <c r="AA36" s="818"/>
      <c r="AB36" s="818"/>
    </row>
    <row r="37" spans="1:28" s="769" customFormat="1" ht="14.25" customHeight="1">
      <c r="A37" s="789"/>
      <c r="B37" s="135" t="s">
        <v>1313</v>
      </c>
      <c r="C37" s="855"/>
      <c r="D37" s="801">
        <f>SUM(C37)/1.27</f>
        <v>0</v>
      </c>
      <c r="E37" s="800">
        <f>SUM(D37)*0.27</f>
        <v>0</v>
      </c>
      <c r="F37" s="801"/>
      <c r="G37" s="801"/>
      <c r="H37" s="801"/>
      <c r="I37" s="278"/>
      <c r="J37" s="278"/>
      <c r="K37" s="479">
        <v>1378</v>
      </c>
      <c r="L37" s="473">
        <v>0</v>
      </c>
      <c r="M37" s="473">
        <v>0</v>
      </c>
      <c r="N37" s="278">
        <v>1378</v>
      </c>
      <c r="O37" s="278">
        <v>0</v>
      </c>
      <c r="P37" s="278">
        <v>0</v>
      </c>
      <c r="Q37" s="278">
        <v>0</v>
      </c>
      <c r="R37" s="281">
        <v>0</v>
      </c>
      <c r="S37" s="496">
        <f t="shared" si="13"/>
        <v>1377</v>
      </c>
      <c r="T37" s="278">
        <v>1084</v>
      </c>
      <c r="U37" s="281">
        <v>293</v>
      </c>
      <c r="V37" s="278">
        <v>1377</v>
      </c>
      <c r="W37" s="278">
        <f>SUM(G37+O37)</f>
        <v>0</v>
      </c>
      <c r="X37" s="278">
        <f>SUM(H37+P37)</f>
        <v>0</v>
      </c>
      <c r="Y37" s="278">
        <f>SUM(I37+Q37)</f>
        <v>0</v>
      </c>
      <c r="Z37" s="281">
        <f>SUM(J37+R37)</f>
        <v>0</v>
      </c>
      <c r="AA37" s="818"/>
      <c r="AB37" s="818"/>
    </row>
    <row r="38" spans="1:28" s="769" customFormat="1" ht="14.25" customHeight="1">
      <c r="A38" s="789"/>
      <c r="B38" s="135"/>
      <c r="C38" s="887"/>
      <c r="D38" s="767"/>
      <c r="E38" s="888"/>
      <c r="F38" s="872"/>
      <c r="G38" s="873"/>
      <c r="H38" s="873"/>
      <c r="I38" s="482"/>
      <c r="J38" s="482"/>
      <c r="K38" s="806"/>
      <c r="L38" s="482"/>
      <c r="M38" s="482"/>
      <c r="N38" s="481"/>
      <c r="O38" s="482"/>
      <c r="P38" s="482"/>
      <c r="Q38" s="482"/>
      <c r="R38" s="483"/>
      <c r="S38" s="889"/>
      <c r="T38" s="807"/>
      <c r="U38" s="809"/>
      <c r="V38" s="481"/>
      <c r="W38" s="482"/>
      <c r="X38" s="482"/>
      <c r="Y38" s="482"/>
      <c r="Z38" s="483"/>
      <c r="AA38" s="818"/>
      <c r="AB38" s="818"/>
    </row>
    <row r="39" spans="1:28" s="769" customFormat="1" ht="14.25" customHeight="1">
      <c r="A39" s="20" t="s">
        <v>171</v>
      </c>
      <c r="B39" s="242"/>
      <c r="C39" s="881">
        <f t="shared" ref="C39:X39" si="14">SUM(C40:C45)</f>
        <v>0</v>
      </c>
      <c r="D39" s="882">
        <f t="shared" si="14"/>
        <v>0</v>
      </c>
      <c r="E39" s="883">
        <f t="shared" si="14"/>
        <v>0</v>
      </c>
      <c r="F39" s="884">
        <f t="shared" si="14"/>
        <v>0</v>
      </c>
      <c r="G39" s="882">
        <f t="shared" si="14"/>
        <v>0</v>
      </c>
      <c r="H39" s="882">
        <f t="shared" si="14"/>
        <v>0</v>
      </c>
      <c r="I39" s="495">
        <f t="shared" si="14"/>
        <v>0</v>
      </c>
      <c r="J39" s="495">
        <f t="shared" si="14"/>
        <v>0</v>
      </c>
      <c r="K39" s="890">
        <f t="shared" si="14"/>
        <v>7115</v>
      </c>
      <c r="L39" s="484">
        <f t="shared" si="14"/>
        <v>5601</v>
      </c>
      <c r="M39" s="853">
        <f t="shared" si="14"/>
        <v>1513</v>
      </c>
      <c r="N39" s="799">
        <f t="shared" si="14"/>
        <v>7115</v>
      </c>
      <c r="O39" s="495">
        <f t="shared" si="14"/>
        <v>0</v>
      </c>
      <c r="P39" s="495">
        <f t="shared" si="14"/>
        <v>0</v>
      </c>
      <c r="Q39" s="495">
        <f t="shared" si="14"/>
        <v>0</v>
      </c>
      <c r="R39" s="484">
        <f t="shared" si="14"/>
        <v>0</v>
      </c>
      <c r="S39" s="853">
        <f t="shared" si="14"/>
        <v>4682</v>
      </c>
      <c r="T39" s="495">
        <f t="shared" si="14"/>
        <v>3686</v>
      </c>
      <c r="U39" s="484">
        <f t="shared" si="14"/>
        <v>996</v>
      </c>
      <c r="V39" s="495">
        <f t="shared" si="14"/>
        <v>4682</v>
      </c>
      <c r="W39" s="495">
        <f t="shared" si="14"/>
        <v>0</v>
      </c>
      <c r="X39" s="495">
        <f t="shared" si="14"/>
        <v>0</v>
      </c>
      <c r="Y39" s="495">
        <f>SUM(Y40:Y45)</f>
        <v>0</v>
      </c>
      <c r="Z39" s="484">
        <f>SUM(Z40:Z45)</f>
        <v>0</v>
      </c>
      <c r="AA39" s="818"/>
      <c r="AB39" s="818"/>
    </row>
    <row r="40" spans="1:28" s="769" customFormat="1" ht="15" customHeight="1">
      <c r="A40" s="789"/>
      <c r="B40" s="135" t="s">
        <v>66</v>
      </c>
      <c r="C40" s="855"/>
      <c r="D40" s="854"/>
      <c r="E40" s="886"/>
      <c r="F40" s="885"/>
      <c r="G40" s="801"/>
      <c r="H40" s="801"/>
      <c r="I40" s="801"/>
      <c r="J40" s="801"/>
      <c r="K40" s="479">
        <v>7115</v>
      </c>
      <c r="L40" s="473">
        <f>SUM(K40)/1.27-1</f>
        <v>5601</v>
      </c>
      <c r="M40" s="473">
        <f>SUM(L40)*0.27+1</f>
        <v>1513</v>
      </c>
      <c r="N40" s="278">
        <v>7115</v>
      </c>
      <c r="O40" s="278">
        <v>0</v>
      </c>
      <c r="P40" s="278">
        <v>0</v>
      </c>
      <c r="Q40" s="278">
        <v>0</v>
      </c>
      <c r="R40" s="281">
        <v>0</v>
      </c>
      <c r="S40" s="496">
        <f>T40+U40</f>
        <v>4682</v>
      </c>
      <c r="T40" s="801">
        <v>3686</v>
      </c>
      <c r="U40" s="800">
        <v>996</v>
      </c>
      <c r="V40" s="278">
        <v>4682</v>
      </c>
      <c r="W40" s="278"/>
      <c r="X40" s="278"/>
      <c r="Y40" s="278"/>
      <c r="Z40" s="281"/>
      <c r="AA40" s="818"/>
      <c r="AB40" s="818"/>
    </row>
    <row r="41" spans="1:28" s="769" customFormat="1" ht="15" hidden="1" customHeight="1">
      <c r="A41" s="789"/>
      <c r="B41" s="135"/>
      <c r="C41" s="855">
        <f>SUM(F41:J41)</f>
        <v>0</v>
      </c>
      <c r="D41" s="801">
        <f>SUM(C41)/1.27</f>
        <v>0</v>
      </c>
      <c r="E41" s="800">
        <f>SUM(D41)*0.27</f>
        <v>0</v>
      </c>
      <c r="F41" s="801"/>
      <c r="G41" s="801"/>
      <c r="H41" s="801"/>
      <c r="I41" s="801"/>
      <c r="J41" s="801"/>
      <c r="K41" s="479">
        <v>0</v>
      </c>
      <c r="L41" s="473">
        <v>0</v>
      </c>
      <c r="M41" s="473">
        <v>0</v>
      </c>
      <c r="N41" s="278">
        <v>0</v>
      </c>
      <c r="O41" s="278">
        <v>0</v>
      </c>
      <c r="P41" s="278">
        <v>0</v>
      </c>
      <c r="Q41" s="278">
        <v>0</v>
      </c>
      <c r="R41" s="281">
        <v>0</v>
      </c>
      <c r="S41" s="496">
        <f>SUM(V41:Z41)</f>
        <v>0</v>
      </c>
      <c r="T41" s="278">
        <f>SUM(S41)/1.27</f>
        <v>0</v>
      </c>
      <c r="U41" s="281">
        <f>SUM(T41)*0.27</f>
        <v>0</v>
      </c>
      <c r="V41" s="278">
        <f t="shared" ref="V41:Z45" si="15">SUM(F41+N41)</f>
        <v>0</v>
      </c>
      <c r="W41" s="278">
        <f t="shared" si="15"/>
        <v>0</v>
      </c>
      <c r="X41" s="278">
        <f t="shared" si="15"/>
        <v>0</v>
      </c>
      <c r="Y41" s="278">
        <f t="shared" si="15"/>
        <v>0</v>
      </c>
      <c r="Z41" s="281">
        <f t="shared" si="15"/>
        <v>0</v>
      </c>
      <c r="AA41" s="818"/>
      <c r="AB41" s="818"/>
    </row>
    <row r="42" spans="1:28" s="769" customFormat="1" ht="15" hidden="1" customHeight="1">
      <c r="A42" s="789"/>
      <c r="B42" s="135"/>
      <c r="C42" s="855">
        <f>SUM(F42:J42)</f>
        <v>0</v>
      </c>
      <c r="D42" s="801">
        <f>SUM(C42)/1.27</f>
        <v>0</v>
      </c>
      <c r="E42" s="800">
        <f>SUM(D42)*0.27</f>
        <v>0</v>
      </c>
      <c r="F42" s="801"/>
      <c r="G42" s="801"/>
      <c r="H42" s="801"/>
      <c r="I42" s="278"/>
      <c r="J42" s="278"/>
      <c r="K42" s="479">
        <v>0</v>
      </c>
      <c r="L42" s="473">
        <v>0</v>
      </c>
      <c r="M42" s="473">
        <v>0</v>
      </c>
      <c r="N42" s="278">
        <v>0</v>
      </c>
      <c r="O42" s="278">
        <v>0</v>
      </c>
      <c r="P42" s="278">
        <v>0</v>
      </c>
      <c r="Q42" s="278">
        <v>0</v>
      </c>
      <c r="R42" s="281">
        <v>0</v>
      </c>
      <c r="S42" s="496">
        <f>SUM(V42:Z42)</f>
        <v>0</v>
      </c>
      <c r="T42" s="278">
        <f>SUM(S42)/1.27</f>
        <v>0</v>
      </c>
      <c r="U42" s="281">
        <f>SUM(T42)*0.27</f>
        <v>0</v>
      </c>
      <c r="V42" s="278">
        <f t="shared" si="15"/>
        <v>0</v>
      </c>
      <c r="W42" s="278">
        <f t="shared" si="15"/>
        <v>0</v>
      </c>
      <c r="X42" s="278">
        <f t="shared" si="15"/>
        <v>0</v>
      </c>
      <c r="Y42" s="278">
        <f t="shared" si="15"/>
        <v>0</v>
      </c>
      <c r="Z42" s="281">
        <f t="shared" si="15"/>
        <v>0</v>
      </c>
      <c r="AA42" s="818"/>
      <c r="AB42" s="818"/>
    </row>
    <row r="43" spans="1:28" s="769" customFormat="1" ht="14.25" hidden="1" customHeight="1">
      <c r="A43" s="789"/>
      <c r="B43" s="135"/>
      <c r="C43" s="855">
        <f>SUM(F43:J43)</f>
        <v>0</v>
      </c>
      <c r="D43" s="801">
        <f>SUM(C43)/1.27</f>
        <v>0</v>
      </c>
      <c r="E43" s="800">
        <f>SUM(D43)*0.27</f>
        <v>0</v>
      </c>
      <c r="F43" s="801"/>
      <c r="G43" s="801"/>
      <c r="H43" s="801"/>
      <c r="I43" s="278"/>
      <c r="J43" s="278"/>
      <c r="K43" s="479">
        <v>0</v>
      </c>
      <c r="L43" s="473">
        <v>0</v>
      </c>
      <c r="M43" s="473">
        <v>0</v>
      </c>
      <c r="N43" s="278">
        <v>0</v>
      </c>
      <c r="O43" s="278">
        <v>0</v>
      </c>
      <c r="P43" s="278">
        <v>0</v>
      </c>
      <c r="Q43" s="278">
        <v>0</v>
      </c>
      <c r="R43" s="281">
        <v>0</v>
      </c>
      <c r="S43" s="496">
        <f>SUM(V43:Z43)</f>
        <v>0</v>
      </c>
      <c r="T43" s="278">
        <f>SUM(S43)/1.27</f>
        <v>0</v>
      </c>
      <c r="U43" s="281">
        <f>SUM(T43)*0.27</f>
        <v>0</v>
      </c>
      <c r="V43" s="278">
        <f t="shared" si="15"/>
        <v>0</v>
      </c>
      <c r="W43" s="278">
        <f t="shared" si="15"/>
        <v>0</v>
      </c>
      <c r="X43" s="278">
        <f t="shared" si="15"/>
        <v>0</v>
      </c>
      <c r="Y43" s="278">
        <f t="shared" si="15"/>
        <v>0</v>
      </c>
      <c r="Z43" s="281">
        <f t="shared" si="15"/>
        <v>0</v>
      </c>
      <c r="AA43" s="818"/>
      <c r="AB43" s="818"/>
    </row>
    <row r="44" spans="1:28" s="769" customFormat="1" ht="15" hidden="1" customHeight="1">
      <c r="A44" s="789"/>
      <c r="B44" s="135"/>
      <c r="C44" s="855">
        <f>SUM(F44:J44)</f>
        <v>0</v>
      </c>
      <c r="D44" s="801">
        <f>SUM(C44)/1.27</f>
        <v>0</v>
      </c>
      <c r="E44" s="800">
        <f>SUM(D44)*0.27</f>
        <v>0</v>
      </c>
      <c r="F44" s="801"/>
      <c r="G44" s="801"/>
      <c r="H44" s="801"/>
      <c r="I44" s="278"/>
      <c r="J44" s="278"/>
      <c r="K44" s="479">
        <v>0</v>
      </c>
      <c r="L44" s="473">
        <v>0</v>
      </c>
      <c r="M44" s="473">
        <v>0</v>
      </c>
      <c r="N44" s="278">
        <v>0</v>
      </c>
      <c r="O44" s="278">
        <v>0</v>
      </c>
      <c r="P44" s="278">
        <v>0</v>
      </c>
      <c r="Q44" s="278">
        <v>0</v>
      </c>
      <c r="R44" s="281">
        <v>0</v>
      </c>
      <c r="S44" s="496">
        <f>SUM(V44:Z44)</f>
        <v>0</v>
      </c>
      <c r="T44" s="278">
        <f>SUM(S44)/1.27</f>
        <v>0</v>
      </c>
      <c r="U44" s="281">
        <f>SUM(T44)*0.27</f>
        <v>0</v>
      </c>
      <c r="V44" s="278">
        <f t="shared" si="15"/>
        <v>0</v>
      </c>
      <c r="W44" s="278">
        <f t="shared" si="15"/>
        <v>0</v>
      </c>
      <c r="X44" s="278">
        <f t="shared" si="15"/>
        <v>0</v>
      </c>
      <c r="Y44" s="278">
        <f t="shared" si="15"/>
        <v>0</v>
      </c>
      <c r="Z44" s="281">
        <f t="shared" si="15"/>
        <v>0</v>
      </c>
      <c r="AA44" s="818"/>
      <c r="AB44" s="818"/>
    </row>
    <row r="45" spans="1:28" s="769" customFormat="1" ht="13.5" hidden="1" customHeight="1">
      <c r="A45" s="789"/>
      <c r="B45" s="135"/>
      <c r="C45" s="855">
        <f>SUM(F45:J45)</f>
        <v>0</v>
      </c>
      <c r="D45" s="801">
        <f>SUM(C45)/1.27</f>
        <v>0</v>
      </c>
      <c r="E45" s="800">
        <f>SUM(D45)*0.27</f>
        <v>0</v>
      </c>
      <c r="F45" s="801"/>
      <c r="G45" s="801"/>
      <c r="H45" s="801"/>
      <c r="I45" s="278"/>
      <c r="J45" s="278"/>
      <c r="K45" s="479">
        <v>0</v>
      </c>
      <c r="L45" s="473">
        <v>0</v>
      </c>
      <c r="M45" s="473">
        <v>0</v>
      </c>
      <c r="N45" s="278">
        <v>0</v>
      </c>
      <c r="O45" s="278">
        <v>0</v>
      </c>
      <c r="P45" s="278">
        <v>0</v>
      </c>
      <c r="Q45" s="278">
        <v>0</v>
      </c>
      <c r="R45" s="281">
        <v>0</v>
      </c>
      <c r="S45" s="496">
        <f>SUM(V45:Y45)</f>
        <v>0</v>
      </c>
      <c r="T45" s="278">
        <f>SUM(S45)/1.27</f>
        <v>0</v>
      </c>
      <c r="U45" s="281">
        <f>SUM(T45)*0.27</f>
        <v>0</v>
      </c>
      <c r="V45" s="278">
        <f t="shared" si="15"/>
        <v>0</v>
      </c>
      <c r="W45" s="278">
        <f t="shared" si="15"/>
        <v>0</v>
      </c>
      <c r="X45" s="278">
        <f t="shared" si="15"/>
        <v>0</v>
      </c>
      <c r="Y45" s="278">
        <f t="shared" si="15"/>
        <v>0</v>
      </c>
      <c r="Z45" s="281">
        <f t="shared" si="15"/>
        <v>0</v>
      </c>
      <c r="AA45" s="818"/>
      <c r="AB45" s="818"/>
    </row>
    <row r="46" spans="1:28" s="769" customFormat="1" ht="13.5" customHeight="1">
      <c r="A46" s="789"/>
      <c r="B46" s="135"/>
      <c r="C46" s="855"/>
      <c r="D46" s="801"/>
      <c r="E46" s="800"/>
      <c r="F46" s="801"/>
      <c r="G46" s="801"/>
      <c r="H46" s="801"/>
      <c r="I46" s="278"/>
      <c r="J46" s="278"/>
      <c r="K46" s="479"/>
      <c r="L46" s="473"/>
      <c r="M46" s="473"/>
      <c r="N46" s="278"/>
      <c r="O46" s="278"/>
      <c r="P46" s="278"/>
      <c r="Q46" s="278"/>
      <c r="R46" s="281"/>
      <c r="S46" s="496"/>
      <c r="T46" s="278"/>
      <c r="U46" s="281"/>
      <c r="V46" s="278"/>
      <c r="W46" s="278"/>
      <c r="X46" s="278"/>
      <c r="Y46" s="278"/>
      <c r="Z46" s="281"/>
      <c r="AA46" s="818"/>
      <c r="AB46" s="818"/>
    </row>
    <row r="47" spans="1:28" s="769" customFormat="1" ht="14.25" customHeight="1">
      <c r="A47" s="20" t="s">
        <v>172</v>
      </c>
      <c r="B47" s="242"/>
      <c r="C47" s="881">
        <f>SUM(C48:C52)</f>
        <v>0</v>
      </c>
      <c r="D47" s="882">
        <f t="shared" ref="D47:X47" si="16">SUM(D48:D52)</f>
        <v>0</v>
      </c>
      <c r="E47" s="883">
        <f t="shared" si="16"/>
        <v>0</v>
      </c>
      <c r="F47" s="884">
        <f t="shared" si="16"/>
        <v>0</v>
      </c>
      <c r="G47" s="882">
        <f t="shared" si="16"/>
        <v>0</v>
      </c>
      <c r="H47" s="882">
        <f t="shared" si="16"/>
        <v>0</v>
      </c>
      <c r="I47" s="495">
        <f t="shared" si="16"/>
        <v>0</v>
      </c>
      <c r="J47" s="495">
        <f t="shared" si="16"/>
        <v>0</v>
      </c>
      <c r="K47" s="890">
        <f t="shared" si="16"/>
        <v>11516</v>
      </c>
      <c r="L47" s="484">
        <f t="shared" si="16"/>
        <v>5565</v>
      </c>
      <c r="M47" s="853">
        <f t="shared" si="16"/>
        <v>1505</v>
      </c>
      <c r="N47" s="799">
        <f t="shared" si="16"/>
        <v>8446</v>
      </c>
      <c r="O47" s="495">
        <f t="shared" si="16"/>
        <v>3070</v>
      </c>
      <c r="P47" s="495">
        <f t="shared" si="16"/>
        <v>0</v>
      </c>
      <c r="Q47" s="495">
        <f t="shared" si="16"/>
        <v>0</v>
      </c>
      <c r="R47" s="484">
        <f t="shared" si="16"/>
        <v>0</v>
      </c>
      <c r="S47" s="890">
        <f t="shared" si="16"/>
        <v>11208</v>
      </c>
      <c r="T47" s="495">
        <f t="shared" si="16"/>
        <v>9211</v>
      </c>
      <c r="U47" s="484">
        <f t="shared" si="16"/>
        <v>1997</v>
      </c>
      <c r="V47" s="495">
        <f t="shared" si="16"/>
        <v>8138</v>
      </c>
      <c r="W47" s="495">
        <f t="shared" si="16"/>
        <v>3070</v>
      </c>
      <c r="X47" s="495">
        <f t="shared" si="16"/>
        <v>0</v>
      </c>
      <c r="Y47" s="495">
        <f>SUM(Y48:Y52)</f>
        <v>0</v>
      </c>
      <c r="Z47" s="484">
        <f>SUM(Z48:Z52)</f>
        <v>0</v>
      </c>
      <c r="AA47" s="818"/>
      <c r="AB47" s="818"/>
    </row>
    <row r="48" spans="1:28" s="769" customFormat="1" ht="14.25" customHeight="1">
      <c r="A48" s="789"/>
      <c r="B48" s="135" t="s">
        <v>1238</v>
      </c>
      <c r="C48" s="855"/>
      <c r="D48" s="854"/>
      <c r="E48" s="886"/>
      <c r="F48" s="801"/>
      <c r="G48" s="801"/>
      <c r="H48" s="801"/>
      <c r="I48" s="278"/>
      <c r="J48" s="278"/>
      <c r="K48" s="479">
        <f>SUM(N48:R48)</f>
        <v>1820</v>
      </c>
      <c r="L48" s="473">
        <f>SUM(K48)/1.27-1</f>
        <v>1432</v>
      </c>
      <c r="M48" s="473">
        <f>SUM(L48)*0.27+1</f>
        <v>388</v>
      </c>
      <c r="N48" s="473">
        <v>0</v>
      </c>
      <c r="O48" s="278">
        <v>1820</v>
      </c>
      <c r="P48" s="278">
        <v>0</v>
      </c>
      <c r="Q48" s="278">
        <v>0</v>
      </c>
      <c r="R48" s="281">
        <v>0</v>
      </c>
      <c r="S48" s="496">
        <f>T48+U48</f>
        <v>1820</v>
      </c>
      <c r="T48" s="854">
        <v>1820</v>
      </c>
      <c r="U48" s="886"/>
      <c r="V48" s="278"/>
      <c r="W48" s="278">
        <v>1820</v>
      </c>
      <c r="X48" s="278"/>
      <c r="Y48" s="278"/>
      <c r="Z48" s="281"/>
      <c r="AA48" s="818"/>
      <c r="AB48" s="818"/>
    </row>
    <row r="49" spans="1:28" s="769" customFormat="1" ht="14.25" customHeight="1">
      <c r="A49" s="967"/>
      <c r="B49" s="135" t="s">
        <v>1314</v>
      </c>
      <c r="C49" s="855"/>
      <c r="D49" s="854"/>
      <c r="E49" s="886"/>
      <c r="F49" s="801"/>
      <c r="G49" s="801"/>
      <c r="H49" s="801"/>
      <c r="I49" s="278"/>
      <c r="J49" s="278"/>
      <c r="K49" s="479">
        <v>1491</v>
      </c>
      <c r="L49" s="473"/>
      <c r="M49" s="473"/>
      <c r="N49" s="473">
        <v>1491</v>
      </c>
      <c r="O49" s="278"/>
      <c r="P49" s="278"/>
      <c r="Q49" s="278"/>
      <c r="R49" s="281"/>
      <c r="S49" s="496">
        <f t="shared" ref="S49:S52" si="17">T49+U49</f>
        <v>1491</v>
      </c>
      <c r="T49" s="854">
        <v>1174</v>
      </c>
      <c r="U49" s="886">
        <v>317</v>
      </c>
      <c r="V49" s="278">
        <v>1491</v>
      </c>
      <c r="W49" s="278"/>
      <c r="X49" s="278"/>
      <c r="Y49" s="278"/>
      <c r="Z49" s="281"/>
      <c r="AA49" s="818"/>
      <c r="AB49" s="818"/>
    </row>
    <row r="50" spans="1:28" s="769" customFormat="1" ht="14.25" customHeight="1">
      <c r="A50" s="967"/>
      <c r="B50" s="135" t="s">
        <v>1315</v>
      </c>
      <c r="C50" s="855"/>
      <c r="D50" s="854"/>
      <c r="E50" s="886"/>
      <c r="F50" s="801"/>
      <c r="G50" s="801"/>
      <c r="H50" s="801"/>
      <c r="I50" s="278"/>
      <c r="J50" s="278"/>
      <c r="K50" s="479">
        <v>997</v>
      </c>
      <c r="L50" s="473"/>
      <c r="M50" s="473"/>
      <c r="N50" s="473">
        <v>997</v>
      </c>
      <c r="O50" s="278"/>
      <c r="P50" s="278"/>
      <c r="Q50" s="278"/>
      <c r="R50" s="281"/>
      <c r="S50" s="496">
        <f t="shared" si="17"/>
        <v>997</v>
      </c>
      <c r="T50" s="854">
        <v>785</v>
      </c>
      <c r="U50" s="886">
        <v>212</v>
      </c>
      <c r="V50" s="278">
        <v>997</v>
      </c>
      <c r="W50" s="278"/>
      <c r="X50" s="278"/>
      <c r="Y50" s="278"/>
      <c r="Z50" s="281"/>
      <c r="AA50" s="818"/>
      <c r="AB50" s="818"/>
    </row>
    <row r="51" spans="1:28" s="769" customFormat="1" ht="14.25" customHeight="1">
      <c r="A51" s="967"/>
      <c r="B51" s="135" t="s">
        <v>1316</v>
      </c>
      <c r="C51" s="855"/>
      <c r="D51" s="854"/>
      <c r="E51" s="886"/>
      <c r="F51" s="801"/>
      <c r="G51" s="801"/>
      <c r="H51" s="801"/>
      <c r="I51" s="278"/>
      <c r="J51" s="278"/>
      <c r="K51" s="479">
        <v>1958</v>
      </c>
      <c r="L51" s="473"/>
      <c r="M51" s="473"/>
      <c r="N51" s="473">
        <v>1958</v>
      </c>
      <c r="O51" s="278"/>
      <c r="P51" s="278"/>
      <c r="Q51" s="278"/>
      <c r="R51" s="281"/>
      <c r="S51" s="496">
        <f t="shared" si="17"/>
        <v>1650</v>
      </c>
      <c r="T51" s="854">
        <v>1298</v>
      </c>
      <c r="U51" s="886">
        <v>352</v>
      </c>
      <c r="V51" s="278">
        <v>1650</v>
      </c>
      <c r="W51" s="278"/>
      <c r="X51" s="278"/>
      <c r="Y51" s="278"/>
      <c r="Z51" s="281"/>
      <c r="AA51" s="818"/>
      <c r="AB51" s="818"/>
    </row>
    <row r="52" spans="1:28" s="769" customFormat="1" ht="15" customHeight="1">
      <c r="A52" s="789"/>
      <c r="B52" s="392" t="s">
        <v>931</v>
      </c>
      <c r="C52" s="855"/>
      <c r="D52" s="801"/>
      <c r="E52" s="800"/>
      <c r="F52" s="801"/>
      <c r="G52" s="801"/>
      <c r="H52" s="801"/>
      <c r="I52" s="278"/>
      <c r="J52" s="278"/>
      <c r="K52" s="479">
        <f>SUM(N52:R52)</f>
        <v>5250</v>
      </c>
      <c r="L52" s="473">
        <f>SUM(K52)/1.27-1</f>
        <v>4133</v>
      </c>
      <c r="M52" s="473">
        <f>SUM(L52)*0.27+1</f>
        <v>1117</v>
      </c>
      <c r="N52" s="473">
        <v>4000</v>
      </c>
      <c r="O52" s="278">
        <v>1250</v>
      </c>
      <c r="P52" s="278">
        <v>0</v>
      </c>
      <c r="Q52" s="278">
        <v>0</v>
      </c>
      <c r="R52" s="281">
        <v>0</v>
      </c>
      <c r="S52" s="496">
        <f t="shared" si="17"/>
        <v>5250</v>
      </c>
      <c r="T52" s="278">
        <v>4134</v>
      </c>
      <c r="U52" s="281">
        <v>1116</v>
      </c>
      <c r="V52" s="278">
        <v>4000</v>
      </c>
      <c r="W52" s="278">
        <v>1250</v>
      </c>
      <c r="X52" s="278"/>
      <c r="Y52" s="278"/>
      <c r="Z52" s="281"/>
      <c r="AA52" s="818"/>
      <c r="AB52" s="818"/>
    </row>
    <row r="53" spans="1:28" s="769" customFormat="1" ht="15" customHeight="1">
      <c r="A53" s="789"/>
      <c r="B53" s="135"/>
      <c r="C53" s="887"/>
      <c r="D53" s="767"/>
      <c r="E53" s="888"/>
      <c r="F53" s="872"/>
      <c r="G53" s="873"/>
      <c r="H53" s="873"/>
      <c r="I53" s="482"/>
      <c r="J53" s="482"/>
      <c r="K53" s="479"/>
      <c r="L53" s="473"/>
      <c r="M53" s="473"/>
      <c r="N53" s="473"/>
      <c r="O53" s="278"/>
      <c r="P53" s="278"/>
      <c r="Q53" s="278"/>
      <c r="R53" s="281"/>
      <c r="S53" s="889"/>
      <c r="T53" s="278"/>
      <c r="U53" s="281"/>
      <c r="V53" s="481"/>
      <c r="W53" s="482"/>
      <c r="X53" s="482"/>
      <c r="Y53" s="482"/>
      <c r="Z53" s="483"/>
      <c r="AA53" s="818"/>
      <c r="AB53" s="818"/>
    </row>
    <row r="54" spans="1:28" s="769" customFormat="1" ht="15" customHeight="1">
      <c r="A54" s="261" t="s">
        <v>1012</v>
      </c>
      <c r="B54" s="242"/>
      <c r="C54" s="881">
        <f t="shared" ref="C54:Z54" si="18">SUM(C55:C59)</f>
        <v>5622</v>
      </c>
      <c r="D54" s="882">
        <f t="shared" si="18"/>
        <v>4426</v>
      </c>
      <c r="E54" s="883">
        <f t="shared" si="18"/>
        <v>1196</v>
      </c>
      <c r="F54" s="884">
        <f t="shared" si="18"/>
        <v>5622</v>
      </c>
      <c r="G54" s="882">
        <f t="shared" si="18"/>
        <v>0</v>
      </c>
      <c r="H54" s="882">
        <f t="shared" si="18"/>
        <v>0</v>
      </c>
      <c r="I54" s="495">
        <f t="shared" si="18"/>
        <v>0</v>
      </c>
      <c r="J54" s="495">
        <f t="shared" si="18"/>
        <v>0</v>
      </c>
      <c r="K54" s="890">
        <f t="shared" si="18"/>
        <v>16684</v>
      </c>
      <c r="L54" s="484">
        <f t="shared" si="18"/>
        <v>12488</v>
      </c>
      <c r="M54" s="853">
        <f t="shared" si="18"/>
        <v>3375</v>
      </c>
      <c r="N54" s="799">
        <f t="shared" si="18"/>
        <v>16684</v>
      </c>
      <c r="O54" s="495">
        <f t="shared" si="18"/>
        <v>0</v>
      </c>
      <c r="P54" s="495">
        <f t="shared" si="18"/>
        <v>0</v>
      </c>
      <c r="Q54" s="495">
        <f t="shared" si="18"/>
        <v>0</v>
      </c>
      <c r="R54" s="484">
        <f t="shared" si="18"/>
        <v>0</v>
      </c>
      <c r="S54" s="853">
        <f t="shared" si="18"/>
        <v>11424</v>
      </c>
      <c r="T54" s="495">
        <f t="shared" si="18"/>
        <v>8995</v>
      </c>
      <c r="U54" s="484">
        <f t="shared" si="18"/>
        <v>2429</v>
      </c>
      <c r="V54" s="495">
        <f t="shared" si="18"/>
        <v>11424</v>
      </c>
      <c r="W54" s="495">
        <f t="shared" si="18"/>
        <v>0</v>
      </c>
      <c r="X54" s="495">
        <f t="shared" si="18"/>
        <v>0</v>
      </c>
      <c r="Y54" s="495">
        <f t="shared" si="18"/>
        <v>0</v>
      </c>
      <c r="Z54" s="484">
        <f t="shared" si="18"/>
        <v>0</v>
      </c>
      <c r="AA54" s="818"/>
      <c r="AB54" s="818"/>
    </row>
    <row r="55" spans="1:28" s="769" customFormat="1" ht="15" customHeight="1">
      <c r="A55" s="815"/>
      <c r="B55" s="391" t="s">
        <v>57</v>
      </c>
      <c r="C55" s="855">
        <f>SUM(F55:J55)</f>
        <v>4500</v>
      </c>
      <c r="D55" s="801">
        <f>SUM(C55)/1.27</f>
        <v>3543</v>
      </c>
      <c r="E55" s="800">
        <f>SUM(D55)*0.27</f>
        <v>957</v>
      </c>
      <c r="F55" s="801">
        <v>4500</v>
      </c>
      <c r="G55" s="801">
        <v>0</v>
      </c>
      <c r="H55" s="801">
        <v>0</v>
      </c>
      <c r="I55" s="278">
        <v>0</v>
      </c>
      <c r="J55" s="278">
        <v>0</v>
      </c>
      <c r="K55" s="479">
        <f>SUM(N55:R55)</f>
        <v>4500</v>
      </c>
      <c r="L55" s="473">
        <f>SUM(K55)/1.27-1</f>
        <v>3542</v>
      </c>
      <c r="M55" s="473">
        <f>SUM(L55)*0.27+1</f>
        <v>957</v>
      </c>
      <c r="N55" s="278">
        <v>4500</v>
      </c>
      <c r="O55" s="278">
        <v>0</v>
      </c>
      <c r="P55" s="278">
        <v>0</v>
      </c>
      <c r="Q55" s="278">
        <v>0</v>
      </c>
      <c r="R55" s="281">
        <v>0</v>
      </c>
      <c r="S55" s="496">
        <f>T55+U55</f>
        <v>0</v>
      </c>
      <c r="T55" s="278"/>
      <c r="U55" s="281"/>
      <c r="V55" s="278"/>
      <c r="W55" s="278"/>
      <c r="X55" s="278"/>
      <c r="Y55" s="278"/>
      <c r="Z55" s="281"/>
      <c r="AA55" s="818"/>
      <c r="AB55" s="818"/>
    </row>
    <row r="56" spans="1:28" s="769" customFormat="1" ht="15" customHeight="1">
      <c r="A56" s="815"/>
      <c r="B56" s="135" t="s">
        <v>58</v>
      </c>
      <c r="C56" s="855">
        <f>SUM(F56:J56)</f>
        <v>1122</v>
      </c>
      <c r="D56" s="801">
        <f t="shared" ref="D56:D64" si="19">SUM(C56)/1.27</f>
        <v>883</v>
      </c>
      <c r="E56" s="800">
        <f>SUM(D56)*0.27+1</f>
        <v>239</v>
      </c>
      <c r="F56" s="801">
        <v>1122</v>
      </c>
      <c r="G56" s="801">
        <v>0</v>
      </c>
      <c r="H56" s="801">
        <v>0</v>
      </c>
      <c r="I56" s="278">
        <v>0</v>
      </c>
      <c r="J56" s="278">
        <v>0</v>
      </c>
      <c r="K56" s="479">
        <f>SUM(N56:R56)</f>
        <v>1122</v>
      </c>
      <c r="L56" s="473">
        <f>SUM(K56)/1.27-1</f>
        <v>882</v>
      </c>
      <c r="M56" s="473">
        <f>SUM(L56)*0.27+1</f>
        <v>239</v>
      </c>
      <c r="N56" s="278">
        <v>1122</v>
      </c>
      <c r="O56" s="278">
        <v>0</v>
      </c>
      <c r="P56" s="278">
        <v>0</v>
      </c>
      <c r="Q56" s="278">
        <v>0</v>
      </c>
      <c r="R56" s="281">
        <v>0</v>
      </c>
      <c r="S56" s="496">
        <f t="shared" ref="S56:S59" si="20">T56+U56</f>
        <v>577</v>
      </c>
      <c r="T56" s="278">
        <v>454</v>
      </c>
      <c r="U56" s="281">
        <v>123</v>
      </c>
      <c r="V56" s="278">
        <v>577</v>
      </c>
      <c r="W56" s="278"/>
      <c r="X56" s="278"/>
      <c r="Y56" s="278"/>
      <c r="Z56" s="281"/>
      <c r="AA56" s="818"/>
      <c r="AB56" s="818"/>
    </row>
    <row r="57" spans="1:28" s="769" customFormat="1" ht="15" customHeight="1">
      <c r="A57" s="815"/>
      <c r="B57" s="135" t="s">
        <v>66</v>
      </c>
      <c r="C57" s="855"/>
      <c r="D57" s="801"/>
      <c r="E57" s="800"/>
      <c r="F57" s="801"/>
      <c r="G57" s="801"/>
      <c r="H57" s="801"/>
      <c r="I57" s="278"/>
      <c r="J57" s="278"/>
      <c r="K57" s="479">
        <v>3816</v>
      </c>
      <c r="L57" s="473">
        <f>SUM(K57)/1.27-1</f>
        <v>3004</v>
      </c>
      <c r="M57" s="473">
        <f>SUM(L57)*0.27+1</f>
        <v>812</v>
      </c>
      <c r="N57" s="278">
        <v>3816</v>
      </c>
      <c r="O57" s="278">
        <v>0</v>
      </c>
      <c r="P57" s="278">
        <v>0</v>
      </c>
      <c r="Q57" s="278">
        <v>0</v>
      </c>
      <c r="R57" s="281">
        <v>0</v>
      </c>
      <c r="S57" s="496">
        <f t="shared" si="20"/>
        <v>3601</v>
      </c>
      <c r="T57" s="278">
        <v>2835</v>
      </c>
      <c r="U57" s="281">
        <v>766</v>
      </c>
      <c r="V57" s="278">
        <v>3601</v>
      </c>
      <c r="W57" s="278"/>
      <c r="X57" s="278"/>
      <c r="Y57" s="278"/>
      <c r="Z57" s="281"/>
      <c r="AA57" s="818"/>
      <c r="AB57" s="818"/>
    </row>
    <row r="58" spans="1:28" s="769" customFormat="1" ht="15" customHeight="1">
      <c r="A58" s="815"/>
      <c r="B58" s="135" t="s">
        <v>67</v>
      </c>
      <c r="C58" s="855"/>
      <c r="D58" s="801"/>
      <c r="E58" s="800"/>
      <c r="F58" s="801"/>
      <c r="G58" s="801"/>
      <c r="H58" s="801"/>
      <c r="I58" s="278"/>
      <c r="J58" s="278"/>
      <c r="K58" s="479">
        <f>SUM(N58:R58)</f>
        <v>6427</v>
      </c>
      <c r="L58" s="473">
        <f>SUM(K58)/1.27-1</f>
        <v>5060</v>
      </c>
      <c r="M58" s="473">
        <f>SUM(L58)*0.27+1</f>
        <v>1367</v>
      </c>
      <c r="N58" s="278">
        <v>6427</v>
      </c>
      <c r="O58" s="278">
        <v>0</v>
      </c>
      <c r="P58" s="278">
        <v>0</v>
      </c>
      <c r="Q58" s="278">
        <v>0</v>
      </c>
      <c r="R58" s="281">
        <v>0</v>
      </c>
      <c r="S58" s="496">
        <f t="shared" si="20"/>
        <v>6427</v>
      </c>
      <c r="T58" s="278">
        <v>5061</v>
      </c>
      <c r="U58" s="281">
        <v>1366</v>
      </c>
      <c r="V58" s="278">
        <v>6427</v>
      </c>
      <c r="W58" s="278"/>
      <c r="X58" s="278"/>
      <c r="Y58" s="278"/>
      <c r="Z58" s="281"/>
      <c r="AA58" s="818"/>
      <c r="AB58" s="818"/>
    </row>
    <row r="59" spans="1:28" s="769" customFormat="1" ht="15" customHeight="1">
      <c r="A59" s="815"/>
      <c r="B59" s="135" t="s">
        <v>1317</v>
      </c>
      <c r="C59" s="855">
        <f>SUM(F59:J59)</f>
        <v>0</v>
      </c>
      <c r="D59" s="801">
        <f t="shared" si="19"/>
        <v>0</v>
      </c>
      <c r="E59" s="800">
        <f>SUM(D59)*0.27</f>
        <v>0</v>
      </c>
      <c r="F59" s="801"/>
      <c r="G59" s="801"/>
      <c r="H59" s="801"/>
      <c r="I59" s="278"/>
      <c r="J59" s="278"/>
      <c r="K59" s="479">
        <v>819</v>
      </c>
      <c r="L59" s="473">
        <v>0</v>
      </c>
      <c r="M59" s="473">
        <v>0</v>
      </c>
      <c r="N59" s="278">
        <v>819</v>
      </c>
      <c r="O59" s="278">
        <v>0</v>
      </c>
      <c r="P59" s="278">
        <v>0</v>
      </c>
      <c r="Q59" s="278">
        <v>0</v>
      </c>
      <c r="R59" s="281">
        <v>0</v>
      </c>
      <c r="S59" s="496">
        <f t="shared" si="20"/>
        <v>819</v>
      </c>
      <c r="T59" s="278">
        <v>645</v>
      </c>
      <c r="U59" s="281">
        <v>174</v>
      </c>
      <c r="V59" s="278">
        <v>819</v>
      </c>
      <c r="W59" s="278">
        <f>SUM(G59+O59)</f>
        <v>0</v>
      </c>
      <c r="X59" s="278">
        <f>SUM(H59+P59)</f>
        <v>0</v>
      </c>
      <c r="Y59" s="278">
        <f>SUM(I59+Q59)</f>
        <v>0</v>
      </c>
      <c r="Z59" s="281">
        <f>SUM(J59+R59)</f>
        <v>0</v>
      </c>
      <c r="AA59" s="818"/>
      <c r="AB59" s="818"/>
    </row>
    <row r="60" spans="1:28" s="769" customFormat="1" ht="15" customHeight="1">
      <c r="A60" s="815"/>
      <c r="B60" s="135"/>
      <c r="C60" s="855"/>
      <c r="D60" s="801"/>
      <c r="E60" s="800"/>
      <c r="F60" s="801"/>
      <c r="G60" s="801"/>
      <c r="H60" s="801"/>
      <c r="I60" s="278"/>
      <c r="J60" s="278"/>
      <c r="K60" s="479"/>
      <c r="L60" s="473"/>
      <c r="M60" s="473"/>
      <c r="N60" s="278"/>
      <c r="O60" s="278"/>
      <c r="P60" s="278"/>
      <c r="Q60" s="278"/>
      <c r="R60" s="281"/>
      <c r="S60" s="496"/>
      <c r="T60" s="278"/>
      <c r="U60" s="281"/>
      <c r="V60" s="278"/>
      <c r="W60" s="278"/>
      <c r="X60" s="278"/>
      <c r="Y60" s="278"/>
      <c r="Z60" s="281"/>
      <c r="AA60" s="818"/>
      <c r="AB60" s="818"/>
    </row>
    <row r="61" spans="1:28" s="769" customFormat="1" ht="15" customHeight="1">
      <c r="A61" s="20" t="s">
        <v>970</v>
      </c>
      <c r="B61" s="242"/>
      <c r="C61" s="881">
        <f t="shared" ref="C61:Z61" si="21">SUM(C62:C64)</f>
        <v>0</v>
      </c>
      <c r="D61" s="882">
        <f t="shared" si="21"/>
        <v>0</v>
      </c>
      <c r="E61" s="883">
        <f t="shared" si="21"/>
        <v>0</v>
      </c>
      <c r="F61" s="884">
        <f t="shared" si="21"/>
        <v>0</v>
      </c>
      <c r="G61" s="882">
        <f t="shared" si="21"/>
        <v>0</v>
      </c>
      <c r="H61" s="882">
        <f t="shared" si="21"/>
        <v>0</v>
      </c>
      <c r="I61" s="882">
        <f t="shared" si="21"/>
        <v>0</v>
      </c>
      <c r="J61" s="882">
        <f t="shared" si="21"/>
        <v>0</v>
      </c>
      <c r="K61" s="890">
        <f t="shared" si="21"/>
        <v>1116</v>
      </c>
      <c r="L61" s="484">
        <f t="shared" si="21"/>
        <v>878</v>
      </c>
      <c r="M61" s="853">
        <f t="shared" si="21"/>
        <v>238</v>
      </c>
      <c r="N61" s="799">
        <f t="shared" si="21"/>
        <v>1116</v>
      </c>
      <c r="O61" s="495">
        <f t="shared" si="21"/>
        <v>0</v>
      </c>
      <c r="P61" s="495">
        <f t="shared" si="21"/>
        <v>0</v>
      </c>
      <c r="Q61" s="495">
        <f t="shared" si="21"/>
        <v>0</v>
      </c>
      <c r="R61" s="484">
        <f t="shared" si="21"/>
        <v>0</v>
      </c>
      <c r="S61" s="853">
        <f t="shared" si="21"/>
        <v>1116</v>
      </c>
      <c r="T61" s="495">
        <f t="shared" si="21"/>
        <v>879</v>
      </c>
      <c r="U61" s="484">
        <f t="shared" si="21"/>
        <v>237</v>
      </c>
      <c r="V61" s="495">
        <f t="shared" si="21"/>
        <v>1116</v>
      </c>
      <c r="W61" s="495">
        <f t="shared" si="21"/>
        <v>0</v>
      </c>
      <c r="X61" s="495">
        <f t="shared" si="21"/>
        <v>0</v>
      </c>
      <c r="Y61" s="495">
        <f t="shared" si="21"/>
        <v>0</v>
      </c>
      <c r="Z61" s="484">
        <f t="shared" si="21"/>
        <v>0</v>
      </c>
      <c r="AA61" s="818"/>
      <c r="AB61" s="818"/>
    </row>
    <row r="62" spans="1:28" s="769" customFormat="1" ht="15" customHeight="1">
      <c r="A62" s="815"/>
      <c r="B62" s="135" t="s">
        <v>66</v>
      </c>
      <c r="C62" s="855"/>
      <c r="D62" s="801"/>
      <c r="E62" s="800"/>
      <c r="F62" s="801"/>
      <c r="G62" s="801"/>
      <c r="H62" s="801"/>
      <c r="I62" s="278"/>
      <c r="J62" s="278"/>
      <c r="K62" s="479">
        <v>1116</v>
      </c>
      <c r="L62" s="473">
        <f>SUM(K62)/1.27-1</f>
        <v>878</v>
      </c>
      <c r="M62" s="473">
        <f>SUM(L62)*0.27+1</f>
        <v>238</v>
      </c>
      <c r="N62" s="278">
        <v>1116</v>
      </c>
      <c r="O62" s="278">
        <v>0</v>
      </c>
      <c r="P62" s="278">
        <v>0</v>
      </c>
      <c r="Q62" s="278">
        <v>0</v>
      </c>
      <c r="R62" s="281">
        <v>0</v>
      </c>
      <c r="S62" s="496">
        <f>T62+U62</f>
        <v>1116</v>
      </c>
      <c r="T62" s="278">
        <v>879</v>
      </c>
      <c r="U62" s="281">
        <v>237</v>
      </c>
      <c r="V62" s="278">
        <v>1116</v>
      </c>
      <c r="W62" s="278"/>
      <c r="X62" s="278"/>
      <c r="Y62" s="278"/>
      <c r="Z62" s="281"/>
      <c r="AA62" s="818"/>
      <c r="AB62" s="818"/>
    </row>
    <row r="63" spans="1:28" s="769" customFormat="1" ht="15" hidden="1" customHeight="1">
      <c r="A63" s="815"/>
      <c r="B63" s="135"/>
      <c r="C63" s="855">
        <f>SUM(F63:J63)</f>
        <v>0</v>
      </c>
      <c r="D63" s="801">
        <f t="shared" si="19"/>
        <v>0</v>
      </c>
      <c r="E63" s="800">
        <f>SUM(D63)*0.27</f>
        <v>0</v>
      </c>
      <c r="F63" s="801"/>
      <c r="G63" s="801"/>
      <c r="H63" s="801"/>
      <c r="I63" s="278"/>
      <c r="J63" s="278"/>
      <c r="K63" s="479">
        <v>0</v>
      </c>
      <c r="L63" s="473">
        <v>0</v>
      </c>
      <c r="M63" s="473">
        <v>0</v>
      </c>
      <c r="N63" s="278">
        <v>0</v>
      </c>
      <c r="O63" s="278">
        <v>0</v>
      </c>
      <c r="P63" s="278">
        <v>0</v>
      </c>
      <c r="Q63" s="278">
        <v>0</v>
      </c>
      <c r="R63" s="281">
        <v>0</v>
      </c>
      <c r="S63" s="496">
        <f>SUM(V63:Z63)</f>
        <v>0</v>
      </c>
      <c r="T63" s="278">
        <f>SUM(S63)/1.27</f>
        <v>0</v>
      </c>
      <c r="U63" s="281">
        <f>SUM(T63)*0.27</f>
        <v>0</v>
      </c>
      <c r="V63" s="278">
        <f t="shared" ref="V63:Z64" si="22">SUM(F63+N63)</f>
        <v>0</v>
      </c>
      <c r="W63" s="278">
        <f t="shared" si="22"/>
        <v>0</v>
      </c>
      <c r="X63" s="278">
        <f t="shared" si="22"/>
        <v>0</v>
      </c>
      <c r="Y63" s="278">
        <f t="shared" si="22"/>
        <v>0</v>
      </c>
      <c r="Z63" s="281">
        <f t="shared" si="22"/>
        <v>0</v>
      </c>
      <c r="AA63" s="818"/>
      <c r="AB63" s="818"/>
    </row>
    <row r="64" spans="1:28" s="769" customFormat="1" ht="15" hidden="1" customHeight="1">
      <c r="A64" s="789"/>
      <c r="B64" s="135"/>
      <c r="C64" s="855">
        <f>SUM(F64:J64)</f>
        <v>0</v>
      </c>
      <c r="D64" s="801">
        <f t="shared" si="19"/>
        <v>0</v>
      </c>
      <c r="E64" s="800">
        <f>SUM(D64)*0.27</f>
        <v>0</v>
      </c>
      <c r="F64" s="801"/>
      <c r="G64" s="801"/>
      <c r="H64" s="801"/>
      <c r="I64" s="278"/>
      <c r="J64" s="278"/>
      <c r="K64" s="479">
        <v>0</v>
      </c>
      <c r="L64" s="473">
        <v>0</v>
      </c>
      <c r="M64" s="473">
        <v>0</v>
      </c>
      <c r="N64" s="278">
        <v>0</v>
      </c>
      <c r="O64" s="278">
        <v>0</v>
      </c>
      <c r="P64" s="278">
        <v>0</v>
      </c>
      <c r="Q64" s="278">
        <v>0</v>
      </c>
      <c r="R64" s="281">
        <v>0</v>
      </c>
      <c r="S64" s="496">
        <f>SUM(V64:Y64)</f>
        <v>0</v>
      </c>
      <c r="T64" s="278">
        <f>SUM(S64)/1.27</f>
        <v>0</v>
      </c>
      <c r="U64" s="281">
        <f>SUM(T64)*0.27</f>
        <v>0</v>
      </c>
      <c r="V64" s="278">
        <f t="shared" si="22"/>
        <v>0</v>
      </c>
      <c r="W64" s="278">
        <f t="shared" si="22"/>
        <v>0</v>
      </c>
      <c r="X64" s="278">
        <f t="shared" si="22"/>
        <v>0</v>
      </c>
      <c r="Y64" s="278">
        <f t="shared" si="22"/>
        <v>0</v>
      </c>
      <c r="Z64" s="281">
        <f t="shared" si="22"/>
        <v>0</v>
      </c>
      <c r="AA64" s="818"/>
      <c r="AB64" s="818"/>
    </row>
    <row r="65" spans="1:26" s="818" customFormat="1" ht="14.25" customHeight="1">
      <c r="A65" s="817"/>
      <c r="B65" s="135"/>
      <c r="C65" s="855"/>
      <c r="D65" s="801"/>
      <c r="E65" s="800"/>
      <c r="F65" s="801"/>
      <c r="G65" s="801"/>
      <c r="H65" s="801"/>
      <c r="I65" s="278"/>
      <c r="J65" s="278"/>
      <c r="K65" s="479"/>
      <c r="L65" s="473"/>
      <c r="M65" s="473"/>
      <c r="N65" s="278"/>
      <c r="O65" s="278"/>
      <c r="P65" s="278"/>
      <c r="Q65" s="278"/>
      <c r="R65" s="281"/>
      <c r="S65" s="496"/>
      <c r="T65" s="278"/>
      <c r="U65" s="281"/>
      <c r="V65" s="278"/>
      <c r="W65" s="278"/>
      <c r="X65" s="278"/>
      <c r="Y65" s="278"/>
      <c r="Z65" s="281"/>
    </row>
    <row r="66" spans="1:26" s="818" customFormat="1" ht="14.25" customHeight="1">
      <c r="A66" s="20" t="s">
        <v>1167</v>
      </c>
      <c r="B66" s="242"/>
      <c r="C66" s="881">
        <f t="shared" ref="C66:Z66" si="23">SUM(C67:C68)</f>
        <v>0</v>
      </c>
      <c r="D66" s="882">
        <f t="shared" si="23"/>
        <v>0</v>
      </c>
      <c r="E66" s="883">
        <f t="shared" si="23"/>
        <v>0</v>
      </c>
      <c r="F66" s="884">
        <f t="shared" si="23"/>
        <v>0</v>
      </c>
      <c r="G66" s="882">
        <f t="shared" si="23"/>
        <v>0</v>
      </c>
      <c r="H66" s="882">
        <f t="shared" si="23"/>
        <v>0</v>
      </c>
      <c r="I66" s="882">
        <f t="shared" si="23"/>
        <v>0</v>
      </c>
      <c r="J66" s="882">
        <f t="shared" si="23"/>
        <v>0</v>
      </c>
      <c r="K66" s="890">
        <f t="shared" si="23"/>
        <v>1195</v>
      </c>
      <c r="L66" s="484">
        <f t="shared" si="23"/>
        <v>871</v>
      </c>
      <c r="M66" s="853">
        <f t="shared" si="23"/>
        <v>236</v>
      </c>
      <c r="N66" s="799">
        <f t="shared" si="23"/>
        <v>1195</v>
      </c>
      <c r="O66" s="495">
        <f t="shared" si="23"/>
        <v>0</v>
      </c>
      <c r="P66" s="495">
        <f t="shared" si="23"/>
        <v>0</v>
      </c>
      <c r="Q66" s="495">
        <f t="shared" si="23"/>
        <v>0</v>
      </c>
      <c r="R66" s="484">
        <f t="shared" si="23"/>
        <v>0</v>
      </c>
      <c r="S66" s="853">
        <f t="shared" si="23"/>
        <v>780</v>
      </c>
      <c r="T66" s="495">
        <f t="shared" si="23"/>
        <v>614</v>
      </c>
      <c r="U66" s="484">
        <f t="shared" si="23"/>
        <v>166</v>
      </c>
      <c r="V66" s="495">
        <f t="shared" si="23"/>
        <v>780</v>
      </c>
      <c r="W66" s="495">
        <f t="shared" si="23"/>
        <v>0</v>
      </c>
      <c r="X66" s="495">
        <f t="shared" si="23"/>
        <v>0</v>
      </c>
      <c r="Y66" s="495">
        <f t="shared" si="23"/>
        <v>0</v>
      </c>
      <c r="Z66" s="484">
        <f t="shared" si="23"/>
        <v>0</v>
      </c>
    </row>
    <row r="67" spans="1:26" s="818" customFormat="1" ht="14.25" customHeight="1">
      <c r="A67" s="815"/>
      <c r="B67" s="135" t="s">
        <v>66</v>
      </c>
      <c r="C67" s="855"/>
      <c r="D67" s="801"/>
      <c r="E67" s="800"/>
      <c r="F67" s="801"/>
      <c r="G67" s="801"/>
      <c r="H67" s="801"/>
      <c r="I67" s="278"/>
      <c r="J67" s="278"/>
      <c r="K67" s="479">
        <f>SUM(N67:R67)</f>
        <v>1108</v>
      </c>
      <c r="L67" s="473">
        <f>SUM(K67)/1.27-1</f>
        <v>871</v>
      </c>
      <c r="M67" s="473">
        <f>SUM(L67)*0.27+1</f>
        <v>236</v>
      </c>
      <c r="N67" s="278">
        <v>1108</v>
      </c>
      <c r="O67" s="278">
        <v>0</v>
      </c>
      <c r="P67" s="278">
        <v>0</v>
      </c>
      <c r="Q67" s="278">
        <v>0</v>
      </c>
      <c r="R67" s="281">
        <v>0</v>
      </c>
      <c r="S67" s="496">
        <f>T67+U67</f>
        <v>693</v>
      </c>
      <c r="T67" s="278">
        <v>546</v>
      </c>
      <c r="U67" s="281">
        <v>147</v>
      </c>
      <c r="V67" s="278">
        <v>693</v>
      </c>
      <c r="W67" s="278"/>
      <c r="X67" s="278"/>
      <c r="Y67" s="278"/>
      <c r="Z67" s="281"/>
    </row>
    <row r="68" spans="1:26" s="818" customFormat="1" ht="14.25" customHeight="1">
      <c r="A68" s="815"/>
      <c r="B68" s="135" t="s">
        <v>1318</v>
      </c>
      <c r="C68" s="855"/>
      <c r="D68" s="801"/>
      <c r="E68" s="800"/>
      <c r="F68" s="801"/>
      <c r="G68" s="801"/>
      <c r="H68" s="801"/>
      <c r="I68" s="278"/>
      <c r="J68" s="278"/>
      <c r="K68" s="479">
        <v>87</v>
      </c>
      <c r="L68" s="473"/>
      <c r="M68" s="473"/>
      <c r="N68" s="278">
        <v>87</v>
      </c>
      <c r="O68" s="278"/>
      <c r="P68" s="278"/>
      <c r="Q68" s="278"/>
      <c r="R68" s="281"/>
      <c r="S68" s="496">
        <f>T68+U68</f>
        <v>87</v>
      </c>
      <c r="T68" s="278">
        <v>68</v>
      </c>
      <c r="U68" s="281">
        <v>19</v>
      </c>
      <c r="V68" s="278">
        <v>87</v>
      </c>
      <c r="W68" s="278"/>
      <c r="X68" s="278"/>
      <c r="Y68" s="278"/>
      <c r="Z68" s="281"/>
    </row>
    <row r="69" spans="1:26" s="818" customFormat="1" ht="14.25" customHeight="1">
      <c r="A69" s="815"/>
      <c r="B69" s="135"/>
      <c r="C69" s="855"/>
      <c r="D69" s="801"/>
      <c r="E69" s="800"/>
      <c r="F69" s="801"/>
      <c r="G69" s="801"/>
      <c r="H69" s="801"/>
      <c r="I69" s="278"/>
      <c r="J69" s="278"/>
      <c r="K69" s="479"/>
      <c r="L69" s="473"/>
      <c r="M69" s="473"/>
      <c r="N69" s="278"/>
      <c r="O69" s="278"/>
      <c r="P69" s="278"/>
      <c r="Q69" s="278"/>
      <c r="R69" s="281"/>
      <c r="S69" s="496"/>
      <c r="T69" s="278"/>
      <c r="U69" s="281"/>
      <c r="V69" s="278"/>
      <c r="W69" s="278"/>
      <c r="X69" s="278"/>
      <c r="Y69" s="278"/>
      <c r="Z69" s="281"/>
    </row>
    <row r="70" spans="1:26" s="818" customFormat="1" ht="14.25" customHeight="1">
      <c r="A70" s="20" t="s">
        <v>1168</v>
      </c>
      <c r="B70" s="242"/>
      <c r="C70" s="881">
        <f t="shared" ref="C70:Z70" si="24">SUM(C71:C72)</f>
        <v>0</v>
      </c>
      <c r="D70" s="882">
        <f t="shared" si="24"/>
        <v>0</v>
      </c>
      <c r="E70" s="883">
        <f t="shared" si="24"/>
        <v>0</v>
      </c>
      <c r="F70" s="884">
        <f t="shared" si="24"/>
        <v>0</v>
      </c>
      <c r="G70" s="882">
        <f t="shared" si="24"/>
        <v>0</v>
      </c>
      <c r="H70" s="882">
        <f t="shared" si="24"/>
        <v>0</v>
      </c>
      <c r="I70" s="882">
        <f t="shared" si="24"/>
        <v>0</v>
      </c>
      <c r="J70" s="882">
        <f t="shared" si="24"/>
        <v>0</v>
      </c>
      <c r="K70" s="890">
        <f t="shared" si="24"/>
        <v>1379</v>
      </c>
      <c r="L70" s="484">
        <f t="shared" si="24"/>
        <v>1085</v>
      </c>
      <c r="M70" s="853">
        <f t="shared" si="24"/>
        <v>294</v>
      </c>
      <c r="N70" s="799">
        <f t="shared" si="24"/>
        <v>1379</v>
      </c>
      <c r="O70" s="495">
        <f t="shared" si="24"/>
        <v>0</v>
      </c>
      <c r="P70" s="495">
        <f t="shared" si="24"/>
        <v>0</v>
      </c>
      <c r="Q70" s="495">
        <f t="shared" si="24"/>
        <v>0</v>
      </c>
      <c r="R70" s="484">
        <f t="shared" si="24"/>
        <v>0</v>
      </c>
      <c r="S70" s="853">
        <f t="shared" si="24"/>
        <v>1379</v>
      </c>
      <c r="T70" s="495">
        <f t="shared" si="24"/>
        <v>1086</v>
      </c>
      <c r="U70" s="484">
        <f t="shared" si="24"/>
        <v>293</v>
      </c>
      <c r="V70" s="495">
        <f t="shared" si="24"/>
        <v>1379</v>
      </c>
      <c r="W70" s="495">
        <f t="shared" si="24"/>
        <v>0</v>
      </c>
      <c r="X70" s="495">
        <f t="shared" si="24"/>
        <v>0</v>
      </c>
      <c r="Y70" s="495">
        <f t="shared" si="24"/>
        <v>0</v>
      </c>
      <c r="Z70" s="484">
        <f t="shared" si="24"/>
        <v>0</v>
      </c>
    </row>
    <row r="71" spans="1:26" s="818" customFormat="1" ht="14.25" customHeight="1">
      <c r="A71" s="815"/>
      <c r="B71" s="135" t="s">
        <v>66</v>
      </c>
      <c r="C71" s="855"/>
      <c r="D71" s="801"/>
      <c r="E71" s="800"/>
      <c r="F71" s="801"/>
      <c r="G71" s="801"/>
      <c r="H71" s="801"/>
      <c r="I71" s="278"/>
      <c r="J71" s="278"/>
      <c r="K71" s="479">
        <v>1379</v>
      </c>
      <c r="L71" s="473">
        <f>SUM(K71)/1.27-1</f>
        <v>1085</v>
      </c>
      <c r="M71" s="473">
        <f>SUM(L71)*0.27+1</f>
        <v>294</v>
      </c>
      <c r="N71" s="278">
        <v>1379</v>
      </c>
      <c r="O71" s="278">
        <v>0</v>
      </c>
      <c r="P71" s="278">
        <v>0</v>
      </c>
      <c r="Q71" s="278">
        <v>0</v>
      </c>
      <c r="R71" s="281">
        <v>0</v>
      </c>
      <c r="S71" s="496">
        <f>T71+U71</f>
        <v>1379</v>
      </c>
      <c r="T71" s="278">
        <v>1086</v>
      </c>
      <c r="U71" s="281">
        <v>293</v>
      </c>
      <c r="V71" s="278">
        <v>1379</v>
      </c>
      <c r="W71" s="278"/>
      <c r="X71" s="278"/>
      <c r="Y71" s="278"/>
      <c r="Z71" s="281"/>
    </row>
    <row r="72" spans="1:26" s="818" customFormat="1" ht="14.25" hidden="1" customHeight="1">
      <c r="A72" s="815"/>
      <c r="B72" s="135"/>
      <c r="C72" s="855">
        <f>SUM(F72:J72)</f>
        <v>0</v>
      </c>
      <c r="D72" s="801">
        <f>SUM(C72)/1.27</f>
        <v>0</v>
      </c>
      <c r="E72" s="800">
        <f>SUM(D72)*0.27</f>
        <v>0</v>
      </c>
      <c r="F72" s="801">
        <v>0</v>
      </c>
      <c r="G72" s="801">
        <v>0</v>
      </c>
      <c r="H72" s="801">
        <v>0</v>
      </c>
      <c r="I72" s="278">
        <v>0</v>
      </c>
      <c r="J72" s="278">
        <v>0</v>
      </c>
      <c r="K72" s="479">
        <v>0</v>
      </c>
      <c r="L72" s="473">
        <v>0</v>
      </c>
      <c r="M72" s="473">
        <v>0</v>
      </c>
      <c r="N72" s="278">
        <v>0</v>
      </c>
      <c r="O72" s="278">
        <v>0</v>
      </c>
      <c r="P72" s="278">
        <v>0</v>
      </c>
      <c r="Q72" s="278">
        <v>0</v>
      </c>
      <c r="R72" s="281">
        <v>0</v>
      </c>
      <c r="S72" s="496">
        <f>SUM(V72:Z72)</f>
        <v>0</v>
      </c>
      <c r="T72" s="278">
        <f>SUM(S72)/1.27</f>
        <v>0</v>
      </c>
      <c r="U72" s="281">
        <f>SUM(T72)*0.27</f>
        <v>0</v>
      </c>
      <c r="V72" s="278">
        <f>SUM(F72+N72)</f>
        <v>0</v>
      </c>
      <c r="W72" s="278">
        <f>SUM(G72+O72)</f>
        <v>0</v>
      </c>
      <c r="X72" s="278">
        <f>SUM(H72+P72)</f>
        <v>0</v>
      </c>
      <c r="Y72" s="278">
        <f>SUM(I72+Q72)</f>
        <v>0</v>
      </c>
      <c r="Z72" s="281">
        <f>SUM(J72+R72)</f>
        <v>0</v>
      </c>
    </row>
    <row r="73" spans="1:26" s="818" customFormat="1" ht="14.25" customHeight="1">
      <c r="A73" s="817"/>
      <c r="B73" s="135"/>
      <c r="C73" s="855"/>
      <c r="D73" s="801"/>
      <c r="E73" s="800"/>
      <c r="F73" s="801"/>
      <c r="G73" s="801"/>
      <c r="H73" s="801"/>
      <c r="I73" s="278"/>
      <c r="J73" s="278"/>
      <c r="K73" s="479"/>
      <c r="L73" s="473"/>
      <c r="M73" s="473"/>
      <c r="N73" s="278"/>
      <c r="O73" s="278"/>
      <c r="P73" s="278"/>
      <c r="Q73" s="278"/>
      <c r="R73" s="281"/>
      <c r="S73" s="496"/>
      <c r="T73" s="278"/>
      <c r="U73" s="281"/>
      <c r="V73" s="278"/>
      <c r="W73" s="278"/>
      <c r="X73" s="278"/>
      <c r="Y73" s="278"/>
      <c r="Z73" s="281"/>
    </row>
    <row r="74" spans="1:26" s="818" customFormat="1" ht="14.25" customHeight="1">
      <c r="A74" s="20" t="s">
        <v>972</v>
      </c>
      <c r="B74" s="242"/>
      <c r="C74" s="881">
        <f t="shared" ref="C74:Z74" si="25">SUM(C75:C77)</f>
        <v>0</v>
      </c>
      <c r="D74" s="882">
        <f t="shared" si="25"/>
        <v>0</v>
      </c>
      <c r="E74" s="883">
        <f t="shared" si="25"/>
        <v>0</v>
      </c>
      <c r="F74" s="884">
        <f t="shared" si="25"/>
        <v>0</v>
      </c>
      <c r="G74" s="882">
        <f t="shared" si="25"/>
        <v>0</v>
      </c>
      <c r="H74" s="882">
        <f t="shared" si="25"/>
        <v>0</v>
      </c>
      <c r="I74" s="882">
        <f t="shared" si="25"/>
        <v>0</v>
      </c>
      <c r="J74" s="882">
        <f t="shared" si="25"/>
        <v>0</v>
      </c>
      <c r="K74" s="890">
        <f t="shared" si="25"/>
        <v>12959</v>
      </c>
      <c r="L74" s="484">
        <f t="shared" si="25"/>
        <v>10202</v>
      </c>
      <c r="M74" s="853">
        <f t="shared" si="25"/>
        <v>2757</v>
      </c>
      <c r="N74" s="799">
        <f t="shared" si="25"/>
        <v>12959</v>
      </c>
      <c r="O74" s="495">
        <f t="shared" si="25"/>
        <v>0</v>
      </c>
      <c r="P74" s="495">
        <f t="shared" si="25"/>
        <v>0</v>
      </c>
      <c r="Q74" s="495">
        <f t="shared" si="25"/>
        <v>0</v>
      </c>
      <c r="R74" s="484">
        <f t="shared" si="25"/>
        <v>0</v>
      </c>
      <c r="S74" s="853">
        <f t="shared" si="25"/>
        <v>12958</v>
      </c>
      <c r="T74" s="495">
        <f t="shared" si="25"/>
        <v>10203</v>
      </c>
      <c r="U74" s="484">
        <f t="shared" si="25"/>
        <v>2755</v>
      </c>
      <c r="V74" s="495">
        <f t="shared" si="25"/>
        <v>12958</v>
      </c>
      <c r="W74" s="495">
        <f t="shared" si="25"/>
        <v>0</v>
      </c>
      <c r="X74" s="495">
        <f t="shared" si="25"/>
        <v>0</v>
      </c>
      <c r="Y74" s="495">
        <f t="shared" si="25"/>
        <v>0</v>
      </c>
      <c r="Z74" s="484">
        <f t="shared" si="25"/>
        <v>0</v>
      </c>
    </row>
    <row r="75" spans="1:26" s="818" customFormat="1" ht="14.25" customHeight="1">
      <c r="A75" s="815"/>
      <c r="B75" s="135" t="s">
        <v>66</v>
      </c>
      <c r="C75" s="855"/>
      <c r="D75" s="854"/>
      <c r="E75" s="886"/>
      <c r="F75" s="801"/>
      <c r="G75" s="801"/>
      <c r="H75" s="801"/>
      <c r="I75" s="278"/>
      <c r="J75" s="278"/>
      <c r="K75" s="479">
        <v>1910</v>
      </c>
      <c r="L75" s="473">
        <f>SUM(K75)/1.27-1</f>
        <v>1503</v>
      </c>
      <c r="M75" s="473">
        <f>SUM(L75)*0.27+1</f>
        <v>407</v>
      </c>
      <c r="N75" s="278">
        <v>1910</v>
      </c>
      <c r="O75" s="278">
        <v>0</v>
      </c>
      <c r="P75" s="278">
        <v>0</v>
      </c>
      <c r="Q75" s="278">
        <v>0</v>
      </c>
      <c r="R75" s="281">
        <v>0</v>
      </c>
      <c r="S75" s="496">
        <f>T75+U75</f>
        <v>1909</v>
      </c>
      <c r="T75" s="278">
        <v>1503</v>
      </c>
      <c r="U75" s="281">
        <v>406</v>
      </c>
      <c r="V75" s="278">
        <v>1909</v>
      </c>
      <c r="W75" s="278"/>
      <c r="X75" s="278"/>
      <c r="Y75" s="278"/>
      <c r="Z75" s="281"/>
    </row>
    <row r="76" spans="1:26" s="818" customFormat="1" ht="14.25" customHeight="1">
      <c r="A76" s="815"/>
      <c r="B76" s="135" t="s">
        <v>780</v>
      </c>
      <c r="C76" s="855"/>
      <c r="D76" s="801"/>
      <c r="E76" s="800"/>
      <c r="F76" s="801"/>
      <c r="G76" s="801"/>
      <c r="H76" s="801"/>
      <c r="I76" s="278"/>
      <c r="J76" s="278"/>
      <c r="K76" s="479">
        <v>11049</v>
      </c>
      <c r="L76" s="473">
        <f>SUM(K76)/1.27-1</f>
        <v>8699</v>
      </c>
      <c r="M76" s="473">
        <f>SUM(L76)*0.27+1</f>
        <v>2350</v>
      </c>
      <c r="N76" s="278">
        <v>11049</v>
      </c>
      <c r="O76" s="278">
        <v>0</v>
      </c>
      <c r="P76" s="278">
        <v>0</v>
      </c>
      <c r="Q76" s="278">
        <v>0</v>
      </c>
      <c r="R76" s="281">
        <v>0</v>
      </c>
      <c r="S76" s="496">
        <f>T76+U76</f>
        <v>11049</v>
      </c>
      <c r="T76" s="278">
        <v>8700</v>
      </c>
      <c r="U76" s="281">
        <v>2349</v>
      </c>
      <c r="V76" s="278">
        <v>11049</v>
      </c>
      <c r="W76" s="278"/>
      <c r="X76" s="278"/>
      <c r="Y76" s="278"/>
      <c r="Z76" s="281"/>
    </row>
    <row r="77" spans="1:26" s="818" customFormat="1" ht="14.25" hidden="1" customHeight="1">
      <c r="A77" s="815"/>
      <c r="B77" s="135"/>
      <c r="C77" s="855"/>
      <c r="D77" s="801"/>
      <c r="E77" s="800"/>
      <c r="F77" s="801"/>
      <c r="G77" s="801"/>
      <c r="H77" s="801"/>
      <c r="I77" s="278"/>
      <c r="J77" s="278"/>
      <c r="K77" s="479"/>
      <c r="L77" s="473"/>
      <c r="M77" s="473"/>
      <c r="N77" s="278"/>
      <c r="O77" s="278"/>
      <c r="P77" s="278"/>
      <c r="Q77" s="278"/>
      <c r="R77" s="281"/>
      <c r="S77" s="496"/>
      <c r="T77" s="278"/>
      <c r="U77" s="281"/>
      <c r="V77" s="278"/>
      <c r="W77" s="278"/>
      <c r="X77" s="278"/>
      <c r="Y77" s="278"/>
      <c r="Z77" s="281"/>
    </row>
    <row r="78" spans="1:26" s="818" customFormat="1" ht="14.25" customHeight="1">
      <c r="A78" s="815"/>
      <c r="B78" s="135"/>
      <c r="C78" s="855"/>
      <c r="D78" s="801"/>
      <c r="E78" s="800"/>
      <c r="F78" s="801"/>
      <c r="G78" s="801"/>
      <c r="H78" s="801"/>
      <c r="I78" s="278"/>
      <c r="J78" s="278"/>
      <c r="K78" s="479"/>
      <c r="L78" s="473"/>
      <c r="M78" s="473"/>
      <c r="N78" s="278"/>
      <c r="O78" s="278"/>
      <c r="P78" s="278"/>
      <c r="Q78" s="278"/>
      <c r="R78" s="281"/>
      <c r="S78" s="496"/>
      <c r="T78" s="278"/>
      <c r="U78" s="281"/>
      <c r="V78" s="278"/>
      <c r="W78" s="278"/>
      <c r="X78" s="278"/>
      <c r="Y78" s="278"/>
      <c r="Z78" s="281"/>
    </row>
    <row r="79" spans="1:26" s="818" customFormat="1" ht="14.25" customHeight="1">
      <c r="A79" s="20" t="s">
        <v>1169</v>
      </c>
      <c r="B79" s="242"/>
      <c r="C79" s="881">
        <f t="shared" ref="C79:Z79" si="26">SUM(C80:C81)</f>
        <v>0</v>
      </c>
      <c r="D79" s="882">
        <f t="shared" si="26"/>
        <v>0</v>
      </c>
      <c r="E79" s="883">
        <f t="shared" si="26"/>
        <v>0</v>
      </c>
      <c r="F79" s="884">
        <f t="shared" si="26"/>
        <v>0</v>
      </c>
      <c r="G79" s="882">
        <f t="shared" si="26"/>
        <v>0</v>
      </c>
      <c r="H79" s="882">
        <f t="shared" si="26"/>
        <v>0</v>
      </c>
      <c r="I79" s="882">
        <f t="shared" si="26"/>
        <v>0</v>
      </c>
      <c r="J79" s="882">
        <f t="shared" si="26"/>
        <v>0</v>
      </c>
      <c r="K79" s="890">
        <f t="shared" si="26"/>
        <v>1208</v>
      </c>
      <c r="L79" s="484">
        <f t="shared" si="26"/>
        <v>950</v>
      </c>
      <c r="M79" s="853">
        <f t="shared" si="26"/>
        <v>258</v>
      </c>
      <c r="N79" s="799">
        <f t="shared" si="26"/>
        <v>1208</v>
      </c>
      <c r="O79" s="495">
        <f t="shared" si="26"/>
        <v>0</v>
      </c>
      <c r="P79" s="495">
        <f t="shared" si="26"/>
        <v>0</v>
      </c>
      <c r="Q79" s="495">
        <f t="shared" si="26"/>
        <v>0</v>
      </c>
      <c r="R79" s="484">
        <f t="shared" si="26"/>
        <v>0</v>
      </c>
      <c r="S79" s="853">
        <f t="shared" si="26"/>
        <v>1072</v>
      </c>
      <c r="T79" s="495">
        <f t="shared" si="26"/>
        <v>844</v>
      </c>
      <c r="U79" s="484">
        <f t="shared" si="26"/>
        <v>228</v>
      </c>
      <c r="V79" s="495">
        <f t="shared" si="26"/>
        <v>1072</v>
      </c>
      <c r="W79" s="495">
        <f t="shared" si="26"/>
        <v>0</v>
      </c>
      <c r="X79" s="495">
        <f t="shared" si="26"/>
        <v>0</v>
      </c>
      <c r="Y79" s="495">
        <f t="shared" si="26"/>
        <v>0</v>
      </c>
      <c r="Z79" s="484">
        <f t="shared" si="26"/>
        <v>0</v>
      </c>
    </row>
    <row r="80" spans="1:26" s="818" customFormat="1" ht="14.25" customHeight="1">
      <c r="A80" s="815"/>
      <c r="B80" s="135" t="s">
        <v>66</v>
      </c>
      <c r="C80" s="855"/>
      <c r="D80" s="801"/>
      <c r="E80" s="800"/>
      <c r="F80" s="801"/>
      <c r="G80" s="801"/>
      <c r="H80" s="801"/>
      <c r="I80" s="278"/>
      <c r="J80" s="278"/>
      <c r="K80" s="479">
        <f>SUM(N80:R80)</f>
        <v>1208</v>
      </c>
      <c r="L80" s="473">
        <f>SUM(K80)/1.27-1</f>
        <v>950</v>
      </c>
      <c r="M80" s="473">
        <f>SUM(L80)*0.27+1</f>
        <v>258</v>
      </c>
      <c r="N80" s="278">
        <v>1208</v>
      </c>
      <c r="O80" s="278">
        <v>0</v>
      </c>
      <c r="P80" s="278">
        <v>0</v>
      </c>
      <c r="Q80" s="278">
        <v>0</v>
      </c>
      <c r="R80" s="281">
        <v>0</v>
      </c>
      <c r="S80" s="496">
        <f>T80+U80</f>
        <v>1072</v>
      </c>
      <c r="T80" s="278">
        <v>844</v>
      </c>
      <c r="U80" s="281">
        <v>228</v>
      </c>
      <c r="V80" s="278">
        <v>1072</v>
      </c>
      <c r="W80" s="278"/>
      <c r="X80" s="278"/>
      <c r="Y80" s="278"/>
      <c r="Z80" s="281"/>
    </row>
    <row r="81" spans="1:26" s="818" customFormat="1" ht="14.25" hidden="1" customHeight="1">
      <c r="A81" s="815"/>
      <c r="B81" s="135"/>
      <c r="C81" s="855"/>
      <c r="D81" s="801"/>
      <c r="E81" s="800"/>
      <c r="F81" s="801"/>
      <c r="G81" s="801"/>
      <c r="H81" s="801"/>
      <c r="I81" s="278"/>
      <c r="J81" s="278"/>
      <c r="K81" s="479"/>
      <c r="L81" s="473"/>
      <c r="M81" s="473"/>
      <c r="N81" s="278"/>
      <c r="O81" s="278"/>
      <c r="P81" s="278"/>
      <c r="Q81" s="278"/>
      <c r="R81" s="281"/>
      <c r="S81" s="496"/>
      <c r="T81" s="278"/>
      <c r="U81" s="281"/>
      <c r="V81" s="278"/>
      <c r="W81" s="278"/>
      <c r="X81" s="278"/>
      <c r="Y81" s="278"/>
      <c r="Z81" s="281"/>
    </row>
    <row r="82" spans="1:26" s="818" customFormat="1" ht="14.25" customHeight="1">
      <c r="A82" s="815"/>
      <c r="B82" s="135"/>
      <c r="C82" s="855"/>
      <c r="D82" s="801"/>
      <c r="E82" s="800"/>
      <c r="F82" s="801"/>
      <c r="G82" s="801"/>
      <c r="H82" s="801"/>
      <c r="I82" s="278"/>
      <c r="J82" s="278"/>
      <c r="K82" s="479"/>
      <c r="L82" s="473"/>
      <c r="M82" s="473"/>
      <c r="N82" s="278"/>
      <c r="O82" s="278"/>
      <c r="P82" s="278"/>
      <c r="Q82" s="278"/>
      <c r="R82" s="281"/>
      <c r="S82" s="496"/>
      <c r="T82" s="278"/>
      <c r="U82" s="281"/>
      <c r="V82" s="278"/>
      <c r="W82" s="278"/>
      <c r="X82" s="278"/>
      <c r="Y82" s="278"/>
      <c r="Z82" s="281"/>
    </row>
    <row r="83" spans="1:26" s="818" customFormat="1" ht="14.25" customHeight="1">
      <c r="A83" s="20" t="s">
        <v>1170</v>
      </c>
      <c r="B83" s="242"/>
      <c r="C83" s="881">
        <f t="shared" ref="C83:Z83" si="27">SUM(C84:C85)</f>
        <v>0</v>
      </c>
      <c r="D83" s="882">
        <f t="shared" si="27"/>
        <v>0</v>
      </c>
      <c r="E83" s="883">
        <f t="shared" si="27"/>
        <v>0</v>
      </c>
      <c r="F83" s="884">
        <f t="shared" si="27"/>
        <v>0</v>
      </c>
      <c r="G83" s="882">
        <f t="shared" si="27"/>
        <v>0</v>
      </c>
      <c r="H83" s="882">
        <f t="shared" si="27"/>
        <v>0</v>
      </c>
      <c r="I83" s="882">
        <f t="shared" si="27"/>
        <v>0</v>
      </c>
      <c r="J83" s="882">
        <f t="shared" si="27"/>
        <v>0</v>
      </c>
      <c r="K83" s="890">
        <f t="shared" si="27"/>
        <v>837</v>
      </c>
      <c r="L83" s="484">
        <f t="shared" si="27"/>
        <v>658</v>
      </c>
      <c r="M83" s="853">
        <f t="shared" si="27"/>
        <v>179</v>
      </c>
      <c r="N83" s="799">
        <f t="shared" si="27"/>
        <v>837</v>
      </c>
      <c r="O83" s="495">
        <f t="shared" si="27"/>
        <v>0</v>
      </c>
      <c r="P83" s="495">
        <f t="shared" si="27"/>
        <v>0</v>
      </c>
      <c r="Q83" s="495">
        <f t="shared" si="27"/>
        <v>0</v>
      </c>
      <c r="R83" s="484">
        <f t="shared" si="27"/>
        <v>0</v>
      </c>
      <c r="S83" s="853">
        <f t="shared" si="27"/>
        <v>837</v>
      </c>
      <c r="T83" s="495">
        <f t="shared" si="27"/>
        <v>659</v>
      </c>
      <c r="U83" s="484">
        <f t="shared" si="27"/>
        <v>178</v>
      </c>
      <c r="V83" s="495">
        <f t="shared" si="27"/>
        <v>837</v>
      </c>
      <c r="W83" s="495">
        <f t="shared" si="27"/>
        <v>0</v>
      </c>
      <c r="X83" s="495">
        <f t="shared" si="27"/>
        <v>0</v>
      </c>
      <c r="Y83" s="495">
        <f t="shared" si="27"/>
        <v>0</v>
      </c>
      <c r="Z83" s="484">
        <f t="shared" si="27"/>
        <v>0</v>
      </c>
    </row>
    <row r="84" spans="1:26" s="818" customFormat="1" ht="14.25" customHeight="1">
      <c r="A84" s="815"/>
      <c r="B84" s="135" t="s">
        <v>66</v>
      </c>
      <c r="C84" s="855"/>
      <c r="D84" s="801"/>
      <c r="E84" s="800"/>
      <c r="F84" s="801"/>
      <c r="G84" s="801"/>
      <c r="H84" s="801"/>
      <c r="I84" s="278"/>
      <c r="J84" s="278"/>
      <c r="K84" s="479">
        <v>837</v>
      </c>
      <c r="L84" s="473">
        <f>SUM(K84)/1.27-1</f>
        <v>658</v>
      </c>
      <c r="M84" s="473">
        <f>SUM(L84)*0.27+1</f>
        <v>179</v>
      </c>
      <c r="N84" s="278">
        <v>837</v>
      </c>
      <c r="O84" s="278">
        <v>0</v>
      </c>
      <c r="P84" s="278">
        <v>0</v>
      </c>
      <c r="Q84" s="278">
        <v>0</v>
      </c>
      <c r="R84" s="281">
        <v>0</v>
      </c>
      <c r="S84" s="496">
        <f>T84+U84</f>
        <v>837</v>
      </c>
      <c r="T84" s="278">
        <v>659</v>
      </c>
      <c r="U84" s="281">
        <v>178</v>
      </c>
      <c r="V84" s="278">
        <v>837</v>
      </c>
      <c r="W84" s="278"/>
      <c r="X84" s="278"/>
      <c r="Y84" s="278"/>
      <c r="Z84" s="281"/>
    </row>
    <row r="85" spans="1:26" s="818" customFormat="1" ht="14.25" hidden="1" customHeight="1">
      <c r="A85" s="815"/>
      <c r="B85" s="135"/>
      <c r="C85" s="855"/>
      <c r="D85" s="801"/>
      <c r="E85" s="800"/>
      <c r="F85" s="801"/>
      <c r="G85" s="801"/>
      <c r="H85" s="801"/>
      <c r="I85" s="278"/>
      <c r="J85" s="278"/>
      <c r="K85" s="479"/>
      <c r="L85" s="473"/>
      <c r="M85" s="473"/>
      <c r="N85" s="278"/>
      <c r="O85" s="278"/>
      <c r="P85" s="278"/>
      <c r="Q85" s="278"/>
      <c r="R85" s="281"/>
      <c r="S85" s="496"/>
      <c r="T85" s="278"/>
      <c r="U85" s="281"/>
      <c r="V85" s="278"/>
      <c r="W85" s="278"/>
      <c r="X85" s="278"/>
      <c r="Y85" s="278"/>
      <c r="Z85" s="281"/>
    </row>
    <row r="86" spans="1:26" s="818" customFormat="1" ht="14.25" hidden="1" customHeight="1">
      <c r="A86" s="815"/>
      <c r="B86" s="135"/>
      <c r="C86" s="855"/>
      <c r="D86" s="801"/>
      <c r="E86" s="800"/>
      <c r="F86" s="801"/>
      <c r="G86" s="801"/>
      <c r="H86" s="801"/>
      <c r="I86" s="278"/>
      <c r="J86" s="278"/>
      <c r="K86" s="479"/>
      <c r="L86" s="473"/>
      <c r="M86" s="473"/>
      <c r="N86" s="278"/>
      <c r="O86" s="278"/>
      <c r="P86" s="278"/>
      <c r="Q86" s="278"/>
      <c r="R86" s="281"/>
      <c r="S86" s="496"/>
      <c r="T86" s="278"/>
      <c r="U86" s="281"/>
      <c r="V86" s="278"/>
      <c r="W86" s="278"/>
      <c r="X86" s="278"/>
      <c r="Y86" s="278"/>
      <c r="Z86" s="281"/>
    </row>
    <row r="87" spans="1:26" s="818" customFormat="1" ht="14.25" customHeight="1">
      <c r="A87" s="815"/>
      <c r="B87" s="135"/>
      <c r="C87" s="855"/>
      <c r="D87" s="801"/>
      <c r="E87" s="800"/>
      <c r="F87" s="801"/>
      <c r="G87" s="801"/>
      <c r="H87" s="891"/>
      <c r="I87" s="891"/>
      <c r="J87" s="891"/>
      <c r="K87" s="892"/>
      <c r="L87" s="100"/>
      <c r="M87" s="100"/>
      <c r="N87" s="100"/>
      <c r="O87" s="100"/>
      <c r="P87" s="100"/>
      <c r="Q87" s="100"/>
      <c r="R87" s="893"/>
      <c r="S87" s="170"/>
      <c r="T87" s="100"/>
      <c r="U87" s="893"/>
      <c r="V87" s="100"/>
      <c r="W87" s="100"/>
      <c r="X87" s="100"/>
      <c r="Y87" s="100"/>
      <c r="Z87" s="893"/>
    </row>
    <row r="88" spans="1:26" s="818" customFormat="1" ht="14.25" customHeight="1">
      <c r="A88" s="20" t="s">
        <v>1171</v>
      </c>
      <c r="B88" s="242"/>
      <c r="C88" s="881">
        <f t="shared" ref="C88:Z88" si="28">SUM(C89:C90)</f>
        <v>0</v>
      </c>
      <c r="D88" s="882">
        <f t="shared" si="28"/>
        <v>0</v>
      </c>
      <c r="E88" s="883">
        <f t="shared" si="28"/>
        <v>0</v>
      </c>
      <c r="F88" s="884">
        <f t="shared" si="28"/>
        <v>0</v>
      </c>
      <c r="G88" s="882">
        <f t="shared" si="28"/>
        <v>0</v>
      </c>
      <c r="H88" s="882">
        <f t="shared" si="28"/>
        <v>0</v>
      </c>
      <c r="I88" s="882">
        <f t="shared" si="28"/>
        <v>0</v>
      </c>
      <c r="J88" s="882">
        <f t="shared" si="28"/>
        <v>0</v>
      </c>
      <c r="K88" s="890">
        <f t="shared" si="28"/>
        <v>1368</v>
      </c>
      <c r="L88" s="484">
        <f t="shared" si="28"/>
        <v>1076</v>
      </c>
      <c r="M88" s="853">
        <f t="shared" si="28"/>
        <v>292</v>
      </c>
      <c r="N88" s="799">
        <f t="shared" si="28"/>
        <v>1368</v>
      </c>
      <c r="O88" s="495">
        <f t="shared" si="28"/>
        <v>0</v>
      </c>
      <c r="P88" s="495">
        <f t="shared" si="28"/>
        <v>0</v>
      </c>
      <c r="Q88" s="495">
        <f t="shared" si="28"/>
        <v>0</v>
      </c>
      <c r="R88" s="484">
        <f t="shared" si="28"/>
        <v>0</v>
      </c>
      <c r="S88" s="853">
        <f t="shared" si="28"/>
        <v>1038</v>
      </c>
      <c r="T88" s="495">
        <f t="shared" si="28"/>
        <v>817</v>
      </c>
      <c r="U88" s="484">
        <f t="shared" si="28"/>
        <v>221</v>
      </c>
      <c r="V88" s="495">
        <f t="shared" si="28"/>
        <v>1038</v>
      </c>
      <c r="W88" s="495">
        <f t="shared" si="28"/>
        <v>0</v>
      </c>
      <c r="X88" s="495">
        <f t="shared" si="28"/>
        <v>0</v>
      </c>
      <c r="Y88" s="495">
        <f t="shared" si="28"/>
        <v>0</v>
      </c>
      <c r="Z88" s="484">
        <f t="shared" si="28"/>
        <v>0</v>
      </c>
    </row>
    <row r="89" spans="1:26" s="818" customFormat="1" ht="14.25" customHeight="1">
      <c r="A89" s="815"/>
      <c r="B89" s="135" t="s">
        <v>66</v>
      </c>
      <c r="C89" s="855"/>
      <c r="D89" s="801"/>
      <c r="E89" s="800"/>
      <c r="F89" s="801"/>
      <c r="G89" s="801"/>
      <c r="H89" s="801"/>
      <c r="I89" s="278"/>
      <c r="J89" s="278"/>
      <c r="K89" s="479">
        <f>SUM(N89:R89)</f>
        <v>1368</v>
      </c>
      <c r="L89" s="473">
        <f>SUM(K89)/1.27-1</f>
        <v>1076</v>
      </c>
      <c r="M89" s="473">
        <f>SUM(L89)*0.27+1</f>
        <v>292</v>
      </c>
      <c r="N89" s="278">
        <v>1368</v>
      </c>
      <c r="O89" s="278">
        <v>0</v>
      </c>
      <c r="P89" s="278">
        <v>0</v>
      </c>
      <c r="Q89" s="278">
        <v>0</v>
      </c>
      <c r="R89" s="281">
        <v>0</v>
      </c>
      <c r="S89" s="496">
        <f>T89+U89</f>
        <v>1038</v>
      </c>
      <c r="T89" s="278">
        <v>817</v>
      </c>
      <c r="U89" s="281">
        <v>221</v>
      </c>
      <c r="V89" s="278">
        <v>1038</v>
      </c>
      <c r="W89" s="278"/>
      <c r="X89" s="278"/>
      <c r="Y89" s="278"/>
      <c r="Z89" s="281"/>
    </row>
    <row r="90" spans="1:26" s="818" customFormat="1" ht="14.25" hidden="1" customHeight="1">
      <c r="A90" s="815"/>
      <c r="B90" s="135"/>
      <c r="C90" s="855">
        <f>SUM(F90:J90)</f>
        <v>0</v>
      </c>
      <c r="D90" s="801">
        <f>SUM(C90)/1.27</f>
        <v>0</v>
      </c>
      <c r="E90" s="800">
        <f>SUM(D90)*0.27</f>
        <v>0</v>
      </c>
      <c r="F90" s="801">
        <v>0</v>
      </c>
      <c r="G90" s="801">
        <v>0</v>
      </c>
      <c r="H90" s="801">
        <v>0</v>
      </c>
      <c r="I90" s="278">
        <v>0</v>
      </c>
      <c r="J90" s="278">
        <v>0</v>
      </c>
      <c r="K90" s="479">
        <v>0</v>
      </c>
      <c r="L90" s="473">
        <v>0</v>
      </c>
      <c r="M90" s="473">
        <v>0</v>
      </c>
      <c r="N90" s="278">
        <v>0</v>
      </c>
      <c r="O90" s="278">
        <v>0</v>
      </c>
      <c r="P90" s="278">
        <v>0</v>
      </c>
      <c r="Q90" s="278">
        <v>0</v>
      </c>
      <c r="R90" s="281">
        <v>0</v>
      </c>
      <c r="S90" s="496">
        <f>SUM(V90:Z90)</f>
        <v>0</v>
      </c>
      <c r="T90" s="278">
        <f>SUM(S90)/1.27</f>
        <v>0</v>
      </c>
      <c r="U90" s="281">
        <f>SUM(T90)*0.27</f>
        <v>0</v>
      </c>
      <c r="V90" s="278">
        <f>SUM(F90+N90)</f>
        <v>0</v>
      </c>
      <c r="W90" s="278">
        <f>SUM(G90+O90)</f>
        <v>0</v>
      </c>
      <c r="X90" s="278">
        <f>SUM(H90+P90)</f>
        <v>0</v>
      </c>
      <c r="Y90" s="278">
        <f>SUM(I90+Q90)</f>
        <v>0</v>
      </c>
      <c r="Z90" s="281">
        <f>SUM(J90+R90)</f>
        <v>0</v>
      </c>
    </row>
    <row r="91" spans="1:26" s="818" customFormat="1" ht="14.25" customHeight="1">
      <c r="A91" s="817"/>
      <c r="B91" s="135"/>
      <c r="C91" s="887"/>
      <c r="D91" s="767"/>
      <c r="E91" s="888"/>
      <c r="F91" s="872"/>
      <c r="G91" s="873"/>
      <c r="H91" s="873"/>
      <c r="I91" s="482"/>
      <c r="J91" s="482"/>
      <c r="K91" s="479"/>
      <c r="L91" s="473"/>
      <c r="M91" s="473"/>
      <c r="N91" s="481"/>
      <c r="O91" s="482"/>
      <c r="P91" s="482"/>
      <c r="Q91" s="482"/>
      <c r="R91" s="483"/>
      <c r="S91" s="889"/>
      <c r="T91" s="807"/>
      <c r="U91" s="809"/>
      <c r="V91" s="481"/>
      <c r="W91" s="482"/>
      <c r="X91" s="482"/>
      <c r="Y91" s="482"/>
      <c r="Z91" s="483"/>
    </row>
    <row r="92" spans="1:26" s="818" customFormat="1" ht="14.25" customHeight="1">
      <c r="A92" s="20" t="s">
        <v>1172</v>
      </c>
      <c r="B92" s="242"/>
      <c r="C92" s="881">
        <f t="shared" ref="C92:Z92" si="29">SUM(C93:C94)</f>
        <v>0</v>
      </c>
      <c r="D92" s="882">
        <f t="shared" si="29"/>
        <v>0</v>
      </c>
      <c r="E92" s="883">
        <f t="shared" si="29"/>
        <v>0</v>
      </c>
      <c r="F92" s="884">
        <f t="shared" si="29"/>
        <v>0</v>
      </c>
      <c r="G92" s="882">
        <f t="shared" si="29"/>
        <v>0</v>
      </c>
      <c r="H92" s="882">
        <f t="shared" si="29"/>
        <v>0</v>
      </c>
      <c r="I92" s="495">
        <f t="shared" si="29"/>
        <v>0</v>
      </c>
      <c r="J92" s="495">
        <f t="shared" si="29"/>
        <v>0</v>
      </c>
      <c r="K92" s="890">
        <f t="shared" si="29"/>
        <v>2264</v>
      </c>
      <c r="L92" s="484">
        <f t="shared" si="29"/>
        <v>1782</v>
      </c>
      <c r="M92" s="853">
        <f t="shared" si="29"/>
        <v>482</v>
      </c>
      <c r="N92" s="799">
        <f t="shared" si="29"/>
        <v>2264</v>
      </c>
      <c r="O92" s="495">
        <f t="shared" si="29"/>
        <v>0</v>
      </c>
      <c r="P92" s="495">
        <f t="shared" si="29"/>
        <v>0</v>
      </c>
      <c r="Q92" s="495">
        <f t="shared" si="29"/>
        <v>0</v>
      </c>
      <c r="R92" s="484">
        <f t="shared" si="29"/>
        <v>0</v>
      </c>
      <c r="S92" s="853">
        <f t="shared" si="29"/>
        <v>2263</v>
      </c>
      <c r="T92" s="495">
        <f t="shared" si="29"/>
        <v>1782</v>
      </c>
      <c r="U92" s="484">
        <f t="shared" si="29"/>
        <v>481</v>
      </c>
      <c r="V92" s="495">
        <f t="shared" si="29"/>
        <v>2263</v>
      </c>
      <c r="W92" s="495">
        <f t="shared" si="29"/>
        <v>0</v>
      </c>
      <c r="X92" s="495">
        <f t="shared" si="29"/>
        <v>0</v>
      </c>
      <c r="Y92" s="495">
        <f t="shared" si="29"/>
        <v>0</v>
      </c>
      <c r="Z92" s="484">
        <f t="shared" si="29"/>
        <v>0</v>
      </c>
    </row>
    <row r="93" spans="1:26" s="818" customFormat="1" ht="14.25" customHeight="1">
      <c r="A93" s="815"/>
      <c r="B93" s="135" t="s">
        <v>66</v>
      </c>
      <c r="C93" s="855"/>
      <c r="D93" s="801"/>
      <c r="E93" s="800"/>
      <c r="F93" s="801"/>
      <c r="G93" s="801"/>
      <c r="H93" s="801"/>
      <c r="I93" s="278"/>
      <c r="J93" s="278"/>
      <c r="K93" s="479">
        <v>2264</v>
      </c>
      <c r="L93" s="473">
        <f>SUM(K93)/1.27-1</f>
        <v>1782</v>
      </c>
      <c r="M93" s="473">
        <f>SUM(L93)*0.27+1</f>
        <v>482</v>
      </c>
      <c r="N93" s="278">
        <v>2264</v>
      </c>
      <c r="O93" s="278">
        <v>0</v>
      </c>
      <c r="P93" s="278">
        <v>0</v>
      </c>
      <c r="Q93" s="278">
        <v>0</v>
      </c>
      <c r="R93" s="281">
        <v>0</v>
      </c>
      <c r="S93" s="496">
        <f>T93+U93</f>
        <v>2263</v>
      </c>
      <c r="T93" s="278">
        <v>1782</v>
      </c>
      <c r="U93" s="281">
        <v>481</v>
      </c>
      <c r="V93" s="278">
        <v>2263</v>
      </c>
      <c r="W93" s="278"/>
      <c r="X93" s="278"/>
      <c r="Y93" s="278"/>
      <c r="Z93" s="281"/>
    </row>
    <row r="94" spans="1:26" s="818" customFormat="1" ht="14.25" hidden="1" customHeight="1">
      <c r="A94" s="815"/>
      <c r="B94" s="135"/>
      <c r="C94" s="855">
        <f>SUM(F94:I94)</f>
        <v>0</v>
      </c>
      <c r="D94" s="801">
        <f>SUM(C94)/1.27</f>
        <v>0</v>
      </c>
      <c r="E94" s="800">
        <f>SUM(D94)*0.27</f>
        <v>0</v>
      </c>
      <c r="F94" s="801">
        <v>0</v>
      </c>
      <c r="G94" s="801">
        <v>0</v>
      </c>
      <c r="H94" s="801">
        <v>0</v>
      </c>
      <c r="I94" s="278">
        <v>0</v>
      </c>
      <c r="J94" s="278"/>
      <c r="K94" s="479">
        <v>0</v>
      </c>
      <c r="L94" s="473">
        <v>0</v>
      </c>
      <c r="M94" s="473">
        <v>0</v>
      </c>
      <c r="N94" s="278">
        <v>0</v>
      </c>
      <c r="O94" s="278">
        <v>0</v>
      </c>
      <c r="P94" s="278">
        <v>0</v>
      </c>
      <c r="Q94" s="278">
        <v>0</v>
      </c>
      <c r="R94" s="281">
        <v>0</v>
      </c>
      <c r="S94" s="496">
        <f>SUM(V94:Y94)</f>
        <v>0</v>
      </c>
      <c r="T94" s="278">
        <f>SUM(S94)/1.27</f>
        <v>0</v>
      </c>
      <c r="U94" s="281">
        <f>SUM(T94)*0.27</f>
        <v>0</v>
      </c>
      <c r="V94" s="278">
        <f>SUM(F94+N94)</f>
        <v>0</v>
      </c>
      <c r="W94" s="278">
        <f>SUM(G94+O94)</f>
        <v>0</v>
      </c>
      <c r="X94" s="278">
        <f>SUM(H94+P94)</f>
        <v>0</v>
      </c>
      <c r="Y94" s="278">
        <f>SUM(I94+Q94)</f>
        <v>0</v>
      </c>
      <c r="Z94" s="281">
        <f>SUM(J94+R94)</f>
        <v>0</v>
      </c>
    </row>
    <row r="95" spans="1:26" s="818" customFormat="1" ht="14.25" customHeight="1">
      <c r="A95" s="815"/>
      <c r="B95" s="135"/>
      <c r="C95" s="855"/>
      <c r="D95" s="801"/>
      <c r="E95" s="800"/>
      <c r="F95" s="801"/>
      <c r="G95" s="801"/>
      <c r="H95" s="801"/>
      <c r="I95" s="278"/>
      <c r="J95" s="278"/>
      <c r="K95" s="479"/>
      <c r="L95" s="473"/>
      <c r="M95" s="473"/>
      <c r="N95" s="278"/>
      <c r="O95" s="278"/>
      <c r="P95" s="278"/>
      <c r="Q95" s="278"/>
      <c r="R95" s="281"/>
      <c r="S95" s="496"/>
      <c r="T95" s="278"/>
      <c r="U95" s="281"/>
      <c r="V95" s="278"/>
      <c r="W95" s="278"/>
      <c r="X95" s="278"/>
      <c r="Y95" s="278"/>
      <c r="Z95" s="281"/>
    </row>
    <row r="96" spans="1:26" s="818" customFormat="1" ht="14.25" customHeight="1">
      <c r="A96" s="20" t="s">
        <v>496</v>
      </c>
      <c r="B96" s="242"/>
      <c r="C96" s="881">
        <f t="shared" ref="C96:Z96" si="30">SUM(C97:C98)</f>
        <v>0</v>
      </c>
      <c r="D96" s="882">
        <f t="shared" si="30"/>
        <v>0</v>
      </c>
      <c r="E96" s="883">
        <f t="shared" si="30"/>
        <v>0</v>
      </c>
      <c r="F96" s="884">
        <f t="shared" si="30"/>
        <v>0</v>
      </c>
      <c r="G96" s="882">
        <f t="shared" si="30"/>
        <v>0</v>
      </c>
      <c r="H96" s="882">
        <f t="shared" si="30"/>
        <v>0</v>
      </c>
      <c r="I96" s="882">
        <f t="shared" si="30"/>
        <v>0</v>
      </c>
      <c r="J96" s="882">
        <f t="shared" si="30"/>
        <v>0</v>
      </c>
      <c r="K96" s="890">
        <f t="shared" si="30"/>
        <v>1330</v>
      </c>
      <c r="L96" s="484">
        <f t="shared" si="30"/>
        <v>1046</v>
      </c>
      <c r="M96" s="853">
        <f t="shared" si="30"/>
        <v>283</v>
      </c>
      <c r="N96" s="799">
        <f t="shared" si="30"/>
        <v>1330</v>
      </c>
      <c r="O96" s="495">
        <f t="shared" si="30"/>
        <v>0</v>
      </c>
      <c r="P96" s="495">
        <f t="shared" si="30"/>
        <v>0</v>
      </c>
      <c r="Q96" s="495">
        <f t="shared" si="30"/>
        <v>0</v>
      </c>
      <c r="R96" s="484">
        <f t="shared" si="30"/>
        <v>0</v>
      </c>
      <c r="S96" s="853">
        <f t="shared" si="30"/>
        <v>1329</v>
      </c>
      <c r="T96" s="495">
        <f t="shared" si="30"/>
        <v>1046</v>
      </c>
      <c r="U96" s="484">
        <f t="shared" si="30"/>
        <v>283</v>
      </c>
      <c r="V96" s="495">
        <f t="shared" si="30"/>
        <v>1329</v>
      </c>
      <c r="W96" s="495">
        <f t="shared" si="30"/>
        <v>0</v>
      </c>
      <c r="X96" s="495">
        <f t="shared" si="30"/>
        <v>0</v>
      </c>
      <c r="Y96" s="495">
        <f t="shared" si="30"/>
        <v>0</v>
      </c>
      <c r="Z96" s="484">
        <f t="shared" si="30"/>
        <v>0</v>
      </c>
    </row>
    <row r="97" spans="1:26" s="818" customFormat="1" ht="14.25" customHeight="1">
      <c r="A97" s="815"/>
      <c r="B97" s="135" t="s">
        <v>66</v>
      </c>
      <c r="C97" s="855"/>
      <c r="D97" s="801"/>
      <c r="E97" s="800"/>
      <c r="F97" s="801"/>
      <c r="G97" s="801"/>
      <c r="H97" s="801"/>
      <c r="I97" s="278"/>
      <c r="J97" s="278"/>
      <c r="K97" s="479">
        <v>1330</v>
      </c>
      <c r="L97" s="473">
        <f>SUM(K97)/1.27-1</f>
        <v>1046</v>
      </c>
      <c r="M97" s="473">
        <f>SUM(L97)*0.27+1</f>
        <v>283</v>
      </c>
      <c r="N97" s="278">
        <v>1330</v>
      </c>
      <c r="O97" s="278">
        <v>0</v>
      </c>
      <c r="P97" s="278">
        <v>0</v>
      </c>
      <c r="Q97" s="278">
        <v>0</v>
      </c>
      <c r="R97" s="281">
        <v>0</v>
      </c>
      <c r="S97" s="496">
        <f>T97+U97</f>
        <v>1329</v>
      </c>
      <c r="T97" s="278">
        <v>1046</v>
      </c>
      <c r="U97" s="281">
        <v>283</v>
      </c>
      <c r="V97" s="278">
        <v>1329</v>
      </c>
      <c r="W97" s="278"/>
      <c r="X97" s="278"/>
      <c r="Y97" s="278"/>
      <c r="Z97" s="281"/>
    </row>
    <row r="98" spans="1:26" s="818" customFormat="1" ht="14.25" hidden="1" customHeight="1">
      <c r="A98" s="815"/>
      <c r="B98" s="135"/>
      <c r="C98" s="855"/>
      <c r="D98" s="801"/>
      <c r="E98" s="800"/>
      <c r="F98" s="801"/>
      <c r="G98" s="801"/>
      <c r="H98" s="801"/>
      <c r="I98" s="278"/>
      <c r="J98" s="278"/>
      <c r="K98" s="479"/>
      <c r="L98" s="473"/>
      <c r="M98" s="473"/>
      <c r="N98" s="278"/>
      <c r="O98" s="278"/>
      <c r="P98" s="278"/>
      <c r="Q98" s="278"/>
      <c r="R98" s="281"/>
      <c r="S98" s="496"/>
      <c r="T98" s="278"/>
      <c r="U98" s="281"/>
      <c r="V98" s="278"/>
      <c r="W98" s="278"/>
      <c r="X98" s="278"/>
      <c r="Y98" s="278"/>
      <c r="Z98" s="281"/>
    </row>
    <row r="99" spans="1:26" s="818" customFormat="1" ht="14.25" customHeight="1">
      <c r="A99" s="815"/>
      <c r="B99" s="135"/>
      <c r="C99" s="855"/>
      <c r="D99" s="801"/>
      <c r="E99" s="800"/>
      <c r="F99" s="801"/>
      <c r="G99" s="801"/>
      <c r="H99" s="801"/>
      <c r="I99" s="278"/>
      <c r="J99" s="278"/>
      <c r="K99" s="479"/>
      <c r="L99" s="473"/>
      <c r="M99" s="473"/>
      <c r="N99" s="278"/>
      <c r="O99" s="278"/>
      <c r="P99" s="278"/>
      <c r="Q99" s="278"/>
      <c r="R99" s="281"/>
      <c r="S99" s="496"/>
      <c r="T99" s="278"/>
      <c r="U99" s="281"/>
      <c r="V99" s="278"/>
      <c r="W99" s="278"/>
      <c r="X99" s="278"/>
      <c r="Y99" s="278"/>
      <c r="Z99" s="281"/>
    </row>
    <row r="100" spans="1:26" s="818" customFormat="1" ht="14.25" customHeight="1">
      <c r="A100" s="20" t="s">
        <v>1173</v>
      </c>
      <c r="B100" s="242"/>
      <c r="C100" s="881">
        <f t="shared" ref="C100:Z100" si="31">SUM(C101:C102)</f>
        <v>0</v>
      </c>
      <c r="D100" s="882">
        <f t="shared" si="31"/>
        <v>0</v>
      </c>
      <c r="E100" s="883">
        <f t="shared" si="31"/>
        <v>0</v>
      </c>
      <c r="F100" s="884">
        <f t="shared" si="31"/>
        <v>0</v>
      </c>
      <c r="G100" s="882">
        <f t="shared" si="31"/>
        <v>0</v>
      </c>
      <c r="H100" s="882">
        <f t="shared" si="31"/>
        <v>0</v>
      </c>
      <c r="I100" s="882">
        <f t="shared" si="31"/>
        <v>0</v>
      </c>
      <c r="J100" s="882">
        <f t="shared" si="31"/>
        <v>0</v>
      </c>
      <c r="K100" s="890">
        <f t="shared" si="31"/>
        <v>1582</v>
      </c>
      <c r="L100" s="484">
        <f t="shared" si="31"/>
        <v>1225</v>
      </c>
      <c r="M100" s="853">
        <f t="shared" si="31"/>
        <v>332</v>
      </c>
      <c r="N100" s="799">
        <f t="shared" si="31"/>
        <v>1582</v>
      </c>
      <c r="O100" s="495">
        <f t="shared" si="31"/>
        <v>0</v>
      </c>
      <c r="P100" s="495">
        <f t="shared" si="31"/>
        <v>0</v>
      </c>
      <c r="Q100" s="495">
        <f t="shared" si="31"/>
        <v>0</v>
      </c>
      <c r="R100" s="484">
        <f t="shared" si="31"/>
        <v>0</v>
      </c>
      <c r="S100" s="853">
        <f t="shared" si="31"/>
        <v>1582</v>
      </c>
      <c r="T100" s="495">
        <f t="shared" si="31"/>
        <v>1246</v>
      </c>
      <c r="U100" s="484">
        <f t="shared" si="31"/>
        <v>336</v>
      </c>
      <c r="V100" s="495">
        <f t="shared" si="31"/>
        <v>1582</v>
      </c>
      <c r="W100" s="495">
        <f t="shared" si="31"/>
        <v>0</v>
      </c>
      <c r="X100" s="495">
        <f t="shared" si="31"/>
        <v>0</v>
      </c>
      <c r="Y100" s="495">
        <f t="shared" si="31"/>
        <v>0</v>
      </c>
      <c r="Z100" s="484">
        <f t="shared" si="31"/>
        <v>0</v>
      </c>
    </row>
    <row r="101" spans="1:26" s="818" customFormat="1" ht="14.25" customHeight="1">
      <c r="A101" s="815"/>
      <c r="B101" s="135" t="s">
        <v>66</v>
      </c>
      <c r="C101" s="855"/>
      <c r="D101" s="801"/>
      <c r="E101" s="800"/>
      <c r="F101" s="801"/>
      <c r="G101" s="801"/>
      <c r="H101" s="801"/>
      <c r="I101" s="278"/>
      <c r="J101" s="278"/>
      <c r="K101" s="479">
        <v>1557</v>
      </c>
      <c r="L101" s="473">
        <f>SUM(K101)/1.27-1</f>
        <v>1225</v>
      </c>
      <c r="M101" s="473">
        <f>SUM(L101)*0.27+1</f>
        <v>332</v>
      </c>
      <c r="N101" s="278">
        <v>1557</v>
      </c>
      <c r="O101" s="278">
        <v>0</v>
      </c>
      <c r="P101" s="278">
        <v>0</v>
      </c>
      <c r="Q101" s="278">
        <v>0</v>
      </c>
      <c r="R101" s="281">
        <v>0</v>
      </c>
      <c r="S101" s="496">
        <f>T101+U101</f>
        <v>1557</v>
      </c>
      <c r="T101" s="278">
        <v>1226</v>
      </c>
      <c r="U101" s="281">
        <v>331</v>
      </c>
      <c r="V101" s="278">
        <v>1557</v>
      </c>
      <c r="W101" s="278"/>
      <c r="X101" s="278"/>
      <c r="Y101" s="278"/>
      <c r="Z101" s="281"/>
    </row>
    <row r="102" spans="1:26" s="818" customFormat="1" ht="14.25" customHeight="1">
      <c r="A102" s="815"/>
      <c r="B102" s="135" t="s">
        <v>1319</v>
      </c>
      <c r="C102" s="855">
        <f>SUM(F102:J102)</f>
        <v>0</v>
      </c>
      <c r="D102" s="801">
        <f>SUM(C102)/1.27</f>
        <v>0</v>
      </c>
      <c r="E102" s="800">
        <f>SUM(D102)*0.27</f>
        <v>0</v>
      </c>
      <c r="F102" s="801">
        <v>0</v>
      </c>
      <c r="G102" s="801">
        <v>0</v>
      </c>
      <c r="H102" s="801">
        <v>0</v>
      </c>
      <c r="I102" s="278">
        <v>0</v>
      </c>
      <c r="J102" s="278">
        <v>0</v>
      </c>
      <c r="K102" s="479">
        <v>25</v>
      </c>
      <c r="L102" s="473">
        <v>0</v>
      </c>
      <c r="M102" s="473">
        <v>0</v>
      </c>
      <c r="N102" s="278">
        <v>25</v>
      </c>
      <c r="O102" s="278">
        <v>0</v>
      </c>
      <c r="P102" s="278">
        <v>0</v>
      </c>
      <c r="Q102" s="278">
        <v>0</v>
      </c>
      <c r="R102" s="281">
        <v>0</v>
      </c>
      <c r="S102" s="496">
        <f>T102+U102</f>
        <v>25</v>
      </c>
      <c r="T102" s="278">
        <v>20</v>
      </c>
      <c r="U102" s="281">
        <v>5</v>
      </c>
      <c r="V102" s="278">
        <v>25</v>
      </c>
      <c r="W102" s="278">
        <f>SUM(G102+O102)</f>
        <v>0</v>
      </c>
      <c r="X102" s="278">
        <f>SUM(H102+P102)</f>
        <v>0</v>
      </c>
      <c r="Y102" s="278">
        <f>SUM(I102+Q102)</f>
        <v>0</v>
      </c>
      <c r="Z102" s="281">
        <f>SUM(J102+R102)</f>
        <v>0</v>
      </c>
    </row>
    <row r="103" spans="1:26" s="818" customFormat="1" ht="14.25" hidden="1" customHeight="1">
      <c r="A103" s="815"/>
      <c r="B103" s="135"/>
      <c r="C103" s="855"/>
      <c r="D103" s="801"/>
      <c r="E103" s="800"/>
      <c r="F103" s="801"/>
      <c r="G103" s="801"/>
      <c r="H103" s="801"/>
      <c r="I103" s="278"/>
      <c r="J103" s="278"/>
      <c r="K103" s="479"/>
      <c r="L103" s="473"/>
      <c r="M103" s="473"/>
      <c r="N103" s="278"/>
      <c r="O103" s="278"/>
      <c r="P103" s="278"/>
      <c r="Q103" s="278"/>
      <c r="R103" s="281"/>
      <c r="S103" s="496"/>
      <c r="T103" s="278"/>
      <c r="U103" s="281"/>
      <c r="V103" s="278"/>
      <c r="W103" s="278"/>
      <c r="X103" s="278"/>
      <c r="Y103" s="278"/>
      <c r="Z103" s="281"/>
    </row>
    <row r="104" spans="1:26" s="818" customFormat="1" ht="14.25" customHeight="1">
      <c r="A104" s="815"/>
      <c r="B104" s="135"/>
      <c r="C104" s="855"/>
      <c r="D104" s="801"/>
      <c r="E104" s="800"/>
      <c r="F104" s="801"/>
      <c r="G104" s="801"/>
      <c r="H104" s="801"/>
      <c r="I104" s="278"/>
      <c r="J104" s="278"/>
      <c r="K104" s="479"/>
      <c r="L104" s="473"/>
      <c r="M104" s="473"/>
      <c r="N104" s="278"/>
      <c r="O104" s="278"/>
      <c r="P104" s="278"/>
      <c r="Q104" s="278"/>
      <c r="R104" s="281"/>
      <c r="S104" s="496"/>
      <c r="T104" s="278"/>
      <c r="U104" s="281"/>
      <c r="V104" s="278"/>
      <c r="W104" s="278"/>
      <c r="X104" s="278"/>
      <c r="Y104" s="278"/>
      <c r="Z104" s="281"/>
    </row>
    <row r="105" spans="1:26" s="818" customFormat="1" ht="14.25" customHeight="1">
      <c r="A105" s="20" t="s">
        <v>304</v>
      </c>
      <c r="B105" s="242"/>
      <c r="C105" s="881">
        <f t="shared" ref="C105:Z105" si="32">SUM(C106:C107)</f>
        <v>0</v>
      </c>
      <c r="D105" s="882">
        <f t="shared" si="32"/>
        <v>0</v>
      </c>
      <c r="E105" s="883">
        <f t="shared" si="32"/>
        <v>0</v>
      </c>
      <c r="F105" s="884">
        <f t="shared" si="32"/>
        <v>0</v>
      </c>
      <c r="G105" s="882">
        <f t="shared" si="32"/>
        <v>0</v>
      </c>
      <c r="H105" s="882">
        <f t="shared" si="32"/>
        <v>0</v>
      </c>
      <c r="I105" s="882">
        <f t="shared" si="32"/>
        <v>0</v>
      </c>
      <c r="J105" s="882">
        <f t="shared" si="32"/>
        <v>0</v>
      </c>
      <c r="K105" s="890">
        <f t="shared" si="32"/>
        <v>1401</v>
      </c>
      <c r="L105" s="484">
        <f t="shared" si="32"/>
        <v>1102</v>
      </c>
      <c r="M105" s="853">
        <f t="shared" si="32"/>
        <v>299</v>
      </c>
      <c r="N105" s="799">
        <f t="shared" si="32"/>
        <v>1401</v>
      </c>
      <c r="O105" s="495">
        <f t="shared" si="32"/>
        <v>0</v>
      </c>
      <c r="P105" s="495">
        <f t="shared" si="32"/>
        <v>0</v>
      </c>
      <c r="Q105" s="495">
        <f t="shared" si="32"/>
        <v>0</v>
      </c>
      <c r="R105" s="484">
        <f t="shared" si="32"/>
        <v>0</v>
      </c>
      <c r="S105" s="853">
        <f t="shared" si="32"/>
        <v>1401</v>
      </c>
      <c r="T105" s="495">
        <f t="shared" si="32"/>
        <v>1103</v>
      </c>
      <c r="U105" s="484">
        <f t="shared" si="32"/>
        <v>298</v>
      </c>
      <c r="V105" s="495">
        <f t="shared" si="32"/>
        <v>1401</v>
      </c>
      <c r="W105" s="495">
        <f t="shared" si="32"/>
        <v>0</v>
      </c>
      <c r="X105" s="495">
        <f t="shared" si="32"/>
        <v>0</v>
      </c>
      <c r="Y105" s="495">
        <f t="shared" si="32"/>
        <v>0</v>
      </c>
      <c r="Z105" s="484">
        <f t="shared" si="32"/>
        <v>0</v>
      </c>
    </row>
    <row r="106" spans="1:26" s="818" customFormat="1" ht="14.25" customHeight="1">
      <c r="A106" s="815"/>
      <c r="B106" s="135" t="s">
        <v>66</v>
      </c>
      <c r="C106" s="855"/>
      <c r="D106" s="801"/>
      <c r="E106" s="800"/>
      <c r="F106" s="801"/>
      <c r="G106" s="801"/>
      <c r="H106" s="801"/>
      <c r="I106" s="278"/>
      <c r="J106" s="278"/>
      <c r="K106" s="479">
        <v>1401</v>
      </c>
      <c r="L106" s="473">
        <f>SUM(K106)/1.27-1</f>
        <v>1102</v>
      </c>
      <c r="M106" s="473">
        <f>SUM(L106)*0.27+1</f>
        <v>299</v>
      </c>
      <c r="N106" s="278">
        <v>1401</v>
      </c>
      <c r="O106" s="278">
        <v>0</v>
      </c>
      <c r="P106" s="278">
        <v>0</v>
      </c>
      <c r="Q106" s="278">
        <v>0</v>
      </c>
      <c r="R106" s="281">
        <v>0</v>
      </c>
      <c r="S106" s="496">
        <f>T106+U106</f>
        <v>1401</v>
      </c>
      <c r="T106" s="278">
        <v>1103</v>
      </c>
      <c r="U106" s="281">
        <v>298</v>
      </c>
      <c r="V106" s="278">
        <v>1401</v>
      </c>
      <c r="W106" s="278"/>
      <c r="X106" s="278"/>
      <c r="Y106" s="278"/>
      <c r="Z106" s="281"/>
    </row>
    <row r="107" spans="1:26" s="818" customFormat="1" ht="14.25" hidden="1" customHeight="1">
      <c r="A107" s="815"/>
      <c r="B107" s="135"/>
      <c r="C107" s="855"/>
      <c r="D107" s="801"/>
      <c r="E107" s="800"/>
      <c r="F107" s="801"/>
      <c r="G107" s="801"/>
      <c r="H107" s="801"/>
      <c r="I107" s="278"/>
      <c r="J107" s="278"/>
      <c r="K107" s="479"/>
      <c r="L107" s="473"/>
      <c r="M107" s="473"/>
      <c r="N107" s="278"/>
      <c r="O107" s="278"/>
      <c r="P107" s="278"/>
      <c r="Q107" s="278"/>
      <c r="R107" s="281"/>
      <c r="S107" s="496"/>
      <c r="T107" s="278"/>
      <c r="U107" s="281"/>
      <c r="V107" s="278"/>
      <c r="W107" s="278"/>
      <c r="X107" s="278"/>
      <c r="Y107" s="278"/>
      <c r="Z107" s="281"/>
    </row>
    <row r="108" spans="1:26" s="818" customFormat="1" ht="14.25" hidden="1" customHeight="1">
      <c r="A108" s="815"/>
      <c r="B108" s="135"/>
      <c r="C108" s="855"/>
      <c r="D108" s="801"/>
      <c r="E108" s="800"/>
      <c r="F108" s="801"/>
      <c r="G108" s="801"/>
      <c r="H108" s="801"/>
      <c r="I108" s="278"/>
      <c r="J108" s="278"/>
      <c r="K108" s="479"/>
      <c r="L108" s="473"/>
      <c r="M108" s="473"/>
      <c r="N108" s="278"/>
      <c r="O108" s="278"/>
      <c r="P108" s="278"/>
      <c r="Q108" s="278"/>
      <c r="R108" s="281"/>
      <c r="S108" s="496"/>
      <c r="T108" s="278"/>
      <c r="U108" s="281"/>
      <c r="V108" s="278"/>
      <c r="W108" s="278"/>
      <c r="X108" s="278"/>
      <c r="Y108" s="278"/>
      <c r="Z108" s="281"/>
    </row>
    <row r="109" spans="1:26" s="818" customFormat="1" ht="14.25" customHeight="1">
      <c r="A109" s="31"/>
      <c r="B109" s="135"/>
      <c r="C109" s="855"/>
      <c r="D109" s="801"/>
      <c r="E109" s="800"/>
      <c r="F109" s="801"/>
      <c r="G109" s="801"/>
      <c r="H109" s="801"/>
      <c r="I109" s="278"/>
      <c r="J109" s="278"/>
      <c r="K109" s="479"/>
      <c r="L109" s="473"/>
      <c r="M109" s="473"/>
      <c r="N109" s="278"/>
      <c r="O109" s="278"/>
      <c r="P109" s="278"/>
      <c r="Q109" s="278"/>
      <c r="R109" s="281"/>
      <c r="S109" s="496"/>
      <c r="T109" s="278"/>
      <c r="U109" s="281"/>
      <c r="V109" s="278"/>
      <c r="W109" s="278"/>
      <c r="X109" s="278"/>
      <c r="Y109" s="278"/>
      <c r="Z109" s="281"/>
    </row>
    <row r="110" spans="1:26" s="818" customFormat="1" ht="14.25" customHeight="1">
      <c r="A110" s="1489" t="s">
        <v>639</v>
      </c>
      <c r="B110" s="1490"/>
      <c r="C110" s="855"/>
      <c r="D110" s="801"/>
      <c r="E110" s="800"/>
      <c r="F110" s="801"/>
      <c r="G110" s="801"/>
      <c r="H110" s="801"/>
      <c r="I110" s="278"/>
      <c r="J110" s="278"/>
      <c r="K110" s="479"/>
      <c r="L110" s="473"/>
      <c r="M110" s="473"/>
      <c r="N110" s="278"/>
      <c r="O110" s="278"/>
      <c r="P110" s="278"/>
      <c r="Q110" s="278"/>
      <c r="R110" s="281"/>
      <c r="S110" s="496"/>
      <c r="T110" s="278"/>
      <c r="U110" s="281"/>
      <c r="V110" s="278"/>
      <c r="W110" s="278"/>
      <c r="X110" s="278"/>
      <c r="Y110" s="278"/>
      <c r="Z110" s="281"/>
    </row>
    <row r="111" spans="1:26" s="818" customFormat="1" ht="12" customHeight="1">
      <c r="A111" s="31"/>
      <c r="B111" s="135"/>
      <c r="C111" s="855"/>
      <c r="D111" s="801"/>
      <c r="E111" s="800"/>
      <c r="F111" s="801"/>
      <c r="G111" s="801"/>
      <c r="H111" s="801"/>
      <c r="I111" s="278"/>
      <c r="J111" s="278"/>
      <c r="K111" s="479"/>
      <c r="L111" s="473"/>
      <c r="M111" s="473"/>
      <c r="N111" s="278"/>
      <c r="O111" s="278"/>
      <c r="P111" s="278"/>
      <c r="Q111" s="278"/>
      <c r="R111" s="281"/>
      <c r="S111" s="496"/>
      <c r="T111" s="278"/>
      <c r="U111" s="281"/>
      <c r="V111" s="278"/>
      <c r="W111" s="278"/>
      <c r="X111" s="278"/>
      <c r="Y111" s="278"/>
      <c r="Z111" s="281"/>
    </row>
    <row r="112" spans="1:26" s="818" customFormat="1" ht="14.25" customHeight="1">
      <c r="A112" s="20" t="s">
        <v>647</v>
      </c>
      <c r="B112" s="242"/>
      <c r="C112" s="881">
        <f t="shared" ref="C112:X112" si="33">SUM(C113:C192)</f>
        <v>35409</v>
      </c>
      <c r="D112" s="882">
        <f t="shared" si="33"/>
        <v>27881</v>
      </c>
      <c r="E112" s="883">
        <f t="shared" si="33"/>
        <v>7527</v>
      </c>
      <c r="F112" s="884">
        <f t="shared" si="33"/>
        <v>35409</v>
      </c>
      <c r="G112" s="882">
        <f t="shared" si="33"/>
        <v>0</v>
      </c>
      <c r="H112" s="882">
        <f t="shared" si="33"/>
        <v>0</v>
      </c>
      <c r="I112" s="495">
        <f t="shared" si="33"/>
        <v>0</v>
      </c>
      <c r="J112" s="495">
        <f t="shared" si="33"/>
        <v>0</v>
      </c>
      <c r="K112" s="890">
        <f t="shared" si="33"/>
        <v>150334</v>
      </c>
      <c r="L112" s="484">
        <f t="shared" si="33"/>
        <v>45573</v>
      </c>
      <c r="M112" s="853">
        <f t="shared" si="33"/>
        <v>12330</v>
      </c>
      <c r="N112" s="799">
        <f t="shared" si="33"/>
        <v>148566</v>
      </c>
      <c r="O112" s="495">
        <f t="shared" si="33"/>
        <v>1768</v>
      </c>
      <c r="P112" s="495">
        <f t="shared" si="33"/>
        <v>0</v>
      </c>
      <c r="Q112" s="495">
        <f t="shared" si="33"/>
        <v>0</v>
      </c>
      <c r="R112" s="484">
        <f t="shared" si="33"/>
        <v>0</v>
      </c>
      <c r="S112" s="853">
        <f t="shared" si="33"/>
        <v>127683</v>
      </c>
      <c r="T112" s="495">
        <f t="shared" si="33"/>
        <v>100585</v>
      </c>
      <c r="U112" s="484">
        <f t="shared" si="33"/>
        <v>27098</v>
      </c>
      <c r="V112" s="495">
        <f t="shared" si="33"/>
        <v>125915</v>
      </c>
      <c r="W112" s="495">
        <f t="shared" si="33"/>
        <v>1768</v>
      </c>
      <c r="X112" s="495">
        <f t="shared" si="33"/>
        <v>0</v>
      </c>
      <c r="Y112" s="495">
        <f>SUM(Y113:Y192)</f>
        <v>0</v>
      </c>
      <c r="Z112" s="484">
        <f>SUM(Z113:Z192)</f>
        <v>0</v>
      </c>
    </row>
    <row r="113" spans="1:26" s="818" customFormat="1" ht="15" customHeight="1">
      <c r="A113" s="815"/>
      <c r="B113" s="135" t="s">
        <v>201</v>
      </c>
      <c r="C113" s="855">
        <f t="shared" ref="C113:C167" si="34">SUM(F113:J113)</f>
        <v>1500</v>
      </c>
      <c r="D113" s="801">
        <f>SUM(C113)/1.27</f>
        <v>1181</v>
      </c>
      <c r="E113" s="800">
        <f t="shared" ref="E113:E190" si="35">SUM(D113)*0.27</f>
        <v>319</v>
      </c>
      <c r="F113" s="801">
        <v>1500</v>
      </c>
      <c r="G113" s="801">
        <v>0</v>
      </c>
      <c r="H113" s="801">
        <v>0</v>
      </c>
      <c r="I113" s="278">
        <v>0</v>
      </c>
      <c r="J113" s="278">
        <v>0</v>
      </c>
      <c r="K113" s="479">
        <v>1284</v>
      </c>
      <c r="L113" s="473">
        <f t="shared" ref="L113:L152" si="36">SUM(K113)/1.27-1</f>
        <v>1010</v>
      </c>
      <c r="M113" s="473">
        <f t="shared" ref="M113:M152" si="37">SUM(L113)*0.27+1</f>
        <v>274</v>
      </c>
      <c r="N113" s="278">
        <v>1284</v>
      </c>
      <c r="O113" s="278">
        <v>0</v>
      </c>
      <c r="P113" s="278">
        <v>0</v>
      </c>
      <c r="Q113" s="278">
        <v>0</v>
      </c>
      <c r="R113" s="281">
        <v>0</v>
      </c>
      <c r="S113" s="496">
        <f>T113+U113</f>
        <v>1284</v>
      </c>
      <c r="T113" s="278">
        <v>1011</v>
      </c>
      <c r="U113" s="281">
        <v>273</v>
      </c>
      <c r="V113" s="278">
        <v>1284</v>
      </c>
      <c r="W113" s="278"/>
      <c r="X113" s="278"/>
      <c r="Y113" s="278"/>
      <c r="Z113" s="281"/>
    </row>
    <row r="114" spans="1:26" s="818" customFormat="1" ht="15" customHeight="1">
      <c r="A114" s="815"/>
      <c r="B114" s="392" t="s">
        <v>202</v>
      </c>
      <c r="C114" s="855">
        <f t="shared" si="34"/>
        <v>8382</v>
      </c>
      <c r="D114" s="801">
        <f>SUM(C114)/1.27</f>
        <v>6600</v>
      </c>
      <c r="E114" s="800">
        <f t="shared" si="35"/>
        <v>1782</v>
      </c>
      <c r="F114" s="801">
        <v>8382</v>
      </c>
      <c r="G114" s="801">
        <v>0</v>
      </c>
      <c r="H114" s="801">
        <v>0</v>
      </c>
      <c r="I114" s="278">
        <v>0</v>
      </c>
      <c r="J114" s="278">
        <v>0</v>
      </c>
      <c r="K114" s="479">
        <v>8357</v>
      </c>
      <c r="L114" s="473">
        <f t="shared" si="36"/>
        <v>6579</v>
      </c>
      <c r="M114" s="473">
        <f t="shared" si="37"/>
        <v>1777</v>
      </c>
      <c r="N114" s="278">
        <v>8357</v>
      </c>
      <c r="O114" s="278">
        <v>0</v>
      </c>
      <c r="P114" s="278">
        <v>0</v>
      </c>
      <c r="Q114" s="278">
        <v>0</v>
      </c>
      <c r="R114" s="281">
        <v>0</v>
      </c>
      <c r="S114" s="496">
        <f t="shared" ref="S114:S164" si="38">T114+U114</f>
        <v>8357</v>
      </c>
      <c r="T114" s="278">
        <v>6580</v>
      </c>
      <c r="U114" s="281">
        <v>1777</v>
      </c>
      <c r="V114" s="278">
        <v>8357</v>
      </c>
      <c r="W114" s="278"/>
      <c r="X114" s="278"/>
      <c r="Y114" s="278"/>
      <c r="Z114" s="281"/>
    </row>
    <row r="115" spans="1:26" s="818" customFormat="1" ht="15" customHeight="1">
      <c r="A115" s="815"/>
      <c r="B115" s="392" t="s">
        <v>203</v>
      </c>
      <c r="C115" s="855">
        <f t="shared" si="34"/>
        <v>6985</v>
      </c>
      <c r="D115" s="801">
        <f>SUM(C115)/1.27</f>
        <v>5500</v>
      </c>
      <c r="E115" s="800">
        <f t="shared" si="35"/>
        <v>1485</v>
      </c>
      <c r="F115" s="801">
        <v>6985</v>
      </c>
      <c r="G115" s="801">
        <v>0</v>
      </c>
      <c r="H115" s="801">
        <v>0</v>
      </c>
      <c r="I115" s="278">
        <v>0</v>
      </c>
      <c r="J115" s="278">
        <v>0</v>
      </c>
      <c r="K115" s="479">
        <v>7049</v>
      </c>
      <c r="L115" s="473">
        <f t="shared" si="36"/>
        <v>5549</v>
      </c>
      <c r="M115" s="473">
        <f t="shared" si="37"/>
        <v>1499</v>
      </c>
      <c r="N115" s="278">
        <v>7049</v>
      </c>
      <c r="O115" s="278">
        <v>0</v>
      </c>
      <c r="P115" s="278">
        <v>0</v>
      </c>
      <c r="Q115" s="278">
        <v>0</v>
      </c>
      <c r="R115" s="281">
        <v>0</v>
      </c>
      <c r="S115" s="496">
        <f t="shared" si="38"/>
        <v>7049</v>
      </c>
      <c r="T115" s="278">
        <v>5550</v>
      </c>
      <c r="U115" s="281">
        <v>1499</v>
      </c>
      <c r="V115" s="278">
        <v>7049</v>
      </c>
      <c r="W115" s="278"/>
      <c r="X115" s="278"/>
      <c r="Y115" s="278"/>
      <c r="Z115" s="281"/>
    </row>
    <row r="116" spans="1:26" s="818" customFormat="1" ht="15" customHeight="1">
      <c r="A116" s="815"/>
      <c r="B116" s="135" t="s">
        <v>1248</v>
      </c>
      <c r="C116" s="855">
        <f t="shared" si="34"/>
        <v>4255</v>
      </c>
      <c r="D116" s="801">
        <f>SUM(C116)/1.27</f>
        <v>3350</v>
      </c>
      <c r="E116" s="800">
        <f t="shared" si="35"/>
        <v>905</v>
      </c>
      <c r="F116" s="801">
        <v>4255</v>
      </c>
      <c r="G116" s="801">
        <v>0</v>
      </c>
      <c r="H116" s="801">
        <v>0</v>
      </c>
      <c r="I116" s="278">
        <v>0</v>
      </c>
      <c r="J116" s="278">
        <v>0</v>
      </c>
      <c r="K116" s="479">
        <v>4255</v>
      </c>
      <c r="L116" s="473">
        <f t="shared" si="36"/>
        <v>3349</v>
      </c>
      <c r="M116" s="473">
        <f t="shared" si="37"/>
        <v>905</v>
      </c>
      <c r="N116" s="278">
        <v>4255</v>
      </c>
      <c r="O116" s="278">
        <v>0</v>
      </c>
      <c r="P116" s="278">
        <v>0</v>
      </c>
      <c r="Q116" s="278">
        <v>0</v>
      </c>
      <c r="R116" s="281">
        <v>0</v>
      </c>
      <c r="S116" s="496">
        <f t="shared" si="38"/>
        <v>4218</v>
      </c>
      <c r="T116" s="278">
        <v>3321</v>
      </c>
      <c r="U116" s="281">
        <v>897</v>
      </c>
      <c r="V116" s="278">
        <v>4218</v>
      </c>
      <c r="W116" s="278"/>
      <c r="X116" s="278"/>
      <c r="Y116" s="278"/>
      <c r="Z116" s="281"/>
    </row>
    <row r="117" spans="1:26" s="818" customFormat="1" ht="15" customHeight="1">
      <c r="A117" s="815"/>
      <c r="B117" s="135" t="s">
        <v>59</v>
      </c>
      <c r="C117" s="855">
        <f t="shared" si="34"/>
        <v>444</v>
      </c>
      <c r="D117" s="801">
        <f>SUM(C117)/1.27</f>
        <v>350</v>
      </c>
      <c r="E117" s="800">
        <f>SUM(D117)*0.27-1</f>
        <v>94</v>
      </c>
      <c r="F117" s="801">
        <v>444</v>
      </c>
      <c r="G117" s="801">
        <v>0</v>
      </c>
      <c r="H117" s="801">
        <v>0</v>
      </c>
      <c r="I117" s="278">
        <v>0</v>
      </c>
      <c r="J117" s="278">
        <v>0</v>
      </c>
      <c r="K117" s="479">
        <v>286</v>
      </c>
      <c r="L117" s="473">
        <f t="shared" si="36"/>
        <v>224</v>
      </c>
      <c r="M117" s="473">
        <f t="shared" si="37"/>
        <v>61</v>
      </c>
      <c r="N117" s="278">
        <v>286</v>
      </c>
      <c r="O117" s="278">
        <v>0</v>
      </c>
      <c r="P117" s="278">
        <v>0</v>
      </c>
      <c r="Q117" s="278">
        <v>0</v>
      </c>
      <c r="R117" s="281">
        <v>0</v>
      </c>
      <c r="S117" s="496">
        <f t="shared" si="38"/>
        <v>221</v>
      </c>
      <c r="T117" s="278">
        <v>221</v>
      </c>
      <c r="U117" s="281"/>
      <c r="V117" s="278">
        <v>221</v>
      </c>
      <c r="W117" s="278"/>
      <c r="X117" s="278"/>
      <c r="Y117" s="278"/>
      <c r="Z117" s="281"/>
    </row>
    <row r="118" spans="1:26" s="818" customFormat="1" ht="15" customHeight="1">
      <c r="A118" s="815"/>
      <c r="B118" s="135" t="s">
        <v>68</v>
      </c>
      <c r="C118" s="855"/>
      <c r="D118" s="801"/>
      <c r="E118" s="800"/>
      <c r="F118" s="801"/>
      <c r="G118" s="801"/>
      <c r="H118" s="801"/>
      <c r="I118" s="278"/>
      <c r="J118" s="278"/>
      <c r="K118" s="479">
        <v>100</v>
      </c>
      <c r="L118" s="473">
        <f t="shared" si="36"/>
        <v>78</v>
      </c>
      <c r="M118" s="473">
        <f t="shared" si="37"/>
        <v>22</v>
      </c>
      <c r="N118" s="278">
        <v>100</v>
      </c>
      <c r="O118" s="278">
        <v>0</v>
      </c>
      <c r="P118" s="278">
        <v>0</v>
      </c>
      <c r="Q118" s="278">
        <v>0</v>
      </c>
      <c r="R118" s="281">
        <v>0</v>
      </c>
      <c r="S118" s="496">
        <f t="shared" si="38"/>
        <v>79</v>
      </c>
      <c r="T118" s="278">
        <v>62</v>
      </c>
      <c r="U118" s="281">
        <v>17</v>
      </c>
      <c r="V118" s="278">
        <v>79</v>
      </c>
      <c r="W118" s="278"/>
      <c r="X118" s="278"/>
      <c r="Y118" s="278"/>
      <c r="Z118" s="281"/>
    </row>
    <row r="119" spans="1:26" s="818" customFormat="1" ht="15" customHeight="1">
      <c r="A119" s="815"/>
      <c r="B119" s="135" t="s">
        <v>69</v>
      </c>
      <c r="C119" s="855"/>
      <c r="D119" s="801"/>
      <c r="E119" s="800"/>
      <c r="F119" s="801"/>
      <c r="G119" s="801"/>
      <c r="H119" s="801"/>
      <c r="I119" s="278"/>
      <c r="J119" s="278"/>
      <c r="K119" s="479">
        <v>740</v>
      </c>
      <c r="L119" s="473">
        <f t="shared" si="36"/>
        <v>582</v>
      </c>
      <c r="M119" s="473">
        <f t="shared" si="37"/>
        <v>158</v>
      </c>
      <c r="N119" s="278">
        <v>740</v>
      </c>
      <c r="O119" s="278">
        <v>0</v>
      </c>
      <c r="P119" s="278">
        <v>0</v>
      </c>
      <c r="Q119" s="278">
        <v>0</v>
      </c>
      <c r="R119" s="281">
        <v>0</v>
      </c>
      <c r="S119" s="496">
        <f t="shared" si="38"/>
        <v>740</v>
      </c>
      <c r="T119" s="278">
        <v>583</v>
      </c>
      <c r="U119" s="281">
        <v>157</v>
      </c>
      <c r="V119" s="278">
        <v>740</v>
      </c>
      <c r="W119" s="278"/>
      <c r="X119" s="278"/>
      <c r="Y119" s="278"/>
      <c r="Z119" s="281"/>
    </row>
    <row r="120" spans="1:26" s="818" customFormat="1" ht="15" customHeight="1">
      <c r="A120" s="815"/>
      <c r="B120" s="135" t="s">
        <v>70</v>
      </c>
      <c r="C120" s="855"/>
      <c r="D120" s="801"/>
      <c r="E120" s="800"/>
      <c r="F120" s="801"/>
      <c r="G120" s="801"/>
      <c r="H120" s="801"/>
      <c r="I120" s="278"/>
      <c r="J120" s="278"/>
      <c r="K120" s="479">
        <v>100</v>
      </c>
      <c r="L120" s="473">
        <f t="shared" si="36"/>
        <v>78</v>
      </c>
      <c r="M120" s="473">
        <f t="shared" si="37"/>
        <v>22</v>
      </c>
      <c r="N120" s="278">
        <v>100</v>
      </c>
      <c r="O120" s="278">
        <v>0</v>
      </c>
      <c r="P120" s="278">
        <v>0</v>
      </c>
      <c r="Q120" s="278">
        <v>0</v>
      </c>
      <c r="R120" s="281">
        <v>0</v>
      </c>
      <c r="S120" s="496">
        <f t="shared" si="38"/>
        <v>21</v>
      </c>
      <c r="T120" s="278">
        <v>17</v>
      </c>
      <c r="U120" s="281">
        <v>4</v>
      </c>
      <c r="V120" s="278">
        <v>21</v>
      </c>
      <c r="W120" s="278"/>
      <c r="X120" s="278"/>
      <c r="Y120" s="278"/>
      <c r="Z120" s="281"/>
    </row>
    <row r="121" spans="1:26" s="818" customFormat="1" ht="15" customHeight="1">
      <c r="A121" s="815"/>
      <c r="B121" s="135" t="s">
        <v>71</v>
      </c>
      <c r="C121" s="855"/>
      <c r="D121" s="801"/>
      <c r="E121" s="800"/>
      <c r="F121" s="801"/>
      <c r="G121" s="801"/>
      <c r="H121" s="801"/>
      <c r="I121" s="278"/>
      <c r="J121" s="278"/>
      <c r="K121" s="479">
        <v>13081</v>
      </c>
      <c r="L121" s="473">
        <f t="shared" si="36"/>
        <v>10299</v>
      </c>
      <c r="M121" s="473">
        <f t="shared" si="37"/>
        <v>2782</v>
      </c>
      <c r="N121" s="278">
        <v>13081</v>
      </c>
      <c r="O121" s="278">
        <v>0</v>
      </c>
      <c r="P121" s="278">
        <v>0</v>
      </c>
      <c r="Q121" s="278">
        <v>0</v>
      </c>
      <c r="R121" s="281">
        <v>0</v>
      </c>
      <c r="S121" s="496">
        <f t="shared" si="38"/>
        <v>9564</v>
      </c>
      <c r="T121" s="278">
        <v>7531</v>
      </c>
      <c r="U121" s="281">
        <v>2033</v>
      </c>
      <c r="V121" s="278">
        <v>9564</v>
      </c>
      <c r="W121" s="278"/>
      <c r="X121" s="278"/>
      <c r="Y121" s="278"/>
      <c r="Z121" s="281"/>
    </row>
    <row r="122" spans="1:26" s="818" customFormat="1" ht="15" customHeight="1">
      <c r="A122" s="815"/>
      <c r="B122" s="135" t="s">
        <v>1320</v>
      </c>
      <c r="C122" s="855"/>
      <c r="D122" s="801"/>
      <c r="E122" s="800"/>
      <c r="F122" s="801"/>
      <c r="G122" s="801"/>
      <c r="H122" s="801"/>
      <c r="I122" s="278"/>
      <c r="J122" s="278"/>
      <c r="K122" s="1274">
        <v>520</v>
      </c>
      <c r="L122" s="473">
        <f t="shared" si="36"/>
        <v>408</v>
      </c>
      <c r="M122" s="473">
        <f t="shared" si="37"/>
        <v>111</v>
      </c>
      <c r="N122" s="278">
        <v>520</v>
      </c>
      <c r="O122" s="278"/>
      <c r="P122" s="278"/>
      <c r="Q122" s="278"/>
      <c r="R122" s="281"/>
      <c r="S122" s="496">
        <f t="shared" si="38"/>
        <v>520</v>
      </c>
      <c r="T122" s="278">
        <v>410</v>
      </c>
      <c r="U122" s="281">
        <v>110</v>
      </c>
      <c r="V122" s="278">
        <v>520</v>
      </c>
      <c r="W122" s="278"/>
      <c r="X122" s="278"/>
      <c r="Y122" s="278"/>
      <c r="Z122" s="281"/>
    </row>
    <row r="123" spans="1:26" s="818" customFormat="1" ht="15" customHeight="1">
      <c r="A123" s="815"/>
      <c r="B123" s="135" t="s">
        <v>1321</v>
      </c>
      <c r="C123" s="855"/>
      <c r="D123" s="801"/>
      <c r="E123" s="800"/>
      <c r="F123" s="801"/>
      <c r="G123" s="801"/>
      <c r="H123" s="801"/>
      <c r="I123" s="278"/>
      <c r="J123" s="278"/>
      <c r="K123" s="1274">
        <v>527</v>
      </c>
      <c r="L123" s="473">
        <f t="shared" si="36"/>
        <v>414</v>
      </c>
      <c r="M123" s="473">
        <f t="shared" si="37"/>
        <v>113</v>
      </c>
      <c r="N123" s="278">
        <v>527</v>
      </c>
      <c r="O123" s="278"/>
      <c r="P123" s="278"/>
      <c r="Q123" s="278"/>
      <c r="R123" s="281"/>
      <c r="S123" s="496">
        <f t="shared" si="38"/>
        <v>527</v>
      </c>
      <c r="T123" s="278">
        <v>415</v>
      </c>
      <c r="U123" s="281">
        <v>112</v>
      </c>
      <c r="V123" s="278">
        <v>527</v>
      </c>
      <c r="W123" s="278"/>
      <c r="X123" s="278"/>
      <c r="Y123" s="278"/>
      <c r="Z123" s="281"/>
    </row>
    <row r="124" spans="1:26" s="818" customFormat="1" ht="15" customHeight="1">
      <c r="A124" s="815"/>
      <c r="B124" s="135" t="s">
        <v>1322</v>
      </c>
      <c r="C124" s="855"/>
      <c r="D124" s="801"/>
      <c r="E124" s="800"/>
      <c r="F124" s="801"/>
      <c r="G124" s="801"/>
      <c r="H124" s="801"/>
      <c r="I124" s="278"/>
      <c r="J124" s="278"/>
      <c r="K124" s="1274">
        <v>100</v>
      </c>
      <c r="L124" s="473">
        <f t="shared" si="36"/>
        <v>78</v>
      </c>
      <c r="M124" s="473">
        <f t="shared" si="37"/>
        <v>22</v>
      </c>
      <c r="N124" s="278">
        <v>100</v>
      </c>
      <c r="O124" s="278"/>
      <c r="P124" s="278"/>
      <c r="Q124" s="278"/>
      <c r="R124" s="281"/>
      <c r="S124" s="496">
        <f t="shared" si="38"/>
        <v>61</v>
      </c>
      <c r="T124" s="278">
        <v>48</v>
      </c>
      <c r="U124" s="281">
        <v>13</v>
      </c>
      <c r="V124" s="278">
        <v>61</v>
      </c>
      <c r="W124" s="278"/>
      <c r="X124" s="278"/>
      <c r="Y124" s="278"/>
      <c r="Z124" s="281"/>
    </row>
    <row r="125" spans="1:26" s="818" customFormat="1" ht="15" customHeight="1">
      <c r="A125" s="815"/>
      <c r="B125" s="135" t="s">
        <v>1323</v>
      </c>
      <c r="C125" s="855"/>
      <c r="D125" s="801"/>
      <c r="E125" s="800"/>
      <c r="F125" s="801"/>
      <c r="G125" s="801"/>
      <c r="H125" s="801"/>
      <c r="I125" s="278"/>
      <c r="J125" s="278"/>
      <c r="K125" s="1274">
        <v>169</v>
      </c>
      <c r="L125" s="473">
        <f t="shared" si="36"/>
        <v>132</v>
      </c>
      <c r="M125" s="473">
        <f t="shared" si="37"/>
        <v>37</v>
      </c>
      <c r="N125" s="278">
        <v>169</v>
      </c>
      <c r="O125" s="278"/>
      <c r="P125" s="278"/>
      <c r="Q125" s="278"/>
      <c r="R125" s="281"/>
      <c r="S125" s="496">
        <f t="shared" si="38"/>
        <v>154</v>
      </c>
      <c r="T125" s="278">
        <v>121</v>
      </c>
      <c r="U125" s="281">
        <v>33</v>
      </c>
      <c r="V125" s="278">
        <v>154</v>
      </c>
      <c r="W125" s="278"/>
      <c r="X125" s="278"/>
      <c r="Y125" s="278"/>
      <c r="Z125" s="281"/>
    </row>
    <row r="126" spans="1:26" s="818" customFormat="1" ht="15" customHeight="1">
      <c r="A126" s="815"/>
      <c r="B126" s="135" t="s">
        <v>1324</v>
      </c>
      <c r="C126" s="855"/>
      <c r="D126" s="801"/>
      <c r="E126" s="800"/>
      <c r="F126" s="801"/>
      <c r="G126" s="801"/>
      <c r="H126" s="801"/>
      <c r="I126" s="278"/>
      <c r="J126" s="278"/>
      <c r="K126" s="1274">
        <v>491</v>
      </c>
      <c r="L126" s="473">
        <f t="shared" si="36"/>
        <v>386</v>
      </c>
      <c r="M126" s="473">
        <f t="shared" si="37"/>
        <v>105</v>
      </c>
      <c r="N126" s="278">
        <v>491</v>
      </c>
      <c r="O126" s="278"/>
      <c r="P126" s="278"/>
      <c r="Q126" s="278"/>
      <c r="R126" s="281"/>
      <c r="S126" s="496">
        <f t="shared" si="38"/>
        <v>491</v>
      </c>
      <c r="T126" s="278">
        <v>387</v>
      </c>
      <c r="U126" s="281">
        <v>104</v>
      </c>
      <c r="V126" s="278">
        <v>491</v>
      </c>
      <c r="W126" s="278"/>
      <c r="X126" s="278"/>
      <c r="Y126" s="278"/>
      <c r="Z126" s="281"/>
    </row>
    <row r="127" spans="1:26" s="818" customFormat="1" ht="15" customHeight="1">
      <c r="A127" s="815"/>
      <c r="B127" s="135" t="s">
        <v>1325</v>
      </c>
      <c r="C127" s="855"/>
      <c r="D127" s="801"/>
      <c r="E127" s="800"/>
      <c r="F127" s="801"/>
      <c r="G127" s="801"/>
      <c r="H127" s="801"/>
      <c r="I127" s="278"/>
      <c r="J127" s="278"/>
      <c r="K127" s="1274">
        <v>100</v>
      </c>
      <c r="L127" s="473">
        <f t="shared" si="36"/>
        <v>78</v>
      </c>
      <c r="M127" s="473">
        <f t="shared" si="37"/>
        <v>22</v>
      </c>
      <c r="N127" s="278">
        <v>100</v>
      </c>
      <c r="O127" s="278"/>
      <c r="P127" s="278"/>
      <c r="Q127" s="278"/>
      <c r="R127" s="281"/>
      <c r="S127" s="496">
        <f t="shared" si="38"/>
        <v>0</v>
      </c>
      <c r="T127" s="278"/>
      <c r="U127" s="281"/>
      <c r="V127" s="278"/>
      <c r="W127" s="278"/>
      <c r="X127" s="278"/>
      <c r="Y127" s="278"/>
      <c r="Z127" s="281"/>
    </row>
    <row r="128" spans="1:26" s="818" customFormat="1" ht="15" customHeight="1">
      <c r="A128" s="815"/>
      <c r="B128" s="135" t="s">
        <v>1326</v>
      </c>
      <c r="C128" s="855"/>
      <c r="D128" s="801"/>
      <c r="E128" s="800"/>
      <c r="F128" s="801"/>
      <c r="G128" s="801"/>
      <c r="H128" s="801"/>
      <c r="I128" s="278"/>
      <c r="J128" s="278"/>
      <c r="K128" s="1274">
        <v>100</v>
      </c>
      <c r="L128" s="473">
        <f t="shared" si="36"/>
        <v>78</v>
      </c>
      <c r="M128" s="473">
        <f t="shared" si="37"/>
        <v>22</v>
      </c>
      <c r="N128" s="278">
        <v>100</v>
      </c>
      <c r="O128" s="278"/>
      <c r="P128" s="278"/>
      <c r="Q128" s="278"/>
      <c r="R128" s="281"/>
      <c r="S128" s="496">
        <f t="shared" si="38"/>
        <v>28</v>
      </c>
      <c r="T128" s="278">
        <v>22</v>
      </c>
      <c r="U128" s="281">
        <v>6</v>
      </c>
      <c r="V128" s="278">
        <v>28</v>
      </c>
      <c r="W128" s="278"/>
      <c r="X128" s="278"/>
      <c r="Y128" s="278"/>
      <c r="Z128" s="281"/>
    </row>
    <row r="129" spans="1:26" s="818" customFormat="1" ht="15" customHeight="1">
      <c r="A129" s="815"/>
      <c r="B129" s="135" t="s">
        <v>1327</v>
      </c>
      <c r="C129" s="855"/>
      <c r="D129" s="801"/>
      <c r="E129" s="800"/>
      <c r="F129" s="801"/>
      <c r="G129" s="801"/>
      <c r="H129" s="801"/>
      <c r="I129" s="278"/>
      <c r="J129" s="278"/>
      <c r="K129" s="1274">
        <v>323</v>
      </c>
      <c r="L129" s="473">
        <f t="shared" si="36"/>
        <v>253</v>
      </c>
      <c r="M129" s="473">
        <f t="shared" si="37"/>
        <v>69</v>
      </c>
      <c r="N129" s="278">
        <v>323</v>
      </c>
      <c r="O129" s="278"/>
      <c r="P129" s="278"/>
      <c r="Q129" s="278"/>
      <c r="R129" s="281"/>
      <c r="S129" s="496">
        <f t="shared" si="38"/>
        <v>323</v>
      </c>
      <c r="T129" s="278">
        <v>254</v>
      </c>
      <c r="U129" s="281">
        <v>69</v>
      </c>
      <c r="V129" s="278">
        <v>323</v>
      </c>
      <c r="W129" s="278"/>
      <c r="X129" s="278"/>
      <c r="Y129" s="278"/>
      <c r="Z129" s="281"/>
    </row>
    <row r="130" spans="1:26" s="818" customFormat="1" ht="15" customHeight="1">
      <c r="A130" s="815"/>
      <c r="B130" s="135" t="s">
        <v>1328</v>
      </c>
      <c r="C130" s="855"/>
      <c r="D130" s="801"/>
      <c r="E130" s="800"/>
      <c r="F130" s="801"/>
      <c r="G130" s="801"/>
      <c r="H130" s="801"/>
      <c r="I130" s="278"/>
      <c r="J130" s="278"/>
      <c r="K130" s="1274">
        <v>300</v>
      </c>
      <c r="L130" s="473">
        <f t="shared" si="36"/>
        <v>235</v>
      </c>
      <c r="M130" s="473">
        <f t="shared" si="37"/>
        <v>64</v>
      </c>
      <c r="N130" s="278">
        <v>300</v>
      </c>
      <c r="O130" s="278"/>
      <c r="P130" s="278"/>
      <c r="Q130" s="278"/>
      <c r="R130" s="281"/>
      <c r="S130" s="496">
        <f t="shared" si="38"/>
        <v>271</v>
      </c>
      <c r="T130" s="278">
        <v>213</v>
      </c>
      <c r="U130" s="281">
        <v>58</v>
      </c>
      <c r="V130" s="278">
        <v>271</v>
      </c>
      <c r="W130" s="278"/>
      <c r="X130" s="278"/>
      <c r="Y130" s="278"/>
      <c r="Z130" s="281"/>
    </row>
    <row r="131" spans="1:26" s="818" customFormat="1" ht="15" customHeight="1">
      <c r="A131" s="815"/>
      <c r="B131" s="135" t="s">
        <v>1329</v>
      </c>
      <c r="C131" s="855"/>
      <c r="D131" s="801"/>
      <c r="E131" s="800"/>
      <c r="F131" s="801"/>
      <c r="G131" s="801"/>
      <c r="H131" s="801"/>
      <c r="I131" s="278"/>
      <c r="J131" s="278"/>
      <c r="K131" s="1274">
        <v>100</v>
      </c>
      <c r="L131" s="473">
        <f t="shared" si="36"/>
        <v>78</v>
      </c>
      <c r="M131" s="473">
        <f t="shared" si="37"/>
        <v>22</v>
      </c>
      <c r="N131" s="278">
        <v>100</v>
      </c>
      <c r="O131" s="278"/>
      <c r="P131" s="278"/>
      <c r="Q131" s="278"/>
      <c r="R131" s="281"/>
      <c r="S131" s="496">
        <f t="shared" si="38"/>
        <v>76</v>
      </c>
      <c r="T131" s="278">
        <v>60</v>
      </c>
      <c r="U131" s="281">
        <v>16</v>
      </c>
      <c r="V131" s="278">
        <v>76</v>
      </c>
      <c r="W131" s="278"/>
      <c r="X131" s="278"/>
      <c r="Y131" s="278"/>
      <c r="Z131" s="281"/>
    </row>
    <row r="132" spans="1:26" s="818" customFormat="1" ht="15" customHeight="1">
      <c r="A132" s="815"/>
      <c r="B132" s="135" t="s">
        <v>1330</v>
      </c>
      <c r="C132" s="855"/>
      <c r="D132" s="801"/>
      <c r="E132" s="800"/>
      <c r="F132" s="801"/>
      <c r="G132" s="801"/>
      <c r="H132" s="801"/>
      <c r="I132" s="278"/>
      <c r="J132" s="278"/>
      <c r="K132" s="1274">
        <v>50</v>
      </c>
      <c r="L132" s="473">
        <f t="shared" si="36"/>
        <v>38</v>
      </c>
      <c r="M132" s="473">
        <f t="shared" si="37"/>
        <v>11</v>
      </c>
      <c r="N132" s="278">
        <v>50</v>
      </c>
      <c r="O132" s="278"/>
      <c r="P132" s="278"/>
      <c r="Q132" s="278"/>
      <c r="R132" s="281"/>
      <c r="S132" s="496">
        <f t="shared" si="38"/>
        <v>23</v>
      </c>
      <c r="T132" s="278">
        <v>18</v>
      </c>
      <c r="U132" s="281">
        <v>5</v>
      </c>
      <c r="V132" s="278">
        <v>23</v>
      </c>
      <c r="W132" s="278"/>
      <c r="X132" s="278"/>
      <c r="Y132" s="278"/>
      <c r="Z132" s="281"/>
    </row>
    <row r="133" spans="1:26" s="818" customFormat="1" ht="15" customHeight="1">
      <c r="A133" s="815"/>
      <c r="B133" s="135" t="s">
        <v>1331</v>
      </c>
      <c r="C133" s="855"/>
      <c r="D133" s="801"/>
      <c r="E133" s="800"/>
      <c r="F133" s="801"/>
      <c r="G133" s="801"/>
      <c r="H133" s="801"/>
      <c r="I133" s="278"/>
      <c r="J133" s="278"/>
      <c r="K133" s="1274">
        <v>414</v>
      </c>
      <c r="L133" s="473">
        <f t="shared" si="36"/>
        <v>325</v>
      </c>
      <c r="M133" s="473">
        <f t="shared" si="37"/>
        <v>89</v>
      </c>
      <c r="N133" s="278">
        <v>414</v>
      </c>
      <c r="O133" s="278"/>
      <c r="P133" s="278"/>
      <c r="Q133" s="278"/>
      <c r="R133" s="281"/>
      <c r="S133" s="496">
        <f t="shared" si="38"/>
        <v>3</v>
      </c>
      <c r="T133" s="278">
        <v>2</v>
      </c>
      <c r="U133" s="281">
        <v>1</v>
      </c>
      <c r="V133" s="278">
        <v>3</v>
      </c>
      <c r="W133" s="278"/>
      <c r="X133" s="278"/>
      <c r="Y133" s="278"/>
      <c r="Z133" s="281"/>
    </row>
    <row r="134" spans="1:26" s="818" customFormat="1" ht="15" customHeight="1">
      <c r="A134" s="815"/>
      <c r="B134" s="135" t="s">
        <v>73</v>
      </c>
      <c r="C134" s="855"/>
      <c r="D134" s="801"/>
      <c r="E134" s="800"/>
      <c r="F134" s="801"/>
      <c r="G134" s="801"/>
      <c r="H134" s="801"/>
      <c r="I134" s="278"/>
      <c r="J134" s="278"/>
      <c r="K134" s="479">
        <f t="shared" ref="K134:K137" si="39">SUM(N134:R134)</f>
        <v>184</v>
      </c>
      <c r="L134" s="473">
        <f t="shared" si="36"/>
        <v>144</v>
      </c>
      <c r="M134" s="473">
        <f t="shared" si="37"/>
        <v>40</v>
      </c>
      <c r="N134" s="278">
        <v>184</v>
      </c>
      <c r="O134" s="278">
        <v>0</v>
      </c>
      <c r="P134" s="278">
        <v>0</v>
      </c>
      <c r="Q134" s="278">
        <v>0</v>
      </c>
      <c r="R134" s="281">
        <v>0</v>
      </c>
      <c r="S134" s="496">
        <f t="shared" si="38"/>
        <v>184</v>
      </c>
      <c r="T134" s="278">
        <v>145</v>
      </c>
      <c r="U134" s="281">
        <v>39</v>
      </c>
      <c r="V134" s="278">
        <v>184</v>
      </c>
      <c r="W134" s="278"/>
      <c r="X134" s="278"/>
      <c r="Y134" s="278"/>
      <c r="Z134" s="281"/>
    </row>
    <row r="135" spans="1:26" s="818" customFormat="1" ht="15" customHeight="1">
      <c r="A135" s="815"/>
      <c r="B135" s="135" t="s">
        <v>72</v>
      </c>
      <c r="C135" s="855"/>
      <c r="D135" s="801"/>
      <c r="E135" s="800"/>
      <c r="F135" s="801"/>
      <c r="G135" s="801"/>
      <c r="H135" s="801"/>
      <c r="I135" s="278"/>
      <c r="J135" s="278"/>
      <c r="K135" s="479">
        <f t="shared" si="39"/>
        <v>822</v>
      </c>
      <c r="L135" s="473">
        <f t="shared" si="36"/>
        <v>646</v>
      </c>
      <c r="M135" s="473">
        <f t="shared" si="37"/>
        <v>175</v>
      </c>
      <c r="N135" s="278">
        <v>822</v>
      </c>
      <c r="O135" s="278">
        <v>0</v>
      </c>
      <c r="P135" s="278">
        <v>0</v>
      </c>
      <c r="Q135" s="278">
        <v>0</v>
      </c>
      <c r="R135" s="281">
        <v>0</v>
      </c>
      <c r="S135" s="496">
        <f t="shared" si="38"/>
        <v>822</v>
      </c>
      <c r="T135" s="278">
        <v>647</v>
      </c>
      <c r="U135" s="281">
        <v>175</v>
      </c>
      <c r="V135" s="278">
        <v>822</v>
      </c>
      <c r="W135" s="278"/>
      <c r="X135" s="278"/>
      <c r="Y135" s="278"/>
      <c r="Z135" s="281"/>
    </row>
    <row r="136" spans="1:26" s="818" customFormat="1" ht="15" customHeight="1">
      <c r="A136" s="815"/>
      <c r="B136" s="135" t="s">
        <v>74</v>
      </c>
      <c r="C136" s="855"/>
      <c r="D136" s="801"/>
      <c r="E136" s="800"/>
      <c r="F136" s="801"/>
      <c r="G136" s="801"/>
      <c r="H136" s="801"/>
      <c r="I136" s="278"/>
      <c r="J136" s="278"/>
      <c r="K136" s="479">
        <v>772</v>
      </c>
      <c r="L136" s="473">
        <f t="shared" si="36"/>
        <v>607</v>
      </c>
      <c r="M136" s="473">
        <f t="shared" si="37"/>
        <v>165</v>
      </c>
      <c r="N136" s="278">
        <v>772</v>
      </c>
      <c r="O136" s="278">
        <v>0</v>
      </c>
      <c r="P136" s="278">
        <v>0</v>
      </c>
      <c r="Q136" s="278">
        <v>0</v>
      </c>
      <c r="R136" s="281">
        <v>0</v>
      </c>
      <c r="S136" s="496">
        <f t="shared" si="38"/>
        <v>772</v>
      </c>
      <c r="T136" s="278">
        <v>608</v>
      </c>
      <c r="U136" s="281">
        <v>164</v>
      </c>
      <c r="V136" s="278">
        <v>772</v>
      </c>
      <c r="W136" s="278"/>
      <c r="X136" s="278"/>
      <c r="Y136" s="278"/>
      <c r="Z136" s="281"/>
    </row>
    <row r="137" spans="1:26" s="818" customFormat="1" ht="15" customHeight="1">
      <c r="A137" s="31"/>
      <c r="B137" s="135" t="s">
        <v>1258</v>
      </c>
      <c r="C137" s="855">
        <f t="shared" si="34"/>
        <v>13843</v>
      </c>
      <c r="D137" s="801">
        <f>SUM(C137)/1.27</f>
        <v>10900</v>
      </c>
      <c r="E137" s="800">
        <f>SUM(D137)*0.27-1</f>
        <v>2942</v>
      </c>
      <c r="F137" s="801">
        <v>13843</v>
      </c>
      <c r="G137" s="801">
        <v>0</v>
      </c>
      <c r="H137" s="801">
        <v>0</v>
      </c>
      <c r="I137" s="278">
        <v>0</v>
      </c>
      <c r="J137" s="278">
        <v>0</v>
      </c>
      <c r="K137" s="479">
        <f t="shared" si="39"/>
        <v>13843</v>
      </c>
      <c r="L137" s="473">
        <f t="shared" si="36"/>
        <v>10899</v>
      </c>
      <c r="M137" s="473">
        <f t="shared" si="37"/>
        <v>2944</v>
      </c>
      <c r="N137" s="278">
        <v>13843</v>
      </c>
      <c r="O137" s="278">
        <v>0</v>
      </c>
      <c r="P137" s="278">
        <v>0</v>
      </c>
      <c r="Q137" s="278">
        <v>0</v>
      </c>
      <c r="R137" s="281">
        <v>0</v>
      </c>
      <c r="S137" s="496">
        <f t="shared" si="38"/>
        <v>0</v>
      </c>
      <c r="T137" s="278"/>
      <c r="U137" s="281"/>
      <c r="V137" s="278"/>
      <c r="W137" s="278"/>
      <c r="X137" s="278"/>
      <c r="Y137" s="278"/>
      <c r="Z137" s="281"/>
    </row>
    <row r="138" spans="1:26" s="818" customFormat="1" ht="15" customHeight="1">
      <c r="A138" s="31"/>
      <c r="B138" s="135" t="s">
        <v>932</v>
      </c>
      <c r="C138" s="855"/>
      <c r="D138" s="801"/>
      <c r="E138" s="800"/>
      <c r="F138" s="801"/>
      <c r="G138" s="801"/>
      <c r="H138" s="801"/>
      <c r="I138" s="278"/>
      <c r="J138" s="278"/>
      <c r="K138" s="479">
        <v>1768</v>
      </c>
      <c r="L138" s="473">
        <f t="shared" si="36"/>
        <v>1391</v>
      </c>
      <c r="M138" s="473">
        <f t="shared" si="37"/>
        <v>377</v>
      </c>
      <c r="N138" s="278">
        <v>0</v>
      </c>
      <c r="O138" s="278">
        <v>1768</v>
      </c>
      <c r="P138" s="278">
        <v>0</v>
      </c>
      <c r="Q138" s="278">
        <v>0</v>
      </c>
      <c r="R138" s="281">
        <v>0</v>
      </c>
      <c r="S138" s="496">
        <f t="shared" si="38"/>
        <v>1768</v>
      </c>
      <c r="T138" s="278">
        <v>1392</v>
      </c>
      <c r="U138" s="281">
        <v>376</v>
      </c>
      <c r="V138" s="278"/>
      <c r="W138" s="278">
        <v>1768</v>
      </c>
      <c r="X138" s="278"/>
      <c r="Y138" s="278"/>
      <c r="Z138" s="281"/>
    </row>
    <row r="139" spans="1:26" s="818" customFormat="1" ht="15" customHeight="1">
      <c r="A139" s="968"/>
      <c r="B139" s="135" t="s">
        <v>1332</v>
      </c>
      <c r="C139" s="855"/>
      <c r="D139" s="801"/>
      <c r="E139" s="800"/>
      <c r="F139" s="801"/>
      <c r="G139" s="801"/>
      <c r="H139" s="801"/>
      <c r="I139" s="278"/>
      <c r="J139" s="278"/>
      <c r="K139" s="479">
        <v>19800</v>
      </c>
      <c r="L139" s="473"/>
      <c r="M139" s="473"/>
      <c r="N139" s="278">
        <v>19800</v>
      </c>
      <c r="O139" s="278"/>
      <c r="P139" s="278"/>
      <c r="Q139" s="278"/>
      <c r="R139" s="281"/>
      <c r="S139" s="496">
        <f t="shared" si="38"/>
        <v>19800</v>
      </c>
      <c r="T139" s="278">
        <v>15591</v>
      </c>
      <c r="U139" s="281">
        <v>4209</v>
      </c>
      <c r="V139" s="278">
        <v>19800</v>
      </c>
      <c r="W139" s="278"/>
      <c r="X139" s="278"/>
      <c r="Y139" s="278"/>
      <c r="Z139" s="281"/>
    </row>
    <row r="140" spans="1:26" s="818" customFormat="1" ht="15" customHeight="1">
      <c r="A140" s="968"/>
      <c r="B140" s="135" t="s">
        <v>1333</v>
      </c>
      <c r="C140" s="855"/>
      <c r="D140" s="801"/>
      <c r="E140" s="800"/>
      <c r="F140" s="801"/>
      <c r="G140" s="801"/>
      <c r="H140" s="801"/>
      <c r="I140" s="278"/>
      <c r="J140" s="278"/>
      <c r="K140" s="479">
        <v>45000</v>
      </c>
      <c r="L140" s="473"/>
      <c r="M140" s="473"/>
      <c r="N140" s="278">
        <v>45000</v>
      </c>
      <c r="O140" s="278"/>
      <c r="P140" s="278"/>
      <c r="Q140" s="278"/>
      <c r="R140" s="281"/>
      <c r="S140" s="496">
        <f t="shared" si="38"/>
        <v>45000</v>
      </c>
      <c r="T140" s="278">
        <v>35433</v>
      </c>
      <c r="U140" s="281">
        <v>9567</v>
      </c>
      <c r="V140" s="278">
        <v>45000</v>
      </c>
      <c r="W140" s="278"/>
      <c r="X140" s="278"/>
      <c r="Y140" s="278"/>
      <c r="Z140" s="281"/>
    </row>
    <row r="141" spans="1:26" s="818" customFormat="1" ht="15" customHeight="1">
      <c r="A141" s="968"/>
      <c r="B141" s="135" t="s">
        <v>1334</v>
      </c>
      <c r="C141" s="855"/>
      <c r="D141" s="801"/>
      <c r="E141" s="800"/>
      <c r="F141" s="801"/>
      <c r="G141" s="801"/>
      <c r="H141" s="801"/>
      <c r="I141" s="278"/>
      <c r="J141" s="278"/>
      <c r="K141" s="479">
        <v>2762</v>
      </c>
      <c r="L141" s="473"/>
      <c r="M141" s="473"/>
      <c r="N141" s="278">
        <v>2762</v>
      </c>
      <c r="O141" s="278"/>
      <c r="P141" s="278"/>
      <c r="Q141" s="278"/>
      <c r="R141" s="281"/>
      <c r="S141" s="496">
        <f t="shared" si="38"/>
        <v>2659</v>
      </c>
      <c r="T141" s="278">
        <v>2094</v>
      </c>
      <c r="U141" s="281">
        <v>565</v>
      </c>
      <c r="V141" s="278">
        <v>2659</v>
      </c>
      <c r="W141" s="278"/>
      <c r="X141" s="278"/>
      <c r="Y141" s="278"/>
      <c r="Z141" s="281"/>
    </row>
    <row r="142" spans="1:26" s="818" customFormat="1" ht="15" customHeight="1">
      <c r="A142" s="968"/>
      <c r="B142" s="135" t="s">
        <v>1335</v>
      </c>
      <c r="C142" s="855"/>
      <c r="D142" s="801"/>
      <c r="E142" s="800"/>
      <c r="F142" s="801"/>
      <c r="G142" s="801"/>
      <c r="H142" s="801"/>
      <c r="I142" s="278"/>
      <c r="J142" s="278"/>
      <c r="K142" s="479">
        <v>1151</v>
      </c>
      <c r="L142" s="473"/>
      <c r="M142" s="473"/>
      <c r="N142" s="278">
        <v>1151</v>
      </c>
      <c r="O142" s="278"/>
      <c r="P142" s="278"/>
      <c r="Q142" s="278"/>
      <c r="R142" s="281"/>
      <c r="S142" s="496">
        <f t="shared" si="38"/>
        <v>1151</v>
      </c>
      <c r="T142" s="278">
        <v>906</v>
      </c>
      <c r="U142" s="281">
        <v>245</v>
      </c>
      <c r="V142" s="278">
        <v>1151</v>
      </c>
      <c r="W142" s="278"/>
      <c r="X142" s="278"/>
      <c r="Y142" s="278"/>
      <c r="Z142" s="281"/>
    </row>
    <row r="143" spans="1:26" s="818" customFormat="1" ht="15" customHeight="1">
      <c r="A143" s="968"/>
      <c r="B143" s="135" t="s">
        <v>915</v>
      </c>
      <c r="C143" s="855"/>
      <c r="D143" s="801"/>
      <c r="E143" s="800"/>
      <c r="F143" s="801"/>
      <c r="G143" s="801"/>
      <c r="H143" s="801"/>
      <c r="I143" s="278"/>
      <c r="J143" s="278"/>
      <c r="K143" s="479">
        <v>102</v>
      </c>
      <c r="L143" s="473"/>
      <c r="M143" s="473"/>
      <c r="N143" s="278">
        <v>102</v>
      </c>
      <c r="O143" s="278"/>
      <c r="P143" s="278"/>
      <c r="Q143" s="278"/>
      <c r="R143" s="281"/>
      <c r="S143" s="496">
        <f t="shared" si="38"/>
        <v>102</v>
      </c>
      <c r="T143" s="278">
        <v>80</v>
      </c>
      <c r="U143" s="281">
        <v>22</v>
      </c>
      <c r="V143" s="278">
        <v>102</v>
      </c>
      <c r="W143" s="278"/>
      <c r="X143" s="278"/>
      <c r="Y143" s="278"/>
      <c r="Z143" s="281"/>
    </row>
    <row r="144" spans="1:26" s="818" customFormat="1" ht="15" customHeight="1">
      <c r="A144" s="968"/>
      <c r="B144" s="135" t="s">
        <v>1336</v>
      </c>
      <c r="C144" s="855"/>
      <c r="D144" s="801"/>
      <c r="E144" s="800"/>
      <c r="F144" s="801"/>
      <c r="G144" s="801"/>
      <c r="H144" s="801"/>
      <c r="I144" s="278"/>
      <c r="J144" s="278"/>
      <c r="K144" s="479">
        <v>343</v>
      </c>
      <c r="L144" s="473"/>
      <c r="M144" s="473"/>
      <c r="N144" s="278">
        <v>343</v>
      </c>
      <c r="O144" s="278"/>
      <c r="P144" s="278"/>
      <c r="Q144" s="278"/>
      <c r="R144" s="281"/>
      <c r="S144" s="496">
        <f t="shared" si="38"/>
        <v>344</v>
      </c>
      <c r="T144" s="278">
        <v>271</v>
      </c>
      <c r="U144" s="281">
        <v>73</v>
      </c>
      <c r="V144" s="278">
        <v>344</v>
      </c>
      <c r="W144" s="278"/>
      <c r="X144" s="278"/>
      <c r="Y144" s="278"/>
      <c r="Z144" s="281"/>
    </row>
    <row r="145" spans="1:26" s="818" customFormat="1" ht="15" customHeight="1">
      <c r="A145" s="968"/>
      <c r="B145" s="135" t="s">
        <v>1337</v>
      </c>
      <c r="C145" s="855"/>
      <c r="D145" s="801"/>
      <c r="E145" s="800"/>
      <c r="F145" s="801"/>
      <c r="G145" s="801"/>
      <c r="H145" s="801"/>
      <c r="I145" s="278"/>
      <c r="J145" s="278"/>
      <c r="K145" s="479">
        <v>74</v>
      </c>
      <c r="L145" s="473"/>
      <c r="M145" s="473"/>
      <c r="N145" s="278">
        <v>74</v>
      </c>
      <c r="O145" s="278"/>
      <c r="P145" s="278"/>
      <c r="Q145" s="278"/>
      <c r="R145" s="281"/>
      <c r="S145" s="496">
        <f t="shared" si="38"/>
        <v>74</v>
      </c>
      <c r="T145" s="278">
        <v>58</v>
      </c>
      <c r="U145" s="281">
        <v>16</v>
      </c>
      <c r="V145" s="278">
        <v>74</v>
      </c>
      <c r="W145" s="278"/>
      <c r="X145" s="278"/>
      <c r="Y145" s="278"/>
      <c r="Z145" s="281"/>
    </row>
    <row r="146" spans="1:26" s="818" customFormat="1" ht="15" customHeight="1">
      <c r="A146" s="968"/>
      <c r="B146" s="135" t="s">
        <v>1338</v>
      </c>
      <c r="C146" s="855"/>
      <c r="D146" s="801"/>
      <c r="E146" s="800"/>
      <c r="F146" s="801"/>
      <c r="G146" s="801"/>
      <c r="H146" s="801"/>
      <c r="I146" s="278"/>
      <c r="J146" s="278"/>
      <c r="K146" s="479">
        <v>243</v>
      </c>
      <c r="L146" s="473"/>
      <c r="M146" s="473"/>
      <c r="N146" s="278">
        <v>243</v>
      </c>
      <c r="O146" s="278"/>
      <c r="P146" s="278"/>
      <c r="Q146" s="278"/>
      <c r="R146" s="281"/>
      <c r="S146" s="496">
        <f t="shared" si="38"/>
        <v>242</v>
      </c>
      <c r="T146" s="278">
        <v>191</v>
      </c>
      <c r="U146" s="281">
        <v>51</v>
      </c>
      <c r="V146" s="278">
        <v>242</v>
      </c>
      <c r="W146" s="278"/>
      <c r="X146" s="278"/>
      <c r="Y146" s="278"/>
      <c r="Z146" s="281"/>
    </row>
    <row r="147" spans="1:26" s="818" customFormat="1" ht="15" customHeight="1">
      <c r="A147" s="968"/>
      <c r="B147" s="135" t="s">
        <v>1339</v>
      </c>
      <c r="C147" s="855"/>
      <c r="D147" s="801"/>
      <c r="E147" s="800"/>
      <c r="F147" s="801"/>
      <c r="G147" s="801"/>
      <c r="H147" s="801"/>
      <c r="I147" s="278"/>
      <c r="J147" s="278"/>
      <c r="K147" s="479">
        <v>111</v>
      </c>
      <c r="L147" s="473"/>
      <c r="M147" s="473"/>
      <c r="N147" s="278">
        <v>111</v>
      </c>
      <c r="O147" s="278"/>
      <c r="P147" s="278"/>
      <c r="Q147" s="278"/>
      <c r="R147" s="281"/>
      <c r="S147" s="496">
        <f t="shared" si="38"/>
        <v>111</v>
      </c>
      <c r="T147" s="278">
        <v>87</v>
      </c>
      <c r="U147" s="281">
        <v>24</v>
      </c>
      <c r="V147" s="278">
        <v>111</v>
      </c>
      <c r="W147" s="278"/>
      <c r="X147" s="278"/>
      <c r="Y147" s="278"/>
      <c r="Z147" s="281"/>
    </row>
    <row r="148" spans="1:26" s="818" customFormat="1" ht="15" customHeight="1">
      <c r="A148" s="968"/>
      <c r="B148" s="135" t="s">
        <v>1340</v>
      </c>
      <c r="C148" s="855"/>
      <c r="D148" s="801"/>
      <c r="E148" s="800"/>
      <c r="F148" s="801"/>
      <c r="G148" s="801"/>
      <c r="H148" s="801"/>
      <c r="I148" s="278"/>
      <c r="J148" s="278"/>
      <c r="K148" s="479">
        <v>56</v>
      </c>
      <c r="L148" s="473"/>
      <c r="M148" s="473"/>
      <c r="N148" s="278">
        <v>56</v>
      </c>
      <c r="O148" s="278"/>
      <c r="P148" s="278"/>
      <c r="Q148" s="278"/>
      <c r="R148" s="281"/>
      <c r="S148" s="496">
        <f t="shared" si="38"/>
        <v>56</v>
      </c>
      <c r="T148" s="278">
        <v>44</v>
      </c>
      <c r="U148" s="281">
        <v>12</v>
      </c>
      <c r="V148" s="278">
        <v>56</v>
      </c>
      <c r="W148" s="278"/>
      <c r="X148" s="278"/>
      <c r="Y148" s="278"/>
      <c r="Z148" s="281"/>
    </row>
    <row r="149" spans="1:26" s="818" customFormat="1" ht="15" hidden="1" customHeight="1">
      <c r="A149" s="968"/>
      <c r="B149" s="135" t="s">
        <v>1341</v>
      </c>
      <c r="C149" s="855"/>
      <c r="D149" s="801"/>
      <c r="E149" s="800"/>
      <c r="F149" s="801"/>
      <c r="G149" s="801"/>
      <c r="H149" s="801"/>
      <c r="I149" s="278"/>
      <c r="J149" s="278"/>
      <c r="K149" s="479"/>
      <c r="L149" s="473"/>
      <c r="M149" s="473"/>
      <c r="N149" s="278"/>
      <c r="O149" s="278"/>
      <c r="P149" s="278"/>
      <c r="Q149" s="278"/>
      <c r="R149" s="281"/>
      <c r="S149" s="496">
        <f t="shared" si="38"/>
        <v>0</v>
      </c>
      <c r="T149" s="278"/>
      <c r="U149" s="281"/>
      <c r="V149" s="278"/>
      <c r="W149" s="278"/>
      <c r="X149" s="278"/>
      <c r="Y149" s="278"/>
      <c r="Z149" s="281"/>
    </row>
    <row r="150" spans="1:26" s="818" customFormat="1" ht="15" customHeight="1">
      <c r="A150" s="968"/>
      <c r="B150" s="135" t="s">
        <v>1342</v>
      </c>
      <c r="C150" s="855"/>
      <c r="D150" s="801"/>
      <c r="E150" s="800"/>
      <c r="F150" s="801"/>
      <c r="G150" s="801"/>
      <c r="H150" s="801"/>
      <c r="I150" s="278"/>
      <c r="J150" s="278"/>
      <c r="K150" s="479">
        <v>100</v>
      </c>
      <c r="L150" s="473"/>
      <c r="M150" s="473"/>
      <c r="N150" s="278">
        <v>100</v>
      </c>
      <c r="O150" s="278"/>
      <c r="P150" s="278"/>
      <c r="Q150" s="278"/>
      <c r="R150" s="281"/>
      <c r="S150" s="496">
        <f t="shared" si="38"/>
        <v>100</v>
      </c>
      <c r="T150" s="278">
        <v>79</v>
      </c>
      <c r="U150" s="281">
        <v>21</v>
      </c>
      <c r="V150" s="278">
        <v>100</v>
      </c>
      <c r="W150" s="278"/>
      <c r="X150" s="278"/>
      <c r="Y150" s="278"/>
      <c r="Z150" s="281"/>
    </row>
    <row r="151" spans="1:26" s="818" customFormat="1" ht="15" customHeight="1">
      <c r="A151" s="968"/>
      <c r="B151" s="135" t="s">
        <v>1343</v>
      </c>
      <c r="C151" s="855"/>
      <c r="D151" s="801"/>
      <c r="E151" s="800"/>
      <c r="F151" s="801"/>
      <c r="G151" s="801"/>
      <c r="H151" s="801"/>
      <c r="I151" s="278"/>
      <c r="J151" s="278"/>
      <c r="K151" s="479">
        <v>3141</v>
      </c>
      <c r="L151" s="473"/>
      <c r="M151" s="473"/>
      <c r="N151" s="278">
        <v>3141</v>
      </c>
      <c r="O151" s="278"/>
      <c r="P151" s="278"/>
      <c r="Q151" s="278"/>
      <c r="R151" s="281"/>
      <c r="S151" s="496">
        <f t="shared" si="38"/>
        <v>0</v>
      </c>
      <c r="T151" s="278"/>
      <c r="U151" s="281"/>
      <c r="V151" s="278"/>
      <c r="W151" s="278"/>
      <c r="X151" s="278"/>
      <c r="Y151" s="278"/>
      <c r="Z151" s="281"/>
    </row>
    <row r="152" spans="1:26" s="818" customFormat="1" ht="15" customHeight="1">
      <c r="A152" s="31"/>
      <c r="B152" s="135" t="s">
        <v>779</v>
      </c>
      <c r="C152" s="855"/>
      <c r="D152" s="801"/>
      <c r="E152" s="800"/>
      <c r="F152" s="801"/>
      <c r="G152" s="801"/>
      <c r="H152" s="801"/>
      <c r="I152" s="278"/>
      <c r="J152" s="278"/>
      <c r="K152" s="479">
        <v>2078</v>
      </c>
      <c r="L152" s="473">
        <f t="shared" si="36"/>
        <v>1635</v>
      </c>
      <c r="M152" s="473">
        <f t="shared" si="37"/>
        <v>442</v>
      </c>
      <c r="N152" s="278">
        <v>2078</v>
      </c>
      <c r="O152" s="278">
        <v>0</v>
      </c>
      <c r="P152" s="278">
        <v>0</v>
      </c>
      <c r="Q152" s="278">
        <v>0</v>
      </c>
      <c r="R152" s="281">
        <v>0</v>
      </c>
      <c r="S152" s="496">
        <f t="shared" si="38"/>
        <v>951</v>
      </c>
      <c r="T152" s="278">
        <v>749</v>
      </c>
      <c r="U152" s="281">
        <v>202</v>
      </c>
      <c r="V152" s="278">
        <v>951</v>
      </c>
      <c r="W152" s="278"/>
      <c r="X152" s="278"/>
      <c r="Y152" s="278"/>
      <c r="Z152" s="281"/>
    </row>
    <row r="153" spans="1:26" s="818" customFormat="1" ht="15" customHeight="1">
      <c r="A153" s="968"/>
      <c r="B153" s="135" t="s">
        <v>1344</v>
      </c>
      <c r="C153" s="855"/>
      <c r="D153" s="801"/>
      <c r="E153" s="800"/>
      <c r="F153" s="801"/>
      <c r="G153" s="801"/>
      <c r="H153" s="801"/>
      <c r="I153" s="278"/>
      <c r="J153" s="278"/>
      <c r="K153" s="479">
        <v>461</v>
      </c>
      <c r="L153" s="473"/>
      <c r="M153" s="473"/>
      <c r="N153" s="278">
        <v>461</v>
      </c>
      <c r="O153" s="278"/>
      <c r="P153" s="278"/>
      <c r="Q153" s="278"/>
      <c r="R153" s="281"/>
      <c r="S153" s="496">
        <f t="shared" si="38"/>
        <v>461</v>
      </c>
      <c r="T153" s="278">
        <v>363</v>
      </c>
      <c r="U153" s="281">
        <v>98</v>
      </c>
      <c r="V153" s="278">
        <v>461</v>
      </c>
      <c r="W153" s="278"/>
      <c r="X153" s="278"/>
      <c r="Y153" s="278"/>
      <c r="Z153" s="281"/>
    </row>
    <row r="154" spans="1:26" s="818" customFormat="1" ht="15" customHeight="1">
      <c r="A154" s="968"/>
      <c r="B154" s="135" t="s">
        <v>1345</v>
      </c>
      <c r="C154" s="855"/>
      <c r="D154" s="801"/>
      <c r="E154" s="800"/>
      <c r="F154" s="801"/>
      <c r="G154" s="801"/>
      <c r="H154" s="801"/>
      <c r="I154" s="278"/>
      <c r="J154" s="278"/>
      <c r="K154" s="479">
        <v>462</v>
      </c>
      <c r="L154" s="473"/>
      <c r="M154" s="473"/>
      <c r="N154" s="278">
        <v>462</v>
      </c>
      <c r="O154" s="278"/>
      <c r="P154" s="278"/>
      <c r="Q154" s="278"/>
      <c r="R154" s="281"/>
      <c r="S154" s="496">
        <f t="shared" si="38"/>
        <v>462</v>
      </c>
      <c r="T154" s="278">
        <v>364</v>
      </c>
      <c r="U154" s="281">
        <v>98</v>
      </c>
      <c r="V154" s="278">
        <v>462</v>
      </c>
      <c r="W154" s="278"/>
      <c r="X154" s="278"/>
      <c r="Y154" s="278"/>
      <c r="Z154" s="281"/>
    </row>
    <row r="155" spans="1:26" s="818" customFormat="1" ht="15" customHeight="1">
      <c r="A155" s="968"/>
      <c r="B155" s="135" t="s">
        <v>1346</v>
      </c>
      <c r="C155" s="855"/>
      <c r="D155" s="801"/>
      <c r="E155" s="800"/>
      <c r="F155" s="801"/>
      <c r="G155" s="801"/>
      <c r="H155" s="801"/>
      <c r="I155" s="278"/>
      <c r="J155" s="278"/>
      <c r="K155" s="479">
        <v>376</v>
      </c>
      <c r="L155" s="473"/>
      <c r="M155" s="473"/>
      <c r="N155" s="278">
        <v>376</v>
      </c>
      <c r="O155" s="278"/>
      <c r="P155" s="278"/>
      <c r="Q155" s="278"/>
      <c r="R155" s="281"/>
      <c r="S155" s="496">
        <f t="shared" si="38"/>
        <v>376</v>
      </c>
      <c r="T155" s="278">
        <v>296</v>
      </c>
      <c r="U155" s="281">
        <v>80</v>
      </c>
      <c r="V155" s="278">
        <v>376</v>
      </c>
      <c r="W155" s="278"/>
      <c r="X155" s="278"/>
      <c r="Y155" s="278"/>
      <c r="Z155" s="281"/>
    </row>
    <row r="156" spans="1:26" s="818" customFormat="1" ht="15" customHeight="1">
      <c r="A156" s="968"/>
      <c r="B156" s="135" t="s">
        <v>1347</v>
      </c>
      <c r="C156" s="855"/>
      <c r="D156" s="801"/>
      <c r="E156" s="800"/>
      <c r="F156" s="801"/>
      <c r="G156" s="801"/>
      <c r="H156" s="801"/>
      <c r="I156" s="278"/>
      <c r="J156" s="278"/>
      <c r="K156" s="479">
        <v>378</v>
      </c>
      <c r="L156" s="473"/>
      <c r="M156" s="473"/>
      <c r="N156" s="278">
        <v>378</v>
      </c>
      <c r="O156" s="278"/>
      <c r="P156" s="278"/>
      <c r="Q156" s="278"/>
      <c r="R156" s="281"/>
      <c r="S156" s="496">
        <f t="shared" si="38"/>
        <v>378</v>
      </c>
      <c r="T156" s="278">
        <v>298</v>
      </c>
      <c r="U156" s="281">
        <v>80</v>
      </c>
      <c r="V156" s="278">
        <v>378</v>
      </c>
      <c r="W156" s="278"/>
      <c r="X156" s="278"/>
      <c r="Y156" s="278"/>
      <c r="Z156" s="281"/>
    </row>
    <row r="157" spans="1:26" s="818" customFormat="1" ht="15" customHeight="1">
      <c r="A157" s="968"/>
      <c r="B157" s="135" t="s">
        <v>1348</v>
      </c>
      <c r="C157" s="855"/>
      <c r="D157" s="801"/>
      <c r="E157" s="800"/>
      <c r="F157" s="801"/>
      <c r="G157" s="801"/>
      <c r="H157" s="801"/>
      <c r="I157" s="278"/>
      <c r="J157" s="278"/>
      <c r="K157" s="479">
        <v>431</v>
      </c>
      <c r="L157" s="473"/>
      <c r="M157" s="473"/>
      <c r="N157" s="278">
        <v>431</v>
      </c>
      <c r="O157" s="278"/>
      <c r="P157" s="278"/>
      <c r="Q157" s="278"/>
      <c r="R157" s="281"/>
      <c r="S157" s="496">
        <f t="shared" si="38"/>
        <v>431</v>
      </c>
      <c r="T157" s="278">
        <v>339</v>
      </c>
      <c r="U157" s="281">
        <v>92</v>
      </c>
      <c r="V157" s="278">
        <v>431</v>
      </c>
      <c r="W157" s="278"/>
      <c r="X157" s="278"/>
      <c r="Y157" s="278"/>
      <c r="Z157" s="281"/>
    </row>
    <row r="158" spans="1:26" s="818" customFormat="1" ht="15" customHeight="1">
      <c r="A158" s="968"/>
      <c r="B158" s="135" t="s">
        <v>1349</v>
      </c>
      <c r="C158" s="855"/>
      <c r="D158" s="801"/>
      <c r="E158" s="800"/>
      <c r="F158" s="801"/>
      <c r="G158" s="801"/>
      <c r="H158" s="801"/>
      <c r="I158" s="278"/>
      <c r="J158" s="278"/>
      <c r="K158" s="479">
        <v>13278</v>
      </c>
      <c r="L158" s="473"/>
      <c r="M158" s="473"/>
      <c r="N158" s="278">
        <v>13278</v>
      </c>
      <c r="O158" s="278"/>
      <c r="P158" s="278"/>
      <c r="Q158" s="278"/>
      <c r="R158" s="281"/>
      <c r="S158" s="496">
        <f t="shared" si="38"/>
        <v>13278</v>
      </c>
      <c r="T158" s="278">
        <v>10455</v>
      </c>
      <c r="U158" s="281">
        <v>2823</v>
      </c>
      <c r="V158" s="278">
        <v>13278</v>
      </c>
      <c r="W158" s="278"/>
      <c r="X158" s="278"/>
      <c r="Y158" s="278"/>
      <c r="Z158" s="281"/>
    </row>
    <row r="159" spans="1:26" s="818" customFormat="1" ht="15" customHeight="1">
      <c r="A159" s="968"/>
      <c r="B159" s="135" t="s">
        <v>1350</v>
      </c>
      <c r="C159" s="855"/>
      <c r="D159" s="801"/>
      <c r="E159" s="800"/>
      <c r="F159" s="801"/>
      <c r="G159" s="801"/>
      <c r="H159" s="801"/>
      <c r="I159" s="278"/>
      <c r="J159" s="278"/>
      <c r="K159" s="479">
        <v>363</v>
      </c>
      <c r="L159" s="473"/>
      <c r="M159" s="473"/>
      <c r="N159" s="278">
        <v>363</v>
      </c>
      <c r="O159" s="278"/>
      <c r="P159" s="278"/>
      <c r="Q159" s="278"/>
      <c r="R159" s="281"/>
      <c r="S159" s="496">
        <f t="shared" si="38"/>
        <v>363</v>
      </c>
      <c r="T159" s="278">
        <v>286</v>
      </c>
      <c r="U159" s="281">
        <v>77</v>
      </c>
      <c r="V159" s="278">
        <v>363</v>
      </c>
      <c r="W159" s="278"/>
      <c r="X159" s="278"/>
      <c r="Y159" s="278"/>
      <c r="Z159" s="281"/>
    </row>
    <row r="160" spans="1:26" s="818" customFormat="1" ht="15" customHeight="1">
      <c r="A160" s="968"/>
      <c r="B160" s="135" t="s">
        <v>1351</v>
      </c>
      <c r="C160" s="855"/>
      <c r="D160" s="801"/>
      <c r="E160" s="800"/>
      <c r="F160" s="801"/>
      <c r="G160" s="801"/>
      <c r="H160" s="801"/>
      <c r="I160" s="278"/>
      <c r="J160" s="278"/>
      <c r="K160" s="479">
        <v>378</v>
      </c>
      <c r="L160" s="473"/>
      <c r="M160" s="473"/>
      <c r="N160" s="278">
        <v>378</v>
      </c>
      <c r="O160" s="278"/>
      <c r="P160" s="278"/>
      <c r="Q160" s="278"/>
      <c r="R160" s="281"/>
      <c r="S160" s="496">
        <f t="shared" si="38"/>
        <v>378</v>
      </c>
      <c r="T160" s="278">
        <v>298</v>
      </c>
      <c r="U160" s="281">
        <v>80</v>
      </c>
      <c r="V160" s="278">
        <v>378</v>
      </c>
      <c r="W160" s="278"/>
      <c r="X160" s="278"/>
      <c r="Y160" s="278"/>
      <c r="Z160" s="281"/>
    </row>
    <row r="161" spans="1:26" s="818" customFormat="1" ht="15" customHeight="1">
      <c r="A161" s="968"/>
      <c r="B161" s="135" t="s">
        <v>1352</v>
      </c>
      <c r="C161" s="855"/>
      <c r="D161" s="801"/>
      <c r="E161" s="800"/>
      <c r="F161" s="801"/>
      <c r="G161" s="801"/>
      <c r="H161" s="801"/>
      <c r="I161" s="278"/>
      <c r="J161" s="278"/>
      <c r="K161" s="479">
        <v>825</v>
      </c>
      <c r="L161" s="473"/>
      <c r="M161" s="473"/>
      <c r="N161" s="278">
        <v>825</v>
      </c>
      <c r="O161" s="278"/>
      <c r="P161" s="278"/>
      <c r="Q161" s="278"/>
      <c r="R161" s="281"/>
      <c r="S161" s="496">
        <f t="shared" si="38"/>
        <v>825</v>
      </c>
      <c r="T161" s="278">
        <v>650</v>
      </c>
      <c r="U161" s="281">
        <v>175</v>
      </c>
      <c r="V161" s="278">
        <v>825</v>
      </c>
      <c r="W161" s="278"/>
      <c r="X161" s="278"/>
      <c r="Y161" s="278"/>
      <c r="Z161" s="281"/>
    </row>
    <row r="162" spans="1:26" s="818" customFormat="1" ht="15" hidden="1" customHeight="1">
      <c r="A162" s="968"/>
      <c r="B162" s="135" t="s">
        <v>1353</v>
      </c>
      <c r="C162" s="855"/>
      <c r="D162" s="801"/>
      <c r="E162" s="800"/>
      <c r="F162" s="801"/>
      <c r="G162" s="801"/>
      <c r="H162" s="801"/>
      <c r="I162" s="278"/>
      <c r="J162" s="278"/>
      <c r="K162" s="479"/>
      <c r="L162" s="473"/>
      <c r="M162" s="473"/>
      <c r="N162" s="278"/>
      <c r="O162" s="278"/>
      <c r="P162" s="278"/>
      <c r="Q162" s="278"/>
      <c r="R162" s="281"/>
      <c r="S162" s="496">
        <f t="shared" si="38"/>
        <v>0</v>
      </c>
      <c r="T162" s="278"/>
      <c r="U162" s="281"/>
      <c r="V162" s="278"/>
      <c r="W162" s="278"/>
      <c r="X162" s="278"/>
      <c r="Y162" s="278"/>
      <c r="Z162" s="281"/>
    </row>
    <row r="163" spans="1:26" s="818" customFormat="1" ht="15" customHeight="1">
      <c r="A163" s="968"/>
      <c r="B163" s="135" t="s">
        <v>1354</v>
      </c>
      <c r="C163" s="855"/>
      <c r="D163" s="801"/>
      <c r="E163" s="800"/>
      <c r="F163" s="801"/>
      <c r="G163" s="801"/>
      <c r="H163" s="801"/>
      <c r="I163" s="278"/>
      <c r="J163" s="278"/>
      <c r="K163" s="479">
        <v>504</v>
      </c>
      <c r="L163" s="473"/>
      <c r="M163" s="473"/>
      <c r="N163" s="278">
        <v>504</v>
      </c>
      <c r="O163" s="278"/>
      <c r="P163" s="278"/>
      <c r="Q163" s="278"/>
      <c r="R163" s="281"/>
      <c r="S163" s="496">
        <f t="shared" si="38"/>
        <v>503</v>
      </c>
      <c r="T163" s="278">
        <v>396</v>
      </c>
      <c r="U163" s="281">
        <v>107</v>
      </c>
      <c r="V163" s="278">
        <v>503</v>
      </c>
      <c r="W163" s="278"/>
      <c r="X163" s="278"/>
      <c r="Y163" s="278"/>
      <c r="Z163" s="281"/>
    </row>
    <row r="164" spans="1:26" s="818" customFormat="1" ht="15" customHeight="1">
      <c r="A164" s="968"/>
      <c r="B164" s="135" t="s">
        <v>128</v>
      </c>
      <c r="C164" s="855"/>
      <c r="D164" s="801"/>
      <c r="E164" s="800"/>
      <c r="F164" s="801"/>
      <c r="G164" s="801"/>
      <c r="H164" s="801"/>
      <c r="I164" s="278"/>
      <c r="J164" s="278"/>
      <c r="K164" s="479">
        <v>2082</v>
      </c>
      <c r="L164" s="473"/>
      <c r="M164" s="473"/>
      <c r="N164" s="278">
        <v>2082</v>
      </c>
      <c r="O164" s="278"/>
      <c r="P164" s="278"/>
      <c r="Q164" s="278"/>
      <c r="R164" s="281"/>
      <c r="S164" s="496">
        <f t="shared" si="38"/>
        <v>2082</v>
      </c>
      <c r="T164" s="278">
        <v>1639</v>
      </c>
      <c r="U164" s="281">
        <v>443</v>
      </c>
      <c r="V164" s="278">
        <v>2082</v>
      </c>
      <c r="W164" s="278"/>
      <c r="X164" s="278"/>
      <c r="Y164" s="278"/>
      <c r="Z164" s="281"/>
    </row>
    <row r="165" spans="1:26" s="818" customFormat="1" ht="15" hidden="1" customHeight="1">
      <c r="A165" s="31"/>
      <c r="B165" s="135" t="s">
        <v>914</v>
      </c>
      <c r="C165" s="855">
        <f t="shared" si="34"/>
        <v>0</v>
      </c>
      <c r="D165" s="801">
        <f t="shared" ref="D165:D190" si="40">SUM(C165)/1.27</f>
        <v>0</v>
      </c>
      <c r="E165" s="800">
        <f t="shared" si="35"/>
        <v>0</v>
      </c>
      <c r="F165" s="801"/>
      <c r="G165" s="801"/>
      <c r="H165" s="801"/>
      <c r="I165" s="278"/>
      <c r="J165" s="278"/>
      <c r="K165" s="479">
        <v>0</v>
      </c>
      <c r="L165" s="473">
        <v>0</v>
      </c>
      <c r="M165" s="473">
        <v>0</v>
      </c>
      <c r="N165" s="278">
        <v>0</v>
      </c>
      <c r="O165" s="278">
        <v>0</v>
      </c>
      <c r="P165" s="278">
        <v>0</v>
      </c>
      <c r="Q165" s="278">
        <v>0</v>
      </c>
      <c r="R165" s="281">
        <v>0</v>
      </c>
      <c r="S165" s="496"/>
      <c r="T165" s="278"/>
      <c r="U165" s="281"/>
      <c r="V165" s="278"/>
      <c r="W165" s="278"/>
      <c r="X165" s="278"/>
      <c r="Y165" s="278"/>
      <c r="Z165" s="281"/>
    </row>
    <row r="166" spans="1:26" s="818" customFormat="1" ht="15" hidden="1" customHeight="1">
      <c r="A166" s="31"/>
      <c r="B166" s="135" t="s">
        <v>915</v>
      </c>
      <c r="C166" s="855">
        <f t="shared" si="34"/>
        <v>0</v>
      </c>
      <c r="D166" s="801">
        <f t="shared" si="40"/>
        <v>0</v>
      </c>
      <c r="E166" s="800">
        <f t="shared" si="35"/>
        <v>0</v>
      </c>
      <c r="F166" s="801"/>
      <c r="G166" s="801"/>
      <c r="H166" s="801"/>
      <c r="I166" s="278"/>
      <c r="J166" s="278"/>
      <c r="K166" s="479">
        <v>0</v>
      </c>
      <c r="L166" s="473">
        <v>0</v>
      </c>
      <c r="M166" s="473">
        <v>0</v>
      </c>
      <c r="N166" s="278">
        <v>0</v>
      </c>
      <c r="O166" s="278">
        <v>0</v>
      </c>
      <c r="P166" s="278">
        <v>0</v>
      </c>
      <c r="Q166" s="278">
        <v>0</v>
      </c>
      <c r="R166" s="281">
        <v>0</v>
      </c>
      <c r="S166" s="496"/>
      <c r="T166" s="278"/>
      <c r="U166" s="281"/>
      <c r="V166" s="278"/>
      <c r="W166" s="278"/>
      <c r="X166" s="278"/>
      <c r="Y166" s="278"/>
      <c r="Z166" s="281"/>
    </row>
    <row r="167" spans="1:26" s="818" customFormat="1" ht="15" hidden="1" customHeight="1">
      <c r="A167" s="31"/>
      <c r="B167" s="135" t="s">
        <v>916</v>
      </c>
      <c r="C167" s="855">
        <f t="shared" si="34"/>
        <v>0</v>
      </c>
      <c r="D167" s="801">
        <f t="shared" si="40"/>
        <v>0</v>
      </c>
      <c r="E167" s="800">
        <f t="shared" si="35"/>
        <v>0</v>
      </c>
      <c r="F167" s="801"/>
      <c r="G167" s="801"/>
      <c r="H167" s="801"/>
      <c r="I167" s="801"/>
      <c r="J167" s="801"/>
      <c r="K167" s="479">
        <v>0</v>
      </c>
      <c r="L167" s="473">
        <v>0</v>
      </c>
      <c r="M167" s="473">
        <v>0</v>
      </c>
      <c r="N167" s="278">
        <v>0</v>
      </c>
      <c r="O167" s="278">
        <v>0</v>
      </c>
      <c r="P167" s="278">
        <v>0</v>
      </c>
      <c r="Q167" s="278">
        <v>0</v>
      </c>
      <c r="R167" s="281">
        <v>0</v>
      </c>
      <c r="S167" s="496"/>
      <c r="T167" s="278"/>
      <c r="U167" s="281"/>
      <c r="V167" s="278"/>
      <c r="W167" s="278"/>
      <c r="X167" s="278"/>
      <c r="Y167" s="278"/>
      <c r="Z167" s="281"/>
    </row>
    <row r="168" spans="1:26" s="818" customFormat="1" ht="15" hidden="1" customHeight="1">
      <c r="A168" s="31"/>
      <c r="B168" s="135"/>
      <c r="C168" s="855">
        <f>SUM(F168:J168)</f>
        <v>0</v>
      </c>
      <c r="D168" s="801">
        <f t="shared" si="40"/>
        <v>0</v>
      </c>
      <c r="E168" s="800">
        <f t="shared" si="35"/>
        <v>0</v>
      </c>
      <c r="F168" s="801"/>
      <c r="G168" s="801"/>
      <c r="H168" s="801"/>
      <c r="I168" s="801"/>
      <c r="J168" s="801"/>
      <c r="K168" s="479">
        <v>0</v>
      </c>
      <c r="L168" s="473">
        <v>0</v>
      </c>
      <c r="M168" s="473">
        <v>0</v>
      </c>
      <c r="N168" s="278">
        <v>0</v>
      </c>
      <c r="O168" s="278">
        <v>0</v>
      </c>
      <c r="P168" s="278">
        <v>0</v>
      </c>
      <c r="Q168" s="278">
        <v>0</v>
      </c>
      <c r="R168" s="281">
        <v>0</v>
      </c>
      <c r="S168" s="496">
        <f t="shared" ref="S168:S186" si="41">SUM(V168:Z168)</f>
        <v>0</v>
      </c>
      <c r="T168" s="278">
        <f t="shared" ref="T168:T192" si="42">SUM(S168)/1.27</f>
        <v>0</v>
      </c>
      <c r="U168" s="281">
        <f t="shared" ref="U168:U192" si="43">SUM(T168)*0.27</f>
        <v>0</v>
      </c>
      <c r="V168" s="278">
        <f t="shared" ref="V168:Z180" si="44">SUM(F168+N168)</f>
        <v>0</v>
      </c>
      <c r="W168" s="278">
        <f t="shared" si="44"/>
        <v>0</v>
      </c>
      <c r="X168" s="278">
        <f t="shared" si="44"/>
        <v>0</v>
      </c>
      <c r="Y168" s="278">
        <f t="shared" si="44"/>
        <v>0</v>
      </c>
      <c r="Z168" s="281">
        <f t="shared" si="44"/>
        <v>0</v>
      </c>
    </row>
    <row r="169" spans="1:26" s="818" customFormat="1" ht="29.25" hidden="1" customHeight="1">
      <c r="A169" s="31"/>
      <c r="B169" s="135"/>
      <c r="C169" s="855">
        <f>SUM(F169:J169)</f>
        <v>0</v>
      </c>
      <c r="D169" s="801">
        <f t="shared" si="40"/>
        <v>0</v>
      </c>
      <c r="E169" s="800">
        <f t="shared" si="35"/>
        <v>0</v>
      </c>
      <c r="F169" s="801"/>
      <c r="G169" s="801"/>
      <c r="H169" s="801"/>
      <c r="I169" s="801"/>
      <c r="J169" s="801"/>
      <c r="K169" s="479">
        <v>0</v>
      </c>
      <c r="L169" s="473">
        <v>0</v>
      </c>
      <c r="M169" s="473">
        <v>0</v>
      </c>
      <c r="N169" s="278">
        <v>0</v>
      </c>
      <c r="O169" s="278">
        <v>0</v>
      </c>
      <c r="P169" s="278">
        <v>0</v>
      </c>
      <c r="Q169" s="278">
        <v>0</v>
      </c>
      <c r="R169" s="281">
        <v>0</v>
      </c>
      <c r="S169" s="496">
        <f t="shared" si="41"/>
        <v>0</v>
      </c>
      <c r="T169" s="278">
        <f t="shared" si="42"/>
        <v>0</v>
      </c>
      <c r="U169" s="281">
        <f t="shared" si="43"/>
        <v>0</v>
      </c>
      <c r="V169" s="278">
        <f t="shared" si="44"/>
        <v>0</v>
      </c>
      <c r="W169" s="278">
        <f t="shared" si="44"/>
        <v>0</v>
      </c>
      <c r="X169" s="278">
        <f t="shared" si="44"/>
        <v>0</v>
      </c>
      <c r="Y169" s="278">
        <f t="shared" si="44"/>
        <v>0</v>
      </c>
      <c r="Z169" s="281">
        <f t="shared" si="44"/>
        <v>0</v>
      </c>
    </row>
    <row r="170" spans="1:26" s="818" customFormat="1" ht="15" hidden="1" customHeight="1">
      <c r="A170" s="31"/>
      <c r="B170" s="135"/>
      <c r="C170" s="855">
        <f t="shared" ref="C170:C190" si="45">SUM(F170:J170)</f>
        <v>0</v>
      </c>
      <c r="D170" s="801">
        <f t="shared" si="40"/>
        <v>0</v>
      </c>
      <c r="E170" s="800">
        <f t="shared" si="35"/>
        <v>0</v>
      </c>
      <c r="F170" s="801"/>
      <c r="G170" s="801"/>
      <c r="H170" s="801"/>
      <c r="I170" s="278"/>
      <c r="J170" s="278"/>
      <c r="K170" s="479">
        <v>0</v>
      </c>
      <c r="L170" s="473">
        <v>0</v>
      </c>
      <c r="M170" s="473">
        <v>0</v>
      </c>
      <c r="N170" s="278">
        <v>0</v>
      </c>
      <c r="O170" s="278">
        <v>0</v>
      </c>
      <c r="P170" s="278">
        <v>0</v>
      </c>
      <c r="Q170" s="278">
        <v>0</v>
      </c>
      <c r="R170" s="281">
        <v>0</v>
      </c>
      <c r="S170" s="496">
        <f t="shared" si="41"/>
        <v>0</v>
      </c>
      <c r="T170" s="278">
        <f t="shared" si="42"/>
        <v>0</v>
      </c>
      <c r="U170" s="281">
        <f t="shared" si="43"/>
        <v>0</v>
      </c>
      <c r="V170" s="278">
        <f t="shared" si="44"/>
        <v>0</v>
      </c>
      <c r="W170" s="278">
        <f t="shared" si="44"/>
        <v>0</v>
      </c>
      <c r="X170" s="278">
        <f t="shared" si="44"/>
        <v>0</v>
      </c>
      <c r="Y170" s="278">
        <f t="shared" si="44"/>
        <v>0</v>
      </c>
      <c r="Z170" s="281">
        <f t="shared" si="44"/>
        <v>0</v>
      </c>
    </row>
    <row r="171" spans="1:26" s="818" customFormat="1" ht="15" hidden="1" customHeight="1">
      <c r="A171" s="31"/>
      <c r="B171" s="135"/>
      <c r="C171" s="855">
        <f t="shared" si="45"/>
        <v>0</v>
      </c>
      <c r="D171" s="801">
        <f t="shared" si="40"/>
        <v>0</v>
      </c>
      <c r="E171" s="800">
        <f t="shared" si="35"/>
        <v>0</v>
      </c>
      <c r="F171" s="801"/>
      <c r="G171" s="801"/>
      <c r="H171" s="801"/>
      <c r="I171" s="278"/>
      <c r="J171" s="278"/>
      <c r="K171" s="479">
        <v>0</v>
      </c>
      <c r="L171" s="473">
        <v>0</v>
      </c>
      <c r="M171" s="473">
        <v>0</v>
      </c>
      <c r="N171" s="278">
        <v>0</v>
      </c>
      <c r="O171" s="278">
        <v>0</v>
      </c>
      <c r="P171" s="278">
        <v>0</v>
      </c>
      <c r="Q171" s="278">
        <v>0</v>
      </c>
      <c r="R171" s="281">
        <v>0</v>
      </c>
      <c r="S171" s="496">
        <f t="shared" si="41"/>
        <v>0</v>
      </c>
      <c r="T171" s="278">
        <f t="shared" si="42"/>
        <v>0</v>
      </c>
      <c r="U171" s="281">
        <f t="shared" si="43"/>
        <v>0</v>
      </c>
      <c r="V171" s="278">
        <f t="shared" si="44"/>
        <v>0</v>
      </c>
      <c r="W171" s="278">
        <f t="shared" si="44"/>
        <v>0</v>
      </c>
      <c r="X171" s="278">
        <f t="shared" si="44"/>
        <v>0</v>
      </c>
      <c r="Y171" s="278">
        <f t="shared" si="44"/>
        <v>0</v>
      </c>
      <c r="Z171" s="281">
        <f t="shared" si="44"/>
        <v>0</v>
      </c>
    </row>
    <row r="172" spans="1:26" s="818" customFormat="1" ht="15" hidden="1" customHeight="1">
      <c r="A172" s="31"/>
      <c r="B172" s="135"/>
      <c r="C172" s="855">
        <f t="shared" si="45"/>
        <v>0</v>
      </c>
      <c r="D172" s="801">
        <f t="shared" si="40"/>
        <v>0</v>
      </c>
      <c r="E172" s="800">
        <f t="shared" si="35"/>
        <v>0</v>
      </c>
      <c r="F172" s="801"/>
      <c r="G172" s="801"/>
      <c r="H172" s="801"/>
      <c r="I172" s="278"/>
      <c r="J172" s="278"/>
      <c r="K172" s="479">
        <v>0</v>
      </c>
      <c r="L172" s="473">
        <v>0</v>
      </c>
      <c r="M172" s="473">
        <v>0</v>
      </c>
      <c r="N172" s="278">
        <v>0</v>
      </c>
      <c r="O172" s="278">
        <v>0</v>
      </c>
      <c r="P172" s="278">
        <v>0</v>
      </c>
      <c r="Q172" s="278">
        <v>0</v>
      </c>
      <c r="R172" s="281">
        <v>0</v>
      </c>
      <c r="S172" s="496">
        <f t="shared" si="41"/>
        <v>0</v>
      </c>
      <c r="T172" s="278">
        <f t="shared" si="42"/>
        <v>0</v>
      </c>
      <c r="U172" s="281">
        <f t="shared" si="43"/>
        <v>0</v>
      </c>
      <c r="V172" s="278">
        <f t="shared" si="44"/>
        <v>0</v>
      </c>
      <c r="W172" s="278">
        <f t="shared" si="44"/>
        <v>0</v>
      </c>
      <c r="X172" s="278">
        <f t="shared" si="44"/>
        <v>0</v>
      </c>
      <c r="Y172" s="278">
        <f t="shared" si="44"/>
        <v>0</v>
      </c>
      <c r="Z172" s="281">
        <f t="shared" si="44"/>
        <v>0</v>
      </c>
    </row>
    <row r="173" spans="1:26" s="818" customFormat="1" ht="15" hidden="1" customHeight="1">
      <c r="A173" s="31"/>
      <c r="B173" s="135"/>
      <c r="C173" s="855">
        <f t="shared" si="45"/>
        <v>0</v>
      </c>
      <c r="D173" s="801">
        <f t="shared" si="40"/>
        <v>0</v>
      </c>
      <c r="E173" s="800">
        <f t="shared" si="35"/>
        <v>0</v>
      </c>
      <c r="F173" s="801"/>
      <c r="G173" s="801"/>
      <c r="H173" s="801"/>
      <c r="I173" s="278"/>
      <c r="J173" s="278"/>
      <c r="K173" s="479">
        <v>0</v>
      </c>
      <c r="L173" s="473">
        <v>0</v>
      </c>
      <c r="M173" s="473">
        <v>0</v>
      </c>
      <c r="N173" s="278">
        <v>0</v>
      </c>
      <c r="O173" s="278">
        <v>0</v>
      </c>
      <c r="P173" s="278">
        <v>0</v>
      </c>
      <c r="Q173" s="278">
        <v>0</v>
      </c>
      <c r="R173" s="281">
        <v>0</v>
      </c>
      <c r="S173" s="496">
        <f t="shared" si="41"/>
        <v>0</v>
      </c>
      <c r="T173" s="278">
        <f t="shared" si="42"/>
        <v>0</v>
      </c>
      <c r="U173" s="281">
        <f t="shared" si="43"/>
        <v>0</v>
      </c>
      <c r="V173" s="278">
        <f t="shared" si="44"/>
        <v>0</v>
      </c>
      <c r="W173" s="278">
        <f t="shared" si="44"/>
        <v>0</v>
      </c>
      <c r="X173" s="278">
        <f t="shared" si="44"/>
        <v>0</v>
      </c>
      <c r="Y173" s="278">
        <f t="shared" si="44"/>
        <v>0</v>
      </c>
      <c r="Z173" s="281">
        <f t="shared" si="44"/>
        <v>0</v>
      </c>
    </row>
    <row r="174" spans="1:26" s="818" customFormat="1" ht="15" hidden="1" customHeight="1">
      <c r="A174" s="31"/>
      <c r="B174" s="135"/>
      <c r="C174" s="855">
        <f t="shared" si="45"/>
        <v>0</v>
      </c>
      <c r="D174" s="801">
        <f t="shared" si="40"/>
        <v>0</v>
      </c>
      <c r="E174" s="800">
        <f t="shared" si="35"/>
        <v>0</v>
      </c>
      <c r="F174" s="801"/>
      <c r="G174" s="801"/>
      <c r="H174" s="801"/>
      <c r="I174" s="278"/>
      <c r="J174" s="278"/>
      <c r="K174" s="479">
        <v>0</v>
      </c>
      <c r="L174" s="473">
        <v>0</v>
      </c>
      <c r="M174" s="473">
        <v>0</v>
      </c>
      <c r="N174" s="278">
        <v>0</v>
      </c>
      <c r="O174" s="278">
        <v>0</v>
      </c>
      <c r="P174" s="278">
        <v>0</v>
      </c>
      <c r="Q174" s="278">
        <v>0</v>
      </c>
      <c r="R174" s="281">
        <v>0</v>
      </c>
      <c r="S174" s="496">
        <f t="shared" si="41"/>
        <v>0</v>
      </c>
      <c r="T174" s="278">
        <f t="shared" si="42"/>
        <v>0</v>
      </c>
      <c r="U174" s="281">
        <f t="shared" si="43"/>
        <v>0</v>
      </c>
      <c r="V174" s="278">
        <f t="shared" si="44"/>
        <v>0</v>
      </c>
      <c r="W174" s="278">
        <f t="shared" si="44"/>
        <v>0</v>
      </c>
      <c r="X174" s="278">
        <f t="shared" si="44"/>
        <v>0</v>
      </c>
      <c r="Y174" s="278">
        <f t="shared" si="44"/>
        <v>0</v>
      </c>
      <c r="Z174" s="281">
        <f t="shared" si="44"/>
        <v>0</v>
      </c>
    </row>
    <row r="175" spans="1:26" s="818" customFormat="1" ht="15" hidden="1" customHeight="1">
      <c r="A175" s="31"/>
      <c r="B175" s="135"/>
      <c r="C175" s="855">
        <f t="shared" si="45"/>
        <v>0</v>
      </c>
      <c r="D175" s="801">
        <f t="shared" si="40"/>
        <v>0</v>
      </c>
      <c r="E175" s="800">
        <f t="shared" si="35"/>
        <v>0</v>
      </c>
      <c r="F175" s="801"/>
      <c r="G175" s="801"/>
      <c r="H175" s="801"/>
      <c r="I175" s="278"/>
      <c r="J175" s="278"/>
      <c r="K175" s="479">
        <v>0</v>
      </c>
      <c r="L175" s="473">
        <v>0</v>
      </c>
      <c r="M175" s="473">
        <v>0</v>
      </c>
      <c r="N175" s="278">
        <v>0</v>
      </c>
      <c r="O175" s="278">
        <v>0</v>
      </c>
      <c r="P175" s="278">
        <v>0</v>
      </c>
      <c r="Q175" s="278">
        <v>0</v>
      </c>
      <c r="R175" s="281">
        <v>0</v>
      </c>
      <c r="S175" s="496">
        <f t="shared" si="41"/>
        <v>0</v>
      </c>
      <c r="T175" s="278">
        <f t="shared" si="42"/>
        <v>0</v>
      </c>
      <c r="U175" s="281">
        <f t="shared" si="43"/>
        <v>0</v>
      </c>
      <c r="V175" s="278">
        <f t="shared" si="44"/>
        <v>0</v>
      </c>
      <c r="W175" s="278">
        <f t="shared" si="44"/>
        <v>0</v>
      </c>
      <c r="X175" s="278">
        <f t="shared" si="44"/>
        <v>0</v>
      </c>
      <c r="Y175" s="278">
        <f t="shared" si="44"/>
        <v>0</v>
      </c>
      <c r="Z175" s="281">
        <f t="shared" si="44"/>
        <v>0</v>
      </c>
    </row>
    <row r="176" spans="1:26" s="818" customFormat="1" ht="15" hidden="1" customHeight="1">
      <c r="A176" s="31"/>
      <c r="B176" s="135"/>
      <c r="C176" s="855">
        <f t="shared" si="45"/>
        <v>0</v>
      </c>
      <c r="D176" s="801">
        <f t="shared" si="40"/>
        <v>0</v>
      </c>
      <c r="E176" s="800">
        <f t="shared" si="35"/>
        <v>0</v>
      </c>
      <c r="F176" s="801"/>
      <c r="G176" s="801"/>
      <c r="H176" s="801"/>
      <c r="I176" s="278"/>
      <c r="J176" s="278"/>
      <c r="K176" s="479">
        <v>0</v>
      </c>
      <c r="L176" s="473">
        <v>0</v>
      </c>
      <c r="M176" s="473">
        <v>0</v>
      </c>
      <c r="N176" s="278">
        <v>0</v>
      </c>
      <c r="O176" s="278">
        <v>0</v>
      </c>
      <c r="P176" s="278">
        <v>0</v>
      </c>
      <c r="Q176" s="278">
        <v>0</v>
      </c>
      <c r="R176" s="281">
        <v>0</v>
      </c>
      <c r="S176" s="496">
        <f t="shared" si="41"/>
        <v>0</v>
      </c>
      <c r="T176" s="278">
        <f t="shared" si="42"/>
        <v>0</v>
      </c>
      <c r="U176" s="281">
        <f t="shared" si="43"/>
        <v>0</v>
      </c>
      <c r="V176" s="278">
        <f t="shared" si="44"/>
        <v>0</v>
      </c>
      <c r="W176" s="278">
        <f t="shared" si="44"/>
        <v>0</v>
      </c>
      <c r="X176" s="278">
        <f t="shared" si="44"/>
        <v>0</v>
      </c>
      <c r="Y176" s="278">
        <f t="shared" si="44"/>
        <v>0</v>
      </c>
      <c r="Z176" s="281">
        <f t="shared" si="44"/>
        <v>0</v>
      </c>
    </row>
    <row r="177" spans="1:26" s="818" customFormat="1" ht="15" hidden="1" customHeight="1">
      <c r="A177" s="31"/>
      <c r="B177" s="135"/>
      <c r="C177" s="855">
        <f t="shared" si="45"/>
        <v>0</v>
      </c>
      <c r="D177" s="801">
        <f t="shared" si="40"/>
        <v>0</v>
      </c>
      <c r="E177" s="800">
        <f t="shared" si="35"/>
        <v>0</v>
      </c>
      <c r="F177" s="801"/>
      <c r="G177" s="801"/>
      <c r="H177" s="801"/>
      <c r="I177" s="278"/>
      <c r="J177" s="278"/>
      <c r="K177" s="479">
        <v>0</v>
      </c>
      <c r="L177" s="473">
        <v>0</v>
      </c>
      <c r="M177" s="473">
        <v>0</v>
      </c>
      <c r="N177" s="278">
        <v>0</v>
      </c>
      <c r="O177" s="278">
        <v>0</v>
      </c>
      <c r="P177" s="278">
        <v>0</v>
      </c>
      <c r="Q177" s="278">
        <v>0</v>
      </c>
      <c r="R177" s="281">
        <v>0</v>
      </c>
      <c r="S177" s="496">
        <f t="shared" si="41"/>
        <v>0</v>
      </c>
      <c r="T177" s="278">
        <f t="shared" si="42"/>
        <v>0</v>
      </c>
      <c r="U177" s="281">
        <f t="shared" si="43"/>
        <v>0</v>
      </c>
      <c r="V177" s="278">
        <f t="shared" si="44"/>
        <v>0</v>
      </c>
      <c r="W177" s="278">
        <f t="shared" si="44"/>
        <v>0</v>
      </c>
      <c r="X177" s="278">
        <f t="shared" si="44"/>
        <v>0</v>
      </c>
      <c r="Y177" s="278">
        <f t="shared" si="44"/>
        <v>0</v>
      </c>
      <c r="Z177" s="281">
        <f t="shared" si="44"/>
        <v>0</v>
      </c>
    </row>
    <row r="178" spans="1:26" s="818" customFormat="1" ht="15" hidden="1" customHeight="1">
      <c r="A178" s="31"/>
      <c r="B178" s="135"/>
      <c r="C178" s="855">
        <f t="shared" si="45"/>
        <v>0</v>
      </c>
      <c r="D178" s="801">
        <f t="shared" si="40"/>
        <v>0</v>
      </c>
      <c r="E178" s="800">
        <f t="shared" si="35"/>
        <v>0</v>
      </c>
      <c r="F178" s="801"/>
      <c r="G178" s="801"/>
      <c r="H178" s="801"/>
      <c r="I178" s="278"/>
      <c r="J178" s="278"/>
      <c r="K178" s="479">
        <v>0</v>
      </c>
      <c r="L178" s="473">
        <v>0</v>
      </c>
      <c r="M178" s="473">
        <v>0</v>
      </c>
      <c r="N178" s="278">
        <v>0</v>
      </c>
      <c r="O178" s="278">
        <v>0</v>
      </c>
      <c r="P178" s="278">
        <v>0</v>
      </c>
      <c r="Q178" s="278">
        <v>0</v>
      </c>
      <c r="R178" s="281">
        <v>0</v>
      </c>
      <c r="S178" s="496">
        <f t="shared" si="41"/>
        <v>0</v>
      </c>
      <c r="T178" s="278">
        <f t="shared" si="42"/>
        <v>0</v>
      </c>
      <c r="U178" s="281">
        <f t="shared" si="43"/>
        <v>0</v>
      </c>
      <c r="V178" s="278">
        <f t="shared" si="44"/>
        <v>0</v>
      </c>
      <c r="W178" s="278">
        <f t="shared" si="44"/>
        <v>0</v>
      </c>
      <c r="X178" s="278">
        <f t="shared" si="44"/>
        <v>0</v>
      </c>
      <c r="Y178" s="278">
        <f t="shared" si="44"/>
        <v>0</v>
      </c>
      <c r="Z178" s="281">
        <f t="shared" si="44"/>
        <v>0</v>
      </c>
    </row>
    <row r="179" spans="1:26" s="818" customFormat="1" ht="15" hidden="1" customHeight="1">
      <c r="A179" s="31"/>
      <c r="B179" s="135"/>
      <c r="C179" s="855">
        <f t="shared" si="45"/>
        <v>0</v>
      </c>
      <c r="D179" s="801">
        <f t="shared" si="40"/>
        <v>0</v>
      </c>
      <c r="E179" s="800">
        <f t="shared" si="35"/>
        <v>0</v>
      </c>
      <c r="F179" s="801"/>
      <c r="G179" s="801"/>
      <c r="H179" s="801"/>
      <c r="I179" s="278"/>
      <c r="J179" s="278"/>
      <c r="K179" s="479">
        <v>0</v>
      </c>
      <c r="L179" s="473">
        <v>0</v>
      </c>
      <c r="M179" s="473">
        <v>0</v>
      </c>
      <c r="N179" s="278">
        <v>0</v>
      </c>
      <c r="O179" s="278">
        <v>0</v>
      </c>
      <c r="P179" s="278">
        <v>0</v>
      </c>
      <c r="Q179" s="278">
        <v>0</v>
      </c>
      <c r="R179" s="281">
        <v>0</v>
      </c>
      <c r="S179" s="496">
        <f t="shared" si="41"/>
        <v>0</v>
      </c>
      <c r="T179" s="278">
        <f t="shared" si="42"/>
        <v>0</v>
      </c>
      <c r="U179" s="281">
        <f t="shared" si="43"/>
        <v>0</v>
      </c>
      <c r="V179" s="278">
        <f t="shared" si="44"/>
        <v>0</v>
      </c>
      <c r="W179" s="278">
        <f t="shared" si="44"/>
        <v>0</v>
      </c>
      <c r="X179" s="278">
        <f t="shared" si="44"/>
        <v>0</v>
      </c>
      <c r="Y179" s="278">
        <f t="shared" si="44"/>
        <v>0</v>
      </c>
      <c r="Z179" s="281">
        <f t="shared" si="44"/>
        <v>0</v>
      </c>
    </row>
    <row r="180" spans="1:26" s="818" customFormat="1" ht="15" hidden="1" customHeight="1">
      <c r="A180" s="31"/>
      <c r="B180" s="135"/>
      <c r="C180" s="855">
        <f t="shared" si="45"/>
        <v>0</v>
      </c>
      <c r="D180" s="801">
        <f t="shared" si="40"/>
        <v>0</v>
      </c>
      <c r="E180" s="800">
        <f t="shared" si="35"/>
        <v>0</v>
      </c>
      <c r="F180" s="801"/>
      <c r="G180" s="801"/>
      <c r="H180" s="801"/>
      <c r="I180" s="278"/>
      <c r="J180" s="278"/>
      <c r="K180" s="479">
        <v>0</v>
      </c>
      <c r="L180" s="473">
        <v>0</v>
      </c>
      <c r="M180" s="473">
        <v>0</v>
      </c>
      <c r="N180" s="278">
        <v>0</v>
      </c>
      <c r="O180" s="278">
        <v>0</v>
      </c>
      <c r="P180" s="278">
        <v>0</v>
      </c>
      <c r="Q180" s="278">
        <v>0</v>
      </c>
      <c r="R180" s="281">
        <v>0</v>
      </c>
      <c r="S180" s="496">
        <f t="shared" si="41"/>
        <v>0</v>
      </c>
      <c r="T180" s="278">
        <f t="shared" si="42"/>
        <v>0</v>
      </c>
      <c r="U180" s="281">
        <f t="shared" si="43"/>
        <v>0</v>
      </c>
      <c r="V180" s="278">
        <f t="shared" si="44"/>
        <v>0</v>
      </c>
      <c r="W180" s="278">
        <f t="shared" si="44"/>
        <v>0</v>
      </c>
      <c r="X180" s="278">
        <f t="shared" si="44"/>
        <v>0</v>
      </c>
      <c r="Y180" s="278">
        <f t="shared" si="44"/>
        <v>0</v>
      </c>
      <c r="Z180" s="281">
        <f t="shared" si="44"/>
        <v>0</v>
      </c>
    </row>
    <row r="181" spans="1:26" s="818" customFormat="1" ht="15" hidden="1" customHeight="1">
      <c r="A181" s="31"/>
      <c r="B181" s="135"/>
      <c r="C181" s="855">
        <f t="shared" si="45"/>
        <v>0</v>
      </c>
      <c r="D181" s="801">
        <f t="shared" si="40"/>
        <v>0</v>
      </c>
      <c r="E181" s="800">
        <f t="shared" si="35"/>
        <v>0</v>
      </c>
      <c r="F181" s="801"/>
      <c r="G181" s="801"/>
      <c r="H181" s="801"/>
      <c r="I181" s="278"/>
      <c r="J181" s="278"/>
      <c r="K181" s="479">
        <v>0</v>
      </c>
      <c r="L181" s="473">
        <v>0</v>
      </c>
      <c r="M181" s="473">
        <v>0</v>
      </c>
      <c r="N181" s="278">
        <v>0</v>
      </c>
      <c r="O181" s="278">
        <v>0</v>
      </c>
      <c r="P181" s="278">
        <v>0</v>
      </c>
      <c r="Q181" s="278">
        <v>0</v>
      </c>
      <c r="R181" s="281">
        <v>0</v>
      </c>
      <c r="S181" s="496">
        <f t="shared" si="41"/>
        <v>0</v>
      </c>
      <c r="T181" s="278">
        <f t="shared" si="42"/>
        <v>0</v>
      </c>
      <c r="U181" s="281">
        <f t="shared" si="43"/>
        <v>0</v>
      </c>
      <c r="V181" s="278">
        <f t="shared" ref="V181:Z192" si="46">SUM(F181+N181)</f>
        <v>0</v>
      </c>
      <c r="W181" s="278">
        <f t="shared" si="46"/>
        <v>0</v>
      </c>
      <c r="X181" s="278">
        <f t="shared" si="46"/>
        <v>0</v>
      </c>
      <c r="Y181" s="278">
        <f t="shared" si="46"/>
        <v>0</v>
      </c>
      <c r="Z181" s="281">
        <f t="shared" si="46"/>
        <v>0</v>
      </c>
    </row>
    <row r="182" spans="1:26" s="818" customFormat="1" ht="15" hidden="1" customHeight="1">
      <c r="A182" s="31"/>
      <c r="B182" s="135"/>
      <c r="C182" s="855">
        <f t="shared" si="45"/>
        <v>0</v>
      </c>
      <c r="D182" s="801">
        <f t="shared" si="40"/>
        <v>0</v>
      </c>
      <c r="E182" s="800">
        <f t="shared" si="35"/>
        <v>0</v>
      </c>
      <c r="F182" s="801"/>
      <c r="G182" s="801"/>
      <c r="H182" s="801"/>
      <c r="I182" s="278"/>
      <c r="J182" s="278"/>
      <c r="K182" s="479">
        <v>0</v>
      </c>
      <c r="L182" s="473">
        <v>0</v>
      </c>
      <c r="M182" s="473">
        <v>0</v>
      </c>
      <c r="N182" s="278">
        <v>0</v>
      </c>
      <c r="O182" s="278">
        <v>0</v>
      </c>
      <c r="P182" s="278">
        <v>0</v>
      </c>
      <c r="Q182" s="278">
        <v>0</v>
      </c>
      <c r="R182" s="281">
        <v>0</v>
      </c>
      <c r="S182" s="496">
        <f t="shared" si="41"/>
        <v>0</v>
      </c>
      <c r="T182" s="278">
        <f t="shared" si="42"/>
        <v>0</v>
      </c>
      <c r="U182" s="281">
        <f t="shared" si="43"/>
        <v>0</v>
      </c>
      <c r="V182" s="278">
        <f t="shared" si="46"/>
        <v>0</v>
      </c>
      <c r="W182" s="278">
        <f t="shared" si="46"/>
        <v>0</v>
      </c>
      <c r="X182" s="278">
        <f t="shared" si="46"/>
        <v>0</v>
      </c>
      <c r="Y182" s="278">
        <f t="shared" si="46"/>
        <v>0</v>
      </c>
      <c r="Z182" s="281">
        <f t="shared" si="46"/>
        <v>0</v>
      </c>
    </row>
    <row r="183" spans="1:26" s="818" customFormat="1" ht="15" hidden="1" customHeight="1">
      <c r="A183" s="31"/>
      <c r="B183" s="135"/>
      <c r="C183" s="855">
        <f t="shared" si="45"/>
        <v>0</v>
      </c>
      <c r="D183" s="801">
        <f t="shared" si="40"/>
        <v>0</v>
      </c>
      <c r="E183" s="800">
        <f t="shared" si="35"/>
        <v>0</v>
      </c>
      <c r="F183" s="801"/>
      <c r="G183" s="801"/>
      <c r="H183" s="801"/>
      <c r="I183" s="278"/>
      <c r="J183" s="278"/>
      <c r="K183" s="479">
        <v>0</v>
      </c>
      <c r="L183" s="473">
        <v>0</v>
      </c>
      <c r="M183" s="473">
        <v>0</v>
      </c>
      <c r="N183" s="278">
        <v>0</v>
      </c>
      <c r="O183" s="278">
        <v>0</v>
      </c>
      <c r="P183" s="278">
        <v>0</v>
      </c>
      <c r="Q183" s="278">
        <v>0</v>
      </c>
      <c r="R183" s="281">
        <v>0</v>
      </c>
      <c r="S183" s="496">
        <f t="shared" si="41"/>
        <v>0</v>
      </c>
      <c r="T183" s="278">
        <f t="shared" si="42"/>
        <v>0</v>
      </c>
      <c r="U183" s="281">
        <f t="shared" si="43"/>
        <v>0</v>
      </c>
      <c r="V183" s="278">
        <f t="shared" si="46"/>
        <v>0</v>
      </c>
      <c r="W183" s="278">
        <f t="shared" si="46"/>
        <v>0</v>
      </c>
      <c r="X183" s="278">
        <f t="shared" si="46"/>
        <v>0</v>
      </c>
      <c r="Y183" s="278">
        <f t="shared" si="46"/>
        <v>0</v>
      </c>
      <c r="Z183" s="281">
        <f t="shared" si="46"/>
        <v>0</v>
      </c>
    </row>
    <row r="184" spans="1:26" s="818" customFormat="1" ht="15" hidden="1" customHeight="1">
      <c r="A184" s="31"/>
      <c r="B184" s="135"/>
      <c r="C184" s="855">
        <f t="shared" si="45"/>
        <v>0</v>
      </c>
      <c r="D184" s="801">
        <f t="shared" si="40"/>
        <v>0</v>
      </c>
      <c r="E184" s="800">
        <f t="shared" si="35"/>
        <v>0</v>
      </c>
      <c r="F184" s="801"/>
      <c r="G184" s="801"/>
      <c r="H184" s="801"/>
      <c r="I184" s="278"/>
      <c r="J184" s="278"/>
      <c r="K184" s="479">
        <v>0</v>
      </c>
      <c r="L184" s="473">
        <v>0</v>
      </c>
      <c r="M184" s="473">
        <v>0</v>
      </c>
      <c r="N184" s="278">
        <v>0</v>
      </c>
      <c r="O184" s="278">
        <v>0</v>
      </c>
      <c r="P184" s="278">
        <v>0</v>
      </c>
      <c r="Q184" s="278">
        <v>0</v>
      </c>
      <c r="R184" s="281">
        <v>0</v>
      </c>
      <c r="S184" s="496">
        <f t="shared" si="41"/>
        <v>0</v>
      </c>
      <c r="T184" s="278">
        <f t="shared" si="42"/>
        <v>0</v>
      </c>
      <c r="U184" s="281">
        <f t="shared" si="43"/>
        <v>0</v>
      </c>
      <c r="V184" s="278">
        <f t="shared" si="46"/>
        <v>0</v>
      </c>
      <c r="W184" s="278">
        <f t="shared" si="46"/>
        <v>0</v>
      </c>
      <c r="X184" s="278">
        <f t="shared" si="46"/>
        <v>0</v>
      </c>
      <c r="Y184" s="278">
        <f t="shared" si="46"/>
        <v>0</v>
      </c>
      <c r="Z184" s="281">
        <f t="shared" si="46"/>
        <v>0</v>
      </c>
    </row>
    <row r="185" spans="1:26" s="818" customFormat="1" ht="15" hidden="1" customHeight="1">
      <c r="A185" s="31"/>
      <c r="B185" s="135"/>
      <c r="C185" s="855">
        <f t="shared" si="45"/>
        <v>0</v>
      </c>
      <c r="D185" s="801">
        <f t="shared" si="40"/>
        <v>0</v>
      </c>
      <c r="E185" s="800">
        <f t="shared" si="35"/>
        <v>0</v>
      </c>
      <c r="F185" s="801"/>
      <c r="G185" s="801"/>
      <c r="H185" s="801"/>
      <c r="I185" s="278"/>
      <c r="J185" s="278"/>
      <c r="K185" s="479">
        <v>0</v>
      </c>
      <c r="L185" s="473">
        <v>0</v>
      </c>
      <c r="M185" s="473">
        <v>0</v>
      </c>
      <c r="N185" s="278">
        <v>0</v>
      </c>
      <c r="O185" s="278">
        <v>0</v>
      </c>
      <c r="P185" s="278">
        <v>0</v>
      </c>
      <c r="Q185" s="278">
        <v>0</v>
      </c>
      <c r="R185" s="281">
        <v>0</v>
      </c>
      <c r="S185" s="496">
        <f t="shared" si="41"/>
        <v>0</v>
      </c>
      <c r="T185" s="278">
        <f t="shared" si="42"/>
        <v>0</v>
      </c>
      <c r="U185" s="281">
        <f t="shared" si="43"/>
        <v>0</v>
      </c>
      <c r="V185" s="278">
        <f t="shared" si="46"/>
        <v>0</v>
      </c>
      <c r="W185" s="278">
        <f t="shared" si="46"/>
        <v>0</v>
      </c>
      <c r="X185" s="278">
        <f t="shared" si="46"/>
        <v>0</v>
      </c>
      <c r="Y185" s="278">
        <f t="shared" si="46"/>
        <v>0</v>
      </c>
      <c r="Z185" s="281">
        <f t="shared" si="46"/>
        <v>0</v>
      </c>
    </row>
    <row r="186" spans="1:26" s="818" customFormat="1" ht="15" hidden="1" customHeight="1">
      <c r="A186" s="31"/>
      <c r="B186" s="135"/>
      <c r="C186" s="855">
        <f t="shared" si="45"/>
        <v>0</v>
      </c>
      <c r="D186" s="801">
        <f t="shared" si="40"/>
        <v>0</v>
      </c>
      <c r="E186" s="800">
        <f t="shared" si="35"/>
        <v>0</v>
      </c>
      <c r="F186" s="801"/>
      <c r="G186" s="801"/>
      <c r="H186" s="801"/>
      <c r="I186" s="278"/>
      <c r="J186" s="278"/>
      <c r="K186" s="479">
        <v>0</v>
      </c>
      <c r="L186" s="473">
        <v>0</v>
      </c>
      <c r="M186" s="473">
        <v>0</v>
      </c>
      <c r="N186" s="278">
        <v>0</v>
      </c>
      <c r="O186" s="278">
        <v>0</v>
      </c>
      <c r="P186" s="278">
        <v>0</v>
      </c>
      <c r="Q186" s="278">
        <v>0</v>
      </c>
      <c r="R186" s="281">
        <v>0</v>
      </c>
      <c r="S186" s="496">
        <f t="shared" si="41"/>
        <v>0</v>
      </c>
      <c r="T186" s="278">
        <f t="shared" si="42"/>
        <v>0</v>
      </c>
      <c r="U186" s="281">
        <f t="shared" si="43"/>
        <v>0</v>
      </c>
      <c r="V186" s="278">
        <f t="shared" si="46"/>
        <v>0</v>
      </c>
      <c r="W186" s="278">
        <f t="shared" si="46"/>
        <v>0</v>
      </c>
      <c r="X186" s="278">
        <f t="shared" si="46"/>
        <v>0</v>
      </c>
      <c r="Y186" s="278">
        <f t="shared" si="46"/>
        <v>0</v>
      </c>
      <c r="Z186" s="281">
        <f t="shared" si="46"/>
        <v>0</v>
      </c>
    </row>
    <row r="187" spans="1:26" s="818" customFormat="1" ht="15" hidden="1" customHeight="1">
      <c r="A187" s="31"/>
      <c r="B187" s="135"/>
      <c r="C187" s="855">
        <f t="shared" si="45"/>
        <v>0</v>
      </c>
      <c r="D187" s="801">
        <f t="shared" si="40"/>
        <v>0</v>
      </c>
      <c r="E187" s="800">
        <f t="shared" si="35"/>
        <v>0</v>
      </c>
      <c r="F187" s="801"/>
      <c r="G187" s="801"/>
      <c r="H187" s="801"/>
      <c r="I187" s="278"/>
      <c r="J187" s="278"/>
      <c r="K187" s="479">
        <v>0</v>
      </c>
      <c r="L187" s="473">
        <v>0</v>
      </c>
      <c r="M187" s="473">
        <v>0</v>
      </c>
      <c r="N187" s="278">
        <v>0</v>
      </c>
      <c r="O187" s="278">
        <v>0</v>
      </c>
      <c r="P187" s="278">
        <v>0</v>
      </c>
      <c r="Q187" s="278">
        <v>0</v>
      </c>
      <c r="R187" s="281">
        <v>0</v>
      </c>
      <c r="S187" s="496">
        <f>SUM(V187:Z187)</f>
        <v>0</v>
      </c>
      <c r="T187" s="278">
        <f t="shared" si="42"/>
        <v>0</v>
      </c>
      <c r="U187" s="281">
        <f t="shared" si="43"/>
        <v>0</v>
      </c>
      <c r="V187" s="278">
        <f t="shared" si="46"/>
        <v>0</v>
      </c>
      <c r="W187" s="278">
        <f t="shared" si="46"/>
        <v>0</v>
      </c>
      <c r="X187" s="278">
        <f t="shared" si="46"/>
        <v>0</v>
      </c>
      <c r="Y187" s="278">
        <f t="shared" si="46"/>
        <v>0</v>
      </c>
      <c r="Z187" s="281">
        <f t="shared" si="46"/>
        <v>0</v>
      </c>
    </row>
    <row r="188" spans="1:26" s="818" customFormat="1" ht="15" hidden="1" customHeight="1">
      <c r="A188" s="31"/>
      <c r="B188" s="135"/>
      <c r="C188" s="855">
        <f t="shared" si="45"/>
        <v>0</v>
      </c>
      <c r="D188" s="801">
        <f t="shared" si="40"/>
        <v>0</v>
      </c>
      <c r="E188" s="800">
        <f t="shared" si="35"/>
        <v>0</v>
      </c>
      <c r="F188" s="801"/>
      <c r="G188" s="801"/>
      <c r="H188" s="801"/>
      <c r="I188" s="278"/>
      <c r="J188" s="278"/>
      <c r="K188" s="479">
        <v>0</v>
      </c>
      <c r="L188" s="473">
        <v>0</v>
      </c>
      <c r="M188" s="473">
        <v>0</v>
      </c>
      <c r="N188" s="278">
        <v>0</v>
      </c>
      <c r="O188" s="278">
        <v>0</v>
      </c>
      <c r="P188" s="278">
        <v>0</v>
      </c>
      <c r="Q188" s="278">
        <v>0</v>
      </c>
      <c r="R188" s="281">
        <v>0</v>
      </c>
      <c r="S188" s="496">
        <f>SUM(V188:Z188)</f>
        <v>0</v>
      </c>
      <c r="T188" s="278">
        <f t="shared" si="42"/>
        <v>0</v>
      </c>
      <c r="U188" s="281">
        <f t="shared" si="43"/>
        <v>0</v>
      </c>
      <c r="V188" s="278">
        <f t="shared" si="46"/>
        <v>0</v>
      </c>
      <c r="W188" s="278">
        <f t="shared" si="46"/>
        <v>0</v>
      </c>
      <c r="X188" s="278">
        <f t="shared" si="46"/>
        <v>0</v>
      </c>
      <c r="Y188" s="278">
        <f t="shared" si="46"/>
        <v>0</v>
      </c>
      <c r="Z188" s="281">
        <f t="shared" si="46"/>
        <v>0</v>
      </c>
    </row>
    <row r="189" spans="1:26" s="818" customFormat="1" ht="15" hidden="1" customHeight="1">
      <c r="A189" s="31"/>
      <c r="B189" s="135"/>
      <c r="C189" s="855">
        <f t="shared" si="45"/>
        <v>0</v>
      </c>
      <c r="D189" s="801">
        <f t="shared" si="40"/>
        <v>0</v>
      </c>
      <c r="E189" s="800">
        <f t="shared" si="35"/>
        <v>0</v>
      </c>
      <c r="F189" s="801"/>
      <c r="G189" s="801"/>
      <c r="H189" s="801"/>
      <c r="I189" s="278"/>
      <c r="J189" s="278"/>
      <c r="K189" s="479">
        <v>0</v>
      </c>
      <c r="L189" s="473">
        <v>0</v>
      </c>
      <c r="M189" s="473">
        <v>0</v>
      </c>
      <c r="N189" s="278">
        <v>0</v>
      </c>
      <c r="O189" s="278">
        <v>0</v>
      </c>
      <c r="P189" s="278">
        <v>0</v>
      </c>
      <c r="Q189" s="278">
        <v>0</v>
      </c>
      <c r="R189" s="281">
        <v>0</v>
      </c>
      <c r="S189" s="496">
        <f>SUM(V189:Z189)</f>
        <v>0</v>
      </c>
      <c r="T189" s="278">
        <f t="shared" si="42"/>
        <v>0</v>
      </c>
      <c r="U189" s="281">
        <f t="shared" si="43"/>
        <v>0</v>
      </c>
      <c r="V189" s="278">
        <f t="shared" si="46"/>
        <v>0</v>
      </c>
      <c r="W189" s="278">
        <f t="shared" si="46"/>
        <v>0</v>
      </c>
      <c r="X189" s="278">
        <f t="shared" si="46"/>
        <v>0</v>
      </c>
      <c r="Y189" s="278">
        <f t="shared" si="46"/>
        <v>0</v>
      </c>
      <c r="Z189" s="281">
        <f t="shared" si="46"/>
        <v>0</v>
      </c>
    </row>
    <row r="190" spans="1:26" s="818" customFormat="1" ht="15" hidden="1" customHeight="1">
      <c r="A190" s="31"/>
      <c r="B190" s="135"/>
      <c r="C190" s="855">
        <f t="shared" si="45"/>
        <v>0</v>
      </c>
      <c r="D190" s="801">
        <f t="shared" si="40"/>
        <v>0</v>
      </c>
      <c r="E190" s="800">
        <f t="shared" si="35"/>
        <v>0</v>
      </c>
      <c r="F190" s="801"/>
      <c r="G190" s="801"/>
      <c r="H190" s="801"/>
      <c r="I190" s="278"/>
      <c r="J190" s="278"/>
      <c r="K190" s="479">
        <v>0</v>
      </c>
      <c r="L190" s="473">
        <v>0</v>
      </c>
      <c r="M190" s="473"/>
      <c r="N190" s="278">
        <v>0</v>
      </c>
      <c r="O190" s="278">
        <v>0</v>
      </c>
      <c r="P190" s="278">
        <v>0</v>
      </c>
      <c r="Q190" s="278">
        <v>0</v>
      </c>
      <c r="R190" s="281">
        <v>0</v>
      </c>
      <c r="S190" s="496">
        <f>SUM(V190:Z190)</f>
        <v>0</v>
      </c>
      <c r="T190" s="278">
        <f t="shared" si="42"/>
        <v>0</v>
      </c>
      <c r="U190" s="281"/>
      <c r="V190" s="278">
        <f t="shared" si="46"/>
        <v>0</v>
      </c>
      <c r="W190" s="278">
        <f t="shared" si="46"/>
        <v>0</v>
      </c>
      <c r="X190" s="278">
        <f t="shared" si="46"/>
        <v>0</v>
      </c>
      <c r="Y190" s="278">
        <f t="shared" si="46"/>
        <v>0</v>
      </c>
      <c r="Z190" s="281">
        <f t="shared" si="46"/>
        <v>0</v>
      </c>
    </row>
    <row r="191" spans="1:26" s="818" customFormat="1" ht="15" hidden="1" customHeight="1">
      <c r="A191" s="31"/>
      <c r="B191" s="135"/>
      <c r="C191" s="855">
        <f>SUM(F191:J191)</f>
        <v>0</v>
      </c>
      <c r="D191" s="801">
        <f>SUM(C191)/1.27</f>
        <v>0</v>
      </c>
      <c r="E191" s="800">
        <f>SUM(D191)*0.27</f>
        <v>0</v>
      </c>
      <c r="F191" s="801"/>
      <c r="G191" s="801"/>
      <c r="H191" s="801"/>
      <c r="I191" s="278"/>
      <c r="J191" s="278"/>
      <c r="K191" s="479">
        <v>0</v>
      </c>
      <c r="L191" s="473">
        <v>0</v>
      </c>
      <c r="M191" s="473">
        <v>0</v>
      </c>
      <c r="N191" s="278">
        <v>0</v>
      </c>
      <c r="O191" s="278">
        <v>0</v>
      </c>
      <c r="P191" s="278">
        <v>0</v>
      </c>
      <c r="Q191" s="278">
        <v>0</v>
      </c>
      <c r="R191" s="281">
        <v>0</v>
      </c>
      <c r="S191" s="496">
        <f>SUM(V191:Y191)</f>
        <v>0</v>
      </c>
      <c r="T191" s="473">
        <f t="shared" si="42"/>
        <v>0</v>
      </c>
      <c r="U191" s="281">
        <f t="shared" si="43"/>
        <v>0</v>
      </c>
      <c r="V191" s="278">
        <f t="shared" si="46"/>
        <v>0</v>
      </c>
      <c r="W191" s="278">
        <f t="shared" si="46"/>
        <v>0</v>
      </c>
      <c r="X191" s="278">
        <f t="shared" si="46"/>
        <v>0</v>
      </c>
      <c r="Y191" s="278">
        <f t="shared" si="46"/>
        <v>0</v>
      </c>
      <c r="Z191" s="281">
        <f t="shared" si="46"/>
        <v>0</v>
      </c>
    </row>
    <row r="192" spans="1:26" s="818" customFormat="1" ht="14.25" hidden="1" customHeight="1">
      <c r="A192" s="31"/>
      <c r="B192" s="135"/>
      <c r="C192" s="855">
        <f>SUM(F192:J192)</f>
        <v>0</v>
      </c>
      <c r="D192" s="801">
        <f>SUM(C192)/1.27</f>
        <v>0</v>
      </c>
      <c r="E192" s="800">
        <f>SUM(D192)*0.27</f>
        <v>0</v>
      </c>
      <c r="F192" s="801"/>
      <c r="G192" s="801"/>
      <c r="H192" s="801"/>
      <c r="I192" s="278"/>
      <c r="J192" s="278"/>
      <c r="K192" s="479">
        <v>0</v>
      </c>
      <c r="L192" s="473">
        <v>0</v>
      </c>
      <c r="M192" s="473">
        <v>0</v>
      </c>
      <c r="N192" s="278">
        <v>0</v>
      </c>
      <c r="O192" s="278">
        <v>0</v>
      </c>
      <c r="P192" s="278">
        <v>0</v>
      </c>
      <c r="Q192" s="278">
        <v>0</v>
      </c>
      <c r="R192" s="281">
        <v>0</v>
      </c>
      <c r="S192" s="496">
        <f>SUM(V192:Y192)</f>
        <v>0</v>
      </c>
      <c r="T192" s="278">
        <f t="shared" si="42"/>
        <v>0</v>
      </c>
      <c r="U192" s="281">
        <f t="shared" si="43"/>
        <v>0</v>
      </c>
      <c r="V192" s="278">
        <f t="shared" si="46"/>
        <v>0</v>
      </c>
      <c r="W192" s="278">
        <f t="shared" si="46"/>
        <v>0</v>
      </c>
      <c r="X192" s="278">
        <f t="shared" si="46"/>
        <v>0</v>
      </c>
      <c r="Y192" s="278">
        <f t="shared" si="46"/>
        <v>0</v>
      </c>
      <c r="Z192" s="281">
        <f t="shared" si="46"/>
        <v>0</v>
      </c>
    </row>
    <row r="193" spans="1:26" s="818" customFormat="1" ht="13.5" hidden="1" customHeight="1">
      <c r="A193" s="31"/>
      <c r="B193" s="135"/>
      <c r="C193" s="855"/>
      <c r="D193" s="801"/>
      <c r="E193" s="800"/>
      <c r="F193" s="801"/>
      <c r="G193" s="801"/>
      <c r="H193" s="801"/>
      <c r="I193" s="278"/>
      <c r="J193" s="278"/>
      <c r="K193" s="479"/>
      <c r="L193" s="473"/>
      <c r="M193" s="473"/>
      <c r="N193" s="278"/>
      <c r="O193" s="278"/>
      <c r="P193" s="278"/>
      <c r="Q193" s="278"/>
      <c r="R193" s="281"/>
      <c r="S193" s="496"/>
      <c r="T193" s="278"/>
      <c r="U193" s="281"/>
      <c r="V193" s="278"/>
      <c r="W193" s="278"/>
      <c r="X193" s="278"/>
      <c r="Y193" s="278"/>
      <c r="Z193" s="281"/>
    </row>
    <row r="194" spans="1:26" s="818" customFormat="1" ht="14.25" hidden="1" customHeight="1">
      <c r="A194" s="20" t="s">
        <v>54</v>
      </c>
      <c r="B194" s="243"/>
      <c r="C194" s="881">
        <f t="shared" ref="C194:J194" si="47">SUM(C195:C196)</f>
        <v>0</v>
      </c>
      <c r="D194" s="884">
        <f t="shared" si="47"/>
        <v>0</v>
      </c>
      <c r="E194" s="883">
        <f t="shared" si="47"/>
        <v>0</v>
      </c>
      <c r="F194" s="882">
        <f t="shared" si="47"/>
        <v>0</v>
      </c>
      <c r="G194" s="882">
        <f t="shared" si="47"/>
        <v>0</v>
      </c>
      <c r="H194" s="882">
        <f t="shared" si="47"/>
        <v>0</v>
      </c>
      <c r="I194" s="882">
        <f t="shared" si="47"/>
        <v>0</v>
      </c>
      <c r="J194" s="882">
        <f t="shared" si="47"/>
        <v>0</v>
      </c>
      <c r="K194" s="890">
        <v>0</v>
      </c>
      <c r="L194" s="495">
        <v>0</v>
      </c>
      <c r="M194" s="495">
        <v>0</v>
      </c>
      <c r="N194" s="495">
        <v>0</v>
      </c>
      <c r="O194" s="495">
        <v>0</v>
      </c>
      <c r="P194" s="495">
        <v>0</v>
      </c>
      <c r="Q194" s="495">
        <v>0</v>
      </c>
      <c r="R194" s="484">
        <v>0</v>
      </c>
      <c r="S194" s="853">
        <f>SUM(S195:S196)</f>
        <v>0</v>
      </c>
      <c r="T194" s="495">
        <f t="shared" ref="T194:Z194" si="48">SUM(T195:T196)</f>
        <v>0</v>
      </c>
      <c r="U194" s="484">
        <f t="shared" si="48"/>
        <v>0</v>
      </c>
      <c r="V194" s="495">
        <f t="shared" si="48"/>
        <v>0</v>
      </c>
      <c r="W194" s="495">
        <f t="shared" si="48"/>
        <v>0</v>
      </c>
      <c r="X194" s="495">
        <f t="shared" si="48"/>
        <v>0</v>
      </c>
      <c r="Y194" s="495">
        <f t="shared" si="48"/>
        <v>0</v>
      </c>
      <c r="Z194" s="484">
        <f t="shared" si="48"/>
        <v>0</v>
      </c>
    </row>
    <row r="195" spans="1:26" s="818" customFormat="1" ht="15" hidden="1" customHeight="1">
      <c r="A195" s="31"/>
      <c r="B195" s="135"/>
      <c r="C195" s="855">
        <f>SUM(F195:J195)</f>
        <v>0</v>
      </c>
      <c r="D195" s="894">
        <f>SUM(C195)/1.27</f>
        <v>0</v>
      </c>
      <c r="E195" s="800">
        <f>SUM(D195)*0.27</f>
        <v>0</v>
      </c>
      <c r="F195" s="801">
        <v>0</v>
      </c>
      <c r="G195" s="801">
        <v>0</v>
      </c>
      <c r="H195" s="801">
        <v>0</v>
      </c>
      <c r="I195" s="278">
        <v>0</v>
      </c>
      <c r="J195" s="278">
        <v>0</v>
      </c>
      <c r="K195" s="479">
        <v>0</v>
      </c>
      <c r="L195" s="473">
        <v>0</v>
      </c>
      <c r="M195" s="473">
        <v>0</v>
      </c>
      <c r="N195" s="278">
        <v>0</v>
      </c>
      <c r="O195" s="278">
        <v>0</v>
      </c>
      <c r="P195" s="278">
        <v>0</v>
      </c>
      <c r="Q195" s="278">
        <v>0</v>
      </c>
      <c r="R195" s="281">
        <v>0</v>
      </c>
      <c r="S195" s="496">
        <f>SUM(V195:Z195)</f>
        <v>0</v>
      </c>
      <c r="T195" s="278">
        <f>SUM(S195)/1.27</f>
        <v>0</v>
      </c>
      <c r="U195" s="281">
        <f>SUM(T195)*0.27</f>
        <v>0</v>
      </c>
      <c r="V195" s="278">
        <f t="shared" ref="V195:Z196" si="49">SUM(F195+N195)</f>
        <v>0</v>
      </c>
      <c r="W195" s="823">
        <f t="shared" si="49"/>
        <v>0</v>
      </c>
      <c r="X195" s="823">
        <f t="shared" si="49"/>
        <v>0</v>
      </c>
      <c r="Y195" s="823">
        <f t="shared" si="49"/>
        <v>0</v>
      </c>
      <c r="Z195" s="281">
        <f t="shared" si="49"/>
        <v>0</v>
      </c>
    </row>
    <row r="196" spans="1:26" s="818" customFormat="1" ht="14.25" hidden="1" customHeight="1">
      <c r="A196" s="31"/>
      <c r="B196" s="135"/>
      <c r="C196" s="855">
        <f>SUM(F196:J196)</f>
        <v>0</v>
      </c>
      <c r="D196" s="885">
        <f>SUM(C196/1.25)</f>
        <v>0</v>
      </c>
      <c r="E196" s="800">
        <f>SUM(D196)*0.25</f>
        <v>0</v>
      </c>
      <c r="F196" s="801"/>
      <c r="G196" s="801"/>
      <c r="H196" s="801"/>
      <c r="I196" s="278"/>
      <c r="J196" s="278"/>
      <c r="K196" s="479">
        <v>0</v>
      </c>
      <c r="L196" s="473">
        <v>0</v>
      </c>
      <c r="M196" s="473">
        <v>0</v>
      </c>
      <c r="N196" s="278">
        <v>0</v>
      </c>
      <c r="O196" s="278">
        <v>0</v>
      </c>
      <c r="P196" s="278">
        <v>0</v>
      </c>
      <c r="Q196" s="278">
        <v>0</v>
      </c>
      <c r="R196" s="281">
        <v>0</v>
      </c>
      <c r="S196" s="496">
        <f>SUM(V196:Y196)</f>
        <v>0</v>
      </c>
      <c r="T196" s="278">
        <f>SUM(S196)/1.27</f>
        <v>0</v>
      </c>
      <c r="U196" s="281">
        <f>SUM(T196)*0.27</f>
        <v>0</v>
      </c>
      <c r="V196" s="278">
        <f t="shared" si="49"/>
        <v>0</v>
      </c>
      <c r="W196" s="278">
        <f t="shared" si="49"/>
        <v>0</v>
      </c>
      <c r="X196" s="278">
        <f t="shared" si="49"/>
        <v>0</v>
      </c>
      <c r="Y196" s="278">
        <f t="shared" si="49"/>
        <v>0</v>
      </c>
      <c r="Z196" s="281">
        <f t="shared" si="49"/>
        <v>0</v>
      </c>
    </row>
    <row r="197" spans="1:26" s="818" customFormat="1" ht="14.25" hidden="1" customHeight="1">
      <c r="A197" s="31"/>
      <c r="B197" s="135"/>
      <c r="C197" s="855"/>
      <c r="D197" s="885"/>
      <c r="E197" s="800"/>
      <c r="F197" s="801"/>
      <c r="G197" s="801"/>
      <c r="H197" s="801"/>
      <c r="I197" s="278"/>
      <c r="J197" s="278"/>
      <c r="K197" s="479"/>
      <c r="L197" s="473"/>
      <c r="M197" s="473"/>
      <c r="N197" s="278"/>
      <c r="O197" s="278"/>
      <c r="P197" s="278"/>
      <c r="Q197" s="278"/>
      <c r="R197" s="281"/>
      <c r="S197" s="496"/>
      <c r="T197" s="278"/>
      <c r="U197" s="281"/>
      <c r="V197" s="278"/>
      <c r="W197" s="278"/>
      <c r="X197" s="278"/>
      <c r="Y197" s="278"/>
      <c r="Z197" s="281"/>
    </row>
    <row r="198" spans="1:26" s="818" customFormat="1" ht="14.25" hidden="1" customHeight="1">
      <c r="A198" s="31" t="s">
        <v>495</v>
      </c>
      <c r="B198" s="235"/>
      <c r="C198" s="881">
        <f>SUM(C199:C203)</f>
        <v>0</v>
      </c>
      <c r="D198" s="882">
        <f>SUM(D199:D204)</f>
        <v>0</v>
      </c>
      <c r="E198" s="883">
        <f>SUM(E199:E204)</f>
        <v>0</v>
      </c>
      <c r="F198" s="884">
        <f>SUM(F199:F203)</f>
        <v>0</v>
      </c>
      <c r="G198" s="882">
        <f>SUM(G199:G203)</f>
        <v>0</v>
      </c>
      <c r="H198" s="882">
        <f>SUM(H199:H203)</f>
        <v>0</v>
      </c>
      <c r="I198" s="882">
        <f>SUM(I199:I203)</f>
        <v>0</v>
      </c>
      <c r="J198" s="495">
        <f>SUM(J199:J203)</f>
        <v>0</v>
      </c>
      <c r="K198" s="890">
        <v>0</v>
      </c>
      <c r="L198" s="495">
        <v>0</v>
      </c>
      <c r="M198" s="495">
        <v>0</v>
      </c>
      <c r="N198" s="495">
        <v>0</v>
      </c>
      <c r="O198" s="495">
        <v>0</v>
      </c>
      <c r="P198" s="495">
        <v>0</v>
      </c>
      <c r="Q198" s="495">
        <v>0</v>
      </c>
      <c r="R198" s="484">
        <v>0</v>
      </c>
      <c r="S198" s="853">
        <f>SUM(S199:S203)</f>
        <v>0</v>
      </c>
      <c r="T198" s="495">
        <f>SUM(T199:T204)</f>
        <v>0</v>
      </c>
      <c r="U198" s="484">
        <f>SUM(U199:U204)</f>
        <v>0</v>
      </c>
      <c r="V198" s="495">
        <f>SUM(V199:V203)</f>
        <v>0</v>
      </c>
      <c r="W198" s="495">
        <f>SUM(W199:W203)</f>
        <v>0</v>
      </c>
      <c r="X198" s="495">
        <f>SUM(X199:X203)</f>
        <v>0</v>
      </c>
      <c r="Y198" s="495">
        <f>SUM(Y199:Y203)</f>
        <v>0</v>
      </c>
      <c r="Z198" s="484">
        <f>SUM(Z199:Z203)</f>
        <v>0</v>
      </c>
    </row>
    <row r="199" spans="1:26" s="818" customFormat="1" ht="12.75" hidden="1" customHeight="1">
      <c r="A199" s="31"/>
      <c r="B199" s="135"/>
      <c r="C199" s="855">
        <f>SUM(F199:J199)</f>
        <v>0</v>
      </c>
      <c r="D199" s="885">
        <f>SUM(C199)/1.27</f>
        <v>0</v>
      </c>
      <c r="E199" s="800">
        <f>SUM(D199)*0.27</f>
        <v>0</v>
      </c>
      <c r="F199" s="801">
        <v>0</v>
      </c>
      <c r="G199" s="801">
        <v>0</v>
      </c>
      <c r="H199" s="801">
        <v>0</v>
      </c>
      <c r="I199" s="278">
        <v>0</v>
      </c>
      <c r="J199" s="278">
        <v>0</v>
      </c>
      <c r="K199" s="479">
        <v>0</v>
      </c>
      <c r="L199" s="473">
        <v>0</v>
      </c>
      <c r="M199" s="473">
        <v>0</v>
      </c>
      <c r="N199" s="278">
        <v>0</v>
      </c>
      <c r="O199" s="278">
        <v>0</v>
      </c>
      <c r="P199" s="278">
        <v>0</v>
      </c>
      <c r="Q199" s="278">
        <v>0</v>
      </c>
      <c r="R199" s="281">
        <v>0</v>
      </c>
      <c r="S199" s="496">
        <f>SUM(V199:Z199)</f>
        <v>0</v>
      </c>
      <c r="T199" s="278">
        <f>SUM(S199)/1.27</f>
        <v>0</v>
      </c>
      <c r="U199" s="281">
        <f>SUM(T199)*0.27</f>
        <v>0</v>
      </c>
      <c r="V199" s="278">
        <f t="shared" ref="V199:Z203" si="50">SUM(F199+N199)</f>
        <v>0</v>
      </c>
      <c r="W199" s="278">
        <f t="shared" si="50"/>
        <v>0</v>
      </c>
      <c r="X199" s="278">
        <f t="shared" si="50"/>
        <v>0</v>
      </c>
      <c r="Y199" s="278">
        <f t="shared" si="50"/>
        <v>0</v>
      </c>
      <c r="Z199" s="281">
        <f t="shared" si="50"/>
        <v>0</v>
      </c>
    </row>
    <row r="200" spans="1:26" s="818" customFormat="1" ht="12.75" hidden="1" customHeight="1">
      <c r="A200" s="31"/>
      <c r="B200" s="135"/>
      <c r="C200" s="855">
        <f>SUM(F200:J200)</f>
        <v>0</v>
      </c>
      <c r="D200" s="885">
        <f>SUM(C200)/1.27</f>
        <v>0</v>
      </c>
      <c r="E200" s="800">
        <f>SUM(D200)*0.27</f>
        <v>0</v>
      </c>
      <c r="F200" s="801">
        <v>0</v>
      </c>
      <c r="G200" s="801">
        <v>0</v>
      </c>
      <c r="H200" s="801">
        <v>0</v>
      </c>
      <c r="I200" s="278">
        <v>0</v>
      </c>
      <c r="J200" s="278">
        <v>0</v>
      </c>
      <c r="K200" s="479">
        <v>0</v>
      </c>
      <c r="L200" s="473">
        <v>0</v>
      </c>
      <c r="M200" s="473">
        <v>0</v>
      </c>
      <c r="N200" s="278">
        <v>0</v>
      </c>
      <c r="O200" s="278">
        <v>0</v>
      </c>
      <c r="P200" s="278">
        <v>0</v>
      </c>
      <c r="Q200" s="278">
        <v>0</v>
      </c>
      <c r="R200" s="281">
        <v>0</v>
      </c>
      <c r="S200" s="496">
        <f>SUM(V200:Z200)</f>
        <v>0</v>
      </c>
      <c r="T200" s="278">
        <f>SUM(S200)/1.27</f>
        <v>0</v>
      </c>
      <c r="U200" s="281">
        <f>SUM(T200)*0.27</f>
        <v>0</v>
      </c>
      <c r="V200" s="278">
        <f t="shared" si="50"/>
        <v>0</v>
      </c>
      <c r="W200" s="278">
        <f t="shared" si="50"/>
        <v>0</v>
      </c>
      <c r="X200" s="278">
        <f t="shared" si="50"/>
        <v>0</v>
      </c>
      <c r="Y200" s="278">
        <f t="shared" si="50"/>
        <v>0</v>
      </c>
      <c r="Z200" s="281">
        <f t="shared" si="50"/>
        <v>0</v>
      </c>
    </row>
    <row r="201" spans="1:26" s="818" customFormat="1" ht="12.75" hidden="1" customHeight="1">
      <c r="A201" s="31"/>
      <c r="B201" s="135"/>
      <c r="C201" s="855">
        <f>SUM(F201:J201)</f>
        <v>0</v>
      </c>
      <c r="D201" s="885">
        <f>SUM(C201)/1.27</f>
        <v>0</v>
      </c>
      <c r="E201" s="800">
        <f>SUM(D201)*0.27</f>
        <v>0</v>
      </c>
      <c r="F201" s="801"/>
      <c r="G201" s="801"/>
      <c r="H201" s="801"/>
      <c r="I201" s="278"/>
      <c r="J201" s="278"/>
      <c r="K201" s="479">
        <v>0</v>
      </c>
      <c r="L201" s="473">
        <v>0</v>
      </c>
      <c r="M201" s="473">
        <v>0</v>
      </c>
      <c r="N201" s="278">
        <v>0</v>
      </c>
      <c r="O201" s="278">
        <v>0</v>
      </c>
      <c r="P201" s="278">
        <v>0</v>
      </c>
      <c r="Q201" s="278">
        <v>0</v>
      </c>
      <c r="R201" s="281">
        <v>0</v>
      </c>
      <c r="S201" s="496">
        <f>SUM(V201:Y201)</f>
        <v>0</v>
      </c>
      <c r="T201" s="278">
        <f>SUM(S201)/1.27</f>
        <v>0</v>
      </c>
      <c r="U201" s="281">
        <f>SUM(T201)*0.27</f>
        <v>0</v>
      </c>
      <c r="V201" s="278">
        <f t="shared" si="50"/>
        <v>0</v>
      </c>
      <c r="W201" s="278">
        <f t="shared" si="50"/>
        <v>0</v>
      </c>
      <c r="X201" s="278">
        <f t="shared" si="50"/>
        <v>0</v>
      </c>
      <c r="Y201" s="278">
        <f t="shared" si="50"/>
        <v>0</v>
      </c>
      <c r="Z201" s="281">
        <f t="shared" si="50"/>
        <v>0</v>
      </c>
    </row>
    <row r="202" spans="1:26" s="818" customFormat="1" ht="12.75" hidden="1" customHeight="1">
      <c r="A202" s="31"/>
      <c r="B202" s="135"/>
      <c r="C202" s="855">
        <f>SUM(F202:J202)</f>
        <v>0</v>
      </c>
      <c r="D202" s="885">
        <f>SUM(C202)/1.27</f>
        <v>0</v>
      </c>
      <c r="E202" s="800">
        <f>SUM(D202)*0.27</f>
        <v>0</v>
      </c>
      <c r="F202" s="801"/>
      <c r="G202" s="801"/>
      <c r="H202" s="801"/>
      <c r="I202" s="278"/>
      <c r="J202" s="278"/>
      <c r="K202" s="479">
        <v>0</v>
      </c>
      <c r="L202" s="473">
        <v>0</v>
      </c>
      <c r="M202" s="473">
        <v>0</v>
      </c>
      <c r="N202" s="278">
        <v>0</v>
      </c>
      <c r="O202" s="278">
        <v>0</v>
      </c>
      <c r="P202" s="278">
        <v>0</v>
      </c>
      <c r="Q202" s="278">
        <v>0</v>
      </c>
      <c r="R202" s="281">
        <v>0</v>
      </c>
      <c r="S202" s="496">
        <f>SUM(V202:Y202)</f>
        <v>0</v>
      </c>
      <c r="T202" s="278">
        <f>SUM(S202)/1.27</f>
        <v>0</v>
      </c>
      <c r="U202" s="281">
        <f>SUM(T202)*0.27</f>
        <v>0</v>
      </c>
      <c r="V202" s="278">
        <f t="shared" si="50"/>
        <v>0</v>
      </c>
      <c r="W202" s="278">
        <f t="shared" si="50"/>
        <v>0</v>
      </c>
      <c r="X202" s="278">
        <f t="shared" si="50"/>
        <v>0</v>
      </c>
      <c r="Y202" s="278">
        <f t="shared" si="50"/>
        <v>0</v>
      </c>
      <c r="Z202" s="281">
        <f t="shared" si="50"/>
        <v>0</v>
      </c>
    </row>
    <row r="203" spans="1:26" s="818" customFormat="1" ht="14.25" hidden="1" customHeight="1">
      <c r="A203" s="31"/>
      <c r="B203" s="135"/>
      <c r="C203" s="855">
        <f>SUM(F203:J203)</f>
        <v>0</v>
      </c>
      <c r="D203" s="885">
        <f>SUM(C203)/1.27</f>
        <v>0</v>
      </c>
      <c r="E203" s="800">
        <f>SUM(D203)*0.27</f>
        <v>0</v>
      </c>
      <c r="F203" s="801"/>
      <c r="G203" s="801"/>
      <c r="H203" s="801"/>
      <c r="I203" s="278"/>
      <c r="J203" s="278"/>
      <c r="K203" s="479">
        <v>0</v>
      </c>
      <c r="L203" s="473">
        <v>0</v>
      </c>
      <c r="M203" s="473">
        <v>0</v>
      </c>
      <c r="N203" s="278">
        <v>0</v>
      </c>
      <c r="O203" s="278">
        <v>0</v>
      </c>
      <c r="P203" s="278">
        <v>0</v>
      </c>
      <c r="Q203" s="278">
        <v>0</v>
      </c>
      <c r="R203" s="281">
        <v>0</v>
      </c>
      <c r="S203" s="496">
        <f>SUM(V203:Y203)</f>
        <v>0</v>
      </c>
      <c r="T203" s="278">
        <f>SUM(S203)/1.27</f>
        <v>0</v>
      </c>
      <c r="U203" s="281">
        <f>SUM(T203)*0.27</f>
        <v>0</v>
      </c>
      <c r="V203" s="278">
        <f t="shared" si="50"/>
        <v>0</v>
      </c>
      <c r="W203" s="278">
        <f t="shared" si="50"/>
        <v>0</v>
      </c>
      <c r="X203" s="278">
        <f t="shared" si="50"/>
        <v>0</v>
      </c>
      <c r="Y203" s="278">
        <f t="shared" si="50"/>
        <v>0</v>
      </c>
      <c r="Z203" s="281">
        <f t="shared" si="50"/>
        <v>0</v>
      </c>
    </row>
    <row r="204" spans="1:26" s="818" customFormat="1" ht="12.75" hidden="1" customHeight="1">
      <c r="A204" s="31"/>
      <c r="B204" s="135"/>
      <c r="C204" s="855"/>
      <c r="D204" s="885"/>
      <c r="E204" s="800"/>
      <c r="F204" s="801"/>
      <c r="G204" s="801"/>
      <c r="H204" s="801"/>
      <c r="I204" s="278"/>
      <c r="J204" s="278"/>
      <c r="K204" s="479"/>
      <c r="L204" s="473"/>
      <c r="M204" s="473"/>
      <c r="N204" s="278"/>
      <c r="O204" s="278"/>
      <c r="P204" s="278"/>
      <c r="Q204" s="278"/>
      <c r="R204" s="281"/>
      <c r="S204" s="496"/>
      <c r="T204" s="278"/>
      <c r="U204" s="281"/>
      <c r="V204" s="278"/>
      <c r="W204" s="278"/>
      <c r="X204" s="278"/>
      <c r="Y204" s="278"/>
      <c r="Z204" s="281"/>
    </row>
    <row r="205" spans="1:26" s="818" customFormat="1" ht="14.25" hidden="1" customHeight="1">
      <c r="A205" s="31" t="s">
        <v>1169</v>
      </c>
      <c r="B205" s="235"/>
      <c r="C205" s="881">
        <f>SUM(C206:C210)</f>
        <v>0</v>
      </c>
      <c r="D205" s="882">
        <f>SUM(D206:D211)</f>
        <v>0</v>
      </c>
      <c r="E205" s="883">
        <f>SUM(E206:E211)</f>
        <v>0</v>
      </c>
      <c r="F205" s="884">
        <f>SUM(F206:F210)</f>
        <v>0</v>
      </c>
      <c r="G205" s="882">
        <f>SUM(G206:G210)</f>
        <v>0</v>
      </c>
      <c r="H205" s="882">
        <f>SUM(H206:H210)</f>
        <v>0</v>
      </c>
      <c r="I205" s="882">
        <f>SUM(I206:I210)</f>
        <v>0</v>
      </c>
      <c r="J205" s="495">
        <f>SUM(J206:J210)</f>
        <v>0</v>
      </c>
      <c r="K205" s="890">
        <v>0</v>
      </c>
      <c r="L205" s="495">
        <v>0</v>
      </c>
      <c r="M205" s="495">
        <v>0</v>
      </c>
      <c r="N205" s="495">
        <v>0</v>
      </c>
      <c r="O205" s="495">
        <v>0</v>
      </c>
      <c r="P205" s="495">
        <v>0</v>
      </c>
      <c r="Q205" s="495">
        <v>0</v>
      </c>
      <c r="R205" s="484">
        <v>0</v>
      </c>
      <c r="S205" s="853">
        <f>SUM(S206:S210)</f>
        <v>0</v>
      </c>
      <c r="T205" s="495">
        <f>SUM(T206:T211)</f>
        <v>0</v>
      </c>
      <c r="U205" s="484">
        <f>SUM(U206:U211)</f>
        <v>0</v>
      </c>
      <c r="V205" s="495">
        <f>SUM(V206:V210)</f>
        <v>0</v>
      </c>
      <c r="W205" s="495">
        <f>SUM(W206:W210)</f>
        <v>0</v>
      </c>
      <c r="X205" s="495">
        <f>SUM(X206:X210)</f>
        <v>0</v>
      </c>
      <c r="Y205" s="495">
        <f>SUM(Y206:Y210)</f>
        <v>0</v>
      </c>
      <c r="Z205" s="484">
        <f>SUM(Z206:Z210)</f>
        <v>0</v>
      </c>
    </row>
    <row r="206" spans="1:26" s="818" customFormat="1" ht="15" hidden="1" customHeight="1">
      <c r="A206" s="31"/>
      <c r="B206" s="135"/>
      <c r="C206" s="855">
        <f>SUM(F206:J206)</f>
        <v>0</v>
      </c>
      <c r="D206" s="885">
        <f>SUM(C206)/1.27</f>
        <v>0</v>
      </c>
      <c r="E206" s="800">
        <f>SUM(D206)*0.27</f>
        <v>0</v>
      </c>
      <c r="F206" s="801"/>
      <c r="G206" s="801"/>
      <c r="H206" s="801"/>
      <c r="I206" s="278"/>
      <c r="J206" s="278"/>
      <c r="K206" s="479">
        <v>0</v>
      </c>
      <c r="L206" s="473">
        <v>0</v>
      </c>
      <c r="M206" s="473">
        <v>0</v>
      </c>
      <c r="N206" s="278">
        <v>0</v>
      </c>
      <c r="O206" s="278">
        <v>0</v>
      </c>
      <c r="P206" s="278">
        <v>0</v>
      </c>
      <c r="Q206" s="278">
        <v>0</v>
      </c>
      <c r="R206" s="281">
        <v>0</v>
      </c>
      <c r="S206" s="496">
        <f>SUM(V206:Z206)</f>
        <v>0</v>
      </c>
      <c r="T206" s="278">
        <f>SUM(S206)/1.27</f>
        <v>0</v>
      </c>
      <c r="U206" s="281">
        <f>SUM(T206)*0.27</f>
        <v>0</v>
      </c>
      <c r="V206" s="278">
        <f t="shared" ref="V206:Z210" si="51">SUM(F206+N206)</f>
        <v>0</v>
      </c>
      <c r="W206" s="278">
        <f t="shared" si="51"/>
        <v>0</v>
      </c>
      <c r="X206" s="278">
        <f t="shared" si="51"/>
        <v>0</v>
      </c>
      <c r="Y206" s="278">
        <f t="shared" si="51"/>
        <v>0</v>
      </c>
      <c r="Z206" s="281">
        <f t="shared" si="51"/>
        <v>0</v>
      </c>
    </row>
    <row r="207" spans="1:26" s="818" customFormat="1" ht="14.25" hidden="1" customHeight="1">
      <c r="A207" s="31"/>
      <c r="B207" s="135"/>
      <c r="C207" s="855">
        <f>SUM(F207:J207)</f>
        <v>0</v>
      </c>
      <c r="D207" s="801">
        <f>SUM(C207)/1.27</f>
        <v>0</v>
      </c>
      <c r="E207" s="800">
        <f>SUM(D207)*0.27</f>
        <v>0</v>
      </c>
      <c r="F207" s="801"/>
      <c r="G207" s="801"/>
      <c r="H207" s="801"/>
      <c r="I207" s="278"/>
      <c r="J207" s="278"/>
      <c r="K207" s="479">
        <v>0</v>
      </c>
      <c r="L207" s="473">
        <v>0</v>
      </c>
      <c r="M207" s="473">
        <v>0</v>
      </c>
      <c r="N207" s="278">
        <v>0</v>
      </c>
      <c r="O207" s="278">
        <v>0</v>
      </c>
      <c r="P207" s="278">
        <v>0</v>
      </c>
      <c r="Q207" s="278">
        <v>0</v>
      </c>
      <c r="R207" s="281">
        <v>0</v>
      </c>
      <c r="S207" s="496">
        <f>SUM(V207:Z207)</f>
        <v>0</v>
      </c>
      <c r="T207" s="278">
        <f>SUM(S207)/1.27</f>
        <v>0</v>
      </c>
      <c r="U207" s="281">
        <f>SUM(T207)*0.27</f>
        <v>0</v>
      </c>
      <c r="V207" s="278">
        <f t="shared" si="51"/>
        <v>0</v>
      </c>
      <c r="W207" s="278">
        <f t="shared" si="51"/>
        <v>0</v>
      </c>
      <c r="X207" s="278">
        <f t="shared" si="51"/>
        <v>0</v>
      </c>
      <c r="Y207" s="278">
        <f t="shared" si="51"/>
        <v>0</v>
      </c>
      <c r="Z207" s="281">
        <f t="shared" si="51"/>
        <v>0</v>
      </c>
    </row>
    <row r="208" spans="1:26" s="818" customFormat="1" ht="14.25" hidden="1" customHeight="1">
      <c r="A208" s="31"/>
      <c r="B208" s="135"/>
      <c r="C208" s="855">
        <f>SUM(F208:J208)</f>
        <v>0</v>
      </c>
      <c r="D208" s="801"/>
      <c r="E208" s="800"/>
      <c r="F208" s="801"/>
      <c r="G208" s="801"/>
      <c r="H208" s="801"/>
      <c r="I208" s="278"/>
      <c r="J208" s="278"/>
      <c r="K208" s="479">
        <v>0</v>
      </c>
      <c r="L208" s="473">
        <v>0</v>
      </c>
      <c r="M208" s="473">
        <v>0</v>
      </c>
      <c r="N208" s="278">
        <v>0</v>
      </c>
      <c r="O208" s="278">
        <v>0</v>
      </c>
      <c r="P208" s="278">
        <v>0</v>
      </c>
      <c r="Q208" s="278">
        <v>0</v>
      </c>
      <c r="R208" s="281">
        <v>0</v>
      </c>
      <c r="S208" s="496">
        <f>SUM(V208:Y208)</f>
        <v>0</v>
      </c>
      <c r="T208" s="278">
        <f>SUM(S208)/1.27</f>
        <v>0</v>
      </c>
      <c r="U208" s="281">
        <f>SUM(T208)*0.27</f>
        <v>0</v>
      </c>
      <c r="V208" s="278">
        <f t="shared" si="51"/>
        <v>0</v>
      </c>
      <c r="W208" s="278">
        <f t="shared" si="51"/>
        <v>0</v>
      </c>
      <c r="X208" s="278">
        <f t="shared" si="51"/>
        <v>0</v>
      </c>
      <c r="Y208" s="278">
        <f t="shared" si="51"/>
        <v>0</v>
      </c>
      <c r="Z208" s="281">
        <f t="shared" si="51"/>
        <v>0</v>
      </c>
    </row>
    <row r="209" spans="1:26" s="818" customFormat="1" ht="14.25" hidden="1" customHeight="1">
      <c r="A209" s="31"/>
      <c r="B209" s="135"/>
      <c r="C209" s="855">
        <f>SUM(F209:J209)</f>
        <v>0</v>
      </c>
      <c r="D209" s="801"/>
      <c r="E209" s="800"/>
      <c r="F209" s="801"/>
      <c r="G209" s="801"/>
      <c r="H209" s="801"/>
      <c r="I209" s="278"/>
      <c r="J209" s="278"/>
      <c r="K209" s="479">
        <v>0</v>
      </c>
      <c r="L209" s="473">
        <v>0</v>
      </c>
      <c r="M209" s="473">
        <v>0</v>
      </c>
      <c r="N209" s="278">
        <v>0</v>
      </c>
      <c r="O209" s="278">
        <v>0</v>
      </c>
      <c r="P209" s="278">
        <v>0</v>
      </c>
      <c r="Q209" s="278">
        <v>0</v>
      </c>
      <c r="R209" s="281">
        <v>0</v>
      </c>
      <c r="S209" s="496">
        <f>SUM(V209:Y209)</f>
        <v>0</v>
      </c>
      <c r="T209" s="278">
        <f>SUM(S209)/1.27</f>
        <v>0</v>
      </c>
      <c r="U209" s="281">
        <f>SUM(T209)*0.27</f>
        <v>0</v>
      </c>
      <c r="V209" s="278">
        <f t="shared" si="51"/>
        <v>0</v>
      </c>
      <c r="W209" s="278">
        <f t="shared" si="51"/>
        <v>0</v>
      </c>
      <c r="X209" s="278">
        <f t="shared" si="51"/>
        <v>0</v>
      </c>
      <c r="Y209" s="278">
        <f t="shared" si="51"/>
        <v>0</v>
      </c>
      <c r="Z209" s="281">
        <f t="shared" si="51"/>
        <v>0</v>
      </c>
    </row>
    <row r="210" spans="1:26" s="818" customFormat="1" ht="14.25" hidden="1" customHeight="1">
      <c r="A210" s="31"/>
      <c r="B210" s="135"/>
      <c r="C210" s="855">
        <f>SUM(F210:J210)</f>
        <v>0</v>
      </c>
      <c r="D210" s="801"/>
      <c r="E210" s="800"/>
      <c r="F210" s="801"/>
      <c r="G210" s="801"/>
      <c r="H210" s="801"/>
      <c r="I210" s="278"/>
      <c r="J210" s="278"/>
      <c r="K210" s="479">
        <v>0</v>
      </c>
      <c r="L210" s="473">
        <v>0</v>
      </c>
      <c r="M210" s="473">
        <v>0</v>
      </c>
      <c r="N210" s="278">
        <v>0</v>
      </c>
      <c r="O210" s="278">
        <v>0</v>
      </c>
      <c r="P210" s="278">
        <v>0</v>
      </c>
      <c r="Q210" s="278">
        <v>0</v>
      </c>
      <c r="R210" s="281">
        <v>0</v>
      </c>
      <c r="S210" s="496">
        <f>SUM(V210:Y210)</f>
        <v>0</v>
      </c>
      <c r="T210" s="278">
        <f>SUM(S210)/1.27</f>
        <v>0</v>
      </c>
      <c r="U210" s="281">
        <f>SUM(T210)*0.27</f>
        <v>0</v>
      </c>
      <c r="V210" s="278">
        <f t="shared" si="51"/>
        <v>0</v>
      </c>
      <c r="W210" s="278">
        <f t="shared" si="51"/>
        <v>0</v>
      </c>
      <c r="X210" s="278">
        <f t="shared" si="51"/>
        <v>0</v>
      </c>
      <c r="Y210" s="278">
        <f t="shared" si="51"/>
        <v>0</v>
      </c>
      <c r="Z210" s="281">
        <f t="shared" si="51"/>
        <v>0</v>
      </c>
    </row>
    <row r="211" spans="1:26" s="818" customFormat="1" ht="14.25" hidden="1" customHeight="1">
      <c r="A211" s="31"/>
      <c r="B211" s="135"/>
      <c r="C211" s="855"/>
      <c r="D211" s="801"/>
      <c r="E211" s="800"/>
      <c r="F211" s="801"/>
      <c r="G211" s="801"/>
      <c r="H211" s="801"/>
      <c r="I211" s="278"/>
      <c r="J211" s="278"/>
      <c r="K211" s="479"/>
      <c r="L211" s="473"/>
      <c r="M211" s="473"/>
      <c r="N211" s="278"/>
      <c r="O211" s="278"/>
      <c r="P211" s="278"/>
      <c r="Q211" s="278"/>
      <c r="R211" s="281"/>
      <c r="S211" s="496"/>
      <c r="T211" s="278"/>
      <c r="U211" s="281"/>
      <c r="V211" s="278"/>
      <c r="W211" s="278"/>
      <c r="X211" s="278"/>
      <c r="Y211" s="278"/>
      <c r="Z211" s="281"/>
    </row>
    <row r="212" spans="1:26" s="818" customFormat="1" ht="14.25" hidden="1" customHeight="1">
      <c r="A212" s="815"/>
      <c r="B212" s="135"/>
      <c r="C212" s="855"/>
      <c r="D212" s="801"/>
      <c r="E212" s="800"/>
      <c r="F212" s="801"/>
      <c r="G212" s="801"/>
      <c r="H212" s="801"/>
      <c r="I212" s="278"/>
      <c r="J212" s="278"/>
      <c r="K212" s="479"/>
      <c r="L212" s="473"/>
      <c r="M212" s="473"/>
      <c r="N212" s="278"/>
      <c r="O212" s="278"/>
      <c r="P212" s="278"/>
      <c r="Q212" s="278"/>
      <c r="R212" s="281"/>
      <c r="S212" s="496"/>
      <c r="T212" s="278"/>
      <c r="U212" s="281"/>
      <c r="V212" s="278"/>
      <c r="W212" s="278"/>
      <c r="X212" s="278"/>
      <c r="Y212" s="278"/>
      <c r="Z212" s="281"/>
    </row>
    <row r="213" spans="1:26" s="818" customFormat="1" ht="14.25" hidden="1" customHeight="1">
      <c r="A213" s="895" t="s">
        <v>304</v>
      </c>
      <c r="B213" s="235"/>
      <c r="C213" s="881">
        <f t="shared" ref="C213:Z213" si="52">SUM(C214:C216)</f>
        <v>0</v>
      </c>
      <c r="D213" s="882">
        <f t="shared" si="52"/>
        <v>0</v>
      </c>
      <c r="E213" s="883">
        <f t="shared" si="52"/>
        <v>0</v>
      </c>
      <c r="F213" s="884">
        <f t="shared" si="52"/>
        <v>0</v>
      </c>
      <c r="G213" s="882">
        <f t="shared" si="52"/>
        <v>0</v>
      </c>
      <c r="H213" s="882">
        <f t="shared" si="52"/>
        <v>0</v>
      </c>
      <c r="I213" s="495">
        <f t="shared" si="52"/>
        <v>0</v>
      </c>
      <c r="J213" s="495">
        <f t="shared" si="52"/>
        <v>0</v>
      </c>
      <c r="K213" s="890">
        <v>0</v>
      </c>
      <c r="L213" s="495">
        <v>0</v>
      </c>
      <c r="M213" s="495">
        <v>0</v>
      </c>
      <c r="N213" s="495">
        <v>0</v>
      </c>
      <c r="O213" s="495">
        <v>0</v>
      </c>
      <c r="P213" s="495">
        <v>0</v>
      </c>
      <c r="Q213" s="495">
        <v>0</v>
      </c>
      <c r="R213" s="484">
        <v>0</v>
      </c>
      <c r="S213" s="853">
        <f t="shared" si="52"/>
        <v>0</v>
      </c>
      <c r="T213" s="495">
        <f t="shared" si="52"/>
        <v>0</v>
      </c>
      <c r="U213" s="484">
        <f t="shared" si="52"/>
        <v>0</v>
      </c>
      <c r="V213" s="495">
        <f t="shared" si="52"/>
        <v>0</v>
      </c>
      <c r="W213" s="495">
        <f t="shared" si="52"/>
        <v>0</v>
      </c>
      <c r="X213" s="495">
        <f t="shared" si="52"/>
        <v>0</v>
      </c>
      <c r="Y213" s="495">
        <f t="shared" si="52"/>
        <v>0</v>
      </c>
      <c r="Z213" s="484">
        <f t="shared" si="52"/>
        <v>0</v>
      </c>
    </row>
    <row r="214" spans="1:26" s="818" customFormat="1" ht="14.25" hidden="1" customHeight="1">
      <c r="A214" s="815"/>
      <c r="B214" s="135"/>
      <c r="C214" s="855">
        <f>SUM(F214:I214)</f>
        <v>0</v>
      </c>
      <c r="D214" s="801">
        <f>SUM(C214)/1.27</f>
        <v>0</v>
      </c>
      <c r="E214" s="800">
        <f>SUM(D214)*0.27</f>
        <v>0</v>
      </c>
      <c r="F214" s="801"/>
      <c r="G214" s="801"/>
      <c r="H214" s="801"/>
      <c r="I214" s="278"/>
      <c r="J214" s="278"/>
      <c r="K214" s="479">
        <v>0</v>
      </c>
      <c r="L214" s="473">
        <v>0</v>
      </c>
      <c r="M214" s="473">
        <v>0</v>
      </c>
      <c r="N214" s="278">
        <v>0</v>
      </c>
      <c r="O214" s="278">
        <v>0</v>
      </c>
      <c r="P214" s="278">
        <v>0</v>
      </c>
      <c r="Q214" s="278">
        <v>0</v>
      </c>
      <c r="R214" s="281">
        <v>0</v>
      </c>
      <c r="S214" s="496">
        <f>SUM(V214:Y214)</f>
        <v>0</v>
      </c>
      <c r="T214" s="278">
        <f>SUM(S214)/1.27</f>
        <v>0</v>
      </c>
      <c r="U214" s="281">
        <f>SUM(T214)*0.27</f>
        <v>0</v>
      </c>
      <c r="V214" s="278">
        <f t="shared" ref="V214:Z215" si="53">SUM(F214+N214)</f>
        <v>0</v>
      </c>
      <c r="W214" s="823">
        <f t="shared" si="53"/>
        <v>0</v>
      </c>
      <c r="X214" s="823">
        <f t="shared" si="53"/>
        <v>0</v>
      </c>
      <c r="Y214" s="823">
        <f t="shared" si="53"/>
        <v>0</v>
      </c>
      <c r="Z214" s="281">
        <f t="shared" si="53"/>
        <v>0</v>
      </c>
    </row>
    <row r="215" spans="1:26" s="818" customFormat="1" ht="14.25" hidden="1" customHeight="1">
      <c r="A215" s="815"/>
      <c r="B215" s="135"/>
      <c r="C215" s="855">
        <f>SUM(F215:I215)</f>
        <v>0</v>
      </c>
      <c r="D215" s="801">
        <f>SUM(C215)/1.25</f>
        <v>0</v>
      </c>
      <c r="E215" s="800">
        <f>SUM(D215)*0.25</f>
        <v>0</v>
      </c>
      <c r="F215" s="801"/>
      <c r="G215" s="801"/>
      <c r="H215" s="801"/>
      <c r="I215" s="278"/>
      <c r="J215" s="278"/>
      <c r="K215" s="479">
        <v>0</v>
      </c>
      <c r="L215" s="473">
        <v>0</v>
      </c>
      <c r="M215" s="473">
        <v>0</v>
      </c>
      <c r="N215" s="278">
        <v>0</v>
      </c>
      <c r="O215" s="278">
        <v>0</v>
      </c>
      <c r="P215" s="278">
        <v>0</v>
      </c>
      <c r="Q215" s="278">
        <v>0</v>
      </c>
      <c r="R215" s="281">
        <v>0</v>
      </c>
      <c r="S215" s="496">
        <f>SUM(V215:Y215)</f>
        <v>0</v>
      </c>
      <c r="T215" s="278">
        <f>SUM(S215)/1.25</f>
        <v>0</v>
      </c>
      <c r="U215" s="281">
        <f>SUM(T215)*0.25</f>
        <v>0</v>
      </c>
      <c r="V215" s="278">
        <f t="shared" si="53"/>
        <v>0</v>
      </c>
      <c r="W215" s="278">
        <f t="shared" si="53"/>
        <v>0</v>
      </c>
      <c r="X215" s="278">
        <f t="shared" si="53"/>
        <v>0</v>
      </c>
      <c r="Y215" s="278">
        <f t="shared" si="53"/>
        <v>0</v>
      </c>
      <c r="Z215" s="281">
        <f t="shared" si="53"/>
        <v>0</v>
      </c>
    </row>
    <row r="216" spans="1:26" s="818" customFormat="1" ht="14.25" hidden="1" customHeight="1">
      <c r="A216" s="815"/>
      <c r="B216" s="135"/>
      <c r="C216" s="855"/>
      <c r="D216" s="801"/>
      <c r="E216" s="800"/>
      <c r="F216" s="801"/>
      <c r="G216" s="801"/>
      <c r="H216" s="801"/>
      <c r="I216" s="278"/>
      <c r="J216" s="278"/>
      <c r="K216" s="479"/>
      <c r="L216" s="473"/>
      <c r="M216" s="473"/>
      <c r="N216" s="278"/>
      <c r="O216" s="278"/>
      <c r="P216" s="278"/>
      <c r="Q216" s="278"/>
      <c r="R216" s="281"/>
      <c r="S216" s="496"/>
      <c r="T216" s="278"/>
      <c r="U216" s="281"/>
      <c r="V216" s="278"/>
      <c r="W216" s="278"/>
      <c r="X216" s="278"/>
      <c r="Y216" s="278"/>
      <c r="Z216" s="281"/>
    </row>
    <row r="217" spans="1:26" s="818" customFormat="1" ht="14.25" hidden="1" customHeight="1">
      <c r="A217" s="815"/>
      <c r="B217" s="135"/>
      <c r="C217" s="855"/>
      <c r="D217" s="801"/>
      <c r="E217" s="800"/>
      <c r="F217" s="801"/>
      <c r="G217" s="801"/>
      <c r="H217" s="801"/>
      <c r="I217" s="278"/>
      <c r="J217" s="278"/>
      <c r="K217" s="479"/>
      <c r="L217" s="473"/>
      <c r="M217" s="473"/>
      <c r="N217" s="278"/>
      <c r="O217" s="278"/>
      <c r="P217" s="278"/>
      <c r="Q217" s="278"/>
      <c r="R217" s="281"/>
      <c r="S217" s="496"/>
      <c r="T217" s="278"/>
      <c r="U217" s="281"/>
      <c r="V217" s="278"/>
      <c r="W217" s="278"/>
      <c r="X217" s="278"/>
      <c r="Y217" s="278"/>
      <c r="Z217" s="281"/>
    </row>
    <row r="218" spans="1:26" s="818" customFormat="1" ht="14.25" hidden="1" customHeight="1">
      <c r="A218" s="895" t="s">
        <v>1172</v>
      </c>
      <c r="B218" s="235"/>
      <c r="C218" s="881">
        <f t="shared" ref="C218:Z218" si="54">SUM(C219:C221)</f>
        <v>0</v>
      </c>
      <c r="D218" s="882">
        <f t="shared" si="54"/>
        <v>0</v>
      </c>
      <c r="E218" s="883">
        <f t="shared" si="54"/>
        <v>0</v>
      </c>
      <c r="F218" s="884">
        <f t="shared" si="54"/>
        <v>0</v>
      </c>
      <c r="G218" s="882">
        <f t="shared" si="54"/>
        <v>0</v>
      </c>
      <c r="H218" s="882">
        <f t="shared" si="54"/>
        <v>0</v>
      </c>
      <c r="I218" s="882">
        <f t="shared" si="54"/>
        <v>0</v>
      </c>
      <c r="J218" s="882">
        <f t="shared" si="54"/>
        <v>0</v>
      </c>
      <c r="K218" s="890">
        <v>0</v>
      </c>
      <c r="L218" s="495">
        <v>0</v>
      </c>
      <c r="M218" s="495">
        <v>0</v>
      </c>
      <c r="N218" s="495">
        <v>0</v>
      </c>
      <c r="O218" s="495">
        <v>0</v>
      </c>
      <c r="P218" s="495">
        <v>0</v>
      </c>
      <c r="Q218" s="495">
        <v>0</v>
      </c>
      <c r="R218" s="484">
        <v>0</v>
      </c>
      <c r="S218" s="853">
        <f t="shared" si="54"/>
        <v>0</v>
      </c>
      <c r="T218" s="495">
        <f t="shared" si="54"/>
        <v>0</v>
      </c>
      <c r="U218" s="484">
        <f t="shared" si="54"/>
        <v>0</v>
      </c>
      <c r="V218" s="495">
        <f t="shared" si="54"/>
        <v>0</v>
      </c>
      <c r="W218" s="495">
        <f t="shared" si="54"/>
        <v>0</v>
      </c>
      <c r="X218" s="495">
        <f t="shared" si="54"/>
        <v>0</v>
      </c>
      <c r="Y218" s="495">
        <f t="shared" si="54"/>
        <v>0</v>
      </c>
      <c r="Z218" s="484">
        <f t="shared" si="54"/>
        <v>0</v>
      </c>
    </row>
    <row r="219" spans="1:26" s="818" customFormat="1" ht="14.25" hidden="1" customHeight="1">
      <c r="A219" s="896"/>
      <c r="B219" s="135"/>
      <c r="C219" s="855">
        <f>SUM(F219:J219)</f>
        <v>0</v>
      </c>
      <c r="D219" s="801">
        <f>SUM(C219)/1.27</f>
        <v>0</v>
      </c>
      <c r="E219" s="800">
        <f>SUM(D219)*0.27</f>
        <v>0</v>
      </c>
      <c r="F219" s="801">
        <v>0</v>
      </c>
      <c r="G219" s="801">
        <v>0</v>
      </c>
      <c r="H219" s="801">
        <v>0</v>
      </c>
      <c r="I219" s="278">
        <v>0</v>
      </c>
      <c r="J219" s="278">
        <v>0</v>
      </c>
      <c r="K219" s="479">
        <v>0</v>
      </c>
      <c r="L219" s="473">
        <v>0</v>
      </c>
      <c r="M219" s="473">
        <v>0</v>
      </c>
      <c r="N219" s="473">
        <v>0</v>
      </c>
      <c r="O219" s="473">
        <v>0</v>
      </c>
      <c r="P219" s="473">
        <v>0</v>
      </c>
      <c r="Q219" s="473">
        <v>0</v>
      </c>
      <c r="R219" s="897">
        <v>0</v>
      </c>
      <c r="S219" s="496">
        <f>SUM(V219:Z219)</f>
        <v>0</v>
      </c>
      <c r="T219" s="278">
        <f>SUM(S219)/1.27</f>
        <v>0</v>
      </c>
      <c r="U219" s="281">
        <f>SUM(T219)*0.27</f>
        <v>0</v>
      </c>
      <c r="V219" s="278">
        <f t="shared" ref="V219:Z221" si="55">SUM(F219+N219)</f>
        <v>0</v>
      </c>
      <c r="W219" s="278">
        <f t="shared" si="55"/>
        <v>0</v>
      </c>
      <c r="X219" s="278">
        <f t="shared" si="55"/>
        <v>0</v>
      </c>
      <c r="Y219" s="278">
        <f t="shared" si="55"/>
        <v>0</v>
      </c>
      <c r="Z219" s="281">
        <f t="shared" si="55"/>
        <v>0</v>
      </c>
    </row>
    <row r="220" spans="1:26" s="818" customFormat="1" ht="14.25" hidden="1" customHeight="1">
      <c r="A220" s="896"/>
      <c r="B220" s="135"/>
      <c r="C220" s="855">
        <f>SUM(F220:I220)</f>
        <v>0</v>
      </c>
      <c r="D220" s="801">
        <f>SUM(C220)/1.27</f>
        <v>0</v>
      </c>
      <c r="E220" s="800">
        <f>SUM(D220)*0.27</f>
        <v>0</v>
      </c>
      <c r="F220" s="26"/>
      <c r="G220" s="26"/>
      <c r="H220" s="26"/>
      <c r="I220" s="473"/>
      <c r="J220" s="473"/>
      <c r="K220" s="479">
        <v>0</v>
      </c>
      <c r="L220" s="473">
        <v>0</v>
      </c>
      <c r="M220" s="473">
        <v>0</v>
      </c>
      <c r="N220" s="473">
        <v>0</v>
      </c>
      <c r="O220" s="473">
        <v>0</v>
      </c>
      <c r="P220" s="473">
        <v>0</v>
      </c>
      <c r="Q220" s="473">
        <v>0</v>
      </c>
      <c r="R220" s="897">
        <v>0</v>
      </c>
      <c r="S220" s="496">
        <f>SUM(V220:Y220)</f>
        <v>0</v>
      </c>
      <c r="T220" s="278">
        <f>SUM(S220)/1.27</f>
        <v>0</v>
      </c>
      <c r="U220" s="281">
        <f>SUM(T220)*0.27</f>
        <v>0</v>
      </c>
      <c r="V220" s="278">
        <f t="shared" si="55"/>
        <v>0</v>
      </c>
      <c r="W220" s="278">
        <f t="shared" si="55"/>
        <v>0</v>
      </c>
      <c r="X220" s="278">
        <f t="shared" si="55"/>
        <v>0</v>
      </c>
      <c r="Y220" s="278">
        <f t="shared" si="55"/>
        <v>0</v>
      </c>
      <c r="Z220" s="281">
        <f t="shared" si="55"/>
        <v>0</v>
      </c>
    </row>
    <row r="221" spans="1:26" s="818" customFormat="1" ht="14.25" hidden="1" customHeight="1">
      <c r="A221" s="31"/>
      <c r="B221" s="135"/>
      <c r="C221" s="855">
        <f>SUM(F221:I221)</f>
        <v>0</v>
      </c>
      <c r="D221" s="801">
        <f>SUM(C221)/1.27</f>
        <v>0</v>
      </c>
      <c r="E221" s="800">
        <f>SUM(D221)*0.27</f>
        <v>0</v>
      </c>
      <c r="F221" s="801"/>
      <c r="G221" s="801"/>
      <c r="H221" s="801"/>
      <c r="I221" s="278"/>
      <c r="J221" s="278"/>
      <c r="K221" s="479">
        <v>0</v>
      </c>
      <c r="L221" s="473">
        <v>0</v>
      </c>
      <c r="M221" s="473">
        <v>0</v>
      </c>
      <c r="N221" s="278">
        <v>0</v>
      </c>
      <c r="O221" s="278">
        <v>0</v>
      </c>
      <c r="P221" s="278">
        <v>0</v>
      </c>
      <c r="Q221" s="278">
        <v>0</v>
      </c>
      <c r="R221" s="281">
        <v>0</v>
      </c>
      <c r="S221" s="496">
        <f>SUM(V221:Y221)</f>
        <v>0</v>
      </c>
      <c r="T221" s="278">
        <f>SUM(S221)/1.27</f>
        <v>0</v>
      </c>
      <c r="U221" s="281">
        <f>SUM(T221)*0.27</f>
        <v>0</v>
      </c>
      <c r="V221" s="278">
        <f t="shared" si="55"/>
        <v>0</v>
      </c>
      <c r="W221" s="278">
        <f t="shared" si="55"/>
        <v>0</v>
      </c>
      <c r="X221" s="278">
        <f t="shared" si="55"/>
        <v>0</v>
      </c>
      <c r="Y221" s="278">
        <f t="shared" si="55"/>
        <v>0</v>
      </c>
      <c r="Z221" s="281">
        <f t="shared" si="55"/>
        <v>0</v>
      </c>
    </row>
    <row r="222" spans="1:26" s="818" customFormat="1" ht="13.5" hidden="1" customHeight="1">
      <c r="A222" s="31"/>
      <c r="B222" s="135"/>
      <c r="C222" s="855"/>
      <c r="D222" s="801"/>
      <c r="E222" s="800"/>
      <c r="F222" s="801"/>
      <c r="G222" s="801"/>
      <c r="H222" s="801"/>
      <c r="I222" s="278"/>
      <c r="J222" s="278"/>
      <c r="K222" s="479"/>
      <c r="L222" s="473"/>
      <c r="M222" s="473"/>
      <c r="N222" s="278"/>
      <c r="O222" s="278"/>
      <c r="P222" s="278"/>
      <c r="Q222" s="278"/>
      <c r="R222" s="281"/>
      <c r="S222" s="496"/>
      <c r="T222" s="278"/>
      <c r="U222" s="281"/>
      <c r="V222" s="278"/>
      <c r="W222" s="278"/>
      <c r="X222" s="278"/>
      <c r="Y222" s="278"/>
      <c r="Z222" s="281"/>
    </row>
    <row r="223" spans="1:26" ht="15.75" thickBot="1">
      <c r="A223" s="366"/>
      <c r="B223" s="135"/>
      <c r="C223" s="898"/>
      <c r="D223" s="801"/>
      <c r="E223" s="800"/>
      <c r="F223" s="885"/>
      <c r="G223" s="801"/>
      <c r="H223" s="801"/>
      <c r="I223" s="278"/>
      <c r="J223" s="278"/>
      <c r="K223" s="485"/>
      <c r="L223" s="513"/>
      <c r="M223" s="513"/>
      <c r="N223" s="493"/>
      <c r="O223" s="493"/>
      <c r="P223" s="493"/>
      <c r="Q223" s="493"/>
      <c r="R223" s="824"/>
      <c r="S223" s="899"/>
      <c r="T223" s="278"/>
      <c r="U223" s="281"/>
      <c r="V223" s="278"/>
      <c r="W223" s="278"/>
      <c r="X223" s="278"/>
      <c r="Y223" s="831"/>
      <c r="Z223" s="245"/>
    </row>
    <row r="224" spans="1:26" s="37" customFormat="1" ht="19.5" customHeight="1" thickBot="1">
      <c r="A224" s="833" t="s">
        <v>225</v>
      </c>
      <c r="B224" s="900"/>
      <c r="C224" s="39">
        <f t="shared" ref="C224:Z224" si="56">SUM(C6:C223)/2</f>
        <v>59806</v>
      </c>
      <c r="D224" s="190">
        <f t="shared" si="56"/>
        <v>47090</v>
      </c>
      <c r="E224" s="901">
        <f t="shared" si="56"/>
        <v>12715</v>
      </c>
      <c r="F224" s="39">
        <f t="shared" si="56"/>
        <v>59806</v>
      </c>
      <c r="G224" s="902">
        <f t="shared" si="56"/>
        <v>0</v>
      </c>
      <c r="H224" s="902">
        <f t="shared" si="56"/>
        <v>0</v>
      </c>
      <c r="I224" s="902">
        <f t="shared" si="56"/>
        <v>0</v>
      </c>
      <c r="J224" s="903">
        <f t="shared" si="56"/>
        <v>0</v>
      </c>
      <c r="K224" s="171">
        <f t="shared" si="56"/>
        <v>375006</v>
      </c>
      <c r="L224" s="489">
        <f t="shared" si="56"/>
        <v>181311</v>
      </c>
      <c r="M224" s="492">
        <f t="shared" si="56"/>
        <v>49011</v>
      </c>
      <c r="N224" s="492">
        <f t="shared" si="56"/>
        <v>370168</v>
      </c>
      <c r="O224" s="492">
        <f t="shared" si="56"/>
        <v>4838</v>
      </c>
      <c r="P224" s="492">
        <f t="shared" si="56"/>
        <v>0</v>
      </c>
      <c r="Q224" s="492">
        <f t="shared" si="56"/>
        <v>0</v>
      </c>
      <c r="R224" s="492">
        <f t="shared" si="56"/>
        <v>0</v>
      </c>
      <c r="S224" s="492">
        <f t="shared" si="56"/>
        <v>313299</v>
      </c>
      <c r="T224" s="851">
        <f t="shared" si="56"/>
        <v>247304</v>
      </c>
      <c r="U224" s="489">
        <f t="shared" si="56"/>
        <v>65995</v>
      </c>
      <c r="V224" s="488">
        <f t="shared" si="56"/>
        <v>308461</v>
      </c>
      <c r="W224" s="172">
        <f t="shared" si="56"/>
        <v>4838</v>
      </c>
      <c r="X224" s="172">
        <f t="shared" si="56"/>
        <v>0</v>
      </c>
      <c r="Y224" s="172">
        <f t="shared" si="56"/>
        <v>0</v>
      </c>
      <c r="Z224" s="835">
        <f t="shared" si="56"/>
        <v>0</v>
      </c>
    </row>
    <row r="225" spans="1:26" ht="12" customHeight="1">
      <c r="A225" s="836"/>
      <c r="B225" s="904"/>
      <c r="C225" s="905"/>
      <c r="D225" s="906"/>
      <c r="E225" s="907"/>
      <c r="F225" s="908"/>
      <c r="G225" s="908"/>
      <c r="H225" s="908"/>
      <c r="I225" s="66"/>
      <c r="J225" s="528"/>
      <c r="K225" s="1275"/>
      <c r="L225" s="909"/>
      <c r="M225" s="909"/>
      <c r="N225" s="657"/>
      <c r="O225" s="527"/>
      <c r="P225" s="527"/>
      <c r="Q225" s="527"/>
      <c r="R225" s="448"/>
      <c r="S225" s="658"/>
      <c r="T225" s="527"/>
      <c r="U225" s="448"/>
      <c r="V225" s="527"/>
      <c r="W225" s="527"/>
      <c r="X225" s="527"/>
      <c r="Y225" s="910"/>
      <c r="Z225" s="844"/>
    </row>
    <row r="226" spans="1:26" s="818" customFormat="1" ht="15" customHeight="1">
      <c r="A226" s="20" t="s">
        <v>873</v>
      </c>
      <c r="B226" s="911"/>
      <c r="C226" s="912">
        <f t="shared" ref="C226:J226" si="57">SUM(C227:C245)</f>
        <v>101463</v>
      </c>
      <c r="D226" s="895">
        <f t="shared" si="57"/>
        <v>79892</v>
      </c>
      <c r="E226" s="913">
        <f t="shared" si="57"/>
        <v>21571</v>
      </c>
      <c r="F226" s="914">
        <f t="shared" si="57"/>
        <v>101463</v>
      </c>
      <c r="G226" s="914">
        <f t="shared" si="57"/>
        <v>0</v>
      </c>
      <c r="H226" s="914">
        <f t="shared" si="57"/>
        <v>0</v>
      </c>
      <c r="I226" s="847">
        <f t="shared" si="57"/>
        <v>0</v>
      </c>
      <c r="J226" s="847">
        <f t="shared" si="57"/>
        <v>0</v>
      </c>
      <c r="K226" s="890">
        <f t="shared" ref="K226:X226" si="58">SUM(K227:K245)</f>
        <v>101585</v>
      </c>
      <c r="L226" s="484">
        <f t="shared" si="58"/>
        <v>92425</v>
      </c>
      <c r="M226" s="853">
        <f t="shared" si="58"/>
        <v>24954</v>
      </c>
      <c r="N226" s="799">
        <f t="shared" si="58"/>
        <v>101585</v>
      </c>
      <c r="O226" s="495">
        <f t="shared" si="58"/>
        <v>0</v>
      </c>
      <c r="P226" s="495">
        <f t="shared" si="58"/>
        <v>0</v>
      </c>
      <c r="Q226" s="495">
        <f t="shared" si="58"/>
        <v>0</v>
      </c>
      <c r="R226" s="484">
        <f t="shared" si="58"/>
        <v>0</v>
      </c>
      <c r="S226" s="853">
        <f t="shared" si="58"/>
        <v>43354</v>
      </c>
      <c r="T226" s="495">
        <f t="shared" si="58"/>
        <v>34166</v>
      </c>
      <c r="U226" s="484">
        <f t="shared" si="58"/>
        <v>9188</v>
      </c>
      <c r="V226" s="495">
        <f t="shared" si="58"/>
        <v>43353</v>
      </c>
      <c r="W226" s="495">
        <f t="shared" si="58"/>
        <v>0</v>
      </c>
      <c r="X226" s="495">
        <f t="shared" si="58"/>
        <v>0</v>
      </c>
      <c r="Y226" s="495">
        <f>SUM(Y227:Y245)</f>
        <v>0</v>
      </c>
      <c r="Z226" s="484">
        <f>SUM(Z227:Z245)</f>
        <v>0</v>
      </c>
    </row>
    <row r="227" spans="1:26" s="818" customFormat="1" ht="15.75" customHeight="1">
      <c r="A227" s="1234" t="s">
        <v>1409</v>
      </c>
      <c r="B227" s="178" t="s">
        <v>1075</v>
      </c>
      <c r="C227" s="915">
        <f t="shared" ref="C227:C245" si="59">SUM(F227:J227)</f>
        <v>889</v>
      </c>
      <c r="D227" s="185">
        <v>700</v>
      </c>
      <c r="E227" s="512">
        <f t="shared" ref="E227:E235" si="60">SUM(D227)*0.27</f>
        <v>189</v>
      </c>
      <c r="F227" s="278">
        <v>889</v>
      </c>
      <c r="G227" s="801">
        <v>0</v>
      </c>
      <c r="H227" s="801">
        <v>0</v>
      </c>
      <c r="I227" s="801">
        <v>0</v>
      </c>
      <c r="J227" s="801">
        <v>0</v>
      </c>
      <c r="K227" s="479">
        <v>1099</v>
      </c>
      <c r="L227" s="473">
        <v>865</v>
      </c>
      <c r="M227" s="473">
        <v>234</v>
      </c>
      <c r="N227" s="278">
        <v>1099</v>
      </c>
      <c r="O227" s="278">
        <v>0</v>
      </c>
      <c r="P227" s="278">
        <v>0</v>
      </c>
      <c r="Q227" s="278">
        <v>0</v>
      </c>
      <c r="R227" s="281">
        <v>0</v>
      </c>
      <c r="S227" s="496">
        <f>T227+U227</f>
        <v>883</v>
      </c>
      <c r="T227" s="278">
        <v>695</v>
      </c>
      <c r="U227" s="281">
        <v>188</v>
      </c>
      <c r="V227" s="278">
        <v>883</v>
      </c>
      <c r="W227" s="278"/>
      <c r="X227" s="278"/>
      <c r="Y227" s="278"/>
      <c r="Z227" s="281"/>
    </row>
    <row r="228" spans="1:26" s="818" customFormat="1" ht="15" customHeight="1">
      <c r="A228" s="1234" t="s">
        <v>1410</v>
      </c>
      <c r="B228" s="178" t="s">
        <v>1076</v>
      </c>
      <c r="C228" s="855">
        <f t="shared" si="59"/>
        <v>2540</v>
      </c>
      <c r="D228" s="185">
        <f t="shared" ref="D228:D235" si="61">SUM(C228)/1.27</f>
        <v>2000</v>
      </c>
      <c r="E228" s="512">
        <f t="shared" si="60"/>
        <v>540</v>
      </c>
      <c r="F228" s="278">
        <v>2540</v>
      </c>
      <c r="G228" s="801">
        <v>0</v>
      </c>
      <c r="H228" s="801">
        <v>0</v>
      </c>
      <c r="I228" s="801">
        <v>0</v>
      </c>
      <c r="J228" s="801">
        <v>0</v>
      </c>
      <c r="K228" s="479">
        <v>2540</v>
      </c>
      <c r="L228" s="473">
        <v>2000</v>
      </c>
      <c r="M228" s="473">
        <v>540</v>
      </c>
      <c r="N228" s="278">
        <v>2540</v>
      </c>
      <c r="O228" s="278">
        <v>0</v>
      </c>
      <c r="P228" s="278">
        <v>0</v>
      </c>
      <c r="Q228" s="278">
        <v>0</v>
      </c>
      <c r="R228" s="281">
        <v>0</v>
      </c>
      <c r="S228" s="496">
        <f t="shared" ref="S228:S242" si="62">T228+U228</f>
        <v>1422</v>
      </c>
      <c r="T228" s="278">
        <v>1120</v>
      </c>
      <c r="U228" s="281">
        <v>302</v>
      </c>
      <c r="V228" s="278">
        <v>1422</v>
      </c>
      <c r="W228" s="278"/>
      <c r="X228" s="278"/>
      <c r="Y228" s="278"/>
      <c r="Z228" s="281"/>
    </row>
    <row r="229" spans="1:26" s="818" customFormat="1" ht="15" customHeight="1">
      <c r="A229" s="1234" t="s">
        <v>1411</v>
      </c>
      <c r="B229" s="178" t="s">
        <v>1077</v>
      </c>
      <c r="C229" s="855">
        <f t="shared" si="59"/>
        <v>9860</v>
      </c>
      <c r="D229" s="185">
        <f t="shared" si="61"/>
        <v>7764</v>
      </c>
      <c r="E229" s="512">
        <f t="shared" si="60"/>
        <v>2096</v>
      </c>
      <c r="F229" s="278">
        <v>9860</v>
      </c>
      <c r="G229" s="801">
        <v>0</v>
      </c>
      <c r="H229" s="801">
        <v>0</v>
      </c>
      <c r="I229" s="801">
        <v>0</v>
      </c>
      <c r="J229" s="801">
        <v>0</v>
      </c>
      <c r="K229" s="479">
        <v>10065</v>
      </c>
      <c r="L229" s="473">
        <v>7764</v>
      </c>
      <c r="M229" s="473">
        <v>2096</v>
      </c>
      <c r="N229" s="278">
        <v>10065</v>
      </c>
      <c r="O229" s="278">
        <v>0</v>
      </c>
      <c r="P229" s="278">
        <v>0</v>
      </c>
      <c r="Q229" s="278">
        <v>0</v>
      </c>
      <c r="R229" s="281">
        <v>0</v>
      </c>
      <c r="S229" s="496">
        <f t="shared" si="62"/>
        <v>8680</v>
      </c>
      <c r="T229" s="278">
        <v>6835</v>
      </c>
      <c r="U229" s="281">
        <v>1845</v>
      </c>
      <c r="V229" s="278">
        <v>8680</v>
      </c>
      <c r="W229" s="278"/>
      <c r="X229" s="278"/>
      <c r="Y229" s="278"/>
      <c r="Z229" s="281"/>
    </row>
    <row r="230" spans="1:26" s="818" customFormat="1" ht="15" customHeight="1">
      <c r="A230" s="1234" t="s">
        <v>1412</v>
      </c>
      <c r="B230" s="178" t="s">
        <v>1078</v>
      </c>
      <c r="C230" s="855">
        <f t="shared" si="59"/>
        <v>41085</v>
      </c>
      <c r="D230" s="185">
        <f t="shared" si="61"/>
        <v>32350</v>
      </c>
      <c r="E230" s="512">
        <f t="shared" si="60"/>
        <v>8735</v>
      </c>
      <c r="F230" s="278">
        <v>41085</v>
      </c>
      <c r="G230" s="801">
        <v>0</v>
      </c>
      <c r="H230" s="801">
        <v>0</v>
      </c>
      <c r="I230" s="801">
        <v>0</v>
      </c>
      <c r="J230" s="801">
        <v>0</v>
      </c>
      <c r="K230" s="479">
        <v>16195</v>
      </c>
      <c r="L230" s="473">
        <v>32350</v>
      </c>
      <c r="M230" s="473">
        <v>8735</v>
      </c>
      <c r="N230" s="278">
        <v>16195</v>
      </c>
      <c r="O230" s="278">
        <v>0</v>
      </c>
      <c r="P230" s="278">
        <v>0</v>
      </c>
      <c r="Q230" s="278">
        <v>0</v>
      </c>
      <c r="R230" s="281">
        <v>0</v>
      </c>
      <c r="S230" s="496">
        <f t="shared" si="62"/>
        <v>0</v>
      </c>
      <c r="T230" s="278"/>
      <c r="U230" s="281"/>
      <c r="V230" s="278"/>
      <c r="W230" s="278"/>
      <c r="X230" s="278"/>
      <c r="Y230" s="278"/>
      <c r="Z230" s="281"/>
    </row>
    <row r="231" spans="1:26" s="818" customFormat="1" ht="15" customHeight="1">
      <c r="A231" s="1234" t="s">
        <v>1413</v>
      </c>
      <c r="B231" s="178" t="s">
        <v>1079</v>
      </c>
      <c r="C231" s="855">
        <f t="shared" si="59"/>
        <v>29210</v>
      </c>
      <c r="D231" s="185">
        <f t="shared" si="61"/>
        <v>23000</v>
      </c>
      <c r="E231" s="512">
        <f t="shared" si="60"/>
        <v>6210</v>
      </c>
      <c r="F231" s="801">
        <v>29210</v>
      </c>
      <c r="G231" s="801">
        <v>0</v>
      </c>
      <c r="H231" s="801">
        <v>0</v>
      </c>
      <c r="I231" s="801">
        <v>0</v>
      </c>
      <c r="J231" s="801">
        <v>0</v>
      </c>
      <c r="K231" s="479">
        <v>38100</v>
      </c>
      <c r="L231" s="473">
        <v>23000</v>
      </c>
      <c r="M231" s="473">
        <v>6210</v>
      </c>
      <c r="N231" s="278">
        <v>38100</v>
      </c>
      <c r="O231" s="278">
        <v>0</v>
      </c>
      <c r="P231" s="278">
        <v>0</v>
      </c>
      <c r="Q231" s="278">
        <v>0</v>
      </c>
      <c r="R231" s="281">
        <v>0</v>
      </c>
      <c r="S231" s="496">
        <f t="shared" si="62"/>
        <v>9513</v>
      </c>
      <c r="T231" s="278">
        <v>7491</v>
      </c>
      <c r="U231" s="281">
        <v>2022</v>
      </c>
      <c r="V231" s="278">
        <v>9513</v>
      </c>
      <c r="W231" s="278"/>
      <c r="X231" s="278"/>
      <c r="Y231" s="278"/>
      <c r="Z231" s="281"/>
    </row>
    <row r="232" spans="1:26" s="818" customFormat="1" ht="15" customHeight="1">
      <c r="A232" s="1234" t="s">
        <v>1414</v>
      </c>
      <c r="B232" s="178" t="s">
        <v>1080</v>
      </c>
      <c r="C232" s="855">
        <f t="shared" si="59"/>
        <v>6350</v>
      </c>
      <c r="D232" s="185">
        <f t="shared" si="61"/>
        <v>5000</v>
      </c>
      <c r="E232" s="512">
        <f t="shared" si="60"/>
        <v>1350</v>
      </c>
      <c r="F232" s="801">
        <v>6350</v>
      </c>
      <c r="G232" s="801">
        <v>0</v>
      </c>
      <c r="H232" s="801">
        <v>0</v>
      </c>
      <c r="I232" s="801">
        <v>0</v>
      </c>
      <c r="J232" s="801">
        <v>0</v>
      </c>
      <c r="K232" s="479">
        <v>6350</v>
      </c>
      <c r="L232" s="473">
        <v>5000</v>
      </c>
      <c r="M232" s="473">
        <v>1350</v>
      </c>
      <c r="N232" s="278">
        <v>6350</v>
      </c>
      <c r="O232" s="278">
        <v>0</v>
      </c>
      <c r="P232" s="278">
        <v>0</v>
      </c>
      <c r="Q232" s="278">
        <v>0</v>
      </c>
      <c r="R232" s="281">
        <v>0</v>
      </c>
      <c r="S232" s="496">
        <f t="shared" si="62"/>
        <v>0</v>
      </c>
      <c r="T232" s="278"/>
      <c r="U232" s="281"/>
      <c r="V232" s="278"/>
      <c r="W232" s="278"/>
      <c r="X232" s="278"/>
      <c r="Y232" s="278"/>
      <c r="Z232" s="281"/>
    </row>
    <row r="233" spans="1:26" s="818" customFormat="1" ht="15" customHeight="1">
      <c r="A233" s="1234">
        <v>33006</v>
      </c>
      <c r="B233" s="178" t="s">
        <v>1081</v>
      </c>
      <c r="C233" s="855">
        <f t="shared" si="59"/>
        <v>410</v>
      </c>
      <c r="D233" s="185">
        <f t="shared" si="61"/>
        <v>323</v>
      </c>
      <c r="E233" s="512">
        <f t="shared" si="60"/>
        <v>87</v>
      </c>
      <c r="F233" s="801">
        <v>410</v>
      </c>
      <c r="G233" s="801">
        <v>0</v>
      </c>
      <c r="H233" s="801">
        <v>0</v>
      </c>
      <c r="I233" s="801">
        <v>0</v>
      </c>
      <c r="J233" s="801">
        <v>0</v>
      </c>
      <c r="K233" s="479">
        <v>410</v>
      </c>
      <c r="L233" s="473">
        <v>323</v>
      </c>
      <c r="M233" s="473">
        <v>87</v>
      </c>
      <c r="N233" s="278">
        <v>410</v>
      </c>
      <c r="O233" s="278">
        <v>0</v>
      </c>
      <c r="P233" s="278">
        <v>0</v>
      </c>
      <c r="Q233" s="278">
        <v>0</v>
      </c>
      <c r="R233" s="281">
        <v>0</v>
      </c>
      <c r="S233" s="496">
        <f t="shared" si="62"/>
        <v>410</v>
      </c>
      <c r="T233" s="278">
        <v>323</v>
      </c>
      <c r="U233" s="281">
        <v>87</v>
      </c>
      <c r="V233" s="278">
        <v>410</v>
      </c>
      <c r="W233" s="278"/>
      <c r="X233" s="278"/>
      <c r="Y233" s="278"/>
      <c r="Z233" s="281"/>
    </row>
    <row r="234" spans="1:26" s="818" customFormat="1" ht="15" customHeight="1">
      <c r="A234" s="1234">
        <v>33002</v>
      </c>
      <c r="B234" s="178" t="s">
        <v>1082</v>
      </c>
      <c r="C234" s="855">
        <f t="shared" si="59"/>
        <v>7319</v>
      </c>
      <c r="D234" s="185">
        <f t="shared" si="61"/>
        <v>5763</v>
      </c>
      <c r="E234" s="512">
        <f t="shared" si="60"/>
        <v>1556</v>
      </c>
      <c r="F234" s="801">
        <v>7319</v>
      </c>
      <c r="G234" s="801">
        <v>0</v>
      </c>
      <c r="H234" s="801">
        <v>0</v>
      </c>
      <c r="I234" s="801">
        <v>0</v>
      </c>
      <c r="J234" s="801">
        <v>0</v>
      </c>
      <c r="K234" s="479">
        <v>7319</v>
      </c>
      <c r="L234" s="473">
        <v>5763</v>
      </c>
      <c r="M234" s="473">
        <v>1556</v>
      </c>
      <c r="N234" s="278">
        <v>7319</v>
      </c>
      <c r="O234" s="278">
        <v>0</v>
      </c>
      <c r="P234" s="278">
        <v>0</v>
      </c>
      <c r="Q234" s="278">
        <v>0</v>
      </c>
      <c r="R234" s="281">
        <v>0</v>
      </c>
      <c r="S234" s="496">
        <f t="shared" si="62"/>
        <v>7319</v>
      </c>
      <c r="T234" s="278">
        <v>5763</v>
      </c>
      <c r="U234" s="281">
        <v>1556</v>
      </c>
      <c r="V234" s="278">
        <v>7319</v>
      </c>
      <c r="W234" s="278"/>
      <c r="X234" s="278"/>
      <c r="Y234" s="278"/>
      <c r="Z234" s="281"/>
    </row>
    <row r="235" spans="1:26" s="818" customFormat="1" ht="15" customHeight="1">
      <c r="A235" s="1234">
        <v>33003</v>
      </c>
      <c r="B235" s="178" t="s">
        <v>1083</v>
      </c>
      <c r="C235" s="855">
        <f t="shared" si="59"/>
        <v>3800</v>
      </c>
      <c r="D235" s="185">
        <f t="shared" si="61"/>
        <v>2992</v>
      </c>
      <c r="E235" s="512">
        <f t="shared" si="60"/>
        <v>808</v>
      </c>
      <c r="F235" s="801">
        <v>3800</v>
      </c>
      <c r="G235" s="801">
        <v>0</v>
      </c>
      <c r="H235" s="801">
        <v>0</v>
      </c>
      <c r="I235" s="801">
        <v>0</v>
      </c>
      <c r="J235" s="801">
        <v>0</v>
      </c>
      <c r="K235" s="479">
        <v>3800</v>
      </c>
      <c r="L235" s="473">
        <v>2992</v>
      </c>
      <c r="M235" s="473">
        <v>808</v>
      </c>
      <c r="N235" s="278">
        <v>3800</v>
      </c>
      <c r="O235" s="278">
        <v>0</v>
      </c>
      <c r="P235" s="278">
        <v>0</v>
      </c>
      <c r="Q235" s="278">
        <v>0</v>
      </c>
      <c r="R235" s="281">
        <v>0</v>
      </c>
      <c r="S235" s="496">
        <f t="shared" si="62"/>
        <v>3800</v>
      </c>
      <c r="T235" s="278">
        <v>2992</v>
      </c>
      <c r="U235" s="281">
        <v>808</v>
      </c>
      <c r="V235" s="278">
        <v>3800</v>
      </c>
      <c r="W235" s="278"/>
      <c r="X235" s="278"/>
      <c r="Y235" s="278"/>
      <c r="Z235" s="281"/>
    </row>
    <row r="236" spans="1:26" s="818" customFormat="1" ht="15" customHeight="1">
      <c r="A236" s="1234" t="s">
        <v>1415</v>
      </c>
      <c r="B236" s="178" t="s">
        <v>833</v>
      </c>
      <c r="C236" s="855"/>
      <c r="D236" s="185"/>
      <c r="E236" s="512"/>
      <c r="F236" s="801"/>
      <c r="G236" s="801"/>
      <c r="H236" s="801"/>
      <c r="I236" s="801"/>
      <c r="J236" s="801"/>
      <c r="K236" s="479">
        <v>2845</v>
      </c>
      <c r="L236" s="473">
        <v>2240</v>
      </c>
      <c r="M236" s="473">
        <v>605</v>
      </c>
      <c r="N236" s="278">
        <v>2845</v>
      </c>
      <c r="O236" s="278">
        <v>0</v>
      </c>
      <c r="P236" s="278">
        <v>0</v>
      </c>
      <c r="Q236" s="278">
        <v>0</v>
      </c>
      <c r="R236" s="281">
        <v>0</v>
      </c>
      <c r="S236" s="496">
        <f t="shared" si="62"/>
        <v>195</v>
      </c>
      <c r="T236" s="278">
        <v>153</v>
      </c>
      <c r="U236" s="281">
        <v>42</v>
      </c>
      <c r="V236" s="278">
        <v>195</v>
      </c>
      <c r="W236" s="278"/>
      <c r="X236" s="278"/>
      <c r="Y236" s="278"/>
      <c r="Z236" s="281"/>
    </row>
    <row r="237" spans="1:26" s="818" customFormat="1" ht="15" customHeight="1">
      <c r="A237" s="1246" t="s">
        <v>1416</v>
      </c>
      <c r="B237" s="178" t="s">
        <v>834</v>
      </c>
      <c r="C237" s="855"/>
      <c r="D237" s="185"/>
      <c r="E237" s="512"/>
      <c r="F237" s="801"/>
      <c r="G237" s="801"/>
      <c r="H237" s="801"/>
      <c r="I237" s="278"/>
      <c r="J237" s="278"/>
      <c r="K237" s="479">
        <v>3810</v>
      </c>
      <c r="L237" s="473">
        <v>3000</v>
      </c>
      <c r="M237" s="473">
        <v>810</v>
      </c>
      <c r="N237" s="278">
        <v>3810</v>
      </c>
      <c r="O237" s="278">
        <v>0</v>
      </c>
      <c r="P237" s="278">
        <v>0</v>
      </c>
      <c r="Q237" s="278">
        <v>0</v>
      </c>
      <c r="R237" s="281">
        <v>0</v>
      </c>
      <c r="S237" s="496">
        <f t="shared" si="62"/>
        <v>3672</v>
      </c>
      <c r="T237" s="278">
        <v>2891</v>
      </c>
      <c r="U237" s="281">
        <v>781</v>
      </c>
      <c r="V237" s="278">
        <v>3671</v>
      </c>
      <c r="W237" s="278"/>
      <c r="X237" s="278"/>
      <c r="Y237" s="278"/>
      <c r="Z237" s="281"/>
    </row>
    <row r="238" spans="1:26" s="818" customFormat="1" ht="15" customHeight="1">
      <c r="A238" s="1246" t="s">
        <v>1417</v>
      </c>
      <c r="B238" s="178" t="s">
        <v>835</v>
      </c>
      <c r="C238" s="855"/>
      <c r="D238" s="185"/>
      <c r="E238" s="512"/>
      <c r="F238" s="801"/>
      <c r="G238" s="801"/>
      <c r="H238" s="801"/>
      <c r="I238" s="278"/>
      <c r="J238" s="278"/>
      <c r="K238" s="479">
        <v>326</v>
      </c>
      <c r="L238" s="473">
        <v>257</v>
      </c>
      <c r="M238" s="473">
        <v>69</v>
      </c>
      <c r="N238" s="278">
        <v>326</v>
      </c>
      <c r="O238" s="278">
        <v>0</v>
      </c>
      <c r="P238" s="278">
        <v>0</v>
      </c>
      <c r="Q238" s="278">
        <v>0</v>
      </c>
      <c r="R238" s="281">
        <v>0</v>
      </c>
      <c r="S238" s="496">
        <f t="shared" si="62"/>
        <v>326</v>
      </c>
      <c r="T238" s="278">
        <v>257</v>
      </c>
      <c r="U238" s="281">
        <v>69</v>
      </c>
      <c r="V238" s="278">
        <v>326</v>
      </c>
      <c r="W238" s="278"/>
      <c r="X238" s="278"/>
      <c r="Y238" s="278"/>
      <c r="Z238" s="281"/>
    </row>
    <row r="239" spans="1:26" s="818" customFormat="1" ht="15" customHeight="1">
      <c r="A239" s="1246" t="s">
        <v>1418</v>
      </c>
      <c r="B239" s="178" t="s">
        <v>836</v>
      </c>
      <c r="C239" s="855"/>
      <c r="D239" s="185"/>
      <c r="E239" s="512"/>
      <c r="F239" s="801"/>
      <c r="G239" s="801"/>
      <c r="H239" s="801"/>
      <c r="I239" s="278"/>
      <c r="J239" s="278"/>
      <c r="K239" s="479">
        <v>5445</v>
      </c>
      <c r="L239" s="473">
        <v>4287</v>
      </c>
      <c r="M239" s="473">
        <v>1157</v>
      </c>
      <c r="N239" s="278">
        <v>5445</v>
      </c>
      <c r="O239" s="278">
        <v>0</v>
      </c>
      <c r="P239" s="278">
        <v>0</v>
      </c>
      <c r="Q239" s="278">
        <v>0</v>
      </c>
      <c r="R239" s="281">
        <v>0</v>
      </c>
      <c r="S239" s="496">
        <f t="shared" si="62"/>
        <v>4668</v>
      </c>
      <c r="T239" s="278">
        <v>3705</v>
      </c>
      <c r="U239" s="281">
        <v>963</v>
      </c>
      <c r="V239" s="278">
        <v>4668</v>
      </c>
      <c r="W239" s="278"/>
      <c r="X239" s="278"/>
      <c r="Y239" s="278"/>
      <c r="Z239" s="281"/>
    </row>
    <row r="240" spans="1:26" s="818" customFormat="1" ht="15" customHeight="1">
      <c r="A240" s="1246" t="s">
        <v>1419</v>
      </c>
      <c r="B240" s="178" t="s">
        <v>837</v>
      </c>
      <c r="C240" s="855"/>
      <c r="D240" s="185"/>
      <c r="E240" s="512"/>
      <c r="F240" s="801"/>
      <c r="G240" s="801"/>
      <c r="H240" s="801"/>
      <c r="I240" s="278"/>
      <c r="J240" s="278"/>
      <c r="K240" s="479">
        <v>589</v>
      </c>
      <c r="L240" s="473">
        <v>464</v>
      </c>
      <c r="M240" s="473">
        <v>125</v>
      </c>
      <c r="N240" s="278">
        <v>589</v>
      </c>
      <c r="O240" s="278">
        <v>0</v>
      </c>
      <c r="P240" s="278">
        <v>0</v>
      </c>
      <c r="Q240" s="278">
        <v>0</v>
      </c>
      <c r="R240" s="281">
        <v>0</v>
      </c>
      <c r="S240" s="496">
        <f t="shared" si="62"/>
        <v>589</v>
      </c>
      <c r="T240" s="278">
        <v>464</v>
      </c>
      <c r="U240" s="281">
        <v>125</v>
      </c>
      <c r="V240" s="278">
        <v>589</v>
      </c>
      <c r="W240" s="278"/>
      <c r="X240" s="278"/>
      <c r="Y240" s="278"/>
      <c r="Z240" s="281"/>
    </row>
    <row r="241" spans="1:26" s="818" customFormat="1" ht="15" customHeight="1">
      <c r="A241" s="1246" t="s">
        <v>1420</v>
      </c>
      <c r="B241" s="178" t="s">
        <v>838</v>
      </c>
      <c r="C241" s="855"/>
      <c r="D241" s="185"/>
      <c r="E241" s="512"/>
      <c r="F241" s="801"/>
      <c r="G241" s="801"/>
      <c r="H241" s="801"/>
      <c r="I241" s="278"/>
      <c r="J241" s="278"/>
      <c r="K241" s="479">
        <v>2540</v>
      </c>
      <c r="L241" s="473">
        <v>2000</v>
      </c>
      <c r="M241" s="473">
        <v>540</v>
      </c>
      <c r="N241" s="278">
        <v>2540</v>
      </c>
      <c r="O241" s="278">
        <v>0</v>
      </c>
      <c r="P241" s="278">
        <v>0</v>
      </c>
      <c r="Q241" s="278">
        <v>0</v>
      </c>
      <c r="R241" s="281">
        <v>0</v>
      </c>
      <c r="S241" s="496">
        <f t="shared" si="62"/>
        <v>1752</v>
      </c>
      <c r="T241" s="278">
        <v>1379</v>
      </c>
      <c r="U241" s="281">
        <v>373</v>
      </c>
      <c r="V241" s="278">
        <v>1752</v>
      </c>
      <c r="W241" s="278"/>
      <c r="X241" s="278"/>
      <c r="Y241" s="278"/>
      <c r="Z241" s="281"/>
    </row>
    <row r="242" spans="1:26" s="818" customFormat="1" ht="15" customHeight="1">
      <c r="A242" s="1246" t="s">
        <v>1421</v>
      </c>
      <c r="B242" s="178" t="s">
        <v>839</v>
      </c>
      <c r="C242" s="855"/>
      <c r="D242" s="185"/>
      <c r="E242" s="512"/>
      <c r="F242" s="801"/>
      <c r="G242" s="801"/>
      <c r="H242" s="801"/>
      <c r="I242" s="278"/>
      <c r="J242" s="278"/>
      <c r="K242" s="479">
        <v>152</v>
      </c>
      <c r="L242" s="473">
        <v>120</v>
      </c>
      <c r="M242" s="473">
        <v>32</v>
      </c>
      <c r="N242" s="278">
        <v>152</v>
      </c>
      <c r="O242" s="278">
        <v>0</v>
      </c>
      <c r="P242" s="278">
        <v>0</v>
      </c>
      <c r="Q242" s="278">
        <v>0</v>
      </c>
      <c r="R242" s="281">
        <v>0</v>
      </c>
      <c r="S242" s="496">
        <f t="shared" si="62"/>
        <v>125</v>
      </c>
      <c r="T242" s="278">
        <v>98</v>
      </c>
      <c r="U242" s="281">
        <v>27</v>
      </c>
      <c r="V242" s="278">
        <v>125</v>
      </c>
      <c r="W242" s="278"/>
      <c r="X242" s="278"/>
      <c r="Y242" s="278"/>
      <c r="Z242" s="281"/>
    </row>
    <row r="243" spans="1:26" s="818" customFormat="1" ht="15" hidden="1" customHeight="1">
      <c r="A243" s="916"/>
      <c r="B243" s="178"/>
      <c r="C243" s="855">
        <f t="shared" si="59"/>
        <v>0</v>
      </c>
      <c r="D243" s="185">
        <f>SUM(C243)/1.25</f>
        <v>0</v>
      </c>
      <c r="E243" s="512">
        <f>SUM(D243)*0.25</f>
        <v>0</v>
      </c>
      <c r="F243" s="801"/>
      <c r="G243" s="801"/>
      <c r="H243" s="801"/>
      <c r="I243" s="278"/>
      <c r="J243" s="278"/>
      <c r="K243" s="479">
        <v>0</v>
      </c>
      <c r="L243" s="473">
        <v>0</v>
      </c>
      <c r="M243" s="473">
        <v>0</v>
      </c>
      <c r="N243" s="278">
        <v>0</v>
      </c>
      <c r="O243" s="278">
        <v>0</v>
      </c>
      <c r="P243" s="278">
        <v>0</v>
      </c>
      <c r="Q243" s="278">
        <v>0</v>
      </c>
      <c r="R243" s="281">
        <v>0</v>
      </c>
      <c r="S243" s="496">
        <f>SUM(V243:Y243)</f>
        <v>0</v>
      </c>
      <c r="T243" s="278">
        <f>SUM(S243)/1.25</f>
        <v>0</v>
      </c>
      <c r="U243" s="281">
        <f>SUM(T243)*0.25</f>
        <v>0</v>
      </c>
      <c r="V243" s="278">
        <f t="shared" ref="V243:Z245" si="63">SUM(F243+N243)</f>
        <v>0</v>
      </c>
      <c r="W243" s="278">
        <f t="shared" si="63"/>
        <v>0</v>
      </c>
      <c r="X243" s="278">
        <f t="shared" si="63"/>
        <v>0</v>
      </c>
      <c r="Y243" s="278">
        <f t="shared" si="63"/>
        <v>0</v>
      </c>
      <c r="Z243" s="281">
        <f t="shared" si="63"/>
        <v>0</v>
      </c>
    </row>
    <row r="244" spans="1:26" s="818" customFormat="1" ht="15" hidden="1" customHeight="1">
      <c r="A244" s="916"/>
      <c r="B244" s="178"/>
      <c r="C244" s="855">
        <f t="shared" si="59"/>
        <v>0</v>
      </c>
      <c r="D244" s="185">
        <f>SUM(C244)/1.25</f>
        <v>0</v>
      </c>
      <c r="E244" s="512">
        <f>SUM(D244)*0.25</f>
        <v>0</v>
      </c>
      <c r="F244" s="801"/>
      <c r="G244" s="801"/>
      <c r="H244" s="801"/>
      <c r="I244" s="278"/>
      <c r="J244" s="278"/>
      <c r="K244" s="479">
        <v>0</v>
      </c>
      <c r="L244" s="473">
        <v>0</v>
      </c>
      <c r="M244" s="473">
        <v>0</v>
      </c>
      <c r="N244" s="278">
        <v>0</v>
      </c>
      <c r="O244" s="278">
        <v>0</v>
      </c>
      <c r="P244" s="278">
        <v>0</v>
      </c>
      <c r="Q244" s="278">
        <v>0</v>
      </c>
      <c r="R244" s="281">
        <v>0</v>
      </c>
      <c r="S244" s="496">
        <f>SUM(V244:Y244)</f>
        <v>0</v>
      </c>
      <c r="T244" s="278">
        <f>SUM(S244)/1.25</f>
        <v>0</v>
      </c>
      <c r="U244" s="281">
        <f>SUM(T244)*0.25</f>
        <v>0</v>
      </c>
      <c r="V244" s="278">
        <f t="shared" si="63"/>
        <v>0</v>
      </c>
      <c r="W244" s="278">
        <f t="shared" si="63"/>
        <v>0</v>
      </c>
      <c r="X244" s="278">
        <f t="shared" si="63"/>
        <v>0</v>
      </c>
      <c r="Y244" s="278">
        <f t="shared" si="63"/>
        <v>0</v>
      </c>
      <c r="Z244" s="281">
        <f t="shared" si="63"/>
        <v>0</v>
      </c>
    </row>
    <row r="245" spans="1:26" s="818" customFormat="1" ht="15" hidden="1" customHeight="1">
      <c r="A245" s="916"/>
      <c r="B245" s="178"/>
      <c r="C245" s="855">
        <f t="shared" si="59"/>
        <v>0</v>
      </c>
      <c r="D245" s="185">
        <f>SUM(C245)/1.25</f>
        <v>0</v>
      </c>
      <c r="E245" s="512">
        <f>SUM(D245)*0.25</f>
        <v>0</v>
      </c>
      <c r="F245" s="801"/>
      <c r="G245" s="801"/>
      <c r="H245" s="801"/>
      <c r="I245" s="278"/>
      <c r="J245" s="278"/>
      <c r="K245" s="479">
        <v>0</v>
      </c>
      <c r="L245" s="473">
        <v>0</v>
      </c>
      <c r="M245" s="473">
        <v>0</v>
      </c>
      <c r="N245" s="278">
        <v>0</v>
      </c>
      <c r="O245" s="278">
        <v>0</v>
      </c>
      <c r="P245" s="278">
        <v>0</v>
      </c>
      <c r="Q245" s="278">
        <v>0</v>
      </c>
      <c r="R245" s="281">
        <v>0</v>
      </c>
      <c r="S245" s="496">
        <f>SUM(V245:Y245)</f>
        <v>0</v>
      </c>
      <c r="T245" s="278">
        <f>SUM(S245)/1.25</f>
        <v>0</v>
      </c>
      <c r="U245" s="281">
        <f>SUM(T245)*0.25</f>
        <v>0</v>
      </c>
      <c r="V245" s="278">
        <f t="shared" si="63"/>
        <v>0</v>
      </c>
      <c r="W245" s="278">
        <f t="shared" si="63"/>
        <v>0</v>
      </c>
      <c r="X245" s="278">
        <f t="shared" si="63"/>
        <v>0</v>
      </c>
      <c r="Y245" s="278">
        <f t="shared" si="63"/>
        <v>0</v>
      </c>
      <c r="Z245" s="281">
        <f t="shared" si="63"/>
        <v>0</v>
      </c>
    </row>
    <row r="246" spans="1:26" s="818" customFormat="1" ht="15.75" customHeight="1" thickBot="1">
      <c r="A246" s="916"/>
      <c r="B246" s="178"/>
      <c r="C246" s="915"/>
      <c r="D246" s="917"/>
      <c r="E246" s="918"/>
      <c r="F246" s="511"/>
      <c r="G246" s="511"/>
      <c r="H246" s="511"/>
      <c r="I246" s="167"/>
      <c r="J246" s="167"/>
      <c r="K246" s="485"/>
      <c r="L246" s="513"/>
      <c r="M246" s="513"/>
      <c r="N246" s="493"/>
      <c r="O246" s="493"/>
      <c r="P246" s="493"/>
      <c r="Q246" s="493"/>
      <c r="R246" s="824"/>
      <c r="S246" s="496"/>
      <c r="T246" s="278"/>
      <c r="U246" s="281"/>
      <c r="V246" s="278"/>
      <c r="W246" s="278"/>
      <c r="X246" s="278"/>
      <c r="Y246" s="278"/>
      <c r="Z246" s="281"/>
    </row>
    <row r="247" spans="1:26" s="37" customFormat="1" ht="19.5" customHeight="1" thickBot="1">
      <c r="A247" s="833" t="s">
        <v>875</v>
      </c>
      <c r="B247" s="900"/>
      <c r="C247" s="190">
        <f>SUM(C225:C246)/2</f>
        <v>101463</v>
      </c>
      <c r="D247" s="919">
        <f t="shared" ref="D247:Z247" si="64">SUM(D225:D246)/2</f>
        <v>79892</v>
      </c>
      <c r="E247" s="901">
        <f t="shared" si="64"/>
        <v>21571</v>
      </c>
      <c r="F247" s="39">
        <f t="shared" si="64"/>
        <v>101463</v>
      </c>
      <c r="G247" s="902">
        <f t="shared" si="64"/>
        <v>0</v>
      </c>
      <c r="H247" s="902">
        <f t="shared" si="64"/>
        <v>0</v>
      </c>
      <c r="I247" s="902">
        <f t="shared" si="64"/>
        <v>0</v>
      </c>
      <c r="J247" s="492">
        <f t="shared" si="64"/>
        <v>0</v>
      </c>
      <c r="K247" s="171">
        <f t="shared" si="64"/>
        <v>101585</v>
      </c>
      <c r="L247" s="489">
        <f t="shared" si="64"/>
        <v>92425</v>
      </c>
      <c r="M247" s="492">
        <f t="shared" si="64"/>
        <v>24954</v>
      </c>
      <c r="N247" s="492">
        <f t="shared" si="64"/>
        <v>101585</v>
      </c>
      <c r="O247" s="492">
        <f t="shared" si="64"/>
        <v>0</v>
      </c>
      <c r="P247" s="492">
        <f t="shared" si="64"/>
        <v>0</v>
      </c>
      <c r="Q247" s="492">
        <f t="shared" si="64"/>
        <v>0</v>
      </c>
      <c r="R247" s="492">
        <f t="shared" si="64"/>
        <v>0</v>
      </c>
      <c r="S247" s="492">
        <f t="shared" si="64"/>
        <v>43354</v>
      </c>
      <c r="T247" s="851">
        <f t="shared" si="64"/>
        <v>34166</v>
      </c>
      <c r="U247" s="489">
        <f t="shared" si="64"/>
        <v>9188</v>
      </c>
      <c r="V247" s="488">
        <f t="shared" si="64"/>
        <v>43353</v>
      </c>
      <c r="W247" s="172">
        <f t="shared" si="64"/>
        <v>0</v>
      </c>
      <c r="X247" s="172">
        <f t="shared" si="64"/>
        <v>0</v>
      </c>
      <c r="Y247" s="172">
        <f t="shared" si="64"/>
        <v>0</v>
      </c>
      <c r="Z247" s="835">
        <f t="shared" si="64"/>
        <v>0</v>
      </c>
    </row>
    <row r="248" spans="1:26" s="818" customFormat="1" ht="10.5" customHeight="1" thickBot="1">
      <c r="A248" s="916"/>
      <c r="B248" s="178"/>
      <c r="C248" s="915"/>
      <c r="D248" s="920"/>
      <c r="E248" s="921"/>
      <c r="F248" s="922"/>
      <c r="G248" s="922"/>
      <c r="H248" s="922"/>
      <c r="I248" s="225"/>
      <c r="J248" s="226"/>
      <c r="K248" s="479"/>
      <c r="L248" s="473"/>
      <c r="M248" s="473"/>
      <c r="N248" s="278"/>
      <c r="O248" s="278"/>
      <c r="P248" s="278"/>
      <c r="Q248" s="278"/>
      <c r="R248" s="281"/>
      <c r="S248" s="496"/>
      <c r="T248" s="278"/>
      <c r="U248" s="281"/>
      <c r="V248" s="278"/>
      <c r="W248" s="278"/>
      <c r="X248" s="278"/>
      <c r="Y248" s="278"/>
      <c r="Z248" s="281"/>
    </row>
    <row r="249" spans="1:26" s="818" customFormat="1" ht="15" customHeight="1">
      <c r="A249" s="22" t="s">
        <v>644</v>
      </c>
      <c r="B249" s="244"/>
      <c r="C249" s="881">
        <f>SUM(C250:C348)</f>
        <v>921099</v>
      </c>
      <c r="D249" s="884">
        <f t="shared" ref="D249:X249" si="65">SUM(D250:D348)</f>
        <v>753673</v>
      </c>
      <c r="E249" s="883">
        <f t="shared" si="65"/>
        <v>167425</v>
      </c>
      <c r="F249" s="923">
        <f t="shared" si="65"/>
        <v>382787</v>
      </c>
      <c r="G249" s="924">
        <f t="shared" si="65"/>
        <v>30940</v>
      </c>
      <c r="H249" s="924">
        <f t="shared" si="65"/>
        <v>0</v>
      </c>
      <c r="I249" s="925">
        <f t="shared" si="65"/>
        <v>35525</v>
      </c>
      <c r="J249" s="926">
        <f t="shared" si="65"/>
        <v>471847</v>
      </c>
      <c r="K249" s="890">
        <f t="shared" si="65"/>
        <v>1820061</v>
      </c>
      <c r="L249" s="484">
        <f t="shared" si="65"/>
        <v>1374282</v>
      </c>
      <c r="M249" s="853">
        <f t="shared" si="65"/>
        <v>333340</v>
      </c>
      <c r="N249" s="799">
        <f t="shared" si="65"/>
        <v>1195479</v>
      </c>
      <c r="O249" s="495">
        <f t="shared" si="65"/>
        <v>26149</v>
      </c>
      <c r="P249" s="495">
        <f t="shared" si="65"/>
        <v>89878</v>
      </c>
      <c r="Q249" s="495">
        <f t="shared" si="65"/>
        <v>34172</v>
      </c>
      <c r="R249" s="484">
        <f t="shared" si="65"/>
        <v>474383</v>
      </c>
      <c r="S249" s="853">
        <f t="shared" si="65"/>
        <v>1006651</v>
      </c>
      <c r="T249" s="495">
        <f t="shared" si="65"/>
        <v>848387</v>
      </c>
      <c r="U249" s="484">
        <f t="shared" si="65"/>
        <v>158264</v>
      </c>
      <c r="V249" s="495">
        <f t="shared" si="65"/>
        <v>594446</v>
      </c>
      <c r="W249" s="495">
        <f t="shared" si="65"/>
        <v>33444</v>
      </c>
      <c r="X249" s="495">
        <f t="shared" si="65"/>
        <v>0</v>
      </c>
      <c r="Y249" s="495">
        <f>SUM(Y250:Y348)</f>
        <v>33569</v>
      </c>
      <c r="Z249" s="484">
        <f>SUM(Z250:Z348)</f>
        <v>345192</v>
      </c>
    </row>
    <row r="250" spans="1:26" s="818" customFormat="1" ht="15.75" customHeight="1">
      <c r="A250" s="1247" t="s">
        <v>1422</v>
      </c>
      <c r="B250" s="178" t="s">
        <v>1084</v>
      </c>
      <c r="C250" s="855">
        <f t="shared" ref="C250:C318" si="66">SUM(F250:J250)</f>
        <v>31750</v>
      </c>
      <c r="D250" s="185">
        <f t="shared" ref="D250:D315" si="67">SUM(C250)/1.27</f>
        <v>25000</v>
      </c>
      <c r="E250" s="512">
        <f t="shared" ref="E250:E311" si="68">SUM(D250)*0.27</f>
        <v>6750</v>
      </c>
      <c r="F250" s="885">
        <v>31750</v>
      </c>
      <c r="G250" s="801">
        <v>0</v>
      </c>
      <c r="H250" s="801">
        <v>0</v>
      </c>
      <c r="I250" s="278">
        <v>0</v>
      </c>
      <c r="J250" s="281">
        <v>0</v>
      </c>
      <c r="K250" s="479">
        <v>16350</v>
      </c>
      <c r="L250" s="473">
        <v>32874</v>
      </c>
      <c r="M250" s="473">
        <v>8876</v>
      </c>
      <c r="N250" s="278">
        <v>16350</v>
      </c>
      <c r="O250" s="278">
        <v>0</v>
      </c>
      <c r="P250" s="278">
        <v>0</v>
      </c>
      <c r="Q250" s="278">
        <v>0</v>
      </c>
      <c r="R250" s="281">
        <v>0</v>
      </c>
      <c r="S250" s="496"/>
      <c r="T250" s="278"/>
      <c r="U250" s="281"/>
      <c r="V250" s="278"/>
      <c r="W250" s="278"/>
      <c r="X250" s="278"/>
      <c r="Y250" s="278"/>
      <c r="Z250" s="281"/>
    </row>
    <row r="251" spans="1:26" s="818" customFormat="1" ht="15.75" customHeight="1">
      <c r="A251" s="1247" t="s">
        <v>1423</v>
      </c>
      <c r="B251" s="178" t="s">
        <v>1085</v>
      </c>
      <c r="C251" s="855">
        <f>SUM(F251:J251)</f>
        <v>25400</v>
      </c>
      <c r="D251" s="185">
        <f t="shared" si="67"/>
        <v>20000</v>
      </c>
      <c r="E251" s="512">
        <f t="shared" si="68"/>
        <v>5400</v>
      </c>
      <c r="F251" s="885">
        <v>0</v>
      </c>
      <c r="G251" s="801">
        <v>0</v>
      </c>
      <c r="H251" s="801">
        <v>0</v>
      </c>
      <c r="I251" s="278">
        <v>0</v>
      </c>
      <c r="J251" s="281">
        <v>25400</v>
      </c>
      <c r="K251" s="479">
        <v>25400</v>
      </c>
      <c r="L251" s="473">
        <v>20000</v>
      </c>
      <c r="M251" s="473">
        <v>5400</v>
      </c>
      <c r="N251" s="278">
        <v>0</v>
      </c>
      <c r="O251" s="278">
        <v>0</v>
      </c>
      <c r="P251" s="278">
        <v>0</v>
      </c>
      <c r="Q251" s="278">
        <v>0</v>
      </c>
      <c r="R251" s="281">
        <v>25400</v>
      </c>
      <c r="S251" s="496">
        <f t="shared" ref="S251:S316" si="69">T251+U251</f>
        <v>13278</v>
      </c>
      <c r="T251" s="278">
        <v>10455</v>
      </c>
      <c r="U251" s="281">
        <v>2823</v>
      </c>
      <c r="V251" s="278"/>
      <c r="W251" s="278"/>
      <c r="X251" s="278"/>
      <c r="Y251" s="278"/>
      <c r="Z251" s="281">
        <v>13278</v>
      </c>
    </row>
    <row r="252" spans="1:26" s="818" customFormat="1" ht="15.75" customHeight="1">
      <c r="A252" s="1247" t="s">
        <v>1424</v>
      </c>
      <c r="B252" s="178" t="s">
        <v>1086</v>
      </c>
      <c r="C252" s="855">
        <f t="shared" si="66"/>
        <v>10160</v>
      </c>
      <c r="D252" s="185">
        <f t="shared" si="67"/>
        <v>8000</v>
      </c>
      <c r="E252" s="512">
        <f t="shared" si="68"/>
        <v>2160</v>
      </c>
      <c r="F252" s="885">
        <v>10160</v>
      </c>
      <c r="G252" s="801">
        <v>0</v>
      </c>
      <c r="H252" s="801">
        <v>0</v>
      </c>
      <c r="I252" s="278">
        <v>0</v>
      </c>
      <c r="J252" s="281">
        <v>0</v>
      </c>
      <c r="K252" s="479">
        <v>6255</v>
      </c>
      <c r="L252" s="473">
        <v>8000</v>
      </c>
      <c r="M252" s="473">
        <v>2160</v>
      </c>
      <c r="N252" s="278">
        <v>6255</v>
      </c>
      <c r="O252" s="278">
        <v>0</v>
      </c>
      <c r="P252" s="278">
        <v>0</v>
      </c>
      <c r="Q252" s="278">
        <v>0</v>
      </c>
      <c r="R252" s="281">
        <v>0</v>
      </c>
      <c r="S252" s="496">
        <f t="shared" si="69"/>
        <v>1791</v>
      </c>
      <c r="T252" s="278">
        <v>1410</v>
      </c>
      <c r="U252" s="281">
        <v>381</v>
      </c>
      <c r="V252" s="278">
        <v>1791</v>
      </c>
      <c r="W252" s="278"/>
      <c r="X252" s="278"/>
      <c r="Y252" s="278"/>
      <c r="Z252" s="281"/>
    </row>
    <row r="253" spans="1:26" s="818" customFormat="1" ht="15.75" customHeight="1">
      <c r="A253" s="1247" t="s">
        <v>1425</v>
      </c>
      <c r="B253" s="178" t="s">
        <v>1087</v>
      </c>
      <c r="C253" s="855">
        <f t="shared" si="66"/>
        <v>9779</v>
      </c>
      <c r="D253" s="185">
        <f t="shared" si="67"/>
        <v>7700</v>
      </c>
      <c r="E253" s="512">
        <f t="shared" si="68"/>
        <v>2079</v>
      </c>
      <c r="F253" s="885">
        <v>9779</v>
      </c>
      <c r="G253" s="801">
        <v>0</v>
      </c>
      <c r="H253" s="801">
        <v>0</v>
      </c>
      <c r="I253" s="278">
        <v>0</v>
      </c>
      <c r="J253" s="281">
        <v>0</v>
      </c>
      <c r="K253" s="479">
        <v>9779</v>
      </c>
      <c r="L253" s="473">
        <v>7700</v>
      </c>
      <c r="M253" s="473">
        <v>2079</v>
      </c>
      <c r="N253" s="278">
        <v>9779</v>
      </c>
      <c r="O253" s="278">
        <v>0</v>
      </c>
      <c r="P253" s="278">
        <v>0</v>
      </c>
      <c r="Q253" s="278">
        <v>0</v>
      </c>
      <c r="R253" s="281">
        <v>0</v>
      </c>
      <c r="S253" s="496">
        <f t="shared" si="69"/>
        <v>5980</v>
      </c>
      <c r="T253" s="278">
        <v>4750</v>
      </c>
      <c r="U253" s="281">
        <v>1230</v>
      </c>
      <c r="V253" s="278">
        <v>5980</v>
      </c>
      <c r="W253" s="278"/>
      <c r="X253" s="278"/>
      <c r="Y253" s="278"/>
      <c r="Z253" s="281"/>
    </row>
    <row r="254" spans="1:26" s="818" customFormat="1" ht="15.75" customHeight="1">
      <c r="A254" s="1247" t="s">
        <v>1426</v>
      </c>
      <c r="B254" s="178" t="s">
        <v>1088</v>
      </c>
      <c r="C254" s="855">
        <f t="shared" si="66"/>
        <v>30000</v>
      </c>
      <c r="D254" s="185">
        <f t="shared" si="67"/>
        <v>23622</v>
      </c>
      <c r="E254" s="512">
        <f t="shared" si="68"/>
        <v>6378</v>
      </c>
      <c r="F254" s="885">
        <v>30000</v>
      </c>
      <c r="G254" s="801">
        <v>0</v>
      </c>
      <c r="H254" s="801">
        <v>0</v>
      </c>
      <c r="I254" s="278">
        <v>0</v>
      </c>
      <c r="J254" s="281">
        <v>0</v>
      </c>
      <c r="K254" s="479">
        <v>30000</v>
      </c>
      <c r="L254" s="473">
        <v>23622</v>
      </c>
      <c r="M254" s="473">
        <v>6378</v>
      </c>
      <c r="N254" s="278">
        <v>30000</v>
      </c>
      <c r="O254" s="278">
        <v>0</v>
      </c>
      <c r="P254" s="278">
        <v>0</v>
      </c>
      <c r="Q254" s="278">
        <v>0</v>
      </c>
      <c r="R254" s="281">
        <v>0</v>
      </c>
      <c r="S254" s="496"/>
      <c r="T254" s="278"/>
      <c r="U254" s="281"/>
      <c r="V254" s="278"/>
      <c r="W254" s="278"/>
      <c r="X254" s="278"/>
      <c r="Y254" s="278"/>
      <c r="Z254" s="281"/>
    </row>
    <row r="255" spans="1:26" s="818" customFormat="1" ht="15.75" customHeight="1">
      <c r="A255" s="1247" t="s">
        <v>1427</v>
      </c>
      <c r="B255" s="178" t="s">
        <v>1089</v>
      </c>
      <c r="C255" s="855">
        <f>SUM(F255:J255)</f>
        <v>6350</v>
      </c>
      <c r="D255" s="185">
        <f t="shared" si="67"/>
        <v>5000</v>
      </c>
      <c r="E255" s="512">
        <f t="shared" si="68"/>
        <v>1350</v>
      </c>
      <c r="F255" s="885">
        <v>6350</v>
      </c>
      <c r="G255" s="801">
        <v>0</v>
      </c>
      <c r="H255" s="801">
        <v>0</v>
      </c>
      <c r="I255" s="278">
        <v>0</v>
      </c>
      <c r="J255" s="281">
        <v>0</v>
      </c>
      <c r="K255" s="479">
        <v>4394</v>
      </c>
      <c r="L255" s="473">
        <v>5000</v>
      </c>
      <c r="M255" s="473">
        <v>1350</v>
      </c>
      <c r="N255" s="278">
        <v>4394</v>
      </c>
      <c r="O255" s="278">
        <v>0</v>
      </c>
      <c r="P255" s="278">
        <v>0</v>
      </c>
      <c r="Q255" s="278">
        <v>0</v>
      </c>
      <c r="R255" s="281">
        <v>0</v>
      </c>
      <c r="S255" s="496">
        <f t="shared" si="69"/>
        <v>4394</v>
      </c>
      <c r="T255" s="278">
        <v>3460</v>
      </c>
      <c r="U255" s="281">
        <v>934</v>
      </c>
      <c r="V255" s="278">
        <v>4394</v>
      </c>
      <c r="W255" s="278"/>
      <c r="X255" s="278"/>
      <c r="Y255" s="278"/>
      <c r="Z255" s="281"/>
    </row>
    <row r="256" spans="1:26" s="818" customFormat="1" ht="15.75" customHeight="1">
      <c r="A256" s="1247" t="s">
        <v>1428</v>
      </c>
      <c r="B256" s="178" t="s">
        <v>1090</v>
      </c>
      <c r="C256" s="855">
        <f>SUM(F256:J256)</f>
        <v>13716</v>
      </c>
      <c r="D256" s="185">
        <f t="shared" si="67"/>
        <v>10800</v>
      </c>
      <c r="E256" s="512">
        <f t="shared" si="68"/>
        <v>2916</v>
      </c>
      <c r="F256" s="885">
        <v>13716</v>
      </c>
      <c r="G256" s="801">
        <v>0</v>
      </c>
      <c r="H256" s="801">
        <v>0</v>
      </c>
      <c r="I256" s="278">
        <v>0</v>
      </c>
      <c r="J256" s="281">
        <v>0</v>
      </c>
      <c r="K256" s="479">
        <v>7977</v>
      </c>
      <c r="L256" s="473">
        <v>6281</v>
      </c>
      <c r="M256" s="473">
        <v>1696</v>
      </c>
      <c r="N256" s="278">
        <v>7977</v>
      </c>
      <c r="O256" s="278">
        <v>0</v>
      </c>
      <c r="P256" s="278">
        <v>0</v>
      </c>
      <c r="Q256" s="278">
        <v>0</v>
      </c>
      <c r="R256" s="281">
        <v>0</v>
      </c>
      <c r="S256" s="496"/>
      <c r="T256" s="278"/>
      <c r="U256" s="281"/>
      <c r="V256" s="278"/>
      <c r="W256" s="278"/>
      <c r="X256" s="278"/>
      <c r="Y256" s="278"/>
      <c r="Z256" s="281"/>
    </row>
    <row r="257" spans="1:26" s="818" customFormat="1" ht="15.75" customHeight="1">
      <c r="A257" s="1247" t="s">
        <v>1429</v>
      </c>
      <c r="B257" s="178" t="s">
        <v>1091</v>
      </c>
      <c r="C257" s="855">
        <f t="shared" si="66"/>
        <v>1270</v>
      </c>
      <c r="D257" s="185">
        <f t="shared" si="67"/>
        <v>1000</v>
      </c>
      <c r="E257" s="512">
        <f t="shared" si="68"/>
        <v>270</v>
      </c>
      <c r="F257" s="885">
        <v>1270</v>
      </c>
      <c r="G257" s="801">
        <v>0</v>
      </c>
      <c r="H257" s="801">
        <v>0</v>
      </c>
      <c r="I257" s="278">
        <v>0</v>
      </c>
      <c r="J257" s="281">
        <v>0</v>
      </c>
      <c r="K257" s="479">
        <v>1270</v>
      </c>
      <c r="L257" s="473">
        <v>1000</v>
      </c>
      <c r="M257" s="473">
        <v>270</v>
      </c>
      <c r="N257" s="278">
        <v>1270</v>
      </c>
      <c r="O257" s="278">
        <v>0</v>
      </c>
      <c r="P257" s="278">
        <v>0</v>
      </c>
      <c r="Q257" s="278">
        <v>0</v>
      </c>
      <c r="R257" s="281">
        <v>0</v>
      </c>
      <c r="S257" s="496"/>
      <c r="T257" s="278"/>
      <c r="U257" s="281"/>
      <c r="V257" s="278"/>
      <c r="W257" s="278"/>
      <c r="X257" s="278"/>
      <c r="Y257" s="278"/>
      <c r="Z257" s="281"/>
    </row>
    <row r="258" spans="1:26" s="818" customFormat="1" ht="15.75" customHeight="1">
      <c r="A258" s="1247" t="s">
        <v>1430</v>
      </c>
      <c r="B258" s="178" t="s">
        <v>1092</v>
      </c>
      <c r="C258" s="855">
        <f t="shared" si="66"/>
        <v>6350</v>
      </c>
      <c r="D258" s="185">
        <f t="shared" si="67"/>
        <v>5000</v>
      </c>
      <c r="E258" s="512">
        <f t="shared" si="68"/>
        <v>1350</v>
      </c>
      <c r="F258" s="885">
        <v>0</v>
      </c>
      <c r="G258" s="801">
        <v>0</v>
      </c>
      <c r="H258" s="801">
        <v>0</v>
      </c>
      <c r="I258" s="278">
        <v>0</v>
      </c>
      <c r="J258" s="281">
        <v>6350</v>
      </c>
      <c r="K258" s="479">
        <v>6350</v>
      </c>
      <c r="L258" s="473">
        <v>5000</v>
      </c>
      <c r="M258" s="473">
        <v>1350</v>
      </c>
      <c r="N258" s="278">
        <v>0</v>
      </c>
      <c r="O258" s="278">
        <v>0</v>
      </c>
      <c r="P258" s="278">
        <v>0</v>
      </c>
      <c r="Q258" s="278">
        <v>0</v>
      </c>
      <c r="R258" s="281">
        <v>6350</v>
      </c>
      <c r="S258" s="496">
        <f t="shared" si="69"/>
        <v>6350</v>
      </c>
      <c r="T258" s="278">
        <v>5000</v>
      </c>
      <c r="U258" s="281">
        <v>1350</v>
      </c>
      <c r="V258" s="278"/>
      <c r="W258" s="278"/>
      <c r="X258" s="278"/>
      <c r="Y258" s="278"/>
      <c r="Z258" s="281">
        <v>6350</v>
      </c>
    </row>
    <row r="259" spans="1:26" s="818" customFormat="1" ht="15.75" customHeight="1">
      <c r="A259" s="1247" t="s">
        <v>1431</v>
      </c>
      <c r="B259" s="178" t="s">
        <v>1093</v>
      </c>
      <c r="C259" s="855">
        <f t="shared" si="66"/>
        <v>4699</v>
      </c>
      <c r="D259" s="185">
        <f t="shared" si="67"/>
        <v>3700</v>
      </c>
      <c r="E259" s="512">
        <f t="shared" si="68"/>
        <v>999</v>
      </c>
      <c r="F259" s="885">
        <v>0</v>
      </c>
      <c r="G259" s="801">
        <v>0</v>
      </c>
      <c r="H259" s="801">
        <v>0</v>
      </c>
      <c r="I259" s="278">
        <v>0</v>
      </c>
      <c r="J259" s="281">
        <v>4699</v>
      </c>
      <c r="K259" s="479">
        <v>4699</v>
      </c>
      <c r="L259" s="473">
        <v>3700</v>
      </c>
      <c r="M259" s="473">
        <v>999</v>
      </c>
      <c r="N259" s="278">
        <v>0</v>
      </c>
      <c r="O259" s="278">
        <v>0</v>
      </c>
      <c r="P259" s="278">
        <v>0</v>
      </c>
      <c r="Q259" s="278">
        <v>0</v>
      </c>
      <c r="R259" s="281">
        <v>4699</v>
      </c>
      <c r="S259" s="496">
        <f t="shared" si="69"/>
        <v>4699</v>
      </c>
      <c r="T259" s="278">
        <v>3700</v>
      </c>
      <c r="U259" s="281">
        <v>999</v>
      </c>
      <c r="V259" s="278"/>
      <c r="W259" s="278"/>
      <c r="X259" s="278"/>
      <c r="Y259" s="278"/>
      <c r="Z259" s="281">
        <v>4699</v>
      </c>
    </row>
    <row r="260" spans="1:26" s="818" customFormat="1" ht="15.75" customHeight="1">
      <c r="A260" s="1247" t="s">
        <v>1432</v>
      </c>
      <c r="B260" s="178" t="s">
        <v>1094</v>
      </c>
      <c r="C260" s="855">
        <f t="shared" si="66"/>
        <v>15868</v>
      </c>
      <c r="D260" s="185">
        <f t="shared" si="67"/>
        <v>12494</v>
      </c>
      <c r="E260" s="512">
        <v>3373</v>
      </c>
      <c r="F260" s="885">
        <v>0</v>
      </c>
      <c r="G260" s="801">
        <v>0</v>
      </c>
      <c r="H260" s="801">
        <v>0</v>
      </c>
      <c r="I260" s="278">
        <v>0</v>
      </c>
      <c r="J260" s="281">
        <v>15868</v>
      </c>
      <c r="K260" s="479">
        <v>15868</v>
      </c>
      <c r="L260" s="473">
        <v>12494</v>
      </c>
      <c r="M260" s="473">
        <v>3373</v>
      </c>
      <c r="N260" s="278">
        <v>0</v>
      </c>
      <c r="O260" s="278">
        <v>0</v>
      </c>
      <c r="P260" s="278">
        <v>0</v>
      </c>
      <c r="Q260" s="278">
        <v>0</v>
      </c>
      <c r="R260" s="281">
        <v>15868</v>
      </c>
      <c r="S260" s="496">
        <f t="shared" si="69"/>
        <v>15869</v>
      </c>
      <c r="T260" s="278">
        <v>12495</v>
      </c>
      <c r="U260" s="281">
        <v>3374</v>
      </c>
      <c r="V260" s="278"/>
      <c r="W260" s="278"/>
      <c r="X260" s="278"/>
      <c r="Y260" s="278"/>
      <c r="Z260" s="281">
        <v>15869</v>
      </c>
    </row>
    <row r="261" spans="1:26" s="818" customFormat="1" ht="15.75" customHeight="1">
      <c r="A261" s="1247" t="s">
        <v>1433</v>
      </c>
      <c r="B261" s="178" t="s">
        <v>204</v>
      </c>
      <c r="C261" s="855">
        <f t="shared" si="66"/>
        <v>42672</v>
      </c>
      <c r="D261" s="185">
        <f t="shared" si="67"/>
        <v>33600</v>
      </c>
      <c r="E261" s="512">
        <f t="shared" si="68"/>
        <v>9072</v>
      </c>
      <c r="F261" s="480">
        <v>0</v>
      </c>
      <c r="G261" s="801">
        <v>0</v>
      </c>
      <c r="H261" s="801">
        <v>0</v>
      </c>
      <c r="I261" s="278">
        <v>0</v>
      </c>
      <c r="J261" s="281">
        <v>42672</v>
      </c>
      <c r="K261" s="479">
        <v>53254</v>
      </c>
      <c r="L261" s="473">
        <v>33600</v>
      </c>
      <c r="M261" s="473">
        <v>9072</v>
      </c>
      <c r="N261" s="278">
        <v>0</v>
      </c>
      <c r="O261" s="278">
        <v>0</v>
      </c>
      <c r="P261" s="278">
        <v>0</v>
      </c>
      <c r="Q261" s="278">
        <v>0</v>
      </c>
      <c r="R261" s="281">
        <v>53254</v>
      </c>
      <c r="S261" s="496">
        <f t="shared" si="69"/>
        <v>42672</v>
      </c>
      <c r="T261" s="278">
        <v>33600</v>
      </c>
      <c r="U261" s="281">
        <v>9072</v>
      </c>
      <c r="V261" s="278"/>
      <c r="W261" s="278"/>
      <c r="X261" s="278"/>
      <c r="Y261" s="278"/>
      <c r="Z261" s="281">
        <v>42672</v>
      </c>
    </row>
    <row r="262" spans="1:26" s="818" customFormat="1" ht="15.75" customHeight="1">
      <c r="A262" s="1247" t="s">
        <v>1434</v>
      </c>
      <c r="B262" s="178" t="s">
        <v>1095</v>
      </c>
      <c r="C262" s="855">
        <f t="shared" si="66"/>
        <v>12400</v>
      </c>
      <c r="D262" s="185">
        <f t="shared" si="67"/>
        <v>9764</v>
      </c>
      <c r="E262" s="512">
        <f t="shared" si="68"/>
        <v>2636</v>
      </c>
      <c r="F262" s="885">
        <v>0</v>
      </c>
      <c r="G262" s="801">
        <v>0</v>
      </c>
      <c r="H262" s="801">
        <v>0</v>
      </c>
      <c r="I262" s="278">
        <v>0</v>
      </c>
      <c r="J262" s="281">
        <v>12400</v>
      </c>
      <c r="K262" s="479">
        <v>12400</v>
      </c>
      <c r="L262" s="473">
        <v>9764</v>
      </c>
      <c r="M262" s="473">
        <v>2636</v>
      </c>
      <c r="N262" s="278">
        <v>0</v>
      </c>
      <c r="O262" s="278">
        <v>0</v>
      </c>
      <c r="P262" s="278">
        <v>0</v>
      </c>
      <c r="Q262" s="278">
        <v>0</v>
      </c>
      <c r="R262" s="281">
        <v>12400</v>
      </c>
      <c r="S262" s="496">
        <f t="shared" si="69"/>
        <v>12400</v>
      </c>
      <c r="T262" s="278">
        <v>9764</v>
      </c>
      <c r="U262" s="281">
        <v>2636</v>
      </c>
      <c r="V262" s="278"/>
      <c r="W262" s="278"/>
      <c r="X262" s="278"/>
      <c r="Y262" s="278"/>
      <c r="Z262" s="281">
        <v>12400</v>
      </c>
    </row>
    <row r="263" spans="1:26" s="818" customFormat="1" ht="15.75" customHeight="1">
      <c r="A263" s="1248"/>
      <c r="B263" s="178" t="s">
        <v>205</v>
      </c>
      <c r="C263" s="855">
        <f t="shared" si="66"/>
        <v>27940</v>
      </c>
      <c r="D263" s="185">
        <f t="shared" si="67"/>
        <v>22000</v>
      </c>
      <c r="E263" s="512">
        <f t="shared" si="68"/>
        <v>5940</v>
      </c>
      <c r="F263" s="885">
        <v>0</v>
      </c>
      <c r="G263" s="801">
        <v>27940</v>
      </c>
      <c r="H263" s="801">
        <v>0</v>
      </c>
      <c r="I263" s="278">
        <v>0</v>
      </c>
      <c r="J263" s="281">
        <v>0</v>
      </c>
      <c r="K263" s="479">
        <v>0</v>
      </c>
      <c r="L263" s="473">
        <v>0</v>
      </c>
      <c r="M263" s="473">
        <v>0</v>
      </c>
      <c r="N263" s="278">
        <v>0</v>
      </c>
      <c r="O263" s="278">
        <v>0</v>
      </c>
      <c r="P263" s="278">
        <v>0</v>
      </c>
      <c r="Q263" s="278">
        <v>0</v>
      </c>
      <c r="R263" s="281">
        <v>0</v>
      </c>
      <c r="S263" s="496"/>
      <c r="T263" s="278"/>
      <c r="U263" s="281"/>
      <c r="V263" s="278"/>
      <c r="W263" s="278"/>
      <c r="X263" s="278"/>
      <c r="Y263" s="278"/>
      <c r="Z263" s="281"/>
    </row>
    <row r="264" spans="1:26" s="818" customFormat="1" ht="15.75" customHeight="1">
      <c r="A264" s="1247" t="s">
        <v>1435</v>
      </c>
      <c r="B264" s="178" t="s">
        <v>667</v>
      </c>
      <c r="C264" s="855">
        <f>SUM(F264:J264)</f>
        <v>0</v>
      </c>
      <c r="D264" s="185">
        <f>SUM(C264)/1.27</f>
        <v>0</v>
      </c>
      <c r="E264" s="512">
        <f>SUM(D264)*0.27</f>
        <v>0</v>
      </c>
      <c r="F264" s="885">
        <v>0</v>
      </c>
      <c r="G264" s="801"/>
      <c r="H264" s="801">
        <v>0</v>
      </c>
      <c r="I264" s="278">
        <v>0</v>
      </c>
      <c r="J264" s="281">
        <v>0</v>
      </c>
      <c r="K264" s="479">
        <v>89878</v>
      </c>
      <c r="L264" s="473">
        <v>70770</v>
      </c>
      <c r="M264" s="473">
        <v>19108</v>
      </c>
      <c r="N264" s="278">
        <v>0</v>
      </c>
      <c r="O264" s="278">
        <v>0</v>
      </c>
      <c r="P264" s="278">
        <v>89878</v>
      </c>
      <c r="Q264" s="278">
        <v>0</v>
      </c>
      <c r="R264" s="281">
        <v>0</v>
      </c>
      <c r="S264" s="496">
        <f t="shared" si="69"/>
        <v>70770</v>
      </c>
      <c r="T264" s="278">
        <v>70770</v>
      </c>
      <c r="U264" s="281"/>
      <c r="V264" s="278">
        <v>70770</v>
      </c>
      <c r="W264" s="278"/>
      <c r="X264" s="278"/>
      <c r="Y264" s="278"/>
      <c r="Z264" s="281"/>
    </row>
    <row r="265" spans="1:26" s="818" customFormat="1" ht="15.75" customHeight="1">
      <c r="A265" s="1247" t="s">
        <v>1436</v>
      </c>
      <c r="B265" s="178" t="s">
        <v>1096</v>
      </c>
      <c r="C265" s="855">
        <f t="shared" si="66"/>
        <v>14605</v>
      </c>
      <c r="D265" s="185">
        <f t="shared" si="67"/>
        <v>11500</v>
      </c>
      <c r="E265" s="512">
        <f t="shared" si="68"/>
        <v>3105</v>
      </c>
      <c r="F265" s="885">
        <v>0</v>
      </c>
      <c r="G265" s="801">
        <v>0</v>
      </c>
      <c r="H265" s="801">
        <v>0</v>
      </c>
      <c r="I265" s="278">
        <v>0</v>
      </c>
      <c r="J265" s="281">
        <v>14605</v>
      </c>
      <c r="K265" s="479">
        <v>14605</v>
      </c>
      <c r="L265" s="473">
        <v>11500</v>
      </c>
      <c r="M265" s="473">
        <v>3105</v>
      </c>
      <c r="N265" s="278">
        <v>0</v>
      </c>
      <c r="O265" s="278">
        <v>0</v>
      </c>
      <c r="P265" s="278">
        <v>0</v>
      </c>
      <c r="Q265" s="278">
        <v>0</v>
      </c>
      <c r="R265" s="281">
        <v>14605</v>
      </c>
      <c r="S265" s="496">
        <f t="shared" si="69"/>
        <v>6650</v>
      </c>
      <c r="T265" s="278">
        <v>5870</v>
      </c>
      <c r="U265" s="281">
        <v>780</v>
      </c>
      <c r="V265" s="278"/>
      <c r="W265" s="278"/>
      <c r="X265" s="278"/>
      <c r="Y265" s="278"/>
      <c r="Z265" s="281">
        <v>6650</v>
      </c>
    </row>
    <row r="266" spans="1:26" s="818" customFormat="1" ht="15.75" customHeight="1">
      <c r="A266" s="1247" t="s">
        <v>1437</v>
      </c>
      <c r="B266" s="178" t="s">
        <v>1097</v>
      </c>
      <c r="C266" s="855">
        <f t="shared" si="66"/>
        <v>7620</v>
      </c>
      <c r="D266" s="185">
        <f t="shared" si="67"/>
        <v>6000</v>
      </c>
      <c r="E266" s="512">
        <f t="shared" si="68"/>
        <v>1620</v>
      </c>
      <c r="F266" s="885">
        <v>7620</v>
      </c>
      <c r="G266" s="801">
        <v>0</v>
      </c>
      <c r="H266" s="801">
        <v>0</v>
      </c>
      <c r="I266" s="278">
        <v>0</v>
      </c>
      <c r="J266" s="281">
        <v>0</v>
      </c>
      <c r="K266" s="479">
        <v>7620</v>
      </c>
      <c r="L266" s="473">
        <v>6000</v>
      </c>
      <c r="M266" s="473">
        <v>1620</v>
      </c>
      <c r="N266" s="278">
        <v>7620</v>
      </c>
      <c r="O266" s="278">
        <v>0</v>
      </c>
      <c r="P266" s="278">
        <v>0</v>
      </c>
      <c r="Q266" s="278">
        <v>0</v>
      </c>
      <c r="R266" s="281">
        <v>0</v>
      </c>
      <c r="S266" s="496">
        <f t="shared" si="69"/>
        <v>6637</v>
      </c>
      <c r="T266" s="278">
        <v>5226</v>
      </c>
      <c r="U266" s="281">
        <v>1411</v>
      </c>
      <c r="V266" s="278">
        <v>6637</v>
      </c>
      <c r="W266" s="278"/>
      <c r="X266" s="278"/>
      <c r="Y266" s="278"/>
      <c r="Z266" s="281"/>
    </row>
    <row r="267" spans="1:26" s="818" customFormat="1" ht="15.75" customHeight="1">
      <c r="A267" s="1247" t="s">
        <v>1438</v>
      </c>
      <c r="B267" s="178" t="s">
        <v>1098</v>
      </c>
      <c r="C267" s="855">
        <f t="shared" si="66"/>
        <v>25400</v>
      </c>
      <c r="D267" s="185">
        <f t="shared" si="67"/>
        <v>20000</v>
      </c>
      <c r="E267" s="512">
        <f t="shared" si="68"/>
        <v>5400</v>
      </c>
      <c r="F267" s="885">
        <v>25400</v>
      </c>
      <c r="G267" s="801">
        <v>0</v>
      </c>
      <c r="H267" s="801">
        <v>0</v>
      </c>
      <c r="I267" s="278">
        <v>0</v>
      </c>
      <c r="J267" s="281">
        <v>0</v>
      </c>
      <c r="K267" s="479">
        <v>25400</v>
      </c>
      <c r="L267" s="473">
        <v>20000</v>
      </c>
      <c r="M267" s="473">
        <v>5400</v>
      </c>
      <c r="N267" s="278">
        <v>25400</v>
      </c>
      <c r="O267" s="278">
        <v>0</v>
      </c>
      <c r="P267" s="278">
        <v>0</v>
      </c>
      <c r="Q267" s="278">
        <v>0</v>
      </c>
      <c r="R267" s="281">
        <v>0</v>
      </c>
      <c r="S267" s="496">
        <f t="shared" si="69"/>
        <v>25400</v>
      </c>
      <c r="T267" s="278">
        <v>20000</v>
      </c>
      <c r="U267" s="281">
        <v>5400</v>
      </c>
      <c r="V267" s="278">
        <v>25400</v>
      </c>
      <c r="W267" s="278"/>
      <c r="X267" s="278"/>
      <c r="Y267" s="278"/>
      <c r="Z267" s="281"/>
    </row>
    <row r="268" spans="1:26" s="818" customFormat="1" ht="15.75" customHeight="1">
      <c r="A268" s="1247" t="s">
        <v>1439</v>
      </c>
      <c r="B268" s="178" t="s">
        <v>1099</v>
      </c>
      <c r="C268" s="855">
        <f t="shared" si="66"/>
        <v>19050</v>
      </c>
      <c r="D268" s="185">
        <f t="shared" si="67"/>
        <v>15000</v>
      </c>
      <c r="E268" s="512">
        <f t="shared" si="68"/>
        <v>4050</v>
      </c>
      <c r="F268" s="885">
        <v>19050</v>
      </c>
      <c r="G268" s="801">
        <v>0</v>
      </c>
      <c r="H268" s="801">
        <v>0</v>
      </c>
      <c r="I268" s="278">
        <v>0</v>
      </c>
      <c r="J268" s="281">
        <v>0</v>
      </c>
      <c r="K268" s="479">
        <v>19050</v>
      </c>
      <c r="L268" s="473">
        <v>15000</v>
      </c>
      <c r="M268" s="473">
        <v>4050</v>
      </c>
      <c r="N268" s="278">
        <v>19050</v>
      </c>
      <c r="O268" s="278">
        <v>0</v>
      </c>
      <c r="P268" s="278">
        <v>0</v>
      </c>
      <c r="Q268" s="278">
        <v>0</v>
      </c>
      <c r="R268" s="281">
        <v>0</v>
      </c>
      <c r="S268" s="496">
        <f t="shared" si="69"/>
        <v>17821</v>
      </c>
      <c r="T268" s="278">
        <v>14032</v>
      </c>
      <c r="U268" s="281">
        <v>3789</v>
      </c>
      <c r="V268" s="278">
        <v>17821</v>
      </c>
      <c r="W268" s="278"/>
      <c r="X268" s="278"/>
      <c r="Y268" s="278"/>
      <c r="Z268" s="281"/>
    </row>
    <row r="269" spans="1:26" s="818" customFormat="1" ht="15.75" customHeight="1">
      <c r="A269" s="1247" t="s">
        <v>1440</v>
      </c>
      <c r="B269" s="178" t="s">
        <v>1100</v>
      </c>
      <c r="C269" s="855">
        <f t="shared" si="66"/>
        <v>6350</v>
      </c>
      <c r="D269" s="185">
        <f t="shared" si="67"/>
        <v>5000</v>
      </c>
      <c r="E269" s="512">
        <f t="shared" si="68"/>
        <v>1350</v>
      </c>
      <c r="F269" s="480">
        <v>6350</v>
      </c>
      <c r="G269" s="801">
        <v>0</v>
      </c>
      <c r="H269" s="801">
        <v>0</v>
      </c>
      <c r="I269" s="278">
        <v>0</v>
      </c>
      <c r="J269" s="281">
        <v>0</v>
      </c>
      <c r="K269" s="479">
        <v>14350</v>
      </c>
      <c r="L269" s="473">
        <v>11299</v>
      </c>
      <c r="M269" s="473">
        <v>3051</v>
      </c>
      <c r="N269" s="278">
        <v>14350</v>
      </c>
      <c r="O269" s="278">
        <v>0</v>
      </c>
      <c r="P269" s="278">
        <v>0</v>
      </c>
      <c r="Q269" s="278">
        <v>0</v>
      </c>
      <c r="R269" s="281">
        <v>0</v>
      </c>
      <c r="S269" s="496">
        <f t="shared" si="69"/>
        <v>14348</v>
      </c>
      <c r="T269" s="278">
        <v>11298</v>
      </c>
      <c r="U269" s="281">
        <v>3050</v>
      </c>
      <c r="V269" s="278">
        <v>14348</v>
      </c>
      <c r="W269" s="278"/>
      <c r="X269" s="278"/>
      <c r="Y269" s="278"/>
      <c r="Z269" s="281"/>
    </row>
    <row r="270" spans="1:26" s="818" customFormat="1" ht="15.75" customHeight="1">
      <c r="A270" s="1247" t="s">
        <v>1441</v>
      </c>
      <c r="B270" s="178" t="s">
        <v>1101</v>
      </c>
      <c r="C270" s="855">
        <f t="shared" si="66"/>
        <v>7780</v>
      </c>
      <c r="D270" s="185">
        <f t="shared" si="67"/>
        <v>6126</v>
      </c>
      <c r="E270" s="512">
        <f t="shared" si="68"/>
        <v>1654</v>
      </c>
      <c r="F270" s="480">
        <v>7780</v>
      </c>
      <c r="G270" s="801">
        <v>0</v>
      </c>
      <c r="H270" s="801">
        <v>0</v>
      </c>
      <c r="I270" s="278">
        <v>0</v>
      </c>
      <c r="J270" s="281">
        <v>0</v>
      </c>
      <c r="K270" s="479">
        <v>12860</v>
      </c>
      <c r="L270" s="473">
        <v>10126</v>
      </c>
      <c r="M270" s="473">
        <v>2734</v>
      </c>
      <c r="N270" s="278">
        <v>12860</v>
      </c>
      <c r="O270" s="278">
        <v>0</v>
      </c>
      <c r="P270" s="278">
        <v>0</v>
      </c>
      <c r="Q270" s="278">
        <v>0</v>
      </c>
      <c r="R270" s="281">
        <v>0</v>
      </c>
      <c r="S270" s="496">
        <f t="shared" si="69"/>
        <v>7570</v>
      </c>
      <c r="T270" s="278">
        <v>5961</v>
      </c>
      <c r="U270" s="281">
        <v>1609</v>
      </c>
      <c r="V270" s="278">
        <v>7570</v>
      </c>
      <c r="W270" s="278"/>
      <c r="X270" s="278"/>
      <c r="Y270" s="278"/>
      <c r="Z270" s="281"/>
    </row>
    <row r="271" spans="1:26" s="818" customFormat="1" ht="15.75" hidden="1" customHeight="1">
      <c r="A271" s="1248"/>
      <c r="B271" s="178" t="s">
        <v>1102</v>
      </c>
      <c r="C271" s="855">
        <f t="shared" si="66"/>
        <v>0</v>
      </c>
      <c r="D271" s="185">
        <f t="shared" si="67"/>
        <v>0</v>
      </c>
      <c r="E271" s="512">
        <f t="shared" si="68"/>
        <v>0</v>
      </c>
      <c r="F271" s="885">
        <v>0</v>
      </c>
      <c r="G271" s="801">
        <v>0</v>
      </c>
      <c r="H271" s="801">
        <v>0</v>
      </c>
      <c r="I271" s="278">
        <v>0</v>
      </c>
      <c r="J271" s="281">
        <v>0</v>
      </c>
      <c r="K271" s="479">
        <v>0</v>
      </c>
      <c r="L271" s="473">
        <v>0</v>
      </c>
      <c r="M271" s="473">
        <v>0</v>
      </c>
      <c r="N271" s="278">
        <v>0</v>
      </c>
      <c r="O271" s="278">
        <v>0</v>
      </c>
      <c r="P271" s="278">
        <v>0</v>
      </c>
      <c r="Q271" s="278">
        <v>0</v>
      </c>
      <c r="R271" s="281">
        <v>0</v>
      </c>
      <c r="S271" s="496">
        <f t="shared" si="69"/>
        <v>0</v>
      </c>
      <c r="T271" s="278"/>
      <c r="U271" s="281"/>
      <c r="V271" s="278"/>
      <c r="W271" s="278"/>
      <c r="X271" s="278"/>
      <c r="Y271" s="278"/>
      <c r="Z271" s="281"/>
    </row>
    <row r="272" spans="1:26" s="818" customFormat="1" ht="15.75" customHeight="1">
      <c r="A272" s="1247" t="s">
        <v>1442</v>
      </c>
      <c r="B272" s="178" t="s">
        <v>668</v>
      </c>
      <c r="C272" s="855">
        <f>SUM(F272:J272)</f>
        <v>38100</v>
      </c>
      <c r="D272" s="185">
        <f>SUM(C272)/1.27</f>
        <v>30000</v>
      </c>
      <c r="E272" s="512">
        <f>SUM(D272)*0.27</f>
        <v>8100</v>
      </c>
      <c r="F272" s="885">
        <v>0</v>
      </c>
      <c r="G272" s="801">
        <v>0</v>
      </c>
      <c r="H272" s="801">
        <v>0</v>
      </c>
      <c r="I272" s="278">
        <v>0</v>
      </c>
      <c r="J272" s="281">
        <v>38100</v>
      </c>
      <c r="K272" s="479">
        <v>38100</v>
      </c>
      <c r="L272" s="473">
        <v>30000</v>
      </c>
      <c r="M272" s="473">
        <v>8100</v>
      </c>
      <c r="N272" s="278">
        <v>0</v>
      </c>
      <c r="O272" s="278">
        <v>0</v>
      </c>
      <c r="P272" s="278">
        <v>0</v>
      </c>
      <c r="Q272" s="278">
        <v>0</v>
      </c>
      <c r="R272" s="281">
        <v>38100</v>
      </c>
      <c r="S272" s="496">
        <f t="shared" si="69"/>
        <v>11430</v>
      </c>
      <c r="T272" s="278">
        <v>9000</v>
      </c>
      <c r="U272" s="281">
        <v>2430</v>
      </c>
      <c r="V272" s="278"/>
      <c r="W272" s="278"/>
      <c r="X272" s="278"/>
      <c r="Y272" s="278"/>
      <c r="Z272" s="281">
        <v>11430</v>
      </c>
    </row>
    <row r="273" spans="1:26" s="818" customFormat="1" ht="29.25" customHeight="1">
      <c r="A273" s="1247" t="s">
        <v>1443</v>
      </c>
      <c r="B273" s="178" t="s">
        <v>1103</v>
      </c>
      <c r="C273" s="855">
        <f t="shared" si="66"/>
        <v>17780</v>
      </c>
      <c r="D273" s="185">
        <f t="shared" si="67"/>
        <v>14000</v>
      </c>
      <c r="E273" s="512">
        <f t="shared" si="68"/>
        <v>3780</v>
      </c>
      <c r="F273" s="885">
        <v>13907</v>
      </c>
      <c r="G273" s="801">
        <v>0</v>
      </c>
      <c r="H273" s="801">
        <v>0</v>
      </c>
      <c r="I273" s="278">
        <v>0</v>
      </c>
      <c r="J273" s="281">
        <v>3873</v>
      </c>
      <c r="K273" s="479">
        <v>17780</v>
      </c>
      <c r="L273" s="473">
        <v>14000</v>
      </c>
      <c r="M273" s="473">
        <v>3780</v>
      </c>
      <c r="N273" s="278">
        <v>13907</v>
      </c>
      <c r="O273" s="278">
        <v>0</v>
      </c>
      <c r="P273" s="278">
        <v>0</v>
      </c>
      <c r="Q273" s="278">
        <v>0</v>
      </c>
      <c r="R273" s="281">
        <v>3873</v>
      </c>
      <c r="S273" s="496">
        <f t="shared" si="69"/>
        <v>12401</v>
      </c>
      <c r="T273" s="278">
        <v>9765</v>
      </c>
      <c r="U273" s="281">
        <v>2636</v>
      </c>
      <c r="V273" s="278">
        <v>12401</v>
      </c>
      <c r="W273" s="278"/>
      <c r="X273" s="278"/>
      <c r="Y273" s="278"/>
      <c r="Z273" s="281"/>
    </row>
    <row r="274" spans="1:26" s="818" customFormat="1" ht="15.75">
      <c r="A274" s="1247" t="s">
        <v>1444</v>
      </c>
      <c r="B274" s="178" t="s">
        <v>1104</v>
      </c>
      <c r="C274" s="855">
        <f t="shared" si="66"/>
        <v>5080</v>
      </c>
      <c r="D274" s="185">
        <f t="shared" si="67"/>
        <v>4000</v>
      </c>
      <c r="E274" s="512">
        <f t="shared" si="68"/>
        <v>1080</v>
      </c>
      <c r="F274" s="885">
        <v>5080</v>
      </c>
      <c r="G274" s="801">
        <v>0</v>
      </c>
      <c r="H274" s="801">
        <v>0</v>
      </c>
      <c r="I274" s="278">
        <v>0</v>
      </c>
      <c r="J274" s="281">
        <v>0</v>
      </c>
      <c r="K274" s="479">
        <v>5080</v>
      </c>
      <c r="L274" s="473">
        <v>4000</v>
      </c>
      <c r="M274" s="473">
        <v>1080</v>
      </c>
      <c r="N274" s="278">
        <v>5080</v>
      </c>
      <c r="O274" s="278">
        <v>0</v>
      </c>
      <c r="P274" s="278">
        <v>0</v>
      </c>
      <c r="Q274" s="278">
        <v>0</v>
      </c>
      <c r="R274" s="281">
        <v>0</v>
      </c>
      <c r="S274" s="496">
        <f t="shared" si="69"/>
        <v>5080</v>
      </c>
      <c r="T274" s="278">
        <v>4000</v>
      </c>
      <c r="U274" s="281">
        <v>1080</v>
      </c>
      <c r="V274" s="278">
        <v>5080</v>
      </c>
      <c r="W274" s="278"/>
      <c r="X274" s="278"/>
      <c r="Y274" s="278"/>
      <c r="Z274" s="281"/>
    </row>
    <row r="275" spans="1:26" s="818" customFormat="1" ht="26.25">
      <c r="A275" s="1247" t="s">
        <v>1445</v>
      </c>
      <c r="B275" s="178" t="s">
        <v>1105</v>
      </c>
      <c r="C275" s="855">
        <f t="shared" si="66"/>
        <v>5080</v>
      </c>
      <c r="D275" s="185">
        <f t="shared" si="67"/>
        <v>4000</v>
      </c>
      <c r="E275" s="512">
        <f t="shared" si="68"/>
        <v>1080</v>
      </c>
      <c r="F275" s="480">
        <v>5080</v>
      </c>
      <c r="G275" s="801">
        <v>0</v>
      </c>
      <c r="H275" s="801">
        <v>0</v>
      </c>
      <c r="I275" s="278">
        <v>0</v>
      </c>
      <c r="J275" s="281">
        <v>0</v>
      </c>
      <c r="K275" s="479">
        <v>2794</v>
      </c>
      <c r="L275" s="473">
        <v>4000</v>
      </c>
      <c r="M275" s="473">
        <v>1080</v>
      </c>
      <c r="N275" s="278">
        <v>2794</v>
      </c>
      <c r="O275" s="278">
        <v>0</v>
      </c>
      <c r="P275" s="278">
        <v>0</v>
      </c>
      <c r="Q275" s="278">
        <v>0</v>
      </c>
      <c r="R275" s="281">
        <v>0</v>
      </c>
      <c r="S275" s="496"/>
      <c r="T275" s="278"/>
      <c r="U275" s="281"/>
      <c r="V275" s="278"/>
      <c r="W275" s="278"/>
      <c r="X275" s="278"/>
      <c r="Y275" s="278"/>
      <c r="Z275" s="281"/>
    </row>
    <row r="276" spans="1:26" s="818" customFormat="1" ht="30.75" customHeight="1">
      <c r="A276" s="1247" t="s">
        <v>1446</v>
      </c>
      <c r="B276" s="178" t="s">
        <v>1106</v>
      </c>
      <c r="C276" s="855">
        <f t="shared" si="66"/>
        <v>28448</v>
      </c>
      <c r="D276" s="850">
        <f t="shared" si="67"/>
        <v>22400</v>
      </c>
      <c r="E276" s="168">
        <f t="shared" si="68"/>
        <v>6048</v>
      </c>
      <c r="F276" s="885">
        <v>0</v>
      </c>
      <c r="G276" s="278">
        <v>0</v>
      </c>
      <c r="H276" s="278">
        <v>0</v>
      </c>
      <c r="I276" s="278">
        <v>0</v>
      </c>
      <c r="J276" s="281">
        <v>28448</v>
      </c>
      <c r="K276" s="479">
        <v>17866</v>
      </c>
      <c r="L276" s="473">
        <v>22400</v>
      </c>
      <c r="M276" s="473">
        <v>6048</v>
      </c>
      <c r="N276" s="278">
        <v>0</v>
      </c>
      <c r="O276" s="278">
        <v>0</v>
      </c>
      <c r="P276" s="278">
        <v>0</v>
      </c>
      <c r="Q276" s="278">
        <v>0</v>
      </c>
      <c r="R276" s="281">
        <v>17866</v>
      </c>
      <c r="S276" s="496"/>
      <c r="T276" s="278"/>
      <c r="U276" s="281"/>
      <c r="V276" s="278"/>
      <c r="W276" s="278"/>
      <c r="X276" s="278"/>
      <c r="Y276" s="278"/>
      <c r="Z276" s="281"/>
    </row>
    <row r="277" spans="1:26" s="818" customFormat="1" ht="15.75" customHeight="1">
      <c r="A277" s="1247" t="s">
        <v>1447</v>
      </c>
      <c r="B277" s="178" t="s">
        <v>1107</v>
      </c>
      <c r="C277" s="855">
        <f t="shared" si="66"/>
        <v>30000</v>
      </c>
      <c r="D277" s="850">
        <f t="shared" si="67"/>
        <v>23622</v>
      </c>
      <c r="E277" s="168">
        <f t="shared" si="68"/>
        <v>6378</v>
      </c>
      <c r="F277" s="885">
        <v>0</v>
      </c>
      <c r="G277" s="801">
        <v>0</v>
      </c>
      <c r="H277" s="801">
        <v>0</v>
      </c>
      <c r="I277" s="278">
        <v>0</v>
      </c>
      <c r="J277" s="281">
        <v>30000</v>
      </c>
      <c r="K277" s="479">
        <v>49523</v>
      </c>
      <c r="L277" s="473">
        <v>23622</v>
      </c>
      <c r="M277" s="473">
        <v>6378</v>
      </c>
      <c r="N277" s="278">
        <v>19523</v>
      </c>
      <c r="O277" s="278">
        <v>0</v>
      </c>
      <c r="P277" s="278">
        <v>0</v>
      </c>
      <c r="Q277" s="278">
        <v>0</v>
      </c>
      <c r="R277" s="281">
        <v>30000</v>
      </c>
      <c r="S277" s="496">
        <f t="shared" si="69"/>
        <v>49403</v>
      </c>
      <c r="T277" s="278">
        <v>38900</v>
      </c>
      <c r="U277" s="281">
        <v>10503</v>
      </c>
      <c r="V277" s="278">
        <v>19487</v>
      </c>
      <c r="W277" s="278"/>
      <c r="X277" s="278"/>
      <c r="Y277" s="278"/>
      <c r="Z277" s="281">
        <v>29916</v>
      </c>
    </row>
    <row r="278" spans="1:26" s="818" customFormat="1" ht="15.75" customHeight="1">
      <c r="A278" s="1247" t="s">
        <v>1448</v>
      </c>
      <c r="B278" s="186" t="s">
        <v>1108</v>
      </c>
      <c r="C278" s="496">
        <f t="shared" si="66"/>
        <v>14821</v>
      </c>
      <c r="D278" s="480">
        <f t="shared" si="67"/>
        <v>11670</v>
      </c>
      <c r="E278" s="281">
        <f t="shared" si="68"/>
        <v>3151</v>
      </c>
      <c r="F278" s="885">
        <v>14821</v>
      </c>
      <c r="G278" s="167">
        <v>0</v>
      </c>
      <c r="H278" s="167">
        <v>0</v>
      </c>
      <c r="I278" s="278">
        <v>0</v>
      </c>
      <c r="J278" s="281">
        <v>0</v>
      </c>
      <c r="K278" s="479">
        <v>14821</v>
      </c>
      <c r="L278" s="473">
        <v>11670</v>
      </c>
      <c r="M278" s="473">
        <v>3151</v>
      </c>
      <c r="N278" s="278">
        <v>14821</v>
      </c>
      <c r="O278" s="278">
        <v>0</v>
      </c>
      <c r="P278" s="278">
        <v>0</v>
      </c>
      <c r="Q278" s="278">
        <v>0</v>
      </c>
      <c r="R278" s="281">
        <v>0</v>
      </c>
      <c r="S278" s="496"/>
      <c r="T278" s="278"/>
      <c r="U278" s="281"/>
      <c r="V278" s="278"/>
      <c r="W278" s="278"/>
      <c r="X278" s="278"/>
      <c r="Y278" s="278"/>
      <c r="Z278" s="281"/>
    </row>
    <row r="279" spans="1:26" s="818" customFormat="1" ht="15.75" customHeight="1">
      <c r="A279" s="1247" t="s">
        <v>1449</v>
      </c>
      <c r="B279" s="178" t="s">
        <v>1109</v>
      </c>
      <c r="C279" s="855">
        <f t="shared" si="66"/>
        <v>20000</v>
      </c>
      <c r="D279" s="850">
        <f t="shared" si="67"/>
        <v>15748</v>
      </c>
      <c r="E279" s="168">
        <f t="shared" si="68"/>
        <v>4252</v>
      </c>
      <c r="F279" s="885">
        <v>0</v>
      </c>
      <c r="G279" s="801">
        <v>0</v>
      </c>
      <c r="H279" s="801">
        <v>0</v>
      </c>
      <c r="I279" s="278">
        <v>0</v>
      </c>
      <c r="J279" s="281">
        <v>20000</v>
      </c>
      <c r="K279" s="479">
        <v>20000</v>
      </c>
      <c r="L279" s="473">
        <v>15748</v>
      </c>
      <c r="M279" s="473">
        <v>4252</v>
      </c>
      <c r="N279" s="278">
        <v>0</v>
      </c>
      <c r="O279" s="278">
        <v>0</v>
      </c>
      <c r="P279" s="278">
        <v>0</v>
      </c>
      <c r="Q279" s="278">
        <v>0</v>
      </c>
      <c r="R279" s="281">
        <v>20000</v>
      </c>
      <c r="S279" s="496"/>
      <c r="T279" s="278"/>
      <c r="U279" s="281"/>
      <c r="V279" s="278"/>
      <c r="W279" s="278"/>
      <c r="X279" s="278"/>
      <c r="Y279" s="278"/>
      <c r="Z279" s="281"/>
    </row>
    <row r="280" spans="1:26" s="818" customFormat="1" ht="15.75" customHeight="1">
      <c r="A280" s="1247" t="s">
        <v>1450</v>
      </c>
      <c r="B280" s="178" t="s">
        <v>1110</v>
      </c>
      <c r="C280" s="855">
        <f t="shared" si="66"/>
        <v>3000</v>
      </c>
      <c r="D280" s="850">
        <f t="shared" si="67"/>
        <v>2362</v>
      </c>
      <c r="E280" s="168">
        <f t="shared" si="68"/>
        <v>638</v>
      </c>
      <c r="F280" s="885">
        <v>0</v>
      </c>
      <c r="G280" s="801">
        <v>3000</v>
      </c>
      <c r="H280" s="801">
        <v>0</v>
      </c>
      <c r="I280" s="278">
        <v>0</v>
      </c>
      <c r="J280" s="281">
        <v>0</v>
      </c>
      <c r="K280" s="479">
        <v>2850</v>
      </c>
      <c r="L280" s="473">
        <v>2244</v>
      </c>
      <c r="M280" s="473">
        <v>606</v>
      </c>
      <c r="N280" s="278">
        <v>0</v>
      </c>
      <c r="O280" s="278">
        <v>2850</v>
      </c>
      <c r="P280" s="278">
        <v>0</v>
      </c>
      <c r="Q280" s="278">
        <v>0</v>
      </c>
      <c r="R280" s="281">
        <v>0</v>
      </c>
      <c r="S280" s="496">
        <f t="shared" si="69"/>
        <v>515</v>
      </c>
      <c r="T280" s="278">
        <v>406</v>
      </c>
      <c r="U280" s="281">
        <v>109</v>
      </c>
      <c r="V280" s="278"/>
      <c r="W280" s="278">
        <v>515</v>
      </c>
      <c r="X280" s="278"/>
      <c r="Y280" s="278"/>
      <c r="Z280" s="281"/>
    </row>
    <row r="281" spans="1:26" s="818" customFormat="1" ht="15.75" customHeight="1">
      <c r="A281" s="1247">
        <v>31001</v>
      </c>
      <c r="B281" s="178" t="s">
        <v>1111</v>
      </c>
      <c r="C281" s="855">
        <f>SUM(F281:J281)</f>
        <v>17000</v>
      </c>
      <c r="D281" s="850">
        <f t="shared" si="67"/>
        <v>13386</v>
      </c>
      <c r="E281" s="168">
        <f t="shared" si="68"/>
        <v>3614</v>
      </c>
      <c r="F281" s="885">
        <v>1000</v>
      </c>
      <c r="G281" s="801">
        <v>0</v>
      </c>
      <c r="H281" s="801">
        <v>0</v>
      </c>
      <c r="I281" s="278">
        <v>0</v>
      </c>
      <c r="J281" s="281">
        <v>16000</v>
      </c>
      <c r="K281" s="479">
        <v>17000</v>
      </c>
      <c r="L281" s="473">
        <v>13386</v>
      </c>
      <c r="M281" s="473">
        <v>3614</v>
      </c>
      <c r="N281" s="278">
        <v>1000</v>
      </c>
      <c r="O281" s="278">
        <v>0</v>
      </c>
      <c r="P281" s="278">
        <v>0</v>
      </c>
      <c r="Q281" s="278">
        <v>0</v>
      </c>
      <c r="R281" s="281">
        <v>16000</v>
      </c>
      <c r="S281" s="496"/>
      <c r="T281" s="278"/>
      <c r="U281" s="281"/>
      <c r="V281" s="278"/>
      <c r="W281" s="278"/>
      <c r="X281" s="278"/>
      <c r="Y281" s="278"/>
      <c r="Z281" s="281"/>
    </row>
    <row r="282" spans="1:26" s="818" customFormat="1" ht="15.75" customHeight="1">
      <c r="A282" s="1235">
        <v>31008</v>
      </c>
      <c r="B282" s="178" t="s">
        <v>1112</v>
      </c>
      <c r="C282" s="855">
        <f t="shared" si="66"/>
        <v>203</v>
      </c>
      <c r="D282" s="850">
        <f t="shared" si="67"/>
        <v>160</v>
      </c>
      <c r="E282" s="168">
        <f t="shared" si="68"/>
        <v>43</v>
      </c>
      <c r="F282" s="885">
        <v>0</v>
      </c>
      <c r="G282" s="801">
        <v>0</v>
      </c>
      <c r="H282" s="801">
        <v>0</v>
      </c>
      <c r="I282" s="278">
        <v>0</v>
      </c>
      <c r="J282" s="281">
        <v>203</v>
      </c>
      <c r="K282" s="479">
        <v>203</v>
      </c>
      <c r="L282" s="473">
        <v>160</v>
      </c>
      <c r="M282" s="473">
        <v>43</v>
      </c>
      <c r="N282" s="278">
        <v>0</v>
      </c>
      <c r="O282" s="278">
        <v>0</v>
      </c>
      <c r="P282" s="278">
        <v>0</v>
      </c>
      <c r="Q282" s="278">
        <v>0</v>
      </c>
      <c r="R282" s="281">
        <v>203</v>
      </c>
      <c r="S282" s="496">
        <f t="shared" si="69"/>
        <v>203</v>
      </c>
      <c r="T282" s="278">
        <v>160</v>
      </c>
      <c r="U282" s="281">
        <v>43</v>
      </c>
      <c r="V282" s="278"/>
      <c r="W282" s="278"/>
      <c r="X282" s="278"/>
      <c r="Y282" s="278"/>
      <c r="Z282" s="281">
        <v>203</v>
      </c>
    </row>
    <row r="283" spans="1:26" s="818" customFormat="1" ht="15.75" customHeight="1">
      <c r="A283" s="1235">
        <v>31010</v>
      </c>
      <c r="B283" s="178" t="s">
        <v>1113</v>
      </c>
      <c r="C283" s="855">
        <f t="shared" si="66"/>
        <v>25400</v>
      </c>
      <c r="D283" s="185">
        <f t="shared" si="67"/>
        <v>20000</v>
      </c>
      <c r="E283" s="512">
        <f t="shared" si="68"/>
        <v>5400</v>
      </c>
      <c r="F283" s="885">
        <v>0</v>
      </c>
      <c r="G283" s="801">
        <v>0</v>
      </c>
      <c r="H283" s="801">
        <v>0</v>
      </c>
      <c r="I283" s="278">
        <v>0</v>
      </c>
      <c r="J283" s="281">
        <v>25400</v>
      </c>
      <c r="K283" s="479">
        <v>25400</v>
      </c>
      <c r="L283" s="473">
        <v>20000</v>
      </c>
      <c r="M283" s="473">
        <v>5400</v>
      </c>
      <c r="N283" s="278">
        <v>0</v>
      </c>
      <c r="O283" s="278">
        <v>0</v>
      </c>
      <c r="P283" s="278">
        <v>0</v>
      </c>
      <c r="Q283" s="278">
        <v>0</v>
      </c>
      <c r="R283" s="281">
        <v>25400</v>
      </c>
      <c r="S283" s="496">
        <f t="shared" si="69"/>
        <v>25185</v>
      </c>
      <c r="T283" s="278">
        <v>19831</v>
      </c>
      <c r="U283" s="281">
        <v>5354</v>
      </c>
      <c r="V283" s="278"/>
      <c r="W283" s="278"/>
      <c r="X283" s="278"/>
      <c r="Y283" s="278"/>
      <c r="Z283" s="281">
        <v>25185</v>
      </c>
    </row>
    <row r="284" spans="1:26" s="818" customFormat="1" ht="15.75" customHeight="1">
      <c r="A284" s="1247">
        <v>11102026</v>
      </c>
      <c r="B284" s="178" t="s">
        <v>1114</v>
      </c>
      <c r="C284" s="855">
        <f>SUM(F284:J284)</f>
        <v>930</v>
      </c>
      <c r="D284" s="927">
        <f>SUM(C284)/1</f>
        <v>930</v>
      </c>
      <c r="E284" s="928">
        <f>SUM(D284)*0</f>
        <v>0</v>
      </c>
      <c r="F284" s="885">
        <v>930</v>
      </c>
      <c r="G284" s="801">
        <v>0</v>
      </c>
      <c r="H284" s="801">
        <v>0</v>
      </c>
      <c r="I284" s="278">
        <v>0</v>
      </c>
      <c r="J284" s="281">
        <v>0</v>
      </c>
      <c r="K284" s="479">
        <v>930</v>
      </c>
      <c r="L284" s="473">
        <v>930</v>
      </c>
      <c r="M284" s="473">
        <v>0</v>
      </c>
      <c r="N284" s="278">
        <v>930</v>
      </c>
      <c r="O284" s="278">
        <v>0</v>
      </c>
      <c r="P284" s="278">
        <v>0</v>
      </c>
      <c r="Q284" s="278">
        <v>0</v>
      </c>
      <c r="R284" s="281">
        <v>0</v>
      </c>
      <c r="S284" s="496">
        <f t="shared" si="69"/>
        <v>930</v>
      </c>
      <c r="T284" s="801">
        <v>930</v>
      </c>
      <c r="U284" s="886"/>
      <c r="V284" s="278">
        <v>930</v>
      </c>
      <c r="W284" s="278"/>
      <c r="X284" s="278"/>
      <c r="Y284" s="278"/>
      <c r="Z284" s="281"/>
    </row>
    <row r="285" spans="1:26" s="818" customFormat="1" ht="15.75" customHeight="1">
      <c r="A285" s="1247">
        <v>31032</v>
      </c>
      <c r="B285" s="178" t="s">
        <v>1115</v>
      </c>
      <c r="C285" s="855">
        <f t="shared" si="66"/>
        <v>575</v>
      </c>
      <c r="D285" s="927">
        <f>SUM(C285)/1</f>
        <v>575</v>
      </c>
      <c r="E285" s="928">
        <f>SUM(D285)*0</f>
        <v>0</v>
      </c>
      <c r="F285" s="885">
        <v>0</v>
      </c>
      <c r="G285" s="801">
        <v>0</v>
      </c>
      <c r="H285" s="801">
        <v>0</v>
      </c>
      <c r="I285" s="278">
        <v>575</v>
      </c>
      <c r="J285" s="281">
        <v>0</v>
      </c>
      <c r="K285" s="479">
        <v>575</v>
      </c>
      <c r="L285" s="473">
        <v>575</v>
      </c>
      <c r="M285" s="473">
        <v>0</v>
      </c>
      <c r="N285" s="278">
        <v>0</v>
      </c>
      <c r="O285" s="278">
        <v>0</v>
      </c>
      <c r="P285" s="278">
        <v>0</v>
      </c>
      <c r="Q285" s="278">
        <v>575</v>
      </c>
      <c r="R285" s="281">
        <v>0</v>
      </c>
      <c r="S285" s="496">
        <f t="shared" si="69"/>
        <v>575</v>
      </c>
      <c r="T285" s="801">
        <v>575</v>
      </c>
      <c r="U285" s="886"/>
      <c r="V285" s="278"/>
      <c r="W285" s="278"/>
      <c r="X285" s="278"/>
      <c r="Y285" s="278">
        <v>575</v>
      </c>
      <c r="Z285" s="281"/>
    </row>
    <row r="286" spans="1:26" s="818" customFormat="1" ht="15.75" customHeight="1">
      <c r="A286" s="1247">
        <v>31068</v>
      </c>
      <c r="B286" s="178" t="s">
        <v>1116</v>
      </c>
      <c r="C286" s="855">
        <f t="shared" si="66"/>
        <v>15000</v>
      </c>
      <c r="D286" s="185">
        <f t="shared" si="67"/>
        <v>11811</v>
      </c>
      <c r="E286" s="512">
        <f t="shared" si="68"/>
        <v>3189</v>
      </c>
      <c r="F286" s="885">
        <v>0</v>
      </c>
      <c r="G286" s="801">
        <v>0</v>
      </c>
      <c r="H286" s="801">
        <v>0</v>
      </c>
      <c r="I286" s="278">
        <v>0</v>
      </c>
      <c r="J286" s="281">
        <v>15000</v>
      </c>
      <c r="K286" s="479">
        <v>15000</v>
      </c>
      <c r="L286" s="473">
        <v>11811</v>
      </c>
      <c r="M286" s="473">
        <v>3189</v>
      </c>
      <c r="N286" s="278">
        <v>0</v>
      </c>
      <c r="O286" s="278">
        <v>0</v>
      </c>
      <c r="P286" s="278">
        <v>0</v>
      </c>
      <c r="Q286" s="278">
        <v>0</v>
      </c>
      <c r="R286" s="281">
        <v>15000</v>
      </c>
      <c r="S286" s="496">
        <f t="shared" si="69"/>
        <v>15000</v>
      </c>
      <c r="T286" s="278">
        <v>11811</v>
      </c>
      <c r="U286" s="281">
        <v>3189</v>
      </c>
      <c r="V286" s="278"/>
      <c r="W286" s="278"/>
      <c r="X286" s="278"/>
      <c r="Y286" s="278"/>
      <c r="Z286" s="281">
        <v>15000</v>
      </c>
    </row>
    <row r="287" spans="1:26" s="818" customFormat="1" ht="15.75" customHeight="1">
      <c r="A287" s="1247">
        <v>31002</v>
      </c>
      <c r="B287" s="178" t="s">
        <v>1117</v>
      </c>
      <c r="C287" s="855">
        <f t="shared" si="66"/>
        <v>34950</v>
      </c>
      <c r="D287" s="185">
        <f t="shared" si="67"/>
        <v>27520</v>
      </c>
      <c r="E287" s="512">
        <f t="shared" si="68"/>
        <v>7430</v>
      </c>
      <c r="F287" s="885">
        <v>0</v>
      </c>
      <c r="G287" s="801">
        <v>0</v>
      </c>
      <c r="H287" s="801">
        <v>0</v>
      </c>
      <c r="I287" s="278">
        <v>34950</v>
      </c>
      <c r="J287" s="281">
        <v>0</v>
      </c>
      <c r="K287" s="479">
        <v>33597</v>
      </c>
      <c r="L287" s="473">
        <v>27520</v>
      </c>
      <c r="M287" s="473">
        <v>7430</v>
      </c>
      <c r="N287" s="278">
        <v>0</v>
      </c>
      <c r="O287" s="278">
        <v>0</v>
      </c>
      <c r="P287" s="278">
        <v>0</v>
      </c>
      <c r="Q287" s="278">
        <v>33597</v>
      </c>
      <c r="R287" s="281">
        <v>0</v>
      </c>
      <c r="S287" s="496">
        <f t="shared" si="69"/>
        <v>32994</v>
      </c>
      <c r="T287" s="278">
        <v>25692</v>
      </c>
      <c r="U287" s="281">
        <v>7302</v>
      </c>
      <c r="V287" s="278"/>
      <c r="W287" s="278"/>
      <c r="X287" s="278"/>
      <c r="Y287" s="278">
        <v>32994</v>
      </c>
      <c r="Z287" s="281">
        <f>32994-32994</f>
        <v>0</v>
      </c>
    </row>
    <row r="288" spans="1:26" s="818" customFormat="1" ht="17.25" customHeight="1">
      <c r="A288" s="1247">
        <v>31049</v>
      </c>
      <c r="B288" s="178" t="s">
        <v>212</v>
      </c>
      <c r="C288" s="855">
        <f>SUM(F288:J288)</f>
        <v>60960</v>
      </c>
      <c r="D288" s="185">
        <f t="shared" si="67"/>
        <v>48000</v>
      </c>
      <c r="E288" s="512">
        <f t="shared" si="68"/>
        <v>12960</v>
      </c>
      <c r="F288" s="885">
        <v>0</v>
      </c>
      <c r="G288" s="801">
        <v>0</v>
      </c>
      <c r="H288" s="801">
        <v>0</v>
      </c>
      <c r="I288" s="278">
        <v>0</v>
      </c>
      <c r="J288" s="281">
        <v>60960</v>
      </c>
      <c r="K288" s="479">
        <v>60960</v>
      </c>
      <c r="L288" s="473">
        <v>48000</v>
      </c>
      <c r="M288" s="473">
        <v>12960</v>
      </c>
      <c r="N288" s="278">
        <v>0</v>
      </c>
      <c r="O288" s="278">
        <v>0</v>
      </c>
      <c r="P288" s="278">
        <v>0</v>
      </c>
      <c r="Q288" s="278">
        <v>0</v>
      </c>
      <c r="R288" s="281">
        <v>60960</v>
      </c>
      <c r="S288" s="496">
        <f t="shared" si="69"/>
        <v>60960</v>
      </c>
      <c r="T288" s="278">
        <v>48000</v>
      </c>
      <c r="U288" s="281">
        <v>12960</v>
      </c>
      <c r="V288" s="278"/>
      <c r="W288" s="278"/>
      <c r="X288" s="278"/>
      <c r="Y288" s="278"/>
      <c r="Z288" s="281">
        <v>60960</v>
      </c>
    </row>
    <row r="289" spans="1:26" s="818" customFormat="1" ht="15.75" customHeight="1">
      <c r="A289" s="1247">
        <v>31054</v>
      </c>
      <c r="B289" s="178" t="s">
        <v>1118</v>
      </c>
      <c r="C289" s="855">
        <f>SUM(F289:J289)</f>
        <v>9442</v>
      </c>
      <c r="D289" s="185">
        <f t="shared" si="67"/>
        <v>7435</v>
      </c>
      <c r="E289" s="512">
        <f t="shared" si="68"/>
        <v>2007</v>
      </c>
      <c r="F289" s="885">
        <v>0</v>
      </c>
      <c r="G289" s="801">
        <v>0</v>
      </c>
      <c r="H289" s="801">
        <v>0</v>
      </c>
      <c r="I289" s="278">
        <v>0</v>
      </c>
      <c r="J289" s="281">
        <v>9442</v>
      </c>
      <c r="K289" s="479">
        <v>3519</v>
      </c>
      <c r="L289" s="473">
        <v>7435</v>
      </c>
      <c r="M289" s="473">
        <v>2007</v>
      </c>
      <c r="N289" s="278">
        <v>0</v>
      </c>
      <c r="O289" s="278">
        <v>0</v>
      </c>
      <c r="P289" s="278">
        <v>0</v>
      </c>
      <c r="Q289" s="278">
        <v>0</v>
      </c>
      <c r="R289" s="281">
        <v>3519</v>
      </c>
      <c r="S289" s="496"/>
      <c r="T289" s="278"/>
      <c r="U289" s="281"/>
      <c r="V289" s="278"/>
      <c r="W289" s="278"/>
      <c r="X289" s="278"/>
      <c r="Y289" s="278"/>
      <c r="Z289" s="281"/>
    </row>
    <row r="290" spans="1:26" s="818" customFormat="1" ht="15.75" customHeight="1">
      <c r="A290" s="1247">
        <v>31018</v>
      </c>
      <c r="B290" s="178" t="s">
        <v>1119</v>
      </c>
      <c r="C290" s="855">
        <f t="shared" si="66"/>
        <v>107</v>
      </c>
      <c r="D290" s="185">
        <f t="shared" si="67"/>
        <v>84</v>
      </c>
      <c r="E290" s="512">
        <f t="shared" si="68"/>
        <v>23</v>
      </c>
      <c r="F290" s="885">
        <v>107</v>
      </c>
      <c r="G290" s="801">
        <v>0</v>
      </c>
      <c r="H290" s="801">
        <v>0</v>
      </c>
      <c r="I290" s="278">
        <v>0</v>
      </c>
      <c r="J290" s="281">
        <v>0</v>
      </c>
      <c r="K290" s="479">
        <v>107</v>
      </c>
      <c r="L290" s="473">
        <v>84</v>
      </c>
      <c r="M290" s="473">
        <v>23</v>
      </c>
      <c r="N290" s="278">
        <v>107</v>
      </c>
      <c r="O290" s="278">
        <v>0</v>
      </c>
      <c r="P290" s="278">
        <v>0</v>
      </c>
      <c r="Q290" s="278">
        <v>0</v>
      </c>
      <c r="R290" s="281">
        <v>0</v>
      </c>
      <c r="S290" s="496">
        <f t="shared" si="69"/>
        <v>84</v>
      </c>
      <c r="T290" s="278">
        <v>84</v>
      </c>
      <c r="U290" s="281"/>
      <c r="V290" s="278">
        <v>84</v>
      </c>
      <c r="W290" s="278"/>
      <c r="X290" s="278"/>
      <c r="Y290" s="278"/>
      <c r="Z290" s="281"/>
    </row>
    <row r="291" spans="1:26" s="818" customFormat="1" ht="15.75" customHeight="1">
      <c r="A291" s="1247">
        <v>31037</v>
      </c>
      <c r="B291" s="178" t="s">
        <v>1120</v>
      </c>
      <c r="C291" s="855">
        <f t="shared" si="66"/>
        <v>53015</v>
      </c>
      <c r="D291" s="185">
        <f t="shared" si="67"/>
        <v>41744</v>
      </c>
      <c r="E291" s="512">
        <f t="shared" si="68"/>
        <v>11271</v>
      </c>
      <c r="F291" s="885">
        <v>0</v>
      </c>
      <c r="G291" s="801">
        <v>0</v>
      </c>
      <c r="H291" s="801">
        <v>0</v>
      </c>
      <c r="I291" s="278">
        <v>0</v>
      </c>
      <c r="J291" s="281">
        <v>53015</v>
      </c>
      <c r="K291" s="479">
        <v>31630</v>
      </c>
      <c r="L291" s="473">
        <v>41744</v>
      </c>
      <c r="M291" s="473">
        <v>11271</v>
      </c>
      <c r="N291" s="278">
        <v>0</v>
      </c>
      <c r="O291" s="278">
        <v>0</v>
      </c>
      <c r="P291" s="278">
        <v>0</v>
      </c>
      <c r="Q291" s="278">
        <v>0</v>
      </c>
      <c r="R291" s="281">
        <v>31630</v>
      </c>
      <c r="S291" s="496">
        <f t="shared" si="69"/>
        <v>10687</v>
      </c>
      <c r="T291" s="278">
        <v>9135</v>
      </c>
      <c r="U291" s="281">
        <v>1552</v>
      </c>
      <c r="V291" s="278"/>
      <c r="W291" s="278"/>
      <c r="X291" s="278"/>
      <c r="Y291" s="278"/>
      <c r="Z291" s="281">
        <v>10687</v>
      </c>
    </row>
    <row r="292" spans="1:26" s="818" customFormat="1" ht="15.75" customHeight="1">
      <c r="A292" s="1247">
        <v>31033</v>
      </c>
      <c r="B292" s="178" t="s">
        <v>1121</v>
      </c>
      <c r="C292" s="855">
        <f t="shared" si="66"/>
        <v>575</v>
      </c>
      <c r="D292" s="927">
        <f>SUM(C292)/1</f>
        <v>575</v>
      </c>
      <c r="E292" s="928">
        <f>SUM(D292)*0</f>
        <v>0</v>
      </c>
      <c r="F292" s="885">
        <v>575</v>
      </c>
      <c r="G292" s="801">
        <v>0</v>
      </c>
      <c r="H292" s="801">
        <v>0</v>
      </c>
      <c r="I292" s="278">
        <v>0</v>
      </c>
      <c r="J292" s="281">
        <v>0</v>
      </c>
      <c r="K292" s="479">
        <v>575</v>
      </c>
      <c r="L292" s="473">
        <v>575</v>
      </c>
      <c r="M292" s="473">
        <v>0</v>
      </c>
      <c r="N292" s="278">
        <v>575</v>
      </c>
      <c r="O292" s="278">
        <v>0</v>
      </c>
      <c r="P292" s="278">
        <v>0</v>
      </c>
      <c r="Q292" s="278">
        <v>0</v>
      </c>
      <c r="R292" s="281">
        <v>0</v>
      </c>
      <c r="S292" s="496">
        <f t="shared" si="69"/>
        <v>575</v>
      </c>
      <c r="T292" s="801">
        <v>575</v>
      </c>
      <c r="U292" s="886"/>
      <c r="V292" s="278">
        <v>575</v>
      </c>
      <c r="W292" s="278"/>
      <c r="X292" s="278"/>
      <c r="Y292" s="278"/>
      <c r="Z292" s="281"/>
    </row>
    <row r="293" spans="1:26" s="818" customFormat="1" ht="15.75" customHeight="1">
      <c r="A293" s="1247">
        <v>31014</v>
      </c>
      <c r="B293" s="178" t="s">
        <v>1122</v>
      </c>
      <c r="C293" s="855">
        <f t="shared" si="66"/>
        <v>2276</v>
      </c>
      <c r="D293" s="185">
        <f t="shared" si="67"/>
        <v>1792</v>
      </c>
      <c r="E293" s="512">
        <f t="shared" si="68"/>
        <v>484</v>
      </c>
      <c r="F293" s="885">
        <v>2276</v>
      </c>
      <c r="G293" s="801">
        <v>0</v>
      </c>
      <c r="H293" s="801">
        <v>0</v>
      </c>
      <c r="I293" s="278">
        <v>0</v>
      </c>
      <c r="J293" s="281">
        <v>0</v>
      </c>
      <c r="K293" s="479">
        <v>2276</v>
      </c>
      <c r="L293" s="473">
        <v>1792</v>
      </c>
      <c r="M293" s="473">
        <v>484</v>
      </c>
      <c r="N293" s="278">
        <v>2276</v>
      </c>
      <c r="O293" s="278">
        <v>0</v>
      </c>
      <c r="P293" s="278">
        <v>0</v>
      </c>
      <c r="Q293" s="278">
        <v>0</v>
      </c>
      <c r="R293" s="281">
        <v>0</v>
      </c>
      <c r="S293" s="496">
        <f t="shared" si="69"/>
        <v>2276</v>
      </c>
      <c r="T293" s="278">
        <v>1792</v>
      </c>
      <c r="U293" s="281">
        <v>484</v>
      </c>
      <c r="V293" s="278">
        <v>2276</v>
      </c>
      <c r="W293" s="278"/>
      <c r="X293" s="278"/>
      <c r="Y293" s="278"/>
      <c r="Z293" s="281"/>
    </row>
    <row r="294" spans="1:26" s="818" customFormat="1" ht="15.75" customHeight="1">
      <c r="A294" s="1247"/>
      <c r="B294" s="178" t="s">
        <v>1123</v>
      </c>
      <c r="C294" s="855">
        <f t="shared" si="66"/>
        <v>4882</v>
      </c>
      <c r="D294" s="185">
        <f t="shared" si="67"/>
        <v>3844</v>
      </c>
      <c r="E294" s="512">
        <f t="shared" si="68"/>
        <v>1038</v>
      </c>
      <c r="F294" s="885">
        <v>4882</v>
      </c>
      <c r="G294" s="801">
        <v>0</v>
      </c>
      <c r="H294" s="801">
        <v>0</v>
      </c>
      <c r="I294" s="278">
        <v>0</v>
      </c>
      <c r="J294" s="281">
        <v>0</v>
      </c>
      <c r="K294" s="479"/>
      <c r="L294" s="473">
        <v>3844</v>
      </c>
      <c r="M294" s="473">
        <v>1038</v>
      </c>
      <c r="N294" s="278"/>
      <c r="O294" s="278">
        <v>0</v>
      </c>
      <c r="P294" s="278">
        <v>0</v>
      </c>
      <c r="Q294" s="278">
        <v>0</v>
      </c>
      <c r="R294" s="281">
        <v>0</v>
      </c>
      <c r="S294" s="496"/>
      <c r="T294" s="278"/>
      <c r="U294" s="281"/>
      <c r="V294" s="278"/>
      <c r="W294" s="278"/>
      <c r="X294" s="278"/>
      <c r="Y294" s="278"/>
      <c r="Z294" s="281"/>
    </row>
    <row r="295" spans="1:26" s="818" customFormat="1" ht="15.75" customHeight="1">
      <c r="A295" s="1247">
        <v>31051</v>
      </c>
      <c r="B295" s="178" t="s">
        <v>1124</v>
      </c>
      <c r="C295" s="855">
        <f t="shared" si="66"/>
        <v>24150</v>
      </c>
      <c r="D295" s="185">
        <f t="shared" si="67"/>
        <v>19016</v>
      </c>
      <c r="E295" s="512">
        <f t="shared" si="68"/>
        <v>5134</v>
      </c>
      <c r="F295" s="885">
        <v>0</v>
      </c>
      <c r="G295" s="801">
        <v>0</v>
      </c>
      <c r="H295" s="801">
        <v>0</v>
      </c>
      <c r="I295" s="278">
        <v>0</v>
      </c>
      <c r="J295" s="281">
        <v>24150</v>
      </c>
      <c r="K295" s="479">
        <v>24150</v>
      </c>
      <c r="L295" s="473">
        <v>19016</v>
      </c>
      <c r="M295" s="473">
        <v>5134</v>
      </c>
      <c r="N295" s="278">
        <v>0</v>
      </c>
      <c r="O295" s="278">
        <v>0</v>
      </c>
      <c r="P295" s="278">
        <v>0</v>
      </c>
      <c r="Q295" s="278">
        <v>0</v>
      </c>
      <c r="R295" s="281">
        <v>24150</v>
      </c>
      <c r="S295" s="496">
        <f t="shared" si="69"/>
        <v>23832</v>
      </c>
      <c r="T295" s="278">
        <v>18765</v>
      </c>
      <c r="U295" s="281">
        <v>5067</v>
      </c>
      <c r="V295" s="278"/>
      <c r="W295" s="278"/>
      <c r="X295" s="278"/>
      <c r="Y295" s="278"/>
      <c r="Z295" s="281">
        <v>23832</v>
      </c>
    </row>
    <row r="296" spans="1:26" s="818" customFormat="1" ht="15.75" customHeight="1">
      <c r="A296" s="1247">
        <v>31074</v>
      </c>
      <c r="B296" s="178" t="s">
        <v>1125</v>
      </c>
      <c r="C296" s="855">
        <f t="shared" si="66"/>
        <v>1500</v>
      </c>
      <c r="D296" s="185">
        <f t="shared" si="67"/>
        <v>1181</v>
      </c>
      <c r="E296" s="512">
        <f t="shared" si="68"/>
        <v>319</v>
      </c>
      <c r="F296" s="885">
        <v>1500</v>
      </c>
      <c r="G296" s="801">
        <v>0</v>
      </c>
      <c r="H296" s="801">
        <v>0</v>
      </c>
      <c r="I296" s="278">
        <v>0</v>
      </c>
      <c r="J296" s="281">
        <v>0</v>
      </c>
      <c r="K296" s="479">
        <v>1500</v>
      </c>
      <c r="L296" s="473">
        <v>1181</v>
      </c>
      <c r="M296" s="473">
        <v>319</v>
      </c>
      <c r="N296" s="278">
        <v>1500</v>
      </c>
      <c r="O296" s="278">
        <v>0</v>
      </c>
      <c r="P296" s="278">
        <v>0</v>
      </c>
      <c r="Q296" s="278">
        <v>0</v>
      </c>
      <c r="R296" s="281">
        <v>0</v>
      </c>
      <c r="S296" s="496">
        <f t="shared" si="69"/>
        <v>3620</v>
      </c>
      <c r="T296" s="278">
        <v>3620</v>
      </c>
      <c r="U296" s="281"/>
      <c r="V296" s="278">
        <v>770</v>
      </c>
      <c r="W296" s="278">
        <v>2850</v>
      </c>
      <c r="X296" s="278"/>
      <c r="Y296" s="278"/>
      <c r="Z296" s="281"/>
    </row>
    <row r="297" spans="1:26" s="818" customFormat="1" ht="15.75" customHeight="1">
      <c r="A297" s="1247">
        <v>31073</v>
      </c>
      <c r="B297" s="178" t="s">
        <v>1126</v>
      </c>
      <c r="C297" s="855">
        <f t="shared" si="66"/>
        <v>5748</v>
      </c>
      <c r="D297" s="185">
        <f t="shared" si="67"/>
        <v>4526</v>
      </c>
      <c r="E297" s="512">
        <f t="shared" si="68"/>
        <v>1222</v>
      </c>
      <c r="F297" s="885">
        <v>0</v>
      </c>
      <c r="G297" s="801">
        <v>0</v>
      </c>
      <c r="H297" s="801">
        <v>0</v>
      </c>
      <c r="I297" s="278">
        <v>0</v>
      </c>
      <c r="J297" s="281">
        <v>5748</v>
      </c>
      <c r="K297" s="479">
        <v>5748</v>
      </c>
      <c r="L297" s="473">
        <v>4526</v>
      </c>
      <c r="M297" s="473">
        <v>1222</v>
      </c>
      <c r="N297" s="278">
        <v>0</v>
      </c>
      <c r="O297" s="278">
        <v>0</v>
      </c>
      <c r="P297" s="278">
        <v>0</v>
      </c>
      <c r="Q297" s="278">
        <v>0</v>
      </c>
      <c r="R297" s="281">
        <v>5748</v>
      </c>
      <c r="S297" s="496">
        <f t="shared" si="69"/>
        <v>5748</v>
      </c>
      <c r="T297" s="278">
        <v>4526</v>
      </c>
      <c r="U297" s="281">
        <v>1222</v>
      </c>
      <c r="V297" s="278"/>
      <c r="W297" s="278"/>
      <c r="X297" s="278"/>
      <c r="Y297" s="278"/>
      <c r="Z297" s="281">
        <v>5748</v>
      </c>
    </row>
    <row r="298" spans="1:26" s="818" customFormat="1" ht="15.75" customHeight="1">
      <c r="A298" s="1247">
        <v>31059</v>
      </c>
      <c r="B298" s="178" t="s">
        <v>1127</v>
      </c>
      <c r="C298" s="855">
        <f t="shared" si="66"/>
        <v>8573</v>
      </c>
      <c r="D298" s="185">
        <f t="shared" si="67"/>
        <v>6750</v>
      </c>
      <c r="E298" s="512">
        <f t="shared" si="68"/>
        <v>1823</v>
      </c>
      <c r="F298" s="885">
        <v>0</v>
      </c>
      <c r="G298" s="801">
        <v>0</v>
      </c>
      <c r="H298" s="801">
        <v>0</v>
      </c>
      <c r="I298" s="278">
        <v>0</v>
      </c>
      <c r="J298" s="281">
        <v>8573</v>
      </c>
      <c r="K298" s="479">
        <v>8573</v>
      </c>
      <c r="L298" s="473">
        <v>6750</v>
      </c>
      <c r="M298" s="473">
        <v>1823</v>
      </c>
      <c r="N298" s="278">
        <v>0</v>
      </c>
      <c r="O298" s="278">
        <v>0</v>
      </c>
      <c r="P298" s="278">
        <v>0</v>
      </c>
      <c r="Q298" s="278">
        <v>0</v>
      </c>
      <c r="R298" s="281">
        <v>8573</v>
      </c>
      <c r="S298" s="496">
        <f t="shared" si="69"/>
        <v>8572</v>
      </c>
      <c r="T298" s="278">
        <v>6750</v>
      </c>
      <c r="U298" s="281">
        <v>1822</v>
      </c>
      <c r="V298" s="278"/>
      <c r="W298" s="278"/>
      <c r="X298" s="278"/>
      <c r="Y298" s="278"/>
      <c r="Z298" s="281">
        <v>8572</v>
      </c>
    </row>
    <row r="299" spans="1:26" s="818" customFormat="1" ht="15.75" customHeight="1">
      <c r="A299" s="1247">
        <v>21102008</v>
      </c>
      <c r="B299" s="178" t="s">
        <v>1128</v>
      </c>
      <c r="C299" s="855">
        <f t="shared" si="66"/>
        <v>6623</v>
      </c>
      <c r="D299" s="185">
        <f t="shared" si="67"/>
        <v>5215</v>
      </c>
      <c r="E299" s="512">
        <f t="shared" si="68"/>
        <v>1408</v>
      </c>
      <c r="F299" s="885">
        <v>0</v>
      </c>
      <c r="G299" s="801">
        <v>0</v>
      </c>
      <c r="H299" s="801">
        <v>0</v>
      </c>
      <c r="I299" s="278">
        <v>0</v>
      </c>
      <c r="J299" s="281">
        <v>6623</v>
      </c>
      <c r="K299" s="479">
        <v>6623</v>
      </c>
      <c r="L299" s="473">
        <v>5215</v>
      </c>
      <c r="M299" s="473">
        <v>1408</v>
      </c>
      <c r="N299" s="278">
        <v>0</v>
      </c>
      <c r="O299" s="278">
        <v>0</v>
      </c>
      <c r="P299" s="278">
        <v>0</v>
      </c>
      <c r="Q299" s="278">
        <v>0</v>
      </c>
      <c r="R299" s="281">
        <v>6623</v>
      </c>
      <c r="S299" s="496">
        <f t="shared" si="69"/>
        <v>6623</v>
      </c>
      <c r="T299" s="278">
        <v>5215</v>
      </c>
      <c r="U299" s="281">
        <v>1408</v>
      </c>
      <c r="V299" s="278"/>
      <c r="W299" s="278"/>
      <c r="X299" s="278"/>
      <c r="Y299" s="278"/>
      <c r="Z299" s="281">
        <v>6623</v>
      </c>
    </row>
    <row r="300" spans="1:26" s="818" customFormat="1" ht="15.75" customHeight="1">
      <c r="A300" s="1235">
        <v>31061</v>
      </c>
      <c r="B300" s="178" t="s">
        <v>1129</v>
      </c>
      <c r="C300" s="855">
        <f t="shared" si="66"/>
        <v>4318</v>
      </c>
      <c r="D300" s="185">
        <f t="shared" si="67"/>
        <v>3400</v>
      </c>
      <c r="E300" s="512">
        <f t="shared" si="68"/>
        <v>918</v>
      </c>
      <c r="F300" s="885">
        <v>0</v>
      </c>
      <c r="G300" s="801">
        <v>0</v>
      </c>
      <c r="H300" s="801">
        <v>0</v>
      </c>
      <c r="I300" s="278">
        <v>0</v>
      </c>
      <c r="J300" s="281">
        <v>4318</v>
      </c>
      <c r="K300" s="479">
        <v>4318</v>
      </c>
      <c r="L300" s="473">
        <v>3400</v>
      </c>
      <c r="M300" s="473">
        <v>918</v>
      </c>
      <c r="N300" s="278">
        <v>0</v>
      </c>
      <c r="O300" s="278">
        <v>0</v>
      </c>
      <c r="P300" s="278">
        <v>0</v>
      </c>
      <c r="Q300" s="278">
        <v>0</v>
      </c>
      <c r="R300" s="281">
        <v>4318</v>
      </c>
      <c r="S300" s="496">
        <f t="shared" si="69"/>
        <v>2022</v>
      </c>
      <c r="T300" s="278">
        <v>1592</v>
      </c>
      <c r="U300" s="281">
        <v>430</v>
      </c>
      <c r="V300" s="278"/>
      <c r="W300" s="278"/>
      <c r="X300" s="278"/>
      <c r="Y300" s="278"/>
      <c r="Z300" s="281">
        <v>2022</v>
      </c>
    </row>
    <row r="301" spans="1:26" s="818" customFormat="1" ht="15.75" customHeight="1">
      <c r="A301" s="1235">
        <v>11102001</v>
      </c>
      <c r="B301" s="178" t="s">
        <v>1130</v>
      </c>
      <c r="C301" s="855">
        <f t="shared" si="66"/>
        <v>191</v>
      </c>
      <c r="D301" s="185">
        <f t="shared" si="67"/>
        <v>150</v>
      </c>
      <c r="E301" s="512">
        <f t="shared" si="68"/>
        <v>41</v>
      </c>
      <c r="F301" s="885">
        <v>191</v>
      </c>
      <c r="G301" s="801">
        <v>0</v>
      </c>
      <c r="H301" s="801">
        <v>0</v>
      </c>
      <c r="I301" s="278">
        <v>0</v>
      </c>
      <c r="J301" s="281">
        <v>0</v>
      </c>
      <c r="K301" s="479">
        <v>191</v>
      </c>
      <c r="L301" s="473">
        <v>150</v>
      </c>
      <c r="M301" s="473">
        <v>41</v>
      </c>
      <c r="N301" s="278">
        <v>191</v>
      </c>
      <c r="O301" s="278">
        <v>0</v>
      </c>
      <c r="P301" s="278">
        <v>0</v>
      </c>
      <c r="Q301" s="278">
        <v>0</v>
      </c>
      <c r="R301" s="281">
        <v>0</v>
      </c>
      <c r="S301" s="496">
        <f t="shared" si="69"/>
        <v>191</v>
      </c>
      <c r="T301" s="278">
        <v>150</v>
      </c>
      <c r="U301" s="281">
        <v>41</v>
      </c>
      <c r="V301" s="278">
        <v>191</v>
      </c>
      <c r="W301" s="278"/>
      <c r="X301" s="278"/>
      <c r="Y301" s="278"/>
      <c r="Z301" s="281"/>
    </row>
    <row r="302" spans="1:26" s="818" customFormat="1" ht="15.75" customHeight="1">
      <c r="A302" s="1235">
        <v>31040</v>
      </c>
      <c r="B302" s="178" t="s">
        <v>1131</v>
      </c>
      <c r="C302" s="855">
        <f t="shared" si="66"/>
        <v>17386</v>
      </c>
      <c r="D302" s="185">
        <f t="shared" si="67"/>
        <v>13690</v>
      </c>
      <c r="E302" s="512">
        <f t="shared" si="68"/>
        <v>3696</v>
      </c>
      <c r="F302" s="885">
        <v>17386</v>
      </c>
      <c r="G302" s="801">
        <v>0</v>
      </c>
      <c r="H302" s="801">
        <v>0</v>
      </c>
      <c r="I302" s="278">
        <v>0</v>
      </c>
      <c r="J302" s="281">
        <v>0</v>
      </c>
      <c r="K302" s="479">
        <v>17386</v>
      </c>
      <c r="L302" s="473">
        <v>13690</v>
      </c>
      <c r="M302" s="473">
        <v>3696</v>
      </c>
      <c r="N302" s="278">
        <v>17386</v>
      </c>
      <c r="O302" s="278">
        <v>0</v>
      </c>
      <c r="P302" s="278">
        <v>0</v>
      </c>
      <c r="Q302" s="278">
        <v>0</v>
      </c>
      <c r="R302" s="281">
        <v>0</v>
      </c>
      <c r="S302" s="496"/>
      <c r="T302" s="278"/>
      <c r="U302" s="281"/>
      <c r="V302" s="278"/>
      <c r="W302" s="278"/>
      <c r="X302" s="278"/>
      <c r="Y302" s="278"/>
      <c r="Z302" s="281"/>
    </row>
    <row r="303" spans="1:26" s="818" customFormat="1" ht="15.75" customHeight="1">
      <c r="A303" s="1235">
        <v>31043</v>
      </c>
      <c r="B303" s="178" t="s">
        <v>1132</v>
      </c>
      <c r="C303" s="855">
        <f t="shared" si="66"/>
        <v>6350</v>
      </c>
      <c r="D303" s="185">
        <f t="shared" si="67"/>
        <v>5000</v>
      </c>
      <c r="E303" s="512">
        <f t="shared" si="68"/>
        <v>1350</v>
      </c>
      <c r="F303" s="885">
        <v>6350</v>
      </c>
      <c r="G303" s="801">
        <v>0</v>
      </c>
      <c r="H303" s="801">
        <v>0</v>
      </c>
      <c r="I303" s="278">
        <v>0</v>
      </c>
      <c r="J303" s="281">
        <v>0</v>
      </c>
      <c r="K303" s="479">
        <v>6350</v>
      </c>
      <c r="L303" s="473">
        <v>5000</v>
      </c>
      <c r="M303" s="473">
        <v>1350</v>
      </c>
      <c r="N303" s="278">
        <v>6350</v>
      </c>
      <c r="O303" s="278">
        <v>0</v>
      </c>
      <c r="P303" s="278">
        <v>0</v>
      </c>
      <c r="Q303" s="278">
        <v>0</v>
      </c>
      <c r="R303" s="281">
        <v>0</v>
      </c>
      <c r="S303" s="496">
        <f t="shared" si="69"/>
        <v>3178</v>
      </c>
      <c r="T303" s="278">
        <v>2502</v>
      </c>
      <c r="U303" s="281">
        <v>676</v>
      </c>
      <c r="V303" s="278">
        <v>3178</v>
      </c>
      <c r="W303" s="278"/>
      <c r="X303" s="278"/>
      <c r="Y303" s="278"/>
      <c r="Z303" s="281"/>
    </row>
    <row r="304" spans="1:26" s="818" customFormat="1" ht="15.75" customHeight="1">
      <c r="A304" s="1235">
        <v>31049</v>
      </c>
      <c r="B304" s="178" t="s">
        <v>1133</v>
      </c>
      <c r="C304" s="855">
        <f t="shared" si="66"/>
        <v>594</v>
      </c>
      <c r="D304" s="185">
        <f t="shared" si="67"/>
        <v>468</v>
      </c>
      <c r="E304" s="512">
        <f t="shared" si="68"/>
        <v>126</v>
      </c>
      <c r="F304" s="885">
        <v>594</v>
      </c>
      <c r="G304" s="801">
        <v>0</v>
      </c>
      <c r="H304" s="801">
        <v>0</v>
      </c>
      <c r="I304" s="278">
        <v>0</v>
      </c>
      <c r="J304" s="281">
        <v>0</v>
      </c>
      <c r="K304" s="479">
        <v>594</v>
      </c>
      <c r="L304" s="473">
        <v>468</v>
      </c>
      <c r="M304" s="473">
        <v>126</v>
      </c>
      <c r="N304" s="278">
        <v>594</v>
      </c>
      <c r="O304" s="278">
        <v>0</v>
      </c>
      <c r="P304" s="278">
        <v>0</v>
      </c>
      <c r="Q304" s="278">
        <v>0</v>
      </c>
      <c r="R304" s="281">
        <v>0</v>
      </c>
      <c r="S304" s="496">
        <f t="shared" si="69"/>
        <v>594</v>
      </c>
      <c r="T304" s="278">
        <v>468</v>
      </c>
      <c r="U304" s="281">
        <v>126</v>
      </c>
      <c r="V304" s="278">
        <v>594</v>
      </c>
      <c r="W304" s="278"/>
      <c r="X304" s="278"/>
      <c r="Y304" s="278"/>
      <c r="Z304" s="281"/>
    </row>
    <row r="305" spans="1:26" s="818" customFormat="1" ht="15.75" customHeight="1">
      <c r="A305" s="1234">
        <v>32202001</v>
      </c>
      <c r="B305" s="178" t="s">
        <v>1134</v>
      </c>
      <c r="C305" s="855">
        <f t="shared" si="66"/>
        <v>1651</v>
      </c>
      <c r="D305" s="185">
        <f t="shared" si="67"/>
        <v>1300</v>
      </c>
      <c r="E305" s="512">
        <f t="shared" si="68"/>
        <v>351</v>
      </c>
      <c r="F305" s="885">
        <v>1651</v>
      </c>
      <c r="G305" s="801">
        <v>0</v>
      </c>
      <c r="H305" s="801">
        <v>0</v>
      </c>
      <c r="I305" s="278">
        <v>0</v>
      </c>
      <c r="J305" s="281">
        <v>0</v>
      </c>
      <c r="K305" s="479">
        <v>1651</v>
      </c>
      <c r="L305" s="473">
        <v>1300</v>
      </c>
      <c r="M305" s="473">
        <v>351</v>
      </c>
      <c r="N305" s="278">
        <v>1651</v>
      </c>
      <c r="O305" s="278">
        <v>0</v>
      </c>
      <c r="P305" s="278">
        <v>0</v>
      </c>
      <c r="Q305" s="278">
        <v>0</v>
      </c>
      <c r="R305" s="281">
        <v>0</v>
      </c>
      <c r="S305" s="496"/>
      <c r="T305" s="278"/>
      <c r="U305" s="281"/>
      <c r="V305" s="278"/>
      <c r="W305" s="278"/>
      <c r="X305" s="278"/>
      <c r="Y305" s="278"/>
      <c r="Z305" s="281"/>
    </row>
    <row r="306" spans="1:26" s="818" customFormat="1" ht="15.75" customHeight="1">
      <c r="A306" s="1234">
        <v>21102064</v>
      </c>
      <c r="B306" s="178" t="s">
        <v>1135</v>
      </c>
      <c r="C306" s="855">
        <f t="shared" si="66"/>
        <v>287</v>
      </c>
      <c r="D306" s="185">
        <f t="shared" si="67"/>
        <v>226</v>
      </c>
      <c r="E306" s="512">
        <f t="shared" si="68"/>
        <v>61</v>
      </c>
      <c r="F306" s="885">
        <v>287</v>
      </c>
      <c r="G306" s="801">
        <v>0</v>
      </c>
      <c r="H306" s="801">
        <v>0</v>
      </c>
      <c r="I306" s="278">
        <v>0</v>
      </c>
      <c r="J306" s="281">
        <v>0</v>
      </c>
      <c r="K306" s="479">
        <v>287</v>
      </c>
      <c r="L306" s="473">
        <v>226</v>
      </c>
      <c r="M306" s="473">
        <v>61</v>
      </c>
      <c r="N306" s="278">
        <v>287</v>
      </c>
      <c r="O306" s="278">
        <v>0</v>
      </c>
      <c r="P306" s="278">
        <v>0</v>
      </c>
      <c r="Q306" s="278">
        <v>0</v>
      </c>
      <c r="R306" s="281">
        <v>0</v>
      </c>
      <c r="S306" s="496">
        <f t="shared" si="69"/>
        <v>287</v>
      </c>
      <c r="T306" s="278">
        <v>226</v>
      </c>
      <c r="U306" s="281">
        <v>61</v>
      </c>
      <c r="V306" s="278">
        <v>287</v>
      </c>
      <c r="W306" s="278"/>
      <c r="X306" s="278"/>
      <c r="Y306" s="278"/>
      <c r="Z306" s="281"/>
    </row>
    <row r="307" spans="1:26" s="818" customFormat="1" ht="15.75" customHeight="1">
      <c r="A307" s="1234">
        <v>21102066</v>
      </c>
      <c r="B307" s="178" t="s">
        <v>1136</v>
      </c>
      <c r="C307" s="855">
        <f t="shared" si="66"/>
        <v>187</v>
      </c>
      <c r="D307" s="185">
        <f t="shared" si="67"/>
        <v>147</v>
      </c>
      <c r="E307" s="512">
        <f t="shared" si="68"/>
        <v>40</v>
      </c>
      <c r="F307" s="885">
        <v>187</v>
      </c>
      <c r="G307" s="801">
        <v>0</v>
      </c>
      <c r="H307" s="801">
        <v>0</v>
      </c>
      <c r="I307" s="278">
        <v>0</v>
      </c>
      <c r="J307" s="281">
        <v>0</v>
      </c>
      <c r="K307" s="479">
        <v>187</v>
      </c>
      <c r="L307" s="473">
        <v>147</v>
      </c>
      <c r="M307" s="473">
        <v>40</v>
      </c>
      <c r="N307" s="278">
        <v>187</v>
      </c>
      <c r="O307" s="278">
        <v>0</v>
      </c>
      <c r="P307" s="278">
        <v>0</v>
      </c>
      <c r="Q307" s="278">
        <v>0</v>
      </c>
      <c r="R307" s="281">
        <v>0</v>
      </c>
      <c r="S307" s="496">
        <f t="shared" si="69"/>
        <v>187</v>
      </c>
      <c r="T307" s="278">
        <v>147</v>
      </c>
      <c r="U307" s="281">
        <v>40</v>
      </c>
      <c r="V307" s="278">
        <v>187</v>
      </c>
      <c r="W307" s="278"/>
      <c r="X307" s="278"/>
      <c r="Y307" s="278"/>
      <c r="Z307" s="281"/>
    </row>
    <row r="308" spans="1:26" s="818" customFormat="1" ht="15.75" customHeight="1">
      <c r="A308" s="1234">
        <v>41031</v>
      </c>
      <c r="B308" s="178" t="s">
        <v>701</v>
      </c>
      <c r="C308" s="855">
        <f t="shared" si="66"/>
        <v>1500</v>
      </c>
      <c r="D308" s="929">
        <f>SUM(C308)/1</f>
        <v>1500</v>
      </c>
      <c r="E308" s="930">
        <f>SUM(D308)*0</f>
        <v>0</v>
      </c>
      <c r="F308" s="885">
        <v>1500</v>
      </c>
      <c r="G308" s="801">
        <v>0</v>
      </c>
      <c r="H308" s="801">
        <v>0</v>
      </c>
      <c r="I308" s="278">
        <v>0</v>
      </c>
      <c r="J308" s="281">
        <v>0</v>
      </c>
      <c r="K308" s="479">
        <v>1500</v>
      </c>
      <c r="L308" s="473">
        <v>1500</v>
      </c>
      <c r="M308" s="473">
        <v>0</v>
      </c>
      <c r="N308" s="278">
        <v>1500</v>
      </c>
      <c r="O308" s="278">
        <v>0</v>
      </c>
      <c r="P308" s="278">
        <v>0</v>
      </c>
      <c r="Q308" s="278">
        <v>0</v>
      </c>
      <c r="R308" s="281">
        <v>0</v>
      </c>
      <c r="S308" s="496">
        <f t="shared" si="69"/>
        <v>276</v>
      </c>
      <c r="T308" s="801">
        <v>276</v>
      </c>
      <c r="U308" s="886"/>
      <c r="V308" s="278">
        <v>276</v>
      </c>
      <c r="W308" s="278"/>
      <c r="X308" s="278"/>
      <c r="Y308" s="278"/>
      <c r="Z308" s="281"/>
    </row>
    <row r="309" spans="1:26" s="818" customFormat="1" ht="15.75" customHeight="1">
      <c r="A309" s="1234">
        <v>41032</v>
      </c>
      <c r="B309" s="178" t="s">
        <v>669</v>
      </c>
      <c r="C309" s="855">
        <f>SUM(F309:J309)</f>
        <v>0</v>
      </c>
      <c r="D309" s="929">
        <f>SUM(C309)/1</f>
        <v>0</v>
      </c>
      <c r="E309" s="930">
        <f>SUM(D309)*0</f>
        <v>0</v>
      </c>
      <c r="F309" s="885"/>
      <c r="G309" s="801">
        <v>0</v>
      </c>
      <c r="H309" s="801">
        <v>0</v>
      </c>
      <c r="I309" s="278">
        <v>0</v>
      </c>
      <c r="J309" s="281">
        <v>0</v>
      </c>
      <c r="K309" s="479">
        <v>5739</v>
      </c>
      <c r="L309" s="473">
        <v>5739</v>
      </c>
      <c r="M309" s="473">
        <v>0</v>
      </c>
      <c r="N309" s="278">
        <v>5739</v>
      </c>
      <c r="O309" s="278">
        <v>0</v>
      </c>
      <c r="P309" s="278">
        <v>0</v>
      </c>
      <c r="Q309" s="278">
        <v>0</v>
      </c>
      <c r="R309" s="281">
        <v>0</v>
      </c>
      <c r="S309" s="496">
        <f t="shared" si="69"/>
        <v>5715</v>
      </c>
      <c r="T309" s="801">
        <v>4500</v>
      </c>
      <c r="U309" s="800">
        <v>1215</v>
      </c>
      <c r="V309" s="278">
        <v>5715</v>
      </c>
      <c r="W309" s="278"/>
      <c r="X309" s="278"/>
      <c r="Y309" s="278"/>
      <c r="Z309" s="281"/>
    </row>
    <row r="310" spans="1:26" s="818" customFormat="1" ht="15.75" customHeight="1">
      <c r="A310" s="1234">
        <v>41030</v>
      </c>
      <c r="B310" s="178" t="s">
        <v>884</v>
      </c>
      <c r="C310" s="855">
        <f t="shared" si="66"/>
        <v>130000</v>
      </c>
      <c r="D310" s="929">
        <f>SUM(C310)/1</f>
        <v>130000</v>
      </c>
      <c r="E310" s="930">
        <f>SUM(D310)*0</f>
        <v>0</v>
      </c>
      <c r="F310" s="885">
        <v>130000</v>
      </c>
      <c r="G310" s="801">
        <v>0</v>
      </c>
      <c r="H310" s="801">
        <v>0</v>
      </c>
      <c r="I310" s="278">
        <v>0</v>
      </c>
      <c r="J310" s="281">
        <v>0</v>
      </c>
      <c r="K310" s="479">
        <v>236443</v>
      </c>
      <c r="L310" s="473">
        <v>130000</v>
      </c>
      <c r="M310" s="473">
        <v>0</v>
      </c>
      <c r="N310" s="278">
        <v>236443</v>
      </c>
      <c r="O310" s="278">
        <v>0</v>
      </c>
      <c r="P310" s="278">
        <v>0</v>
      </c>
      <c r="Q310" s="278">
        <v>0</v>
      </c>
      <c r="R310" s="281">
        <v>0</v>
      </c>
      <c r="S310" s="496">
        <f t="shared" si="69"/>
        <v>226843</v>
      </c>
      <c r="T310" s="801">
        <v>210400</v>
      </c>
      <c r="U310" s="800">
        <v>16443</v>
      </c>
      <c r="V310" s="278">
        <v>226843</v>
      </c>
      <c r="W310" s="278"/>
      <c r="X310" s="278"/>
      <c r="Y310" s="278"/>
      <c r="Z310" s="281"/>
    </row>
    <row r="311" spans="1:26" s="818" customFormat="1" ht="15">
      <c r="A311" s="1234">
        <v>11102033</v>
      </c>
      <c r="B311" s="178" t="s">
        <v>1137</v>
      </c>
      <c r="C311" s="855">
        <f t="shared" si="66"/>
        <v>5258</v>
      </c>
      <c r="D311" s="185">
        <f t="shared" si="67"/>
        <v>4140</v>
      </c>
      <c r="E311" s="512">
        <f t="shared" si="68"/>
        <v>1118</v>
      </c>
      <c r="F311" s="885">
        <v>5258</v>
      </c>
      <c r="G311" s="801">
        <v>0</v>
      </c>
      <c r="H311" s="801">
        <v>0</v>
      </c>
      <c r="I311" s="278">
        <v>0</v>
      </c>
      <c r="J311" s="281">
        <v>0</v>
      </c>
      <c r="K311" s="479">
        <v>5258</v>
      </c>
      <c r="L311" s="473">
        <v>4140</v>
      </c>
      <c r="M311" s="473">
        <v>1118</v>
      </c>
      <c r="N311" s="278">
        <v>5258</v>
      </c>
      <c r="O311" s="278">
        <v>0</v>
      </c>
      <c r="P311" s="278">
        <v>0</v>
      </c>
      <c r="Q311" s="278">
        <v>0</v>
      </c>
      <c r="R311" s="281">
        <v>0</v>
      </c>
      <c r="S311" s="496"/>
      <c r="T311" s="278"/>
      <c r="U311" s="281"/>
      <c r="V311" s="278"/>
      <c r="W311" s="278"/>
      <c r="X311" s="278"/>
      <c r="Y311" s="278"/>
      <c r="Z311" s="281"/>
    </row>
    <row r="312" spans="1:26" s="818" customFormat="1" ht="15">
      <c r="A312" s="1234">
        <v>31057</v>
      </c>
      <c r="B312" s="178" t="s">
        <v>1458</v>
      </c>
      <c r="C312" s="855"/>
      <c r="D312" s="185"/>
      <c r="E312" s="512"/>
      <c r="F312" s="885"/>
      <c r="G312" s="801"/>
      <c r="H312" s="801"/>
      <c r="I312" s="278"/>
      <c r="J312" s="281"/>
      <c r="K312" s="479"/>
      <c r="L312" s="473"/>
      <c r="M312" s="473"/>
      <c r="N312" s="278"/>
      <c r="O312" s="278"/>
      <c r="P312" s="278"/>
      <c r="Q312" s="278"/>
      <c r="R312" s="281"/>
      <c r="S312" s="496">
        <f t="shared" si="69"/>
        <v>1905</v>
      </c>
      <c r="T312" s="278">
        <v>1500</v>
      </c>
      <c r="U312" s="281">
        <v>405</v>
      </c>
      <c r="V312" s="278">
        <v>1905</v>
      </c>
      <c r="W312" s="278"/>
      <c r="X312" s="278"/>
      <c r="Y312" s="278"/>
      <c r="Z312" s="281"/>
    </row>
    <row r="313" spans="1:26" s="818" customFormat="1" ht="15">
      <c r="A313" s="1234">
        <v>31058</v>
      </c>
      <c r="B313" s="178" t="s">
        <v>1101</v>
      </c>
      <c r="C313" s="855"/>
      <c r="D313" s="185"/>
      <c r="E313" s="512"/>
      <c r="F313" s="885"/>
      <c r="G313" s="801"/>
      <c r="H313" s="801"/>
      <c r="I313" s="278"/>
      <c r="J313" s="281"/>
      <c r="K313" s="479"/>
      <c r="L313" s="473"/>
      <c r="M313" s="473"/>
      <c r="N313" s="278"/>
      <c r="O313" s="278"/>
      <c r="P313" s="278"/>
      <c r="Q313" s="278"/>
      <c r="R313" s="281"/>
      <c r="S313" s="496">
        <f t="shared" si="69"/>
        <v>3175</v>
      </c>
      <c r="T313" s="278">
        <v>2500</v>
      </c>
      <c r="U313" s="281">
        <v>675</v>
      </c>
      <c r="V313" s="278">
        <v>3175</v>
      </c>
      <c r="W313" s="278"/>
      <c r="X313" s="278"/>
      <c r="Y313" s="278"/>
      <c r="Z313" s="281"/>
    </row>
    <row r="314" spans="1:26" s="818" customFormat="1" ht="15.75" customHeight="1">
      <c r="A314" s="1235">
        <v>41033</v>
      </c>
      <c r="B314" s="178" t="s">
        <v>670</v>
      </c>
      <c r="C314" s="855">
        <f t="shared" si="66"/>
        <v>0</v>
      </c>
      <c r="D314" s="185">
        <f t="shared" si="67"/>
        <v>0</v>
      </c>
      <c r="E314" s="512">
        <f>SUM(D314)*0.27</f>
        <v>0</v>
      </c>
      <c r="F314" s="885">
        <v>0</v>
      </c>
      <c r="G314" s="801">
        <v>0</v>
      </c>
      <c r="H314" s="801">
        <v>0</v>
      </c>
      <c r="I314" s="278">
        <v>0</v>
      </c>
      <c r="J314" s="281"/>
      <c r="K314" s="479">
        <v>29844</v>
      </c>
      <c r="L314" s="473">
        <v>17697</v>
      </c>
      <c r="M314" s="473">
        <v>4778</v>
      </c>
      <c r="N314" s="278">
        <v>0</v>
      </c>
      <c r="O314" s="278">
        <v>0</v>
      </c>
      <c r="P314" s="278">
        <v>0</v>
      </c>
      <c r="Q314" s="278">
        <v>0</v>
      </c>
      <c r="R314" s="281">
        <v>29844</v>
      </c>
      <c r="S314" s="496">
        <f t="shared" si="69"/>
        <v>29845</v>
      </c>
      <c r="T314" s="278">
        <v>23500</v>
      </c>
      <c r="U314" s="281">
        <v>6345</v>
      </c>
      <c r="V314" s="278"/>
      <c r="W314" s="278"/>
      <c r="X314" s="278"/>
      <c r="Y314" s="278"/>
      <c r="Z314" s="281">
        <v>29845</v>
      </c>
    </row>
    <row r="315" spans="1:26" s="818" customFormat="1" ht="15.75" customHeight="1">
      <c r="A315" s="1234">
        <v>41034</v>
      </c>
      <c r="B315" s="178" t="s">
        <v>901</v>
      </c>
      <c r="C315" s="855">
        <f>SUM(F315:J315)</f>
        <v>0</v>
      </c>
      <c r="D315" s="185">
        <f t="shared" si="67"/>
        <v>0</v>
      </c>
      <c r="E315" s="512">
        <f t="shared" ref="E315:E328" si="70">SUM(D315)*0.27</f>
        <v>0</v>
      </c>
      <c r="F315" s="885"/>
      <c r="G315" s="801">
        <v>0</v>
      </c>
      <c r="H315" s="801">
        <v>0</v>
      </c>
      <c r="I315" s="801">
        <v>0</v>
      </c>
      <c r="J315" s="800">
        <v>0</v>
      </c>
      <c r="K315" s="479">
        <v>387000</v>
      </c>
      <c r="L315" s="473">
        <v>304724</v>
      </c>
      <c r="M315" s="473">
        <v>82275</v>
      </c>
      <c r="N315" s="278">
        <v>387000</v>
      </c>
      <c r="O315" s="278">
        <v>0</v>
      </c>
      <c r="P315" s="278">
        <v>0</v>
      </c>
      <c r="Q315" s="278">
        <v>0</v>
      </c>
      <c r="R315" s="281">
        <v>0</v>
      </c>
      <c r="S315" s="496"/>
      <c r="T315" s="278"/>
      <c r="U315" s="281"/>
      <c r="V315" s="278"/>
      <c r="W315" s="278"/>
      <c r="X315" s="278"/>
      <c r="Y315" s="278"/>
      <c r="Z315" s="281"/>
    </row>
    <row r="316" spans="1:26" s="818" customFormat="1" ht="15.75" customHeight="1">
      <c r="A316" s="1234">
        <v>41035</v>
      </c>
      <c r="B316" s="178" t="s">
        <v>840</v>
      </c>
      <c r="C316" s="855">
        <f>SUM(F316:J316)</f>
        <v>0</v>
      </c>
      <c r="D316" s="185">
        <f t="shared" ref="D316:D328" si="71">SUM(C316)/1.27</f>
        <v>0</v>
      </c>
      <c r="E316" s="512">
        <f t="shared" si="70"/>
        <v>0</v>
      </c>
      <c r="F316" s="885"/>
      <c r="G316" s="801">
        <v>0</v>
      </c>
      <c r="H316" s="801">
        <v>0</v>
      </c>
      <c r="I316" s="801">
        <v>0</v>
      </c>
      <c r="J316" s="800">
        <v>0</v>
      </c>
      <c r="K316" s="479">
        <v>26792</v>
      </c>
      <c r="L316" s="473">
        <v>23622</v>
      </c>
      <c r="M316" s="473">
        <v>6378</v>
      </c>
      <c r="N316" s="278">
        <v>26792</v>
      </c>
      <c r="O316" s="278">
        <v>0</v>
      </c>
      <c r="P316" s="278">
        <v>0</v>
      </c>
      <c r="Q316" s="278">
        <v>0</v>
      </c>
      <c r="R316" s="281">
        <v>0</v>
      </c>
      <c r="S316" s="496">
        <f t="shared" si="69"/>
        <v>26791</v>
      </c>
      <c r="T316" s="278">
        <v>23622</v>
      </c>
      <c r="U316" s="281">
        <v>3169</v>
      </c>
      <c r="V316" s="278">
        <v>26791</v>
      </c>
      <c r="W316" s="278"/>
      <c r="X316" s="278"/>
      <c r="Y316" s="278"/>
      <c r="Z316" s="281"/>
    </row>
    <row r="317" spans="1:26" s="818" customFormat="1" ht="15.75" customHeight="1">
      <c r="A317" s="1249">
        <v>41036</v>
      </c>
      <c r="B317" s="178" t="s">
        <v>841</v>
      </c>
      <c r="C317" s="855">
        <f>SUM(F317:J317)</f>
        <v>0</v>
      </c>
      <c r="D317" s="185">
        <f t="shared" si="71"/>
        <v>0</v>
      </c>
      <c r="E317" s="512">
        <f t="shared" si="70"/>
        <v>0</v>
      </c>
      <c r="F317" s="885"/>
      <c r="G317" s="801">
        <v>0</v>
      </c>
      <c r="H317" s="801">
        <v>0</v>
      </c>
      <c r="I317" s="801">
        <v>0</v>
      </c>
      <c r="J317" s="800">
        <v>0</v>
      </c>
      <c r="K317" s="479">
        <v>40000</v>
      </c>
      <c r="L317" s="473">
        <v>31496</v>
      </c>
      <c r="M317" s="473">
        <v>8504</v>
      </c>
      <c r="N317" s="278">
        <v>40000</v>
      </c>
      <c r="O317" s="278">
        <v>0</v>
      </c>
      <c r="P317" s="278">
        <v>0</v>
      </c>
      <c r="Q317" s="278">
        <v>0</v>
      </c>
      <c r="R317" s="281">
        <v>0</v>
      </c>
      <c r="S317" s="496">
        <f t="shared" ref="S317:S344" si="72">T317+U317</f>
        <v>40000</v>
      </c>
      <c r="T317" s="278">
        <v>31496</v>
      </c>
      <c r="U317" s="281">
        <v>8504</v>
      </c>
      <c r="V317" s="278">
        <v>40000</v>
      </c>
      <c r="W317" s="278"/>
      <c r="X317" s="278"/>
      <c r="Y317" s="278"/>
      <c r="Z317" s="281"/>
    </row>
    <row r="318" spans="1:26" s="818" customFormat="1" ht="15.75" customHeight="1">
      <c r="A318" s="1249">
        <v>41037</v>
      </c>
      <c r="B318" s="178" t="s">
        <v>842</v>
      </c>
      <c r="C318" s="855">
        <f t="shared" si="66"/>
        <v>0</v>
      </c>
      <c r="D318" s="185">
        <f t="shared" si="71"/>
        <v>0</v>
      </c>
      <c r="E318" s="512">
        <f t="shared" si="70"/>
        <v>0</v>
      </c>
      <c r="F318" s="885"/>
      <c r="G318" s="801">
        <v>0</v>
      </c>
      <c r="H318" s="801">
        <v>0</v>
      </c>
      <c r="I318" s="801">
        <v>0</v>
      </c>
      <c r="J318" s="800">
        <v>0</v>
      </c>
      <c r="K318" s="479">
        <v>60000</v>
      </c>
      <c r="L318" s="473">
        <v>47244</v>
      </c>
      <c r="M318" s="473">
        <v>12756</v>
      </c>
      <c r="N318" s="278">
        <v>60000</v>
      </c>
      <c r="O318" s="278">
        <v>0</v>
      </c>
      <c r="P318" s="278">
        <v>0</v>
      </c>
      <c r="Q318" s="278">
        <v>0</v>
      </c>
      <c r="R318" s="281">
        <v>0</v>
      </c>
      <c r="S318" s="496">
        <f t="shared" si="72"/>
        <v>11987</v>
      </c>
      <c r="T318" s="278">
        <v>9438</v>
      </c>
      <c r="U318" s="281">
        <v>2549</v>
      </c>
      <c r="V318" s="278">
        <v>11987</v>
      </c>
      <c r="W318" s="278"/>
      <c r="X318" s="278"/>
      <c r="Y318" s="278"/>
      <c r="Z318" s="281"/>
    </row>
    <row r="319" spans="1:26" s="818" customFormat="1" ht="15.75" customHeight="1">
      <c r="A319" s="1234">
        <v>41038</v>
      </c>
      <c r="B319" s="178" t="s">
        <v>843</v>
      </c>
      <c r="C319" s="855">
        <f t="shared" ref="C319:C348" si="73">SUM(F319:J319)</f>
        <v>0</v>
      </c>
      <c r="D319" s="185">
        <f t="shared" si="71"/>
        <v>0</v>
      </c>
      <c r="E319" s="512">
        <f t="shared" si="70"/>
        <v>0</v>
      </c>
      <c r="F319" s="885"/>
      <c r="G319" s="801">
        <v>0</v>
      </c>
      <c r="H319" s="801">
        <v>0</v>
      </c>
      <c r="I319" s="801">
        <v>0</v>
      </c>
      <c r="J319" s="800">
        <v>0</v>
      </c>
      <c r="K319" s="479">
        <v>10000</v>
      </c>
      <c r="L319" s="473">
        <v>7874</v>
      </c>
      <c r="M319" s="473">
        <v>2126</v>
      </c>
      <c r="N319" s="278">
        <v>10000</v>
      </c>
      <c r="O319" s="278">
        <v>0</v>
      </c>
      <c r="P319" s="278">
        <v>0</v>
      </c>
      <c r="Q319" s="278">
        <v>0</v>
      </c>
      <c r="R319" s="281">
        <v>0</v>
      </c>
      <c r="S319" s="496">
        <f t="shared" si="72"/>
        <v>7867</v>
      </c>
      <c r="T319" s="278">
        <v>7791</v>
      </c>
      <c r="U319" s="281">
        <v>76</v>
      </c>
      <c r="V319" s="278">
        <v>7867</v>
      </c>
      <c r="W319" s="278"/>
      <c r="X319" s="278"/>
      <c r="Y319" s="278"/>
      <c r="Z319" s="281"/>
    </row>
    <row r="320" spans="1:26" s="818" customFormat="1" ht="28.5" customHeight="1">
      <c r="A320" s="1234">
        <v>41039</v>
      </c>
      <c r="B320" s="178" t="s">
        <v>844</v>
      </c>
      <c r="C320" s="855">
        <f t="shared" si="73"/>
        <v>0</v>
      </c>
      <c r="D320" s="185">
        <f t="shared" si="71"/>
        <v>0</v>
      </c>
      <c r="E320" s="512">
        <f t="shared" si="70"/>
        <v>0</v>
      </c>
      <c r="F320" s="885"/>
      <c r="G320" s="801">
        <v>0</v>
      </c>
      <c r="H320" s="801">
        <v>0</v>
      </c>
      <c r="I320" s="801">
        <v>0</v>
      </c>
      <c r="J320" s="800">
        <v>0</v>
      </c>
      <c r="K320" s="479">
        <v>6000</v>
      </c>
      <c r="L320" s="473">
        <v>4724</v>
      </c>
      <c r="M320" s="473">
        <v>1275</v>
      </c>
      <c r="N320" s="278">
        <v>6000</v>
      </c>
      <c r="O320" s="278">
        <v>0</v>
      </c>
      <c r="P320" s="278">
        <v>0</v>
      </c>
      <c r="Q320" s="278">
        <v>0</v>
      </c>
      <c r="R320" s="281">
        <v>0</v>
      </c>
      <c r="S320" s="496"/>
      <c r="T320" s="278"/>
      <c r="U320" s="281"/>
      <c r="V320" s="278"/>
      <c r="W320" s="278"/>
      <c r="X320" s="278"/>
      <c r="Y320" s="278"/>
      <c r="Z320" s="281"/>
    </row>
    <row r="321" spans="1:26" s="818" customFormat="1" ht="30" customHeight="1">
      <c r="A321" s="1234">
        <v>41040</v>
      </c>
      <c r="B321" s="178" t="s">
        <v>845</v>
      </c>
      <c r="C321" s="855">
        <f t="shared" si="73"/>
        <v>0</v>
      </c>
      <c r="D321" s="185">
        <f t="shared" si="71"/>
        <v>0</v>
      </c>
      <c r="E321" s="512">
        <f t="shared" si="70"/>
        <v>0</v>
      </c>
      <c r="F321" s="885"/>
      <c r="G321" s="801">
        <v>0</v>
      </c>
      <c r="H321" s="801">
        <v>0</v>
      </c>
      <c r="I321" s="801">
        <v>0</v>
      </c>
      <c r="J321" s="800">
        <v>0</v>
      </c>
      <c r="K321" s="479">
        <v>12000</v>
      </c>
      <c r="L321" s="473">
        <v>9449</v>
      </c>
      <c r="M321" s="473">
        <v>2551</v>
      </c>
      <c r="N321" s="278">
        <v>12000</v>
      </c>
      <c r="O321" s="278">
        <v>0</v>
      </c>
      <c r="P321" s="278">
        <v>0</v>
      </c>
      <c r="Q321" s="278">
        <v>0</v>
      </c>
      <c r="R321" s="281">
        <v>0</v>
      </c>
      <c r="S321" s="496"/>
      <c r="T321" s="278"/>
      <c r="U321" s="281"/>
      <c r="V321" s="278"/>
      <c r="W321" s="278"/>
      <c r="X321" s="278"/>
      <c r="Y321" s="278"/>
      <c r="Z321" s="281"/>
    </row>
    <row r="322" spans="1:26" s="818" customFormat="1" ht="15.75" hidden="1" customHeight="1">
      <c r="A322" s="1234"/>
      <c r="B322" s="178" t="s">
        <v>846</v>
      </c>
      <c r="C322" s="855">
        <f t="shared" si="73"/>
        <v>0</v>
      </c>
      <c r="D322" s="185">
        <f t="shared" si="71"/>
        <v>0</v>
      </c>
      <c r="E322" s="512">
        <f t="shared" si="70"/>
        <v>0</v>
      </c>
      <c r="F322" s="885"/>
      <c r="G322" s="801">
        <v>0</v>
      </c>
      <c r="H322" s="801">
        <v>0</v>
      </c>
      <c r="I322" s="801">
        <v>0</v>
      </c>
      <c r="J322" s="800">
        <v>0</v>
      </c>
      <c r="K322" s="479"/>
      <c r="L322" s="473"/>
      <c r="M322" s="473"/>
      <c r="N322" s="278"/>
      <c r="O322" s="278">
        <v>0</v>
      </c>
      <c r="P322" s="278">
        <v>0</v>
      </c>
      <c r="Q322" s="278">
        <v>0</v>
      </c>
      <c r="R322" s="281">
        <v>0</v>
      </c>
      <c r="S322" s="496">
        <f t="shared" si="72"/>
        <v>0</v>
      </c>
      <c r="T322" s="278"/>
      <c r="U322" s="281"/>
      <c r="V322" s="278"/>
      <c r="W322" s="278"/>
      <c r="X322" s="278"/>
      <c r="Y322" s="278"/>
      <c r="Z322" s="281"/>
    </row>
    <row r="323" spans="1:26" s="818" customFormat="1" ht="14.25" customHeight="1">
      <c r="A323" s="1234">
        <v>41042</v>
      </c>
      <c r="B323" s="178" t="s">
        <v>206</v>
      </c>
      <c r="C323" s="855">
        <f t="shared" si="73"/>
        <v>0</v>
      </c>
      <c r="D323" s="185">
        <f t="shared" si="71"/>
        <v>0</v>
      </c>
      <c r="E323" s="512">
        <f t="shared" si="70"/>
        <v>0</v>
      </c>
      <c r="F323" s="885"/>
      <c r="G323" s="801">
        <v>0</v>
      </c>
      <c r="H323" s="801">
        <v>0</v>
      </c>
      <c r="I323" s="801">
        <v>0</v>
      </c>
      <c r="J323" s="800">
        <v>0</v>
      </c>
      <c r="K323" s="479">
        <v>50000</v>
      </c>
      <c r="L323" s="473">
        <v>39370</v>
      </c>
      <c r="M323" s="473">
        <v>10630</v>
      </c>
      <c r="N323" s="278">
        <v>50000</v>
      </c>
      <c r="O323" s="278">
        <v>0</v>
      </c>
      <c r="P323" s="278">
        <v>0</v>
      </c>
      <c r="Q323" s="278">
        <v>0</v>
      </c>
      <c r="R323" s="281">
        <v>0</v>
      </c>
      <c r="S323" s="496"/>
      <c r="T323" s="278"/>
      <c r="U323" s="281"/>
      <c r="V323" s="278"/>
      <c r="W323" s="278"/>
      <c r="X323" s="278"/>
      <c r="Y323" s="278"/>
      <c r="Z323" s="281"/>
    </row>
    <row r="324" spans="1:26" s="818" customFormat="1" ht="15" customHeight="1">
      <c r="A324" s="1234">
        <v>41043</v>
      </c>
      <c r="B324" s="178" t="s">
        <v>207</v>
      </c>
      <c r="C324" s="855">
        <f t="shared" si="73"/>
        <v>0</v>
      </c>
      <c r="D324" s="185">
        <f t="shared" si="71"/>
        <v>0</v>
      </c>
      <c r="E324" s="512">
        <f t="shared" si="70"/>
        <v>0</v>
      </c>
      <c r="F324" s="885"/>
      <c r="G324" s="801">
        <v>0</v>
      </c>
      <c r="H324" s="801">
        <v>0</v>
      </c>
      <c r="I324" s="801">
        <v>0</v>
      </c>
      <c r="J324" s="800">
        <v>0</v>
      </c>
      <c r="K324" s="479">
        <v>24000</v>
      </c>
      <c r="L324" s="473">
        <v>18898</v>
      </c>
      <c r="M324" s="473">
        <v>5102</v>
      </c>
      <c r="N324" s="278">
        <v>24000</v>
      </c>
      <c r="O324" s="278">
        <v>0</v>
      </c>
      <c r="P324" s="278">
        <v>0</v>
      </c>
      <c r="Q324" s="278">
        <v>0</v>
      </c>
      <c r="R324" s="281">
        <v>0</v>
      </c>
      <c r="S324" s="496">
        <f t="shared" si="72"/>
        <v>3599</v>
      </c>
      <c r="T324" s="278">
        <v>2842</v>
      </c>
      <c r="U324" s="281">
        <v>757</v>
      </c>
      <c r="V324" s="278">
        <v>3599</v>
      </c>
      <c r="W324" s="278"/>
      <c r="X324" s="278"/>
      <c r="Y324" s="278"/>
      <c r="Z324" s="281"/>
    </row>
    <row r="325" spans="1:26" s="818" customFormat="1" ht="15" hidden="1" customHeight="1">
      <c r="A325" s="1234"/>
      <c r="B325" s="178" t="s">
        <v>208</v>
      </c>
      <c r="C325" s="855">
        <f t="shared" si="73"/>
        <v>0</v>
      </c>
      <c r="D325" s="185">
        <f t="shared" si="71"/>
        <v>0</v>
      </c>
      <c r="E325" s="512">
        <f t="shared" si="70"/>
        <v>0</v>
      </c>
      <c r="F325" s="885"/>
      <c r="G325" s="801">
        <v>0</v>
      </c>
      <c r="H325" s="801">
        <v>0</v>
      </c>
      <c r="I325" s="801">
        <v>0</v>
      </c>
      <c r="J325" s="800">
        <v>0</v>
      </c>
      <c r="K325" s="479"/>
      <c r="L325" s="473"/>
      <c r="M325" s="473"/>
      <c r="N325" s="278"/>
      <c r="O325" s="278">
        <v>0</v>
      </c>
      <c r="P325" s="278">
        <v>0</v>
      </c>
      <c r="Q325" s="278">
        <v>0</v>
      </c>
      <c r="R325" s="281">
        <v>0</v>
      </c>
      <c r="S325" s="496">
        <f t="shared" si="72"/>
        <v>0</v>
      </c>
      <c r="T325" s="278"/>
      <c r="U325" s="281"/>
      <c r="V325" s="278"/>
      <c r="W325" s="278"/>
      <c r="X325" s="278"/>
      <c r="Y325" s="278"/>
      <c r="Z325" s="281"/>
    </row>
    <row r="326" spans="1:26" s="818" customFormat="1" ht="15" customHeight="1">
      <c r="A326" s="1234">
        <v>41045</v>
      </c>
      <c r="B326" s="178" t="s">
        <v>209</v>
      </c>
      <c r="C326" s="855">
        <f t="shared" si="73"/>
        <v>0</v>
      </c>
      <c r="D326" s="185">
        <f t="shared" si="71"/>
        <v>0</v>
      </c>
      <c r="E326" s="512">
        <f t="shared" si="70"/>
        <v>0</v>
      </c>
      <c r="F326" s="885"/>
      <c r="G326" s="801">
        <v>0</v>
      </c>
      <c r="H326" s="801">
        <v>0</v>
      </c>
      <c r="I326" s="801">
        <v>0</v>
      </c>
      <c r="J326" s="800">
        <v>0</v>
      </c>
      <c r="K326" s="479">
        <v>40000</v>
      </c>
      <c r="L326" s="473">
        <v>31496</v>
      </c>
      <c r="M326" s="473">
        <v>8504</v>
      </c>
      <c r="N326" s="278">
        <v>40000</v>
      </c>
      <c r="O326" s="278">
        <v>0</v>
      </c>
      <c r="P326" s="278">
        <v>0</v>
      </c>
      <c r="Q326" s="278">
        <v>0</v>
      </c>
      <c r="R326" s="281">
        <v>0</v>
      </c>
      <c r="S326" s="496">
        <f t="shared" si="72"/>
        <v>40000</v>
      </c>
      <c r="T326" s="278">
        <v>31496</v>
      </c>
      <c r="U326" s="281">
        <v>8504</v>
      </c>
      <c r="V326" s="278">
        <v>40000</v>
      </c>
      <c r="W326" s="278"/>
      <c r="X326" s="278"/>
      <c r="Y326" s="278"/>
      <c r="Z326" s="281"/>
    </row>
    <row r="327" spans="1:26" s="818" customFormat="1" ht="30" customHeight="1">
      <c r="A327" s="1234">
        <v>41046</v>
      </c>
      <c r="B327" s="178" t="s">
        <v>210</v>
      </c>
      <c r="C327" s="855">
        <f t="shared" si="73"/>
        <v>0</v>
      </c>
      <c r="D327" s="185">
        <f t="shared" si="71"/>
        <v>0</v>
      </c>
      <c r="E327" s="512">
        <f t="shared" si="70"/>
        <v>0</v>
      </c>
      <c r="F327" s="885"/>
      <c r="G327" s="801">
        <v>0</v>
      </c>
      <c r="H327" s="801">
        <v>0</v>
      </c>
      <c r="I327" s="801">
        <v>0</v>
      </c>
      <c r="J327" s="800">
        <v>0</v>
      </c>
      <c r="K327" s="479">
        <v>7000</v>
      </c>
      <c r="L327" s="473">
        <v>5512</v>
      </c>
      <c r="M327" s="473">
        <v>1488</v>
      </c>
      <c r="N327" s="278">
        <v>7000</v>
      </c>
      <c r="O327" s="278">
        <v>0</v>
      </c>
      <c r="P327" s="278">
        <v>0</v>
      </c>
      <c r="Q327" s="278">
        <v>0</v>
      </c>
      <c r="R327" s="281">
        <v>0</v>
      </c>
      <c r="S327" s="496">
        <f t="shared" si="72"/>
        <v>6998</v>
      </c>
      <c r="T327" s="278">
        <v>5510</v>
      </c>
      <c r="U327" s="281">
        <v>1488</v>
      </c>
      <c r="V327" s="278">
        <v>6998</v>
      </c>
      <c r="W327" s="278"/>
      <c r="X327" s="278"/>
      <c r="Y327" s="278"/>
      <c r="Z327" s="281"/>
    </row>
    <row r="328" spans="1:26" s="818" customFormat="1" ht="18" customHeight="1">
      <c r="A328" s="1234">
        <v>41047</v>
      </c>
      <c r="B328" s="178" t="s">
        <v>211</v>
      </c>
      <c r="C328" s="855">
        <f t="shared" si="73"/>
        <v>0</v>
      </c>
      <c r="D328" s="185">
        <f t="shared" si="71"/>
        <v>0</v>
      </c>
      <c r="E328" s="512">
        <f t="shared" si="70"/>
        <v>0</v>
      </c>
      <c r="F328" s="885"/>
      <c r="G328" s="801">
        <v>0</v>
      </c>
      <c r="H328" s="801">
        <v>0</v>
      </c>
      <c r="I328" s="801">
        <v>0</v>
      </c>
      <c r="J328" s="800">
        <v>0</v>
      </c>
      <c r="K328" s="479">
        <v>7000</v>
      </c>
      <c r="L328" s="473">
        <v>5512</v>
      </c>
      <c r="M328" s="473">
        <v>1488</v>
      </c>
      <c r="N328" s="278">
        <v>7000</v>
      </c>
      <c r="O328" s="278">
        <v>0</v>
      </c>
      <c r="P328" s="278">
        <v>0</v>
      </c>
      <c r="Q328" s="278">
        <v>0</v>
      </c>
      <c r="R328" s="281">
        <v>0</v>
      </c>
      <c r="S328" s="496">
        <f t="shared" si="72"/>
        <v>13251</v>
      </c>
      <c r="T328" s="278">
        <v>10434</v>
      </c>
      <c r="U328" s="281">
        <v>2817</v>
      </c>
      <c r="V328" s="278"/>
      <c r="W328" s="278"/>
      <c r="X328" s="278"/>
      <c r="Y328" s="278"/>
      <c r="Z328" s="281">
        <v>13251</v>
      </c>
    </row>
    <row r="329" spans="1:26" s="818" customFormat="1" ht="15" customHeight="1">
      <c r="A329" s="1234">
        <v>41048</v>
      </c>
      <c r="B329" s="178" t="s">
        <v>898</v>
      </c>
      <c r="C329" s="855">
        <f t="shared" si="73"/>
        <v>0</v>
      </c>
      <c r="D329" s="185">
        <f t="shared" ref="D329:D348" si="74">SUM(C329)/1.25</f>
        <v>0</v>
      </c>
      <c r="E329" s="512">
        <f t="shared" ref="E329:E348" si="75">SUM(D329)*0.25</f>
        <v>0</v>
      </c>
      <c r="F329" s="885"/>
      <c r="G329" s="801">
        <v>0</v>
      </c>
      <c r="H329" s="801">
        <v>0</v>
      </c>
      <c r="I329" s="801">
        <v>0</v>
      </c>
      <c r="J329" s="800">
        <v>0</v>
      </c>
      <c r="K329" s="479">
        <v>300</v>
      </c>
      <c r="L329" s="473">
        <v>240</v>
      </c>
      <c r="M329" s="473">
        <v>60</v>
      </c>
      <c r="N329" s="278">
        <v>300</v>
      </c>
      <c r="O329" s="278">
        <v>0</v>
      </c>
      <c r="P329" s="278">
        <v>0</v>
      </c>
      <c r="Q329" s="278">
        <v>0</v>
      </c>
      <c r="R329" s="281">
        <v>0</v>
      </c>
      <c r="S329" s="496">
        <f t="shared" si="72"/>
        <v>300</v>
      </c>
      <c r="T329" s="278">
        <v>300</v>
      </c>
      <c r="U329" s="281"/>
      <c r="V329" s="278">
        <v>300</v>
      </c>
      <c r="W329" s="278"/>
      <c r="X329" s="278"/>
      <c r="Y329" s="278"/>
      <c r="Z329" s="281"/>
    </row>
    <row r="330" spans="1:26" s="818" customFormat="1" ht="15" customHeight="1">
      <c r="A330" s="1234">
        <v>41049</v>
      </c>
      <c r="B330" s="178" t="s">
        <v>899</v>
      </c>
      <c r="C330" s="855">
        <f t="shared" si="73"/>
        <v>0</v>
      </c>
      <c r="D330" s="185">
        <f t="shared" si="74"/>
        <v>0</v>
      </c>
      <c r="E330" s="512">
        <f t="shared" si="75"/>
        <v>0</v>
      </c>
      <c r="F330" s="885"/>
      <c r="G330" s="801">
        <v>0</v>
      </c>
      <c r="H330" s="801">
        <v>0</v>
      </c>
      <c r="I330" s="801">
        <v>0</v>
      </c>
      <c r="J330" s="800">
        <v>0</v>
      </c>
      <c r="K330" s="479">
        <v>1800</v>
      </c>
      <c r="L330" s="473">
        <v>1440</v>
      </c>
      <c r="M330" s="473">
        <v>360</v>
      </c>
      <c r="N330" s="278">
        <v>1800</v>
      </c>
      <c r="O330" s="278">
        <v>0</v>
      </c>
      <c r="P330" s="278">
        <v>0</v>
      </c>
      <c r="Q330" s="278">
        <v>0</v>
      </c>
      <c r="R330" s="281">
        <v>0</v>
      </c>
      <c r="S330" s="496">
        <f t="shared" si="72"/>
        <v>600</v>
      </c>
      <c r="T330" s="278">
        <v>600</v>
      </c>
      <c r="U330" s="281"/>
      <c r="V330" s="278">
        <v>600</v>
      </c>
      <c r="W330" s="278"/>
      <c r="X330" s="278"/>
      <c r="Y330" s="278"/>
      <c r="Z330" s="281"/>
    </row>
    <row r="331" spans="1:26" s="818" customFormat="1" ht="15" customHeight="1">
      <c r="A331" s="1234">
        <v>41050</v>
      </c>
      <c r="B331" s="178" t="s">
        <v>665</v>
      </c>
      <c r="C331" s="855">
        <f t="shared" si="73"/>
        <v>0</v>
      </c>
      <c r="D331" s="185">
        <f t="shared" si="74"/>
        <v>0</v>
      </c>
      <c r="E331" s="512">
        <f t="shared" si="75"/>
        <v>0</v>
      </c>
      <c r="F331" s="885"/>
      <c r="G331" s="801">
        <v>0</v>
      </c>
      <c r="H331" s="801">
        <v>0</v>
      </c>
      <c r="I331" s="801">
        <v>0</v>
      </c>
      <c r="J331" s="800">
        <v>0</v>
      </c>
      <c r="K331" s="479">
        <v>1000</v>
      </c>
      <c r="L331" s="473">
        <v>3266</v>
      </c>
      <c r="M331" s="473">
        <v>817</v>
      </c>
      <c r="N331" s="278">
        <v>0</v>
      </c>
      <c r="O331" s="278">
        <v>1000</v>
      </c>
      <c r="P331" s="278">
        <v>0</v>
      </c>
      <c r="Q331" s="278">
        <v>0</v>
      </c>
      <c r="R331" s="281">
        <v>0</v>
      </c>
      <c r="S331" s="496">
        <f t="shared" si="72"/>
        <v>1000</v>
      </c>
      <c r="T331" s="278">
        <v>362</v>
      </c>
      <c r="U331" s="281">
        <v>638</v>
      </c>
      <c r="V331" s="278"/>
      <c r="W331" s="278">
        <v>1000</v>
      </c>
      <c r="X331" s="278"/>
      <c r="Y331" s="278"/>
      <c r="Z331" s="281"/>
    </row>
    <row r="332" spans="1:26" s="818" customFormat="1" ht="15" hidden="1" customHeight="1">
      <c r="A332" s="1234"/>
      <c r="B332" s="178" t="s">
        <v>918</v>
      </c>
      <c r="C332" s="855">
        <f t="shared" si="73"/>
        <v>0</v>
      </c>
      <c r="D332" s="185">
        <f t="shared" si="74"/>
        <v>0</v>
      </c>
      <c r="E332" s="512">
        <f t="shared" si="75"/>
        <v>0</v>
      </c>
      <c r="F332" s="885">
        <v>0</v>
      </c>
      <c r="G332" s="801">
        <v>0</v>
      </c>
      <c r="H332" s="801">
        <v>0</v>
      </c>
      <c r="I332" s="801">
        <v>0</v>
      </c>
      <c r="J332" s="800">
        <v>0</v>
      </c>
      <c r="K332" s="479">
        <v>0</v>
      </c>
      <c r="L332" s="473">
        <v>0</v>
      </c>
      <c r="M332" s="473">
        <v>0</v>
      </c>
      <c r="N332" s="278">
        <v>0</v>
      </c>
      <c r="O332" s="278">
        <v>0</v>
      </c>
      <c r="P332" s="278">
        <v>0</v>
      </c>
      <c r="Q332" s="278">
        <v>0</v>
      </c>
      <c r="R332" s="281">
        <v>0</v>
      </c>
      <c r="S332" s="496"/>
      <c r="T332" s="278"/>
      <c r="U332" s="281"/>
      <c r="V332" s="278"/>
      <c r="W332" s="278"/>
      <c r="X332" s="278"/>
      <c r="Y332" s="278"/>
      <c r="Z332" s="281"/>
    </row>
    <row r="333" spans="1:26" s="818" customFormat="1" ht="15" customHeight="1">
      <c r="A333" s="1234">
        <v>41051</v>
      </c>
      <c r="B333" s="178" t="s">
        <v>1355</v>
      </c>
      <c r="C333" s="855"/>
      <c r="D333" s="185"/>
      <c r="E333" s="512"/>
      <c r="F333" s="885"/>
      <c r="G333" s="801"/>
      <c r="H333" s="801"/>
      <c r="I333" s="801"/>
      <c r="J333" s="800"/>
      <c r="K333" s="479">
        <v>82</v>
      </c>
      <c r="L333" s="473"/>
      <c r="M333" s="473"/>
      <c r="N333" s="278">
        <v>82</v>
      </c>
      <c r="O333" s="278"/>
      <c r="P333" s="278"/>
      <c r="Q333" s="278"/>
      <c r="R333" s="281"/>
      <c r="S333" s="496"/>
      <c r="T333" s="278"/>
      <c r="U333" s="281"/>
      <c r="V333" s="278"/>
      <c r="W333" s="278"/>
      <c r="X333" s="278"/>
      <c r="Y333" s="278"/>
      <c r="Z333" s="281"/>
    </row>
    <row r="334" spans="1:26" s="818" customFormat="1" ht="15">
      <c r="A334" s="1234">
        <v>41052</v>
      </c>
      <c r="B334" s="178" t="s">
        <v>919</v>
      </c>
      <c r="C334" s="855">
        <f t="shared" si="73"/>
        <v>0</v>
      </c>
      <c r="D334" s="185">
        <f t="shared" si="74"/>
        <v>0</v>
      </c>
      <c r="E334" s="512">
        <f t="shared" si="75"/>
        <v>0</v>
      </c>
      <c r="F334" s="885">
        <v>0</v>
      </c>
      <c r="G334" s="801">
        <v>0</v>
      </c>
      <c r="H334" s="801">
        <v>0</v>
      </c>
      <c r="I334" s="801">
        <v>0</v>
      </c>
      <c r="J334" s="800">
        <v>0</v>
      </c>
      <c r="K334" s="479">
        <v>1270</v>
      </c>
      <c r="L334" s="473">
        <v>0</v>
      </c>
      <c r="M334" s="473">
        <v>0</v>
      </c>
      <c r="N334" s="278">
        <v>1270</v>
      </c>
      <c r="O334" s="278">
        <v>0</v>
      </c>
      <c r="P334" s="278">
        <v>0</v>
      </c>
      <c r="Q334" s="278">
        <v>0</v>
      </c>
      <c r="R334" s="281">
        <v>0</v>
      </c>
      <c r="S334" s="496">
        <f t="shared" si="72"/>
        <v>1270</v>
      </c>
      <c r="T334" s="278">
        <v>1000</v>
      </c>
      <c r="U334" s="281">
        <v>270</v>
      </c>
      <c r="V334" s="278">
        <v>1270</v>
      </c>
      <c r="W334" s="278"/>
      <c r="X334" s="278"/>
      <c r="Y334" s="278"/>
      <c r="Z334" s="281"/>
    </row>
    <row r="335" spans="1:26" s="818" customFormat="1" ht="15">
      <c r="A335" s="1234">
        <v>41053</v>
      </c>
      <c r="B335" s="178" t="s">
        <v>1356</v>
      </c>
      <c r="C335" s="855"/>
      <c r="D335" s="185"/>
      <c r="E335" s="512"/>
      <c r="F335" s="885"/>
      <c r="G335" s="801"/>
      <c r="H335" s="801"/>
      <c r="I335" s="801"/>
      <c r="J335" s="800"/>
      <c r="K335" s="479">
        <v>14175</v>
      </c>
      <c r="L335" s="473"/>
      <c r="M335" s="473"/>
      <c r="N335" s="278">
        <v>14175</v>
      </c>
      <c r="O335" s="278"/>
      <c r="P335" s="278"/>
      <c r="Q335" s="278"/>
      <c r="R335" s="281"/>
      <c r="S335" s="496">
        <f t="shared" si="72"/>
        <v>11162</v>
      </c>
      <c r="T335" s="278">
        <v>11162</v>
      </c>
      <c r="U335" s="281"/>
      <c r="V335" s="278">
        <v>11162</v>
      </c>
      <c r="W335" s="278"/>
      <c r="X335" s="278"/>
      <c r="Y335" s="278"/>
      <c r="Z335" s="281"/>
    </row>
    <row r="336" spans="1:26" s="818" customFormat="1" ht="15">
      <c r="A336" s="1234">
        <v>41054</v>
      </c>
      <c r="B336" s="178" t="s">
        <v>1357</v>
      </c>
      <c r="C336" s="855"/>
      <c r="D336" s="185"/>
      <c r="E336" s="512"/>
      <c r="F336" s="885"/>
      <c r="G336" s="801"/>
      <c r="H336" s="801"/>
      <c r="I336" s="801"/>
      <c r="J336" s="800"/>
      <c r="K336" s="479">
        <v>4500</v>
      </c>
      <c r="L336" s="473"/>
      <c r="M336" s="473"/>
      <c r="N336" s="278">
        <v>4500</v>
      </c>
      <c r="O336" s="278"/>
      <c r="P336" s="278"/>
      <c r="Q336" s="278"/>
      <c r="R336" s="281"/>
      <c r="S336" s="496">
        <f t="shared" si="72"/>
        <v>3833</v>
      </c>
      <c r="T336" s="278">
        <v>3036</v>
      </c>
      <c r="U336" s="281">
        <v>797</v>
      </c>
      <c r="V336" s="278">
        <v>3833</v>
      </c>
      <c r="W336" s="278"/>
      <c r="X336" s="278"/>
      <c r="Y336" s="278"/>
      <c r="Z336" s="281"/>
    </row>
    <row r="337" spans="1:26" s="818" customFormat="1" ht="15">
      <c r="A337" s="1234" t="s">
        <v>1457</v>
      </c>
      <c r="B337" s="178" t="s">
        <v>1358</v>
      </c>
      <c r="C337" s="855"/>
      <c r="D337" s="185"/>
      <c r="E337" s="512"/>
      <c r="F337" s="885"/>
      <c r="G337" s="801"/>
      <c r="H337" s="801"/>
      <c r="I337" s="801"/>
      <c r="J337" s="800"/>
      <c r="K337" s="479">
        <v>1110</v>
      </c>
      <c r="L337" s="473"/>
      <c r="M337" s="473"/>
      <c r="N337" s="278">
        <v>1110</v>
      </c>
      <c r="O337" s="278"/>
      <c r="P337" s="278"/>
      <c r="Q337" s="278"/>
      <c r="R337" s="281"/>
      <c r="S337" s="496">
        <f t="shared" si="72"/>
        <v>1110</v>
      </c>
      <c r="T337" s="278">
        <v>1110</v>
      </c>
      <c r="U337" s="281"/>
      <c r="V337" s="278">
        <v>1110</v>
      </c>
      <c r="W337" s="278"/>
      <c r="X337" s="278"/>
      <c r="Y337" s="278"/>
      <c r="Z337" s="281"/>
    </row>
    <row r="338" spans="1:26" s="818" customFormat="1" ht="15">
      <c r="A338" s="1234">
        <v>41057</v>
      </c>
      <c r="B338" s="178" t="s">
        <v>1359</v>
      </c>
      <c r="C338" s="855">
        <f t="shared" si="73"/>
        <v>0</v>
      </c>
      <c r="D338" s="185">
        <f t="shared" si="74"/>
        <v>0</v>
      </c>
      <c r="E338" s="512">
        <f t="shared" si="75"/>
        <v>0</v>
      </c>
      <c r="F338" s="885">
        <v>0</v>
      </c>
      <c r="G338" s="801">
        <v>0</v>
      </c>
      <c r="H338" s="801">
        <v>0</v>
      </c>
      <c r="I338" s="801">
        <v>0</v>
      </c>
      <c r="J338" s="800">
        <v>0</v>
      </c>
      <c r="K338" s="479">
        <v>6782</v>
      </c>
      <c r="L338" s="473">
        <v>0</v>
      </c>
      <c r="M338" s="473">
        <v>0</v>
      </c>
      <c r="N338" s="278">
        <v>6782</v>
      </c>
      <c r="O338" s="278">
        <v>0</v>
      </c>
      <c r="P338" s="278">
        <v>0</v>
      </c>
      <c r="Q338" s="278">
        <v>0</v>
      </c>
      <c r="R338" s="281">
        <v>0</v>
      </c>
      <c r="S338" s="496">
        <f t="shared" si="72"/>
        <v>6781</v>
      </c>
      <c r="T338" s="278">
        <v>5339</v>
      </c>
      <c r="U338" s="281">
        <v>1442</v>
      </c>
      <c r="V338" s="278"/>
      <c r="W338" s="278">
        <v>6781</v>
      </c>
      <c r="X338" s="278"/>
      <c r="Y338" s="278"/>
      <c r="Z338" s="281"/>
    </row>
    <row r="339" spans="1:26" s="818" customFormat="1" ht="15" customHeight="1">
      <c r="A339" s="1234">
        <v>41058</v>
      </c>
      <c r="B339" s="178" t="s">
        <v>1360</v>
      </c>
      <c r="C339" s="855">
        <f t="shared" si="73"/>
        <v>0</v>
      </c>
      <c r="D339" s="185">
        <f t="shared" si="74"/>
        <v>0</v>
      </c>
      <c r="E339" s="512">
        <f t="shared" si="75"/>
        <v>0</v>
      </c>
      <c r="F339" s="885">
        <v>0</v>
      </c>
      <c r="G339" s="801">
        <v>0</v>
      </c>
      <c r="H339" s="801">
        <v>0</v>
      </c>
      <c r="I339" s="801">
        <v>0</v>
      </c>
      <c r="J339" s="800">
        <v>0</v>
      </c>
      <c r="K339" s="479">
        <v>2000</v>
      </c>
      <c r="L339" s="473">
        <v>0</v>
      </c>
      <c r="M339" s="473">
        <v>0</v>
      </c>
      <c r="N339" s="278">
        <v>2000</v>
      </c>
      <c r="O339" s="278">
        <v>0</v>
      </c>
      <c r="P339" s="278">
        <v>0</v>
      </c>
      <c r="Q339" s="278">
        <v>0</v>
      </c>
      <c r="R339" s="281">
        <v>0</v>
      </c>
      <c r="S339" s="496"/>
      <c r="T339" s="278"/>
      <c r="U339" s="281"/>
      <c r="V339" s="278"/>
      <c r="W339" s="278"/>
      <c r="X339" s="278"/>
      <c r="Y339" s="278"/>
      <c r="Z339" s="281"/>
    </row>
    <row r="340" spans="1:26" s="818" customFormat="1" ht="27.75" customHeight="1">
      <c r="A340" s="1234">
        <v>41059</v>
      </c>
      <c r="B340" s="178" t="s">
        <v>1057</v>
      </c>
      <c r="C340" s="855">
        <f t="shared" si="73"/>
        <v>0</v>
      </c>
      <c r="D340" s="185">
        <f t="shared" si="74"/>
        <v>0</v>
      </c>
      <c r="E340" s="512">
        <f t="shared" si="75"/>
        <v>0</v>
      </c>
      <c r="F340" s="885">
        <v>0</v>
      </c>
      <c r="G340" s="801">
        <v>0</v>
      </c>
      <c r="H340" s="801">
        <v>0</v>
      </c>
      <c r="I340" s="801">
        <v>0</v>
      </c>
      <c r="J340" s="800">
        <v>0</v>
      </c>
      <c r="K340" s="479">
        <v>22299</v>
      </c>
      <c r="L340" s="473">
        <v>0</v>
      </c>
      <c r="M340" s="473">
        <v>0</v>
      </c>
      <c r="N340" s="278">
        <v>0</v>
      </c>
      <c r="O340" s="278">
        <v>22299</v>
      </c>
      <c r="P340" s="278">
        <v>0</v>
      </c>
      <c r="Q340" s="278">
        <v>0</v>
      </c>
      <c r="R340" s="281">
        <v>0</v>
      </c>
      <c r="S340" s="496">
        <f t="shared" si="72"/>
        <v>22298</v>
      </c>
      <c r="T340" s="278">
        <v>17558</v>
      </c>
      <c r="U340" s="281">
        <v>4740</v>
      </c>
      <c r="V340" s="278">
        <f t="shared" ref="V340:Z348" si="76">SUM(F340+N340)</f>
        <v>0</v>
      </c>
      <c r="W340" s="278">
        <v>22298</v>
      </c>
      <c r="X340" s="278"/>
      <c r="Y340" s="278"/>
      <c r="Z340" s="281"/>
    </row>
    <row r="341" spans="1:26" s="818" customFormat="1" ht="15" customHeight="1">
      <c r="A341" s="1234">
        <v>41060</v>
      </c>
      <c r="B341" s="178" t="s">
        <v>1361</v>
      </c>
      <c r="C341" s="855">
        <f t="shared" si="73"/>
        <v>0</v>
      </c>
      <c r="D341" s="185">
        <f t="shared" si="74"/>
        <v>0</v>
      </c>
      <c r="E341" s="512">
        <f t="shared" si="75"/>
        <v>0</v>
      </c>
      <c r="F341" s="885">
        <v>0</v>
      </c>
      <c r="G341" s="801">
        <v>0</v>
      </c>
      <c r="H341" s="801">
        <v>0</v>
      </c>
      <c r="I341" s="801">
        <v>0</v>
      </c>
      <c r="J341" s="800">
        <v>0</v>
      </c>
      <c r="K341" s="479">
        <v>172</v>
      </c>
      <c r="L341" s="473">
        <v>0</v>
      </c>
      <c r="M341" s="473">
        <v>0</v>
      </c>
      <c r="N341" s="278">
        <v>172</v>
      </c>
      <c r="O341" s="278">
        <v>0</v>
      </c>
      <c r="P341" s="278">
        <v>0</v>
      </c>
      <c r="Q341" s="278">
        <v>0</v>
      </c>
      <c r="R341" s="281">
        <v>0</v>
      </c>
      <c r="S341" s="496">
        <f t="shared" si="72"/>
        <v>172</v>
      </c>
      <c r="T341" s="278">
        <v>135</v>
      </c>
      <c r="U341" s="281">
        <v>37</v>
      </c>
      <c r="V341" s="278">
        <f t="shared" si="76"/>
        <v>172</v>
      </c>
      <c r="W341" s="278"/>
      <c r="X341" s="278"/>
      <c r="Y341" s="278"/>
      <c r="Z341" s="281"/>
    </row>
    <row r="342" spans="1:26" s="818" customFormat="1" ht="15" customHeight="1">
      <c r="A342" s="1234">
        <v>41061</v>
      </c>
      <c r="B342" s="178" t="s">
        <v>1362</v>
      </c>
      <c r="C342" s="855">
        <f t="shared" si="73"/>
        <v>0</v>
      </c>
      <c r="D342" s="185">
        <f t="shared" si="74"/>
        <v>0</v>
      </c>
      <c r="E342" s="512">
        <f t="shared" si="75"/>
        <v>0</v>
      </c>
      <c r="F342" s="885">
        <v>0</v>
      </c>
      <c r="G342" s="801">
        <v>0</v>
      </c>
      <c r="H342" s="801">
        <v>0</v>
      </c>
      <c r="I342" s="801">
        <v>0</v>
      </c>
      <c r="J342" s="800">
        <v>0</v>
      </c>
      <c r="K342" s="479">
        <v>14</v>
      </c>
      <c r="L342" s="473">
        <v>0</v>
      </c>
      <c r="M342" s="473">
        <v>0</v>
      </c>
      <c r="N342" s="278">
        <v>14</v>
      </c>
      <c r="O342" s="278">
        <v>0</v>
      </c>
      <c r="P342" s="278">
        <v>0</v>
      </c>
      <c r="Q342" s="278">
        <v>0</v>
      </c>
      <c r="R342" s="281">
        <v>0</v>
      </c>
      <c r="S342" s="496">
        <f t="shared" si="72"/>
        <v>14</v>
      </c>
      <c r="T342" s="278">
        <v>11</v>
      </c>
      <c r="U342" s="281">
        <v>3</v>
      </c>
      <c r="V342" s="278">
        <f t="shared" si="76"/>
        <v>14</v>
      </c>
      <c r="W342" s="278"/>
      <c r="X342" s="278"/>
      <c r="Y342" s="278"/>
      <c r="Z342" s="281"/>
    </row>
    <row r="343" spans="1:26" s="818" customFormat="1" ht="15" customHeight="1">
      <c r="A343" s="1234">
        <v>41062</v>
      </c>
      <c r="B343" s="178" t="s">
        <v>1363</v>
      </c>
      <c r="C343" s="855">
        <f t="shared" si="73"/>
        <v>0</v>
      </c>
      <c r="D343" s="185">
        <f t="shared" si="74"/>
        <v>0</v>
      </c>
      <c r="E343" s="512">
        <f t="shared" si="75"/>
        <v>0</v>
      </c>
      <c r="F343" s="885">
        <v>0</v>
      </c>
      <c r="G343" s="801">
        <v>0</v>
      </c>
      <c r="H343" s="801">
        <v>0</v>
      </c>
      <c r="I343" s="801">
        <v>0</v>
      </c>
      <c r="J343" s="800">
        <v>0</v>
      </c>
      <c r="K343" s="479">
        <v>40</v>
      </c>
      <c r="L343" s="473">
        <v>0</v>
      </c>
      <c r="M343" s="473">
        <v>0</v>
      </c>
      <c r="N343" s="278">
        <v>40</v>
      </c>
      <c r="O343" s="278">
        <v>0</v>
      </c>
      <c r="P343" s="278">
        <v>0</v>
      </c>
      <c r="Q343" s="278">
        <v>0</v>
      </c>
      <c r="R343" s="281">
        <v>0</v>
      </c>
      <c r="S343" s="496">
        <f t="shared" si="72"/>
        <v>40</v>
      </c>
      <c r="T343" s="278">
        <v>31</v>
      </c>
      <c r="U343" s="281">
        <v>9</v>
      </c>
      <c r="V343" s="278">
        <f t="shared" si="76"/>
        <v>40</v>
      </c>
      <c r="W343" s="278"/>
      <c r="X343" s="278"/>
      <c r="Y343" s="278"/>
      <c r="Z343" s="281"/>
    </row>
    <row r="344" spans="1:26" s="818" customFormat="1" ht="15" customHeight="1">
      <c r="A344" s="1234">
        <v>41064</v>
      </c>
      <c r="B344" s="178" t="s">
        <v>1364</v>
      </c>
      <c r="C344" s="855">
        <f t="shared" si="73"/>
        <v>0</v>
      </c>
      <c r="D344" s="185">
        <f t="shared" si="74"/>
        <v>0</v>
      </c>
      <c r="E344" s="512">
        <f t="shared" si="75"/>
        <v>0</v>
      </c>
      <c r="F344" s="885">
        <v>0</v>
      </c>
      <c r="G344" s="801">
        <v>0</v>
      </c>
      <c r="H344" s="801">
        <v>0</v>
      </c>
      <c r="I344" s="801">
        <v>0</v>
      </c>
      <c r="J344" s="800">
        <v>0</v>
      </c>
      <c r="K344" s="479">
        <v>38</v>
      </c>
      <c r="L344" s="473">
        <v>0</v>
      </c>
      <c r="M344" s="473">
        <v>0</v>
      </c>
      <c r="N344" s="278">
        <v>38</v>
      </c>
      <c r="O344" s="278">
        <v>0</v>
      </c>
      <c r="P344" s="278">
        <v>0</v>
      </c>
      <c r="Q344" s="278">
        <v>0</v>
      </c>
      <c r="R344" s="281">
        <v>0</v>
      </c>
      <c r="S344" s="496">
        <f t="shared" si="72"/>
        <v>38</v>
      </c>
      <c r="T344" s="278">
        <v>30</v>
      </c>
      <c r="U344" s="281">
        <v>8</v>
      </c>
      <c r="V344" s="278">
        <f t="shared" si="76"/>
        <v>38</v>
      </c>
      <c r="W344" s="278"/>
      <c r="X344" s="278"/>
      <c r="Y344" s="278"/>
      <c r="Z344" s="281"/>
    </row>
    <row r="345" spans="1:26" s="818" customFormat="1" ht="15" hidden="1" customHeight="1">
      <c r="A345" s="21"/>
      <c r="B345" s="178"/>
      <c r="C345" s="855">
        <f t="shared" si="73"/>
        <v>0</v>
      </c>
      <c r="D345" s="185">
        <f t="shared" si="74"/>
        <v>0</v>
      </c>
      <c r="E345" s="512">
        <f t="shared" si="75"/>
        <v>0</v>
      </c>
      <c r="F345" s="885">
        <v>0</v>
      </c>
      <c r="G345" s="801">
        <v>0</v>
      </c>
      <c r="H345" s="801">
        <v>0</v>
      </c>
      <c r="I345" s="801">
        <v>0</v>
      </c>
      <c r="J345" s="800">
        <v>0</v>
      </c>
      <c r="K345" s="479">
        <v>0</v>
      </c>
      <c r="L345" s="473">
        <v>0</v>
      </c>
      <c r="M345" s="473">
        <v>0</v>
      </c>
      <c r="N345" s="278">
        <v>0</v>
      </c>
      <c r="O345" s="278">
        <v>0</v>
      </c>
      <c r="P345" s="278">
        <v>0</v>
      </c>
      <c r="Q345" s="278">
        <v>0</v>
      </c>
      <c r="R345" s="281">
        <v>0</v>
      </c>
      <c r="S345" s="496">
        <f t="shared" ref="S345:S348" si="77">SUM(V345:Z345)</f>
        <v>0</v>
      </c>
      <c r="T345" s="278">
        <f t="shared" ref="T345:T348" si="78">SUM(S345)/1.25</f>
        <v>0</v>
      </c>
      <c r="U345" s="281">
        <f t="shared" ref="U345:U348" si="79">SUM(T345)*0.25</f>
        <v>0</v>
      </c>
      <c r="V345" s="278">
        <f t="shared" si="76"/>
        <v>0</v>
      </c>
      <c r="W345" s="278">
        <f t="shared" si="76"/>
        <v>0</v>
      </c>
      <c r="X345" s="278">
        <f t="shared" si="76"/>
        <v>0</v>
      </c>
      <c r="Y345" s="278">
        <f t="shared" si="76"/>
        <v>0</v>
      </c>
      <c r="Z345" s="281">
        <f t="shared" si="76"/>
        <v>0</v>
      </c>
    </row>
    <row r="346" spans="1:26" s="818" customFormat="1" ht="15" hidden="1" customHeight="1">
      <c r="A346" s="21"/>
      <c r="B346" s="178"/>
      <c r="C346" s="855">
        <f t="shared" si="73"/>
        <v>0</v>
      </c>
      <c r="D346" s="185">
        <f t="shared" si="74"/>
        <v>0</v>
      </c>
      <c r="E346" s="512">
        <f t="shared" si="75"/>
        <v>0</v>
      </c>
      <c r="F346" s="885">
        <v>0</v>
      </c>
      <c r="G346" s="801">
        <v>0</v>
      </c>
      <c r="H346" s="801">
        <v>0</v>
      </c>
      <c r="I346" s="801">
        <v>0</v>
      </c>
      <c r="J346" s="800">
        <v>0</v>
      </c>
      <c r="K346" s="479">
        <v>0</v>
      </c>
      <c r="L346" s="473">
        <v>0</v>
      </c>
      <c r="M346" s="473">
        <v>0</v>
      </c>
      <c r="N346" s="278">
        <v>0</v>
      </c>
      <c r="O346" s="278">
        <v>0</v>
      </c>
      <c r="P346" s="278">
        <v>0</v>
      </c>
      <c r="Q346" s="278">
        <v>0</v>
      </c>
      <c r="R346" s="281">
        <v>0</v>
      </c>
      <c r="S346" s="496">
        <f t="shared" si="77"/>
        <v>0</v>
      </c>
      <c r="T346" s="278">
        <f t="shared" si="78"/>
        <v>0</v>
      </c>
      <c r="U346" s="281">
        <f t="shared" si="79"/>
        <v>0</v>
      </c>
      <c r="V346" s="278">
        <f t="shared" si="76"/>
        <v>0</v>
      </c>
      <c r="W346" s="278">
        <f t="shared" si="76"/>
        <v>0</v>
      </c>
      <c r="X346" s="278">
        <f t="shared" si="76"/>
        <v>0</v>
      </c>
      <c r="Y346" s="278">
        <f t="shared" si="76"/>
        <v>0</v>
      </c>
      <c r="Z346" s="281">
        <f t="shared" si="76"/>
        <v>0</v>
      </c>
    </row>
    <row r="347" spans="1:26" s="818" customFormat="1" ht="15" hidden="1" customHeight="1">
      <c r="A347" s="21"/>
      <c r="B347" s="178"/>
      <c r="C347" s="855">
        <f t="shared" si="73"/>
        <v>0</v>
      </c>
      <c r="D347" s="185">
        <f t="shared" si="74"/>
        <v>0</v>
      </c>
      <c r="E347" s="512">
        <f t="shared" si="75"/>
        <v>0</v>
      </c>
      <c r="F347" s="885">
        <v>0</v>
      </c>
      <c r="G347" s="801">
        <v>0</v>
      </c>
      <c r="H347" s="801">
        <v>0</v>
      </c>
      <c r="I347" s="801">
        <v>0</v>
      </c>
      <c r="J347" s="800">
        <v>0</v>
      </c>
      <c r="K347" s="479">
        <v>0</v>
      </c>
      <c r="L347" s="473">
        <v>0</v>
      </c>
      <c r="M347" s="473">
        <v>0</v>
      </c>
      <c r="N347" s="278">
        <v>0</v>
      </c>
      <c r="O347" s="278">
        <v>0</v>
      </c>
      <c r="P347" s="278">
        <v>0</v>
      </c>
      <c r="Q347" s="278">
        <v>0</v>
      </c>
      <c r="R347" s="281">
        <v>0</v>
      </c>
      <c r="S347" s="496">
        <f t="shared" si="77"/>
        <v>0</v>
      </c>
      <c r="T347" s="278">
        <f t="shared" si="78"/>
        <v>0</v>
      </c>
      <c r="U347" s="281">
        <f t="shared" si="79"/>
        <v>0</v>
      </c>
      <c r="V347" s="278">
        <f t="shared" si="76"/>
        <v>0</v>
      </c>
      <c r="W347" s="278">
        <f t="shared" si="76"/>
        <v>0</v>
      </c>
      <c r="X347" s="278">
        <f t="shared" si="76"/>
        <v>0</v>
      </c>
      <c r="Y347" s="278">
        <f t="shared" si="76"/>
        <v>0</v>
      </c>
      <c r="Z347" s="281">
        <f t="shared" si="76"/>
        <v>0</v>
      </c>
    </row>
    <row r="348" spans="1:26" s="818" customFormat="1" ht="15" hidden="1" customHeight="1">
      <c r="A348" s="21"/>
      <c r="B348" s="178"/>
      <c r="C348" s="855">
        <f t="shared" si="73"/>
        <v>0</v>
      </c>
      <c r="D348" s="185">
        <f t="shared" si="74"/>
        <v>0</v>
      </c>
      <c r="E348" s="512">
        <f t="shared" si="75"/>
        <v>0</v>
      </c>
      <c r="F348" s="885">
        <v>0</v>
      </c>
      <c r="G348" s="801">
        <v>0</v>
      </c>
      <c r="H348" s="801">
        <v>0</v>
      </c>
      <c r="I348" s="801">
        <v>0</v>
      </c>
      <c r="J348" s="800">
        <v>0</v>
      </c>
      <c r="K348" s="479">
        <v>0</v>
      </c>
      <c r="L348" s="473">
        <v>0</v>
      </c>
      <c r="M348" s="473">
        <v>0</v>
      </c>
      <c r="N348" s="278">
        <v>0</v>
      </c>
      <c r="O348" s="278">
        <v>0</v>
      </c>
      <c r="P348" s="278">
        <v>0</v>
      </c>
      <c r="Q348" s="278">
        <v>0</v>
      </c>
      <c r="R348" s="281">
        <v>0</v>
      </c>
      <c r="S348" s="496">
        <f t="shared" si="77"/>
        <v>0</v>
      </c>
      <c r="T348" s="278">
        <f t="shared" si="78"/>
        <v>0</v>
      </c>
      <c r="U348" s="281">
        <f t="shared" si="79"/>
        <v>0</v>
      </c>
      <c r="V348" s="278">
        <f t="shared" si="76"/>
        <v>0</v>
      </c>
      <c r="W348" s="278">
        <f t="shared" si="76"/>
        <v>0</v>
      </c>
      <c r="X348" s="278">
        <f t="shared" si="76"/>
        <v>0</v>
      </c>
      <c r="Y348" s="278">
        <f t="shared" si="76"/>
        <v>0</v>
      </c>
      <c r="Z348" s="281">
        <f t="shared" si="76"/>
        <v>0</v>
      </c>
    </row>
    <row r="349" spans="1:26" s="818" customFormat="1" ht="9.75" customHeight="1">
      <c r="A349" s="916"/>
      <c r="B349" s="178"/>
      <c r="C349" s="855"/>
      <c r="D349" s="185"/>
      <c r="E349" s="512"/>
      <c r="F349" s="885"/>
      <c r="G349" s="801"/>
      <c r="H349" s="801"/>
      <c r="I349" s="278"/>
      <c r="J349" s="281"/>
      <c r="K349" s="479"/>
      <c r="L349" s="473"/>
      <c r="M349" s="473"/>
      <c r="N349" s="278"/>
      <c r="O349" s="278"/>
      <c r="P349" s="278"/>
      <c r="Q349" s="278"/>
      <c r="R349" s="281"/>
      <c r="S349" s="496"/>
      <c r="T349" s="278"/>
      <c r="U349" s="281"/>
      <c r="V349" s="278"/>
      <c r="W349" s="278"/>
      <c r="X349" s="278"/>
      <c r="Y349" s="278"/>
      <c r="Z349" s="281"/>
    </row>
    <row r="350" spans="1:26" s="818" customFormat="1" ht="15" customHeight="1">
      <c r="A350" s="23" t="s">
        <v>632</v>
      </c>
      <c r="B350" s="244"/>
      <c r="C350" s="912">
        <f t="shared" ref="C350:Z350" si="80">SUM(C351:C356)</f>
        <v>55461</v>
      </c>
      <c r="D350" s="884">
        <f t="shared" si="80"/>
        <v>43670</v>
      </c>
      <c r="E350" s="883">
        <f t="shared" si="80"/>
        <v>11791</v>
      </c>
      <c r="F350" s="884">
        <f t="shared" si="80"/>
        <v>37300</v>
      </c>
      <c r="G350" s="882">
        <f t="shared" si="80"/>
        <v>0</v>
      </c>
      <c r="H350" s="882">
        <f t="shared" si="80"/>
        <v>0</v>
      </c>
      <c r="I350" s="495">
        <f t="shared" si="80"/>
        <v>0</v>
      </c>
      <c r="J350" s="484">
        <f t="shared" si="80"/>
        <v>18161</v>
      </c>
      <c r="K350" s="890">
        <f t="shared" si="80"/>
        <v>21117</v>
      </c>
      <c r="L350" s="484">
        <f t="shared" si="80"/>
        <v>16622</v>
      </c>
      <c r="M350" s="853">
        <f t="shared" si="80"/>
        <v>4493</v>
      </c>
      <c r="N350" s="799">
        <f t="shared" si="80"/>
        <v>2956</v>
      </c>
      <c r="O350" s="495">
        <f t="shared" si="80"/>
        <v>0</v>
      </c>
      <c r="P350" s="495">
        <f t="shared" si="80"/>
        <v>0</v>
      </c>
      <c r="Q350" s="495">
        <f t="shared" si="80"/>
        <v>0</v>
      </c>
      <c r="R350" s="484">
        <f t="shared" si="80"/>
        <v>18161</v>
      </c>
      <c r="S350" s="853">
        <f t="shared" si="80"/>
        <v>11821</v>
      </c>
      <c r="T350" s="495">
        <f t="shared" si="80"/>
        <v>10403</v>
      </c>
      <c r="U350" s="484">
        <f t="shared" si="80"/>
        <v>1418</v>
      </c>
      <c r="V350" s="495">
        <f t="shared" si="80"/>
        <v>804</v>
      </c>
      <c r="W350" s="495">
        <f t="shared" si="80"/>
        <v>0</v>
      </c>
      <c r="X350" s="495">
        <f t="shared" si="80"/>
        <v>0</v>
      </c>
      <c r="Y350" s="495">
        <f t="shared" si="80"/>
        <v>0</v>
      </c>
      <c r="Z350" s="484">
        <f t="shared" si="80"/>
        <v>11017</v>
      </c>
    </row>
    <row r="351" spans="1:26" s="818" customFormat="1" ht="15" customHeight="1">
      <c r="A351" s="1233" t="s">
        <v>1451</v>
      </c>
      <c r="B351" s="177" t="s">
        <v>1138</v>
      </c>
      <c r="C351" s="855">
        <f t="shared" ref="C351:C356" si="81">SUM(F351:J351)</f>
        <v>23650</v>
      </c>
      <c r="D351" s="185">
        <f t="shared" ref="D351:D356" si="82">SUM(C351)/1.27</f>
        <v>18622</v>
      </c>
      <c r="E351" s="512">
        <f t="shared" ref="E351:E356" si="83">SUM(D351)*0.27</f>
        <v>5028</v>
      </c>
      <c r="F351" s="885">
        <v>23650</v>
      </c>
      <c r="G351" s="801">
        <v>0</v>
      </c>
      <c r="H351" s="801">
        <v>0</v>
      </c>
      <c r="I351" s="278">
        <v>0</v>
      </c>
      <c r="J351" s="281">
        <v>0</v>
      </c>
      <c r="K351" s="479">
        <v>2741</v>
      </c>
      <c r="L351" s="473">
        <f>SUM(K351)/1.27-1</f>
        <v>2157</v>
      </c>
      <c r="M351" s="473">
        <f>SUM(L351)*0.27+1</f>
        <v>583</v>
      </c>
      <c r="N351" s="278">
        <v>2741</v>
      </c>
      <c r="O351" s="278">
        <v>0</v>
      </c>
      <c r="P351" s="278">
        <v>0</v>
      </c>
      <c r="Q351" s="278">
        <v>0</v>
      </c>
      <c r="R351" s="281">
        <v>0</v>
      </c>
      <c r="S351" s="496">
        <f>T351+U351</f>
        <v>804</v>
      </c>
      <c r="T351" s="278">
        <v>633</v>
      </c>
      <c r="U351" s="281">
        <v>171</v>
      </c>
      <c r="V351" s="278">
        <v>804</v>
      </c>
      <c r="W351" s="278"/>
      <c r="X351" s="278"/>
      <c r="Y351" s="278"/>
      <c r="Z351" s="281"/>
    </row>
    <row r="352" spans="1:26" s="818" customFormat="1" ht="14.25" customHeight="1">
      <c r="A352" s="1233" t="s">
        <v>1452</v>
      </c>
      <c r="B352" s="245" t="s">
        <v>1139</v>
      </c>
      <c r="C352" s="855">
        <f t="shared" si="81"/>
        <v>13650</v>
      </c>
      <c r="D352" s="185">
        <f t="shared" si="82"/>
        <v>10748</v>
      </c>
      <c r="E352" s="512">
        <f t="shared" si="83"/>
        <v>2902</v>
      </c>
      <c r="F352" s="885">
        <v>13650</v>
      </c>
      <c r="G352" s="801">
        <v>0</v>
      </c>
      <c r="H352" s="801">
        <v>0</v>
      </c>
      <c r="I352" s="278">
        <v>0</v>
      </c>
      <c r="J352" s="281">
        <v>0</v>
      </c>
      <c r="K352" s="479">
        <v>0</v>
      </c>
      <c r="L352" s="473">
        <f>SUM(K352)/1.27-1</f>
        <v>-1</v>
      </c>
      <c r="M352" s="473">
        <f>SUM(L352)*0.27+1</f>
        <v>1</v>
      </c>
      <c r="N352" s="278">
        <v>0</v>
      </c>
      <c r="O352" s="278">
        <v>0</v>
      </c>
      <c r="P352" s="278">
        <v>0</v>
      </c>
      <c r="Q352" s="278">
        <v>0</v>
      </c>
      <c r="R352" s="281">
        <v>0</v>
      </c>
      <c r="S352" s="496"/>
      <c r="T352" s="278"/>
      <c r="U352" s="281"/>
      <c r="V352" s="278"/>
      <c r="W352" s="278"/>
      <c r="X352" s="278"/>
      <c r="Y352" s="278"/>
      <c r="Z352" s="281"/>
    </row>
    <row r="353" spans="1:90" s="818" customFormat="1" ht="14.25" customHeight="1">
      <c r="A353" s="1233" t="s">
        <v>1453</v>
      </c>
      <c r="B353" s="245" t="s">
        <v>1140</v>
      </c>
      <c r="C353" s="855">
        <f t="shared" si="81"/>
        <v>12611</v>
      </c>
      <c r="D353" s="185">
        <f t="shared" si="82"/>
        <v>9930</v>
      </c>
      <c r="E353" s="512">
        <f t="shared" si="83"/>
        <v>2681</v>
      </c>
      <c r="F353" s="885">
        <v>0</v>
      </c>
      <c r="G353" s="801">
        <v>0</v>
      </c>
      <c r="H353" s="801">
        <v>0</v>
      </c>
      <c r="I353" s="278">
        <v>0</v>
      </c>
      <c r="J353" s="281">
        <v>12611</v>
      </c>
      <c r="K353" s="479">
        <f>SUM(N353:R353)</f>
        <v>12611</v>
      </c>
      <c r="L353" s="473">
        <f>SUM(K353)/1.27-1</f>
        <v>9929</v>
      </c>
      <c r="M353" s="473">
        <f>SUM(L353)*0.27+1</f>
        <v>2682</v>
      </c>
      <c r="N353" s="278">
        <v>0</v>
      </c>
      <c r="O353" s="278">
        <v>0</v>
      </c>
      <c r="P353" s="278">
        <v>0</v>
      </c>
      <c r="Q353" s="278">
        <v>0</v>
      </c>
      <c r="R353" s="281">
        <v>12611</v>
      </c>
      <c r="S353" s="496">
        <f t="shared" ref="S353:S354" si="84">T353+U353</f>
        <v>10869</v>
      </c>
      <c r="T353" s="278">
        <v>9653</v>
      </c>
      <c r="U353" s="281">
        <v>1216</v>
      </c>
      <c r="V353" s="278"/>
      <c r="W353" s="278"/>
      <c r="X353" s="278"/>
      <c r="Y353" s="278"/>
      <c r="Z353" s="281">
        <v>10869</v>
      </c>
    </row>
    <row r="354" spans="1:90" s="818" customFormat="1" ht="15" customHeight="1">
      <c r="A354" s="1233" t="s">
        <v>1454</v>
      </c>
      <c r="B354" s="245" t="s">
        <v>1141</v>
      </c>
      <c r="C354" s="855">
        <f t="shared" si="81"/>
        <v>5550</v>
      </c>
      <c r="D354" s="185">
        <f t="shared" si="82"/>
        <v>4370</v>
      </c>
      <c r="E354" s="512">
        <f t="shared" si="83"/>
        <v>1180</v>
      </c>
      <c r="F354" s="885">
        <v>0</v>
      </c>
      <c r="G354" s="801">
        <v>0</v>
      </c>
      <c r="H354" s="801">
        <v>0</v>
      </c>
      <c r="I354" s="278">
        <v>0</v>
      </c>
      <c r="J354" s="281">
        <v>5550</v>
      </c>
      <c r="K354" s="479">
        <f>SUM(N354:R354)</f>
        <v>5550</v>
      </c>
      <c r="L354" s="473">
        <f>SUM(K354)/1.27-1</f>
        <v>4369</v>
      </c>
      <c r="M354" s="473">
        <f>SUM(L354)*0.27+1</f>
        <v>1181</v>
      </c>
      <c r="N354" s="278">
        <v>0</v>
      </c>
      <c r="O354" s="278">
        <v>0</v>
      </c>
      <c r="P354" s="278">
        <v>0</v>
      </c>
      <c r="Q354" s="278">
        <v>0</v>
      </c>
      <c r="R354" s="281">
        <v>5550</v>
      </c>
      <c r="S354" s="496">
        <f t="shared" si="84"/>
        <v>148</v>
      </c>
      <c r="T354" s="278">
        <v>117</v>
      </c>
      <c r="U354" s="281">
        <v>31</v>
      </c>
      <c r="V354" s="278"/>
      <c r="W354" s="278"/>
      <c r="X354" s="278"/>
      <c r="Y354" s="278"/>
      <c r="Z354" s="281">
        <v>148</v>
      </c>
    </row>
    <row r="355" spans="1:90" s="818" customFormat="1" ht="15">
      <c r="A355" s="1233">
        <v>45004</v>
      </c>
      <c r="B355" s="245" t="s">
        <v>1365</v>
      </c>
      <c r="C355" s="855">
        <f t="shared" si="81"/>
        <v>0</v>
      </c>
      <c r="D355" s="185">
        <f t="shared" si="82"/>
        <v>0</v>
      </c>
      <c r="E355" s="512">
        <f t="shared" si="83"/>
        <v>0</v>
      </c>
      <c r="F355" s="885"/>
      <c r="G355" s="801">
        <v>0</v>
      </c>
      <c r="H355" s="801">
        <v>0</v>
      </c>
      <c r="I355" s="801">
        <v>0</v>
      </c>
      <c r="J355" s="800">
        <v>0</v>
      </c>
      <c r="K355" s="479">
        <v>215</v>
      </c>
      <c r="L355" s="473">
        <f>SUM(K355)/1.27-1</f>
        <v>168</v>
      </c>
      <c r="M355" s="473">
        <f>SUM(L355)*0.27+1</f>
        <v>46</v>
      </c>
      <c r="N355" s="278">
        <v>215</v>
      </c>
      <c r="O355" s="278">
        <v>0</v>
      </c>
      <c r="P355" s="278">
        <v>0</v>
      </c>
      <c r="Q355" s="278">
        <v>0</v>
      </c>
      <c r="R355" s="281">
        <v>0</v>
      </c>
      <c r="S355" s="496"/>
      <c r="T355" s="278"/>
      <c r="U355" s="281"/>
      <c r="V355" s="278"/>
      <c r="W355" s="278"/>
      <c r="X355" s="278"/>
      <c r="Y355" s="278"/>
      <c r="Z355" s="281"/>
    </row>
    <row r="356" spans="1:90" s="818" customFormat="1" ht="15" hidden="1" customHeight="1">
      <c r="A356" s="984" t="s">
        <v>1455</v>
      </c>
      <c r="B356" s="245"/>
      <c r="C356" s="855">
        <f t="shared" si="81"/>
        <v>0</v>
      </c>
      <c r="D356" s="185">
        <f t="shared" si="82"/>
        <v>0</v>
      </c>
      <c r="E356" s="512">
        <f t="shared" si="83"/>
        <v>0</v>
      </c>
      <c r="F356" s="885"/>
      <c r="G356" s="801"/>
      <c r="H356" s="801"/>
      <c r="I356" s="278"/>
      <c r="J356" s="281"/>
      <c r="K356" s="479">
        <v>0</v>
      </c>
      <c r="L356" s="473">
        <v>0</v>
      </c>
      <c r="M356" s="473">
        <v>0</v>
      </c>
      <c r="N356" s="278">
        <v>0</v>
      </c>
      <c r="O356" s="278">
        <v>0</v>
      </c>
      <c r="P356" s="278">
        <v>0</v>
      </c>
      <c r="Q356" s="278">
        <v>0</v>
      </c>
      <c r="R356" s="281">
        <v>0</v>
      </c>
      <c r="S356" s="496"/>
      <c r="T356" s="278"/>
      <c r="U356" s="281"/>
      <c r="V356" s="278"/>
      <c r="W356" s="278"/>
      <c r="X356" s="278"/>
      <c r="Y356" s="278"/>
      <c r="Z356" s="281"/>
    </row>
    <row r="357" spans="1:90" s="818" customFormat="1" ht="15.75" customHeight="1">
      <c r="A357" s="916"/>
      <c r="B357" s="178"/>
      <c r="C357" s="915"/>
      <c r="D357" s="185"/>
      <c r="E357" s="512"/>
      <c r="F357" s="511"/>
      <c r="G357" s="511"/>
      <c r="H357" s="511"/>
      <c r="I357" s="167"/>
      <c r="J357" s="168"/>
      <c r="K357" s="479"/>
      <c r="L357" s="473"/>
      <c r="M357" s="473"/>
      <c r="N357" s="278"/>
      <c r="O357" s="278"/>
      <c r="P357" s="278"/>
      <c r="Q357" s="278"/>
      <c r="R357" s="281"/>
      <c r="S357" s="496"/>
      <c r="T357" s="278"/>
      <c r="U357" s="281"/>
      <c r="V357" s="278"/>
      <c r="W357" s="278"/>
      <c r="X357" s="278"/>
      <c r="Y357" s="278"/>
      <c r="Z357" s="281"/>
    </row>
    <row r="358" spans="1:90" s="931" customFormat="1" ht="15" customHeight="1">
      <c r="A358" s="23" t="s">
        <v>519</v>
      </c>
      <c r="B358" s="246"/>
      <c r="C358" s="881">
        <f t="shared" ref="C358:X358" si="85">SUM(C359:C362)</f>
        <v>0</v>
      </c>
      <c r="D358" s="884">
        <f t="shared" si="85"/>
        <v>0</v>
      </c>
      <c r="E358" s="883">
        <f t="shared" si="85"/>
        <v>0</v>
      </c>
      <c r="F358" s="882">
        <f t="shared" si="85"/>
        <v>0</v>
      </c>
      <c r="G358" s="882">
        <f t="shared" si="85"/>
        <v>0</v>
      </c>
      <c r="H358" s="882">
        <f t="shared" si="85"/>
        <v>0</v>
      </c>
      <c r="I358" s="495">
        <f t="shared" si="85"/>
        <v>0</v>
      </c>
      <c r="J358" s="484">
        <f t="shared" si="85"/>
        <v>0</v>
      </c>
      <c r="K358" s="890">
        <v>1800</v>
      </c>
      <c r="L358" s="495">
        <v>0</v>
      </c>
      <c r="M358" s="495">
        <v>0</v>
      </c>
      <c r="N358" s="495">
        <v>1800</v>
      </c>
      <c r="O358" s="495">
        <v>0</v>
      </c>
      <c r="P358" s="495">
        <v>0</v>
      </c>
      <c r="Q358" s="495">
        <v>0</v>
      </c>
      <c r="R358" s="484">
        <v>0</v>
      </c>
      <c r="S358" s="853">
        <f t="shared" si="85"/>
        <v>0</v>
      </c>
      <c r="T358" s="495">
        <f t="shared" si="85"/>
        <v>0</v>
      </c>
      <c r="U358" s="484">
        <f t="shared" si="85"/>
        <v>0</v>
      </c>
      <c r="V358" s="495">
        <f t="shared" si="85"/>
        <v>0</v>
      </c>
      <c r="W358" s="495">
        <f t="shared" si="85"/>
        <v>0</v>
      </c>
      <c r="X358" s="495">
        <f t="shared" si="85"/>
        <v>0</v>
      </c>
      <c r="Y358" s="495">
        <f>SUM(Y359:Y362)</f>
        <v>0</v>
      </c>
      <c r="Z358" s="484">
        <f>SUM(Z359:Z362)</f>
        <v>0</v>
      </c>
    </row>
    <row r="359" spans="1:90" s="818" customFormat="1" ht="15" customHeight="1">
      <c r="A359" s="1234" t="s">
        <v>1456</v>
      </c>
      <c r="B359" s="178" t="s">
        <v>1366</v>
      </c>
      <c r="C359" s="855">
        <f>SUM(F359:J359)</f>
        <v>0</v>
      </c>
      <c r="D359" s="185">
        <f>SUM(C359)/1.27</f>
        <v>0</v>
      </c>
      <c r="E359" s="512">
        <f>SUM(D359)*0.27</f>
        <v>0</v>
      </c>
      <c r="F359" s="511"/>
      <c r="G359" s="511"/>
      <c r="H359" s="511"/>
      <c r="I359" s="167"/>
      <c r="J359" s="168"/>
      <c r="K359" s="479">
        <v>1800</v>
      </c>
      <c r="L359" s="473">
        <v>0</v>
      </c>
      <c r="M359" s="473">
        <v>0</v>
      </c>
      <c r="N359" s="278">
        <v>1800</v>
      </c>
      <c r="O359" s="278">
        <v>0</v>
      </c>
      <c r="P359" s="278">
        <v>0</v>
      </c>
      <c r="Q359" s="278">
        <v>0</v>
      </c>
      <c r="R359" s="281">
        <v>0</v>
      </c>
      <c r="S359" s="496"/>
      <c r="T359" s="278"/>
      <c r="U359" s="281"/>
      <c r="V359" s="278"/>
      <c r="W359" s="278">
        <f t="shared" ref="V359:Z362" si="86">SUM(G359+O359)</f>
        <v>0</v>
      </c>
      <c r="X359" s="278">
        <f t="shared" si="86"/>
        <v>0</v>
      </c>
      <c r="Y359" s="278">
        <f t="shared" si="86"/>
        <v>0</v>
      </c>
      <c r="Z359" s="281">
        <f t="shared" si="86"/>
        <v>0</v>
      </c>
    </row>
    <row r="360" spans="1:90" s="818" customFormat="1" ht="15" hidden="1" customHeight="1">
      <c r="A360" s="916"/>
      <c r="B360" s="178"/>
      <c r="C360" s="855">
        <f>SUM(F360:J360)</f>
        <v>0</v>
      </c>
      <c r="D360" s="185">
        <f>SUM(C360)/1.25</f>
        <v>0</v>
      </c>
      <c r="E360" s="512">
        <f>SUM(D360)*0.25</f>
        <v>0</v>
      </c>
      <c r="F360" s="511"/>
      <c r="G360" s="511"/>
      <c r="H360" s="511"/>
      <c r="I360" s="167"/>
      <c r="J360" s="168"/>
      <c r="K360" s="479">
        <v>0</v>
      </c>
      <c r="L360" s="473">
        <v>0</v>
      </c>
      <c r="M360" s="473">
        <v>0</v>
      </c>
      <c r="N360" s="278">
        <v>0</v>
      </c>
      <c r="O360" s="278">
        <v>0</v>
      </c>
      <c r="P360" s="278">
        <v>0</v>
      </c>
      <c r="Q360" s="278">
        <v>0</v>
      </c>
      <c r="R360" s="281">
        <v>0</v>
      </c>
      <c r="S360" s="496">
        <f>SUM(V360:Y360)</f>
        <v>0</v>
      </c>
      <c r="T360" s="278">
        <f>SUM(S360)/1.25</f>
        <v>0</v>
      </c>
      <c r="U360" s="281">
        <f>SUM(T360)*0.25</f>
        <v>0</v>
      </c>
      <c r="V360" s="278">
        <f t="shared" si="86"/>
        <v>0</v>
      </c>
      <c r="W360" s="278">
        <f t="shared" si="86"/>
        <v>0</v>
      </c>
      <c r="X360" s="278">
        <f t="shared" si="86"/>
        <v>0</v>
      </c>
      <c r="Y360" s="278">
        <f t="shared" si="86"/>
        <v>0</v>
      </c>
      <c r="Z360" s="281">
        <f t="shared" si="86"/>
        <v>0</v>
      </c>
    </row>
    <row r="361" spans="1:90" s="818" customFormat="1" ht="15" hidden="1" customHeight="1">
      <c r="A361" s="916"/>
      <c r="B361" s="178"/>
      <c r="C361" s="855">
        <f>SUM(F361:J361)</f>
        <v>0</v>
      </c>
      <c r="D361" s="185">
        <f>SUM(C361)/1.25</f>
        <v>0</v>
      </c>
      <c r="E361" s="512">
        <f>SUM(D361)*0.25</f>
        <v>0</v>
      </c>
      <c r="F361" s="511"/>
      <c r="G361" s="511"/>
      <c r="H361" s="511"/>
      <c r="I361" s="167"/>
      <c r="J361" s="168"/>
      <c r="K361" s="479">
        <v>0</v>
      </c>
      <c r="L361" s="473">
        <v>0</v>
      </c>
      <c r="M361" s="473">
        <v>0</v>
      </c>
      <c r="N361" s="278">
        <v>0</v>
      </c>
      <c r="O361" s="278">
        <v>0</v>
      </c>
      <c r="P361" s="278">
        <v>0</v>
      </c>
      <c r="Q361" s="278">
        <v>0</v>
      </c>
      <c r="R361" s="281">
        <v>0</v>
      </c>
      <c r="S361" s="496">
        <f>SUM(V361:Y361)</f>
        <v>0</v>
      </c>
      <c r="T361" s="278">
        <f>SUM(S361)/1.25</f>
        <v>0</v>
      </c>
      <c r="U361" s="281">
        <f>SUM(T361)*0.25</f>
        <v>0</v>
      </c>
      <c r="V361" s="278">
        <f t="shared" si="86"/>
        <v>0</v>
      </c>
      <c r="W361" s="278">
        <f t="shared" si="86"/>
        <v>0</v>
      </c>
      <c r="X361" s="278">
        <f t="shared" si="86"/>
        <v>0</v>
      </c>
      <c r="Y361" s="278">
        <f t="shared" si="86"/>
        <v>0</v>
      </c>
      <c r="Z361" s="281">
        <f t="shared" si="86"/>
        <v>0</v>
      </c>
    </row>
    <row r="362" spans="1:90" s="818" customFormat="1" ht="15" hidden="1" customHeight="1">
      <c r="A362" s="916"/>
      <c r="B362" s="932"/>
      <c r="C362" s="855">
        <f>SUM(F362:J362)</f>
        <v>0</v>
      </c>
      <c r="D362" s="185">
        <f>SUM(C362)/1.25</f>
        <v>0</v>
      </c>
      <c r="E362" s="512">
        <f>SUM(D362)*0.25</f>
        <v>0</v>
      </c>
      <c r="F362" s="511"/>
      <c r="G362" s="511"/>
      <c r="H362" s="511"/>
      <c r="I362" s="167"/>
      <c r="J362" s="168"/>
      <c r="K362" s="479">
        <v>0</v>
      </c>
      <c r="L362" s="473">
        <v>0</v>
      </c>
      <c r="M362" s="473">
        <v>0</v>
      </c>
      <c r="N362" s="278">
        <v>0</v>
      </c>
      <c r="O362" s="278">
        <v>0</v>
      </c>
      <c r="P362" s="278">
        <v>0</v>
      </c>
      <c r="Q362" s="278">
        <v>0</v>
      </c>
      <c r="R362" s="281">
        <v>0</v>
      </c>
      <c r="S362" s="496">
        <f>SUM(V362:Y362)</f>
        <v>0</v>
      </c>
      <c r="T362" s="278">
        <f>SUM(S362)/1.25</f>
        <v>0</v>
      </c>
      <c r="U362" s="281">
        <f>SUM(T362)*0.25</f>
        <v>0</v>
      </c>
      <c r="V362" s="278">
        <f t="shared" si="86"/>
        <v>0</v>
      </c>
      <c r="W362" s="278">
        <f t="shared" si="86"/>
        <v>0</v>
      </c>
      <c r="X362" s="278">
        <f t="shared" si="86"/>
        <v>0</v>
      </c>
      <c r="Y362" s="278">
        <f t="shared" si="86"/>
        <v>0</v>
      </c>
      <c r="Z362" s="281">
        <f t="shared" si="86"/>
        <v>0</v>
      </c>
    </row>
    <row r="363" spans="1:90" s="818" customFormat="1" ht="12.75" hidden="1" customHeight="1">
      <c r="A363" s="916"/>
      <c r="B363" s="178"/>
      <c r="C363" s="915"/>
      <c r="D363" s="185"/>
      <c r="E363" s="512"/>
      <c r="F363" s="511"/>
      <c r="G363" s="511"/>
      <c r="H363" s="511"/>
      <c r="I363" s="167"/>
      <c r="J363" s="168"/>
      <c r="K363" s="479"/>
      <c r="L363" s="473"/>
      <c r="M363" s="473"/>
      <c r="N363" s="278"/>
      <c r="O363" s="278"/>
      <c r="P363" s="278"/>
      <c r="Q363" s="278"/>
      <c r="R363" s="281"/>
      <c r="S363" s="496"/>
      <c r="T363" s="278"/>
      <c r="U363" s="281"/>
      <c r="V363" s="278"/>
      <c r="W363" s="278"/>
      <c r="X363" s="278"/>
      <c r="Y363" s="278"/>
      <c r="Z363" s="281"/>
    </row>
    <row r="364" spans="1:90" s="818" customFormat="1" ht="14.25" customHeight="1" thickBot="1">
      <c r="A364" s="916"/>
      <c r="B364" s="933"/>
      <c r="C364" s="915"/>
      <c r="D364" s="917"/>
      <c r="E364" s="918"/>
      <c r="F364" s="934"/>
      <c r="G364" s="934"/>
      <c r="H364" s="934"/>
      <c r="I364" s="859"/>
      <c r="J364" s="860"/>
      <c r="K364" s="479"/>
      <c r="L364" s="473"/>
      <c r="M364" s="473"/>
      <c r="N364" s="278"/>
      <c r="O364" s="278"/>
      <c r="P364" s="278"/>
      <c r="Q364" s="278"/>
      <c r="R364" s="281"/>
      <c r="S364" s="496"/>
      <c r="T364" s="278"/>
      <c r="U364" s="281"/>
      <c r="V364" s="278"/>
      <c r="W364" s="278"/>
      <c r="X364" s="278"/>
      <c r="Y364" s="278"/>
      <c r="Z364" s="281"/>
    </row>
    <row r="365" spans="1:90" s="37" customFormat="1" ht="25.5" customHeight="1" thickBot="1">
      <c r="A365" s="833" t="s">
        <v>874</v>
      </c>
      <c r="B365" s="900"/>
      <c r="C365" s="190">
        <f t="shared" ref="C365:Z365" si="87">SUM(C248:C364)/2</f>
        <v>976560</v>
      </c>
      <c r="D365" s="919">
        <f t="shared" si="87"/>
        <v>797343</v>
      </c>
      <c r="E365" s="901">
        <f t="shared" si="87"/>
        <v>179216</v>
      </c>
      <c r="F365" s="39">
        <f t="shared" si="87"/>
        <v>420087</v>
      </c>
      <c r="G365" s="902">
        <f t="shared" si="87"/>
        <v>30940</v>
      </c>
      <c r="H365" s="902">
        <f t="shared" si="87"/>
        <v>0</v>
      </c>
      <c r="I365" s="902">
        <f t="shared" si="87"/>
        <v>35525</v>
      </c>
      <c r="J365" s="903">
        <f t="shared" si="87"/>
        <v>490008</v>
      </c>
      <c r="K365" s="171">
        <f t="shared" si="87"/>
        <v>1842978</v>
      </c>
      <c r="L365" s="489">
        <f t="shared" si="87"/>
        <v>1390904</v>
      </c>
      <c r="M365" s="492">
        <f t="shared" si="87"/>
        <v>337833</v>
      </c>
      <c r="N365" s="492">
        <f t="shared" si="87"/>
        <v>1200235</v>
      </c>
      <c r="O365" s="492">
        <f t="shared" si="87"/>
        <v>26149</v>
      </c>
      <c r="P365" s="492">
        <f t="shared" si="87"/>
        <v>89878</v>
      </c>
      <c r="Q365" s="492">
        <f t="shared" si="87"/>
        <v>34172</v>
      </c>
      <c r="R365" s="492">
        <f t="shared" si="87"/>
        <v>492544</v>
      </c>
      <c r="S365" s="492">
        <f t="shared" si="87"/>
        <v>1018472</v>
      </c>
      <c r="T365" s="851">
        <f t="shared" si="87"/>
        <v>858790</v>
      </c>
      <c r="U365" s="489">
        <f t="shared" si="87"/>
        <v>159682</v>
      </c>
      <c r="V365" s="488">
        <f t="shared" si="87"/>
        <v>595250</v>
      </c>
      <c r="W365" s="172">
        <f t="shared" si="87"/>
        <v>33444</v>
      </c>
      <c r="X365" s="172">
        <f t="shared" si="87"/>
        <v>0</v>
      </c>
      <c r="Y365" s="172">
        <f t="shared" si="87"/>
        <v>33569</v>
      </c>
      <c r="Z365" s="835">
        <f t="shared" si="87"/>
        <v>356209</v>
      </c>
    </row>
    <row r="366" spans="1:90" s="37" customFormat="1" ht="9.75" customHeight="1" thickBot="1">
      <c r="A366" s="152"/>
      <c r="B366" s="154"/>
      <c r="C366" s="153"/>
      <c r="D366" s="153"/>
      <c r="E366" s="153"/>
      <c r="F366" s="153"/>
      <c r="G366" s="153"/>
      <c r="H366" s="153"/>
      <c r="I366" s="159"/>
      <c r="J366" s="189"/>
      <c r="K366" s="171"/>
      <c r="L366" s="488"/>
      <c r="M366" s="488"/>
      <c r="N366" s="488"/>
      <c r="O366" s="488"/>
      <c r="P366" s="488"/>
      <c r="Q366" s="488"/>
      <c r="R366" s="489"/>
      <c r="S366" s="497"/>
      <c r="T366" s="490"/>
      <c r="U366" s="189"/>
      <c r="V366" s="490"/>
      <c r="W366" s="490"/>
      <c r="X366" s="490"/>
      <c r="Y366" s="154"/>
      <c r="Z366" s="491"/>
    </row>
    <row r="367" spans="1:90" ht="16.5" customHeight="1" thickBot="1">
      <c r="A367" s="35" t="s">
        <v>177</v>
      </c>
      <c r="B367" s="247"/>
      <c r="C367" s="38">
        <f t="shared" ref="C367:Z367" si="88">C224+C247+C365</f>
        <v>1137829</v>
      </c>
      <c r="D367" s="39">
        <f t="shared" si="88"/>
        <v>924325</v>
      </c>
      <c r="E367" s="39">
        <f t="shared" si="88"/>
        <v>213502</v>
      </c>
      <c r="F367" s="39">
        <f t="shared" si="88"/>
        <v>581356</v>
      </c>
      <c r="G367" s="39">
        <f t="shared" si="88"/>
        <v>30940</v>
      </c>
      <c r="H367" s="39">
        <f t="shared" si="88"/>
        <v>0</v>
      </c>
      <c r="I367" s="39">
        <f t="shared" si="88"/>
        <v>35525</v>
      </c>
      <c r="J367" s="190">
        <f t="shared" si="88"/>
        <v>490008</v>
      </c>
      <c r="K367" s="171">
        <f t="shared" si="88"/>
        <v>2319569</v>
      </c>
      <c r="L367" s="489">
        <f t="shared" si="88"/>
        <v>1664640</v>
      </c>
      <c r="M367" s="492">
        <f t="shared" si="88"/>
        <v>411798</v>
      </c>
      <c r="N367" s="492">
        <f t="shared" si="88"/>
        <v>1671988</v>
      </c>
      <c r="O367" s="492">
        <f t="shared" si="88"/>
        <v>30987</v>
      </c>
      <c r="P367" s="492">
        <f t="shared" si="88"/>
        <v>89878</v>
      </c>
      <c r="Q367" s="492">
        <f t="shared" si="88"/>
        <v>34172</v>
      </c>
      <c r="R367" s="492">
        <f t="shared" si="88"/>
        <v>492544</v>
      </c>
      <c r="S367" s="492">
        <f t="shared" si="88"/>
        <v>1375125</v>
      </c>
      <c r="T367" s="488">
        <f t="shared" si="88"/>
        <v>1140260</v>
      </c>
      <c r="U367" s="492">
        <f t="shared" si="88"/>
        <v>234865</v>
      </c>
      <c r="V367" s="488">
        <f t="shared" si="88"/>
        <v>947064</v>
      </c>
      <c r="W367" s="487">
        <f t="shared" si="88"/>
        <v>38282</v>
      </c>
      <c r="X367" s="487">
        <f t="shared" si="88"/>
        <v>0</v>
      </c>
      <c r="Y367" s="487">
        <f t="shared" si="88"/>
        <v>33569</v>
      </c>
      <c r="Z367" s="492">
        <f t="shared" si="88"/>
        <v>356209</v>
      </c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</row>
    <row r="368" spans="1:90" s="818" customFormat="1" ht="11.25" customHeight="1" thickBot="1">
      <c r="A368" s="916"/>
      <c r="B368" s="831"/>
      <c r="C368" s="511"/>
      <c r="D368" s="511"/>
      <c r="E368" s="511"/>
      <c r="F368" s="511"/>
      <c r="G368" s="511"/>
      <c r="H368" s="511"/>
      <c r="I368" s="167"/>
      <c r="J368" s="168"/>
      <c r="K368" s="762"/>
      <c r="L368" s="935"/>
      <c r="M368" s="935"/>
      <c r="N368" s="936"/>
      <c r="O368" s="936"/>
      <c r="P368" s="936"/>
      <c r="Q368" s="936"/>
      <c r="R368" s="937"/>
      <c r="S368" s="496"/>
      <c r="T368" s="278"/>
      <c r="U368" s="281"/>
      <c r="V368" s="278"/>
      <c r="W368" s="278"/>
      <c r="X368" s="278"/>
      <c r="Y368" s="831"/>
      <c r="Z368" s="245"/>
    </row>
    <row r="369" spans="1:26" s="931" customFormat="1" ht="15.75">
      <c r="A369" s="938" t="s">
        <v>1244</v>
      </c>
      <c r="B369" s="939"/>
      <c r="C369" s="940">
        <f>SUM(C370:C397)</f>
        <v>170500</v>
      </c>
      <c r="D369" s="924">
        <f t="shared" ref="D369:X369" si="89">SUM(D370:D397)</f>
        <v>0</v>
      </c>
      <c r="E369" s="941">
        <f t="shared" si="89"/>
        <v>0</v>
      </c>
      <c r="F369" s="923">
        <f t="shared" si="89"/>
        <v>32500</v>
      </c>
      <c r="G369" s="924">
        <f t="shared" si="89"/>
        <v>0</v>
      </c>
      <c r="H369" s="924">
        <f t="shared" si="89"/>
        <v>0</v>
      </c>
      <c r="I369" s="925">
        <f t="shared" si="89"/>
        <v>0</v>
      </c>
      <c r="J369" s="926">
        <f t="shared" si="89"/>
        <v>138000</v>
      </c>
      <c r="K369" s="1276">
        <f t="shared" si="89"/>
        <v>173620</v>
      </c>
      <c r="L369" s="926">
        <f t="shared" si="89"/>
        <v>0</v>
      </c>
      <c r="M369" s="942">
        <f t="shared" si="89"/>
        <v>0</v>
      </c>
      <c r="N369" s="942">
        <f t="shared" si="89"/>
        <v>2000</v>
      </c>
      <c r="O369" s="942">
        <f t="shared" si="89"/>
        <v>0</v>
      </c>
      <c r="P369" s="942">
        <f t="shared" si="89"/>
        <v>0</v>
      </c>
      <c r="Q369" s="942">
        <f t="shared" si="89"/>
        <v>1353</v>
      </c>
      <c r="R369" s="942">
        <f t="shared" si="89"/>
        <v>170267</v>
      </c>
      <c r="S369" s="942">
        <f t="shared" si="89"/>
        <v>0</v>
      </c>
      <c r="T369" s="925">
        <f t="shared" si="89"/>
        <v>0</v>
      </c>
      <c r="U369" s="926">
        <f t="shared" si="89"/>
        <v>0</v>
      </c>
      <c r="V369" s="925">
        <f t="shared" si="89"/>
        <v>0</v>
      </c>
      <c r="W369" s="925">
        <f t="shared" si="89"/>
        <v>0</v>
      </c>
      <c r="X369" s="925">
        <f t="shared" si="89"/>
        <v>0</v>
      </c>
      <c r="Y369" s="925">
        <f>SUM(Y370:Y397)</f>
        <v>0</v>
      </c>
      <c r="Z369" s="926">
        <f>SUM(Z370:Z397)</f>
        <v>0</v>
      </c>
    </row>
    <row r="370" spans="1:26" s="931" customFormat="1" ht="18" customHeight="1">
      <c r="A370" s="943"/>
      <c r="B370" s="178" t="s">
        <v>1035</v>
      </c>
      <c r="C370" s="855">
        <f t="shared" ref="C370:C386" si="90">SUM(F370:J370)</f>
        <v>25000</v>
      </c>
      <c r="D370" s="801"/>
      <c r="E370" s="800"/>
      <c r="F370" s="885">
        <v>25000</v>
      </c>
      <c r="G370" s="801">
        <v>0</v>
      </c>
      <c r="H370" s="801">
        <v>0</v>
      </c>
      <c r="I370" s="278">
        <v>0</v>
      </c>
      <c r="J370" s="281">
        <v>0</v>
      </c>
      <c r="K370" s="479">
        <v>1000</v>
      </c>
      <c r="L370" s="473"/>
      <c r="M370" s="473"/>
      <c r="N370" s="278">
        <v>1000</v>
      </c>
      <c r="O370" s="278">
        <v>0</v>
      </c>
      <c r="P370" s="278">
        <v>0</v>
      </c>
      <c r="Q370" s="278">
        <v>0</v>
      </c>
      <c r="R370" s="278">
        <v>0</v>
      </c>
      <c r="S370" s="496"/>
      <c r="T370" s="278"/>
      <c r="U370" s="281"/>
      <c r="V370" s="278"/>
      <c r="W370" s="278"/>
      <c r="X370" s="278"/>
      <c r="Y370" s="278"/>
      <c r="Z370" s="281"/>
    </row>
    <row r="371" spans="1:26" s="931" customFormat="1" ht="18" customHeight="1">
      <c r="A371" s="943"/>
      <c r="B371" s="178" t="s">
        <v>1036</v>
      </c>
      <c r="C371" s="855">
        <f t="shared" si="90"/>
        <v>6500</v>
      </c>
      <c r="D371" s="801"/>
      <c r="E371" s="800"/>
      <c r="F371" s="885">
        <v>6500</v>
      </c>
      <c r="G371" s="801">
        <v>0</v>
      </c>
      <c r="H371" s="801">
        <v>0</v>
      </c>
      <c r="I371" s="278">
        <v>0</v>
      </c>
      <c r="J371" s="281">
        <v>0</v>
      </c>
      <c r="K371" s="479">
        <v>0</v>
      </c>
      <c r="L371" s="473"/>
      <c r="M371" s="473"/>
      <c r="N371" s="278">
        <v>0</v>
      </c>
      <c r="O371" s="278">
        <v>0</v>
      </c>
      <c r="P371" s="278">
        <v>0</v>
      </c>
      <c r="Q371" s="278">
        <v>0</v>
      </c>
      <c r="R371" s="278">
        <v>0</v>
      </c>
      <c r="S371" s="496"/>
      <c r="T371" s="278"/>
      <c r="U371" s="281"/>
      <c r="V371" s="278"/>
      <c r="W371" s="278"/>
      <c r="X371" s="278"/>
      <c r="Y371" s="278"/>
      <c r="Z371" s="281"/>
    </row>
    <row r="372" spans="1:26" s="931" customFormat="1" ht="18" customHeight="1">
      <c r="A372" s="943"/>
      <c r="B372" s="178" t="s">
        <v>1037</v>
      </c>
      <c r="C372" s="855">
        <f t="shared" si="90"/>
        <v>138000</v>
      </c>
      <c r="D372" s="801"/>
      <c r="E372" s="800"/>
      <c r="F372" s="885">
        <v>0</v>
      </c>
      <c r="G372" s="801">
        <v>0</v>
      </c>
      <c r="H372" s="801">
        <v>0</v>
      </c>
      <c r="I372" s="278">
        <v>0</v>
      </c>
      <c r="J372" s="281">
        <v>138000</v>
      </c>
      <c r="K372" s="479">
        <v>171620</v>
      </c>
      <c r="L372" s="473"/>
      <c r="M372" s="473"/>
      <c r="N372" s="278">
        <v>0</v>
      </c>
      <c r="O372" s="278">
        <v>0</v>
      </c>
      <c r="P372" s="278">
        <v>0</v>
      </c>
      <c r="Q372" s="278">
        <v>1353</v>
      </c>
      <c r="R372" s="278">
        <v>170267</v>
      </c>
      <c r="S372" s="496"/>
      <c r="T372" s="278"/>
      <c r="U372" s="281"/>
      <c r="V372" s="278"/>
      <c r="W372" s="278"/>
      <c r="X372" s="278"/>
      <c r="Y372" s="278"/>
      <c r="Z372" s="281"/>
    </row>
    <row r="373" spans="1:26" s="931" customFormat="1" ht="18" customHeight="1">
      <c r="A373" s="943"/>
      <c r="B373" s="178" t="s">
        <v>1038</v>
      </c>
      <c r="C373" s="855">
        <f t="shared" si="90"/>
        <v>1000</v>
      </c>
      <c r="D373" s="801"/>
      <c r="E373" s="800"/>
      <c r="F373" s="885">
        <v>1000</v>
      </c>
      <c r="G373" s="801">
        <v>0</v>
      </c>
      <c r="H373" s="801">
        <v>0</v>
      </c>
      <c r="I373" s="278">
        <v>0</v>
      </c>
      <c r="J373" s="281">
        <v>0</v>
      </c>
      <c r="K373" s="479">
        <f>SUM(N373:R373)</f>
        <v>1000</v>
      </c>
      <c r="L373" s="473"/>
      <c r="M373" s="473"/>
      <c r="N373" s="278">
        <v>1000</v>
      </c>
      <c r="O373" s="278">
        <v>0</v>
      </c>
      <c r="P373" s="278">
        <v>0</v>
      </c>
      <c r="Q373" s="278">
        <v>0</v>
      </c>
      <c r="R373" s="278">
        <v>0</v>
      </c>
      <c r="S373" s="496"/>
      <c r="T373" s="278"/>
      <c r="U373" s="281"/>
      <c r="V373" s="278"/>
      <c r="W373" s="278"/>
      <c r="X373" s="278"/>
      <c r="Y373" s="278"/>
      <c r="Z373" s="281"/>
    </row>
    <row r="374" spans="1:26" s="931" customFormat="1" ht="15.75" hidden="1">
      <c r="A374" s="943"/>
      <c r="B374" s="178"/>
      <c r="C374" s="855">
        <f t="shared" si="90"/>
        <v>0</v>
      </c>
      <c r="D374" s="801"/>
      <c r="E374" s="800"/>
      <c r="F374" s="885"/>
      <c r="G374" s="801"/>
      <c r="H374" s="801"/>
      <c r="I374" s="278"/>
      <c r="J374" s="280"/>
      <c r="K374" s="479">
        <v>0</v>
      </c>
      <c r="L374" s="473"/>
      <c r="M374" s="473"/>
      <c r="N374" s="278">
        <v>0</v>
      </c>
      <c r="O374" s="278">
        <v>0</v>
      </c>
      <c r="P374" s="278">
        <v>0</v>
      </c>
      <c r="Q374" s="278">
        <v>0</v>
      </c>
      <c r="R374" s="278">
        <v>0</v>
      </c>
      <c r="S374" s="496">
        <f t="shared" ref="S374:S384" si="91">SUM(V374:Z374)</f>
        <v>0</v>
      </c>
      <c r="T374" s="278"/>
      <c r="U374" s="281"/>
      <c r="V374" s="278">
        <f t="shared" ref="V374:Z395" si="92">SUM(F374+N374)</f>
        <v>0</v>
      </c>
      <c r="W374" s="278">
        <f t="shared" si="92"/>
        <v>0</v>
      </c>
      <c r="X374" s="278">
        <f t="shared" si="92"/>
        <v>0</v>
      </c>
      <c r="Y374" s="278">
        <f t="shared" si="92"/>
        <v>0</v>
      </c>
      <c r="Z374" s="281">
        <f t="shared" si="92"/>
        <v>0</v>
      </c>
    </row>
    <row r="375" spans="1:26" s="931" customFormat="1" ht="15.75" hidden="1">
      <c r="A375" s="943"/>
      <c r="B375" s="178"/>
      <c r="C375" s="855">
        <f t="shared" si="90"/>
        <v>0</v>
      </c>
      <c r="D375" s="801"/>
      <c r="E375" s="800"/>
      <c r="F375" s="885"/>
      <c r="G375" s="801"/>
      <c r="H375" s="801"/>
      <c r="I375" s="278"/>
      <c r="J375" s="281"/>
      <c r="K375" s="479">
        <v>0</v>
      </c>
      <c r="L375" s="473"/>
      <c r="M375" s="473"/>
      <c r="N375" s="278">
        <v>0</v>
      </c>
      <c r="O375" s="278">
        <v>0</v>
      </c>
      <c r="P375" s="278">
        <v>0</v>
      </c>
      <c r="Q375" s="278">
        <v>0</v>
      </c>
      <c r="R375" s="278">
        <v>0</v>
      </c>
      <c r="S375" s="496">
        <f t="shared" si="91"/>
        <v>0</v>
      </c>
      <c r="T375" s="278"/>
      <c r="U375" s="281"/>
      <c r="V375" s="278">
        <f t="shared" si="92"/>
        <v>0</v>
      </c>
      <c r="W375" s="278">
        <f t="shared" si="92"/>
        <v>0</v>
      </c>
      <c r="X375" s="278">
        <f t="shared" si="92"/>
        <v>0</v>
      </c>
      <c r="Y375" s="278">
        <f t="shared" si="92"/>
        <v>0</v>
      </c>
      <c r="Z375" s="281">
        <f t="shared" si="92"/>
        <v>0</v>
      </c>
    </row>
    <row r="376" spans="1:26" s="931" customFormat="1" ht="15.75" hidden="1">
      <c r="A376" s="943"/>
      <c r="B376" s="178"/>
      <c r="C376" s="855">
        <f t="shared" si="90"/>
        <v>0</v>
      </c>
      <c r="D376" s="801"/>
      <c r="E376" s="800"/>
      <c r="F376" s="885"/>
      <c r="G376" s="801"/>
      <c r="H376" s="801"/>
      <c r="I376" s="278"/>
      <c r="J376" s="281"/>
      <c r="K376" s="479">
        <v>0</v>
      </c>
      <c r="L376" s="473"/>
      <c r="M376" s="473"/>
      <c r="N376" s="278">
        <v>0</v>
      </c>
      <c r="O376" s="278">
        <v>0</v>
      </c>
      <c r="P376" s="278">
        <v>0</v>
      </c>
      <c r="Q376" s="278">
        <v>0</v>
      </c>
      <c r="R376" s="278">
        <v>0</v>
      </c>
      <c r="S376" s="496">
        <f t="shared" si="91"/>
        <v>0</v>
      </c>
      <c r="T376" s="278"/>
      <c r="U376" s="281"/>
      <c r="V376" s="278">
        <f t="shared" si="92"/>
        <v>0</v>
      </c>
      <c r="W376" s="278">
        <f t="shared" si="92"/>
        <v>0</v>
      </c>
      <c r="X376" s="278">
        <f t="shared" si="92"/>
        <v>0</v>
      </c>
      <c r="Y376" s="278">
        <f t="shared" si="92"/>
        <v>0</v>
      </c>
      <c r="Z376" s="281">
        <f t="shared" si="92"/>
        <v>0</v>
      </c>
    </row>
    <row r="377" spans="1:26" s="931" customFormat="1" ht="15.75" hidden="1">
      <c r="A377" s="943"/>
      <c r="B377" s="178"/>
      <c r="C377" s="855">
        <f t="shared" si="90"/>
        <v>0</v>
      </c>
      <c r="D377" s="801"/>
      <c r="E377" s="800"/>
      <c r="F377" s="885"/>
      <c r="G377" s="801"/>
      <c r="H377" s="801"/>
      <c r="I377" s="278"/>
      <c r="J377" s="281"/>
      <c r="K377" s="479">
        <v>0</v>
      </c>
      <c r="L377" s="473"/>
      <c r="M377" s="473"/>
      <c r="N377" s="278">
        <v>0</v>
      </c>
      <c r="O377" s="278">
        <v>0</v>
      </c>
      <c r="P377" s="278">
        <v>0</v>
      </c>
      <c r="Q377" s="278">
        <v>0</v>
      </c>
      <c r="R377" s="278">
        <v>0</v>
      </c>
      <c r="S377" s="496">
        <f t="shared" si="91"/>
        <v>0</v>
      </c>
      <c r="T377" s="278"/>
      <c r="U377" s="281"/>
      <c r="V377" s="278">
        <f t="shared" si="92"/>
        <v>0</v>
      </c>
      <c r="W377" s="278">
        <f t="shared" si="92"/>
        <v>0</v>
      </c>
      <c r="X377" s="278">
        <f t="shared" si="92"/>
        <v>0</v>
      </c>
      <c r="Y377" s="278">
        <f t="shared" si="92"/>
        <v>0</v>
      </c>
      <c r="Z377" s="281">
        <f t="shared" si="92"/>
        <v>0</v>
      </c>
    </row>
    <row r="378" spans="1:26" s="931" customFormat="1" ht="15.75" hidden="1">
      <c r="A378" s="943"/>
      <c r="B378" s="178"/>
      <c r="C378" s="855">
        <f t="shared" si="90"/>
        <v>0</v>
      </c>
      <c r="D378" s="801"/>
      <c r="E378" s="800"/>
      <c r="F378" s="885"/>
      <c r="G378" s="801"/>
      <c r="H378" s="801"/>
      <c r="I378" s="278"/>
      <c r="J378" s="281"/>
      <c r="K378" s="479">
        <v>0</v>
      </c>
      <c r="L378" s="473"/>
      <c r="M378" s="473"/>
      <c r="N378" s="278">
        <v>0</v>
      </c>
      <c r="O378" s="278">
        <v>0</v>
      </c>
      <c r="P378" s="278">
        <v>0</v>
      </c>
      <c r="Q378" s="278">
        <v>0</v>
      </c>
      <c r="R378" s="278">
        <v>0</v>
      </c>
      <c r="S378" s="496">
        <f t="shared" si="91"/>
        <v>0</v>
      </c>
      <c r="T378" s="278"/>
      <c r="U378" s="281"/>
      <c r="V378" s="278">
        <f t="shared" si="92"/>
        <v>0</v>
      </c>
      <c r="W378" s="278">
        <f t="shared" si="92"/>
        <v>0</v>
      </c>
      <c r="X378" s="278">
        <f t="shared" si="92"/>
        <v>0</v>
      </c>
      <c r="Y378" s="278">
        <f t="shared" si="92"/>
        <v>0</v>
      </c>
      <c r="Z378" s="281">
        <f t="shared" si="92"/>
        <v>0</v>
      </c>
    </row>
    <row r="379" spans="1:26" s="931" customFormat="1" ht="17.25" hidden="1" customHeight="1">
      <c r="A379" s="943"/>
      <c r="B379" s="178"/>
      <c r="C379" s="855">
        <f t="shared" si="90"/>
        <v>0</v>
      </c>
      <c r="D379" s="801"/>
      <c r="E379" s="800"/>
      <c r="F379" s="885"/>
      <c r="G379" s="801"/>
      <c r="H379" s="801"/>
      <c r="I379" s="278"/>
      <c r="J379" s="281"/>
      <c r="K379" s="479">
        <v>0</v>
      </c>
      <c r="L379" s="473"/>
      <c r="M379" s="473"/>
      <c r="N379" s="278">
        <v>0</v>
      </c>
      <c r="O379" s="278">
        <v>0</v>
      </c>
      <c r="P379" s="278">
        <v>0</v>
      </c>
      <c r="Q379" s="278">
        <v>0</v>
      </c>
      <c r="R379" s="278">
        <v>0</v>
      </c>
      <c r="S379" s="496">
        <f t="shared" si="91"/>
        <v>0</v>
      </c>
      <c r="T379" s="278"/>
      <c r="U379" s="281"/>
      <c r="V379" s="278">
        <f t="shared" si="92"/>
        <v>0</v>
      </c>
      <c r="W379" s="278">
        <f t="shared" si="92"/>
        <v>0</v>
      </c>
      <c r="X379" s="278">
        <f t="shared" si="92"/>
        <v>0</v>
      </c>
      <c r="Y379" s="278">
        <f t="shared" si="92"/>
        <v>0</v>
      </c>
      <c r="Z379" s="281">
        <f t="shared" si="92"/>
        <v>0</v>
      </c>
    </row>
    <row r="380" spans="1:26" s="931" customFormat="1" ht="15.75" hidden="1">
      <c r="A380" s="943"/>
      <c r="B380" s="178"/>
      <c r="C380" s="855">
        <f t="shared" si="90"/>
        <v>0</v>
      </c>
      <c r="D380" s="801"/>
      <c r="E380" s="800"/>
      <c r="F380" s="885"/>
      <c r="G380" s="801"/>
      <c r="H380" s="801"/>
      <c r="I380" s="278"/>
      <c r="J380" s="281"/>
      <c r="K380" s="479">
        <v>0</v>
      </c>
      <c r="L380" s="473"/>
      <c r="M380" s="473"/>
      <c r="N380" s="278">
        <v>0</v>
      </c>
      <c r="O380" s="278">
        <v>0</v>
      </c>
      <c r="P380" s="278">
        <v>0</v>
      </c>
      <c r="Q380" s="278">
        <v>0</v>
      </c>
      <c r="R380" s="278">
        <v>0</v>
      </c>
      <c r="S380" s="496">
        <f t="shared" si="91"/>
        <v>0</v>
      </c>
      <c r="T380" s="278"/>
      <c r="U380" s="281"/>
      <c r="V380" s="278">
        <f t="shared" si="92"/>
        <v>0</v>
      </c>
      <c r="W380" s="278">
        <f t="shared" si="92"/>
        <v>0</v>
      </c>
      <c r="X380" s="278">
        <f t="shared" si="92"/>
        <v>0</v>
      </c>
      <c r="Y380" s="278">
        <f t="shared" si="92"/>
        <v>0</v>
      </c>
      <c r="Z380" s="281">
        <f t="shared" si="92"/>
        <v>0</v>
      </c>
    </row>
    <row r="381" spans="1:26" s="931" customFormat="1" ht="15.75" hidden="1">
      <c r="A381" s="943"/>
      <c r="B381" s="178"/>
      <c r="C381" s="855">
        <f t="shared" si="90"/>
        <v>0</v>
      </c>
      <c r="D381" s="801"/>
      <c r="E381" s="800"/>
      <c r="F381" s="885"/>
      <c r="G381" s="801"/>
      <c r="H381" s="801"/>
      <c r="I381" s="278"/>
      <c r="J381" s="281"/>
      <c r="K381" s="479">
        <v>0</v>
      </c>
      <c r="L381" s="473"/>
      <c r="M381" s="473"/>
      <c r="N381" s="278">
        <v>0</v>
      </c>
      <c r="O381" s="278">
        <v>0</v>
      </c>
      <c r="P381" s="278">
        <v>0</v>
      </c>
      <c r="Q381" s="278">
        <v>0</v>
      </c>
      <c r="R381" s="278">
        <v>0</v>
      </c>
      <c r="S381" s="496">
        <f t="shared" si="91"/>
        <v>0</v>
      </c>
      <c r="T381" s="278"/>
      <c r="U381" s="281"/>
      <c r="V381" s="278">
        <f t="shared" si="92"/>
        <v>0</v>
      </c>
      <c r="W381" s="278">
        <f t="shared" si="92"/>
        <v>0</v>
      </c>
      <c r="X381" s="278">
        <f t="shared" si="92"/>
        <v>0</v>
      </c>
      <c r="Y381" s="278">
        <f t="shared" si="92"/>
        <v>0</v>
      </c>
      <c r="Z381" s="281">
        <f t="shared" si="92"/>
        <v>0</v>
      </c>
    </row>
    <row r="382" spans="1:26" s="931" customFormat="1" ht="15.75" hidden="1">
      <c r="A382" s="943"/>
      <c r="B382" s="178"/>
      <c r="C382" s="855">
        <f t="shared" si="90"/>
        <v>0</v>
      </c>
      <c r="D382" s="801"/>
      <c r="E382" s="800"/>
      <c r="F382" s="885"/>
      <c r="G382" s="801"/>
      <c r="H382" s="801"/>
      <c r="I382" s="278"/>
      <c r="J382" s="281"/>
      <c r="K382" s="479">
        <v>0</v>
      </c>
      <c r="L382" s="473"/>
      <c r="M382" s="473"/>
      <c r="N382" s="278">
        <v>0</v>
      </c>
      <c r="O382" s="278">
        <v>0</v>
      </c>
      <c r="P382" s="278">
        <v>0</v>
      </c>
      <c r="Q382" s="278">
        <v>0</v>
      </c>
      <c r="R382" s="278">
        <v>0</v>
      </c>
      <c r="S382" s="496">
        <f t="shared" si="91"/>
        <v>0</v>
      </c>
      <c r="T382" s="278"/>
      <c r="U382" s="281"/>
      <c r="V382" s="278">
        <f t="shared" si="92"/>
        <v>0</v>
      </c>
      <c r="W382" s="278">
        <f t="shared" si="92"/>
        <v>0</v>
      </c>
      <c r="X382" s="278">
        <f t="shared" si="92"/>
        <v>0</v>
      </c>
      <c r="Y382" s="278">
        <f t="shared" si="92"/>
        <v>0</v>
      </c>
      <c r="Z382" s="281">
        <f t="shared" si="92"/>
        <v>0</v>
      </c>
    </row>
    <row r="383" spans="1:26" s="931" customFormat="1" ht="15.75" hidden="1">
      <c r="A383" s="943"/>
      <c r="B383" s="178"/>
      <c r="C383" s="855">
        <f t="shared" si="90"/>
        <v>0</v>
      </c>
      <c r="D383" s="801"/>
      <c r="E383" s="800"/>
      <c r="F383" s="885"/>
      <c r="G383" s="801"/>
      <c r="H383" s="801"/>
      <c r="I383" s="278"/>
      <c r="J383" s="281"/>
      <c r="K383" s="479">
        <v>0</v>
      </c>
      <c r="L383" s="473"/>
      <c r="M383" s="473"/>
      <c r="N383" s="278">
        <v>0</v>
      </c>
      <c r="O383" s="278">
        <v>0</v>
      </c>
      <c r="P383" s="278">
        <v>0</v>
      </c>
      <c r="Q383" s="278">
        <v>0</v>
      </c>
      <c r="R383" s="278">
        <v>0</v>
      </c>
      <c r="S383" s="496">
        <f t="shared" si="91"/>
        <v>0</v>
      </c>
      <c r="T383" s="278"/>
      <c r="U383" s="281"/>
      <c r="V383" s="278">
        <f t="shared" si="92"/>
        <v>0</v>
      </c>
      <c r="W383" s="278">
        <f t="shared" si="92"/>
        <v>0</v>
      </c>
      <c r="X383" s="278">
        <f t="shared" si="92"/>
        <v>0</v>
      </c>
      <c r="Y383" s="278">
        <f t="shared" si="92"/>
        <v>0</v>
      </c>
      <c r="Z383" s="281">
        <f t="shared" si="92"/>
        <v>0</v>
      </c>
    </row>
    <row r="384" spans="1:26" s="931" customFormat="1" ht="15.75" hidden="1">
      <c r="A384" s="943"/>
      <c r="B384" s="178"/>
      <c r="C384" s="855">
        <f t="shared" si="90"/>
        <v>0</v>
      </c>
      <c r="D384" s="801"/>
      <c r="E384" s="800"/>
      <c r="F384" s="885"/>
      <c r="G384" s="801"/>
      <c r="H384" s="801"/>
      <c r="I384" s="278"/>
      <c r="J384" s="281"/>
      <c r="K384" s="479">
        <v>0</v>
      </c>
      <c r="L384" s="473"/>
      <c r="M384" s="473"/>
      <c r="N384" s="278">
        <v>0</v>
      </c>
      <c r="O384" s="278">
        <v>0</v>
      </c>
      <c r="P384" s="278">
        <v>0</v>
      </c>
      <c r="Q384" s="278">
        <v>0</v>
      </c>
      <c r="R384" s="278">
        <v>0</v>
      </c>
      <c r="S384" s="496">
        <f t="shared" si="91"/>
        <v>0</v>
      </c>
      <c r="T384" s="278"/>
      <c r="U384" s="281"/>
      <c r="V384" s="278">
        <f t="shared" si="92"/>
        <v>0</v>
      </c>
      <c r="W384" s="278">
        <f t="shared" si="92"/>
        <v>0</v>
      </c>
      <c r="X384" s="278">
        <f t="shared" si="92"/>
        <v>0</v>
      </c>
      <c r="Y384" s="278">
        <f t="shared" si="92"/>
        <v>0</v>
      </c>
      <c r="Z384" s="281">
        <f t="shared" si="92"/>
        <v>0</v>
      </c>
    </row>
    <row r="385" spans="1:26" s="931" customFormat="1" ht="15.75" hidden="1">
      <c r="A385" s="943"/>
      <c r="B385" s="178"/>
      <c r="C385" s="855">
        <f t="shared" si="90"/>
        <v>0</v>
      </c>
      <c r="D385" s="801"/>
      <c r="E385" s="800"/>
      <c r="F385" s="885"/>
      <c r="G385" s="801"/>
      <c r="H385" s="801"/>
      <c r="I385" s="278"/>
      <c r="J385" s="281"/>
      <c r="K385" s="479">
        <v>0</v>
      </c>
      <c r="L385" s="473"/>
      <c r="M385" s="473"/>
      <c r="N385" s="278">
        <v>0</v>
      </c>
      <c r="O385" s="278">
        <v>0</v>
      </c>
      <c r="P385" s="278">
        <v>0</v>
      </c>
      <c r="Q385" s="278">
        <v>0</v>
      </c>
      <c r="R385" s="278">
        <v>0</v>
      </c>
      <c r="S385" s="496">
        <f>SUM(V385:Z385)</f>
        <v>0</v>
      </c>
      <c r="T385" s="278"/>
      <c r="U385" s="281"/>
      <c r="V385" s="278">
        <f t="shared" si="92"/>
        <v>0</v>
      </c>
      <c r="W385" s="278">
        <f t="shared" si="92"/>
        <v>0</v>
      </c>
      <c r="X385" s="278">
        <f t="shared" si="92"/>
        <v>0</v>
      </c>
      <c r="Y385" s="278">
        <f t="shared" si="92"/>
        <v>0</v>
      </c>
      <c r="Z385" s="281">
        <f t="shared" si="92"/>
        <v>0</v>
      </c>
    </row>
    <row r="386" spans="1:26" s="931" customFormat="1" ht="15.75" hidden="1">
      <c r="A386" s="943"/>
      <c r="B386" s="403"/>
      <c r="C386" s="855">
        <f t="shared" si="90"/>
        <v>0</v>
      </c>
      <c r="D386" s="801"/>
      <c r="E386" s="800"/>
      <c r="F386" s="885"/>
      <c r="G386" s="801"/>
      <c r="H386" s="801"/>
      <c r="I386" s="278"/>
      <c r="J386" s="281"/>
      <c r="K386" s="479">
        <v>0</v>
      </c>
      <c r="L386" s="473"/>
      <c r="M386" s="473"/>
      <c r="N386" s="278">
        <v>0</v>
      </c>
      <c r="O386" s="278">
        <v>0</v>
      </c>
      <c r="P386" s="278">
        <v>0</v>
      </c>
      <c r="Q386" s="278">
        <v>0</v>
      </c>
      <c r="R386" s="278">
        <v>0</v>
      </c>
      <c r="S386" s="496">
        <f t="shared" ref="S386:S395" si="93">SUM(V386:Z386)</f>
        <v>0</v>
      </c>
      <c r="T386" s="278"/>
      <c r="U386" s="281"/>
      <c r="V386" s="278">
        <f t="shared" si="92"/>
        <v>0</v>
      </c>
      <c r="W386" s="278">
        <f t="shared" si="92"/>
        <v>0</v>
      </c>
      <c r="X386" s="278">
        <f t="shared" si="92"/>
        <v>0</v>
      </c>
      <c r="Y386" s="278">
        <f t="shared" si="92"/>
        <v>0</v>
      </c>
      <c r="Z386" s="281">
        <f t="shared" si="92"/>
        <v>0</v>
      </c>
    </row>
    <row r="387" spans="1:26" s="931" customFormat="1" ht="16.5" hidden="1" customHeight="1">
      <c r="A387" s="943"/>
      <c r="B387" s="180"/>
      <c r="C387" s="855">
        <f t="shared" ref="C387:C395" si="94">SUM(F387:J387)</f>
        <v>0</v>
      </c>
      <c r="D387" s="801"/>
      <c r="E387" s="800"/>
      <c r="F387" s="885"/>
      <c r="G387" s="801"/>
      <c r="H387" s="801"/>
      <c r="I387" s="278"/>
      <c r="J387" s="281"/>
      <c r="K387" s="479">
        <v>0</v>
      </c>
      <c r="L387" s="473"/>
      <c r="M387" s="473"/>
      <c r="N387" s="278">
        <v>0</v>
      </c>
      <c r="O387" s="278">
        <v>0</v>
      </c>
      <c r="P387" s="278">
        <v>0</v>
      </c>
      <c r="Q387" s="278">
        <v>0</v>
      </c>
      <c r="R387" s="278">
        <v>0</v>
      </c>
      <c r="S387" s="496">
        <f t="shared" si="93"/>
        <v>0</v>
      </c>
      <c r="T387" s="278"/>
      <c r="U387" s="281"/>
      <c r="V387" s="278">
        <f t="shared" si="92"/>
        <v>0</v>
      </c>
      <c r="W387" s="278">
        <f t="shared" si="92"/>
        <v>0</v>
      </c>
      <c r="X387" s="278">
        <f t="shared" si="92"/>
        <v>0</v>
      </c>
      <c r="Y387" s="278">
        <f t="shared" si="92"/>
        <v>0</v>
      </c>
      <c r="Z387" s="281">
        <f t="shared" si="92"/>
        <v>0</v>
      </c>
    </row>
    <row r="388" spans="1:26" s="931" customFormat="1" ht="15.75" hidden="1">
      <c r="A388" s="943"/>
      <c r="B388" s="404"/>
      <c r="C388" s="855">
        <f t="shared" si="94"/>
        <v>0</v>
      </c>
      <c r="D388" s="801"/>
      <c r="E388" s="800"/>
      <c r="F388" s="885"/>
      <c r="G388" s="801"/>
      <c r="H388" s="801"/>
      <c r="I388" s="278"/>
      <c r="J388" s="281"/>
      <c r="K388" s="479">
        <v>0</v>
      </c>
      <c r="L388" s="473"/>
      <c r="M388" s="473"/>
      <c r="N388" s="278">
        <v>0</v>
      </c>
      <c r="O388" s="278">
        <v>0</v>
      </c>
      <c r="P388" s="278">
        <v>0</v>
      </c>
      <c r="Q388" s="278">
        <v>0</v>
      </c>
      <c r="R388" s="278">
        <v>0</v>
      </c>
      <c r="S388" s="496">
        <f t="shared" si="93"/>
        <v>0</v>
      </c>
      <c r="T388" s="278"/>
      <c r="U388" s="281"/>
      <c r="V388" s="278">
        <f t="shared" si="92"/>
        <v>0</v>
      </c>
      <c r="W388" s="278">
        <f t="shared" si="92"/>
        <v>0</v>
      </c>
      <c r="X388" s="278">
        <f t="shared" si="92"/>
        <v>0</v>
      </c>
      <c r="Y388" s="278">
        <f t="shared" si="92"/>
        <v>0</v>
      </c>
      <c r="Z388" s="281">
        <f t="shared" si="92"/>
        <v>0</v>
      </c>
    </row>
    <row r="389" spans="1:26" s="931" customFormat="1" ht="15.75" hidden="1">
      <c r="A389" s="943"/>
      <c r="B389" s="404"/>
      <c r="C389" s="855">
        <f t="shared" si="94"/>
        <v>0</v>
      </c>
      <c r="D389" s="801"/>
      <c r="E389" s="800"/>
      <c r="F389" s="885"/>
      <c r="G389" s="801"/>
      <c r="H389" s="801"/>
      <c r="I389" s="278"/>
      <c r="J389" s="281"/>
      <c r="K389" s="479">
        <v>0</v>
      </c>
      <c r="L389" s="473"/>
      <c r="M389" s="473"/>
      <c r="N389" s="278">
        <v>0</v>
      </c>
      <c r="O389" s="278">
        <v>0</v>
      </c>
      <c r="P389" s="278">
        <v>0</v>
      </c>
      <c r="Q389" s="278">
        <v>0</v>
      </c>
      <c r="R389" s="278">
        <v>0</v>
      </c>
      <c r="S389" s="496">
        <f t="shared" si="93"/>
        <v>0</v>
      </c>
      <c r="T389" s="278"/>
      <c r="U389" s="281"/>
      <c r="V389" s="278">
        <f t="shared" si="92"/>
        <v>0</v>
      </c>
      <c r="W389" s="278">
        <f t="shared" si="92"/>
        <v>0</v>
      </c>
      <c r="X389" s="278">
        <f t="shared" si="92"/>
        <v>0</v>
      </c>
      <c r="Y389" s="278">
        <f t="shared" si="92"/>
        <v>0</v>
      </c>
      <c r="Z389" s="281">
        <f t="shared" si="92"/>
        <v>0</v>
      </c>
    </row>
    <row r="390" spans="1:26" s="931" customFormat="1" ht="15.75" hidden="1">
      <c r="A390" s="943"/>
      <c r="B390" s="404"/>
      <c r="C390" s="855">
        <f t="shared" si="94"/>
        <v>0</v>
      </c>
      <c r="D390" s="801"/>
      <c r="E390" s="800"/>
      <c r="F390" s="885"/>
      <c r="G390" s="801"/>
      <c r="H390" s="801"/>
      <c r="I390" s="278"/>
      <c r="J390" s="281"/>
      <c r="K390" s="479">
        <v>0</v>
      </c>
      <c r="L390" s="473"/>
      <c r="M390" s="473"/>
      <c r="N390" s="278">
        <v>0</v>
      </c>
      <c r="O390" s="278">
        <v>0</v>
      </c>
      <c r="P390" s="278">
        <v>0</v>
      </c>
      <c r="Q390" s="278">
        <v>0</v>
      </c>
      <c r="R390" s="278">
        <v>0</v>
      </c>
      <c r="S390" s="496">
        <f t="shared" si="93"/>
        <v>0</v>
      </c>
      <c r="T390" s="278"/>
      <c r="U390" s="281"/>
      <c r="V390" s="278">
        <f t="shared" si="92"/>
        <v>0</v>
      </c>
      <c r="W390" s="278">
        <f t="shared" si="92"/>
        <v>0</v>
      </c>
      <c r="X390" s="278">
        <f t="shared" si="92"/>
        <v>0</v>
      </c>
      <c r="Y390" s="278">
        <f t="shared" si="92"/>
        <v>0</v>
      </c>
      <c r="Z390" s="281">
        <f t="shared" si="92"/>
        <v>0</v>
      </c>
    </row>
    <row r="391" spans="1:26" s="931" customFormat="1" ht="15.75" hidden="1">
      <c r="A391" s="943"/>
      <c r="B391" s="404"/>
      <c r="C391" s="855">
        <f t="shared" si="94"/>
        <v>0</v>
      </c>
      <c r="D391" s="801"/>
      <c r="E391" s="800"/>
      <c r="F391" s="885"/>
      <c r="G391" s="801"/>
      <c r="H391" s="801"/>
      <c r="I391" s="278"/>
      <c r="J391" s="281"/>
      <c r="K391" s="479">
        <v>0</v>
      </c>
      <c r="L391" s="473"/>
      <c r="M391" s="473"/>
      <c r="N391" s="278">
        <v>0</v>
      </c>
      <c r="O391" s="278">
        <v>0</v>
      </c>
      <c r="P391" s="278">
        <v>0</v>
      </c>
      <c r="Q391" s="278">
        <v>0</v>
      </c>
      <c r="R391" s="278">
        <v>0</v>
      </c>
      <c r="S391" s="496">
        <f t="shared" si="93"/>
        <v>0</v>
      </c>
      <c r="T391" s="278"/>
      <c r="U391" s="281"/>
      <c r="V391" s="278">
        <f t="shared" si="92"/>
        <v>0</v>
      </c>
      <c r="W391" s="278">
        <f t="shared" si="92"/>
        <v>0</v>
      </c>
      <c r="X391" s="278">
        <f t="shared" si="92"/>
        <v>0</v>
      </c>
      <c r="Y391" s="278">
        <f t="shared" si="92"/>
        <v>0</v>
      </c>
      <c r="Z391" s="281">
        <f t="shared" si="92"/>
        <v>0</v>
      </c>
    </row>
    <row r="392" spans="1:26" s="931" customFormat="1" ht="15.75" hidden="1">
      <c r="A392" s="943"/>
      <c r="B392" s="404"/>
      <c r="C392" s="855">
        <f t="shared" si="94"/>
        <v>0</v>
      </c>
      <c r="D392" s="801"/>
      <c r="E392" s="800"/>
      <c r="F392" s="885"/>
      <c r="G392" s="801"/>
      <c r="H392" s="801"/>
      <c r="I392" s="278"/>
      <c r="J392" s="281"/>
      <c r="K392" s="479">
        <v>0</v>
      </c>
      <c r="L392" s="473"/>
      <c r="M392" s="473"/>
      <c r="N392" s="278">
        <v>0</v>
      </c>
      <c r="O392" s="278">
        <v>0</v>
      </c>
      <c r="P392" s="278">
        <v>0</v>
      </c>
      <c r="Q392" s="278">
        <v>0</v>
      </c>
      <c r="R392" s="278">
        <v>0</v>
      </c>
      <c r="S392" s="496">
        <f t="shared" si="93"/>
        <v>0</v>
      </c>
      <c r="T392" s="278"/>
      <c r="U392" s="281"/>
      <c r="V392" s="278">
        <f t="shared" si="92"/>
        <v>0</v>
      </c>
      <c r="W392" s="278">
        <f t="shared" si="92"/>
        <v>0</v>
      </c>
      <c r="X392" s="278">
        <f t="shared" si="92"/>
        <v>0</v>
      </c>
      <c r="Y392" s="278">
        <f t="shared" si="92"/>
        <v>0</v>
      </c>
      <c r="Z392" s="281">
        <f t="shared" si="92"/>
        <v>0</v>
      </c>
    </row>
    <row r="393" spans="1:26" s="931" customFormat="1" ht="15.75" hidden="1">
      <c r="A393" s="943"/>
      <c r="B393" s="404"/>
      <c r="C393" s="855">
        <f t="shared" si="94"/>
        <v>0</v>
      </c>
      <c r="D393" s="801"/>
      <c r="E393" s="800"/>
      <c r="F393" s="885"/>
      <c r="G393" s="801"/>
      <c r="H393" s="801"/>
      <c r="I393" s="278"/>
      <c r="J393" s="281"/>
      <c r="K393" s="479">
        <v>0</v>
      </c>
      <c r="L393" s="473"/>
      <c r="M393" s="473"/>
      <c r="N393" s="278">
        <v>0</v>
      </c>
      <c r="O393" s="278">
        <v>0</v>
      </c>
      <c r="P393" s="278">
        <v>0</v>
      </c>
      <c r="Q393" s="278">
        <v>0</v>
      </c>
      <c r="R393" s="278">
        <v>0</v>
      </c>
      <c r="S393" s="496">
        <f t="shared" si="93"/>
        <v>0</v>
      </c>
      <c r="T393" s="278"/>
      <c r="U393" s="281"/>
      <c r="V393" s="278">
        <f t="shared" si="92"/>
        <v>0</v>
      </c>
      <c r="W393" s="278">
        <f t="shared" si="92"/>
        <v>0</v>
      </c>
      <c r="X393" s="278">
        <f t="shared" si="92"/>
        <v>0</v>
      </c>
      <c r="Y393" s="278">
        <f t="shared" si="92"/>
        <v>0</v>
      </c>
      <c r="Z393" s="281">
        <f t="shared" si="92"/>
        <v>0</v>
      </c>
    </row>
    <row r="394" spans="1:26" s="931" customFormat="1" ht="15.75" hidden="1">
      <c r="A394" s="943"/>
      <c r="B394" s="404"/>
      <c r="C394" s="855">
        <f t="shared" si="94"/>
        <v>0</v>
      </c>
      <c r="D394" s="801"/>
      <c r="E394" s="800"/>
      <c r="F394" s="885"/>
      <c r="G394" s="801"/>
      <c r="H394" s="801"/>
      <c r="I394" s="278"/>
      <c r="J394" s="281"/>
      <c r="K394" s="479">
        <v>0</v>
      </c>
      <c r="L394" s="473"/>
      <c r="M394" s="473"/>
      <c r="N394" s="278">
        <v>0</v>
      </c>
      <c r="O394" s="278">
        <v>0</v>
      </c>
      <c r="P394" s="278">
        <v>0</v>
      </c>
      <c r="Q394" s="278">
        <v>0</v>
      </c>
      <c r="R394" s="278">
        <v>0</v>
      </c>
      <c r="S394" s="496">
        <f t="shared" si="93"/>
        <v>0</v>
      </c>
      <c r="T394" s="278"/>
      <c r="U394" s="281"/>
      <c r="V394" s="278">
        <f t="shared" si="92"/>
        <v>0</v>
      </c>
      <c r="W394" s="278">
        <f t="shared" si="92"/>
        <v>0</v>
      </c>
      <c r="X394" s="278">
        <f t="shared" si="92"/>
        <v>0</v>
      </c>
      <c r="Y394" s="278">
        <f t="shared" si="92"/>
        <v>0</v>
      </c>
      <c r="Z394" s="281">
        <f t="shared" si="92"/>
        <v>0</v>
      </c>
    </row>
    <row r="395" spans="1:26" s="931" customFormat="1" ht="15.75" hidden="1">
      <c r="A395" s="943"/>
      <c r="B395" s="404"/>
      <c r="C395" s="855">
        <f t="shared" si="94"/>
        <v>0</v>
      </c>
      <c r="D395" s="801"/>
      <c r="E395" s="800"/>
      <c r="F395" s="885"/>
      <c r="G395" s="801"/>
      <c r="H395" s="801"/>
      <c r="I395" s="278"/>
      <c r="J395" s="281"/>
      <c r="K395" s="479">
        <v>0</v>
      </c>
      <c r="L395" s="473"/>
      <c r="M395" s="473"/>
      <c r="N395" s="278">
        <v>0</v>
      </c>
      <c r="O395" s="278">
        <v>0</v>
      </c>
      <c r="P395" s="278">
        <v>0</v>
      </c>
      <c r="Q395" s="278">
        <v>0</v>
      </c>
      <c r="R395" s="278">
        <v>0</v>
      </c>
      <c r="S395" s="496">
        <f t="shared" si="93"/>
        <v>0</v>
      </c>
      <c r="T395" s="278"/>
      <c r="U395" s="281"/>
      <c r="V395" s="278">
        <f t="shared" si="92"/>
        <v>0</v>
      </c>
      <c r="W395" s="278">
        <f t="shared" si="92"/>
        <v>0</v>
      </c>
      <c r="X395" s="278">
        <f t="shared" si="92"/>
        <v>0</v>
      </c>
      <c r="Y395" s="278">
        <f t="shared" si="92"/>
        <v>0</v>
      </c>
      <c r="Z395" s="281">
        <f t="shared" si="92"/>
        <v>0</v>
      </c>
    </row>
    <row r="396" spans="1:26" s="931" customFormat="1" ht="15.75">
      <c r="A396" s="943"/>
      <c r="B396" s="404"/>
      <c r="C396" s="855"/>
      <c r="D396" s="801"/>
      <c r="E396" s="800"/>
      <c r="F396" s="885"/>
      <c r="G396" s="801"/>
      <c r="H396" s="801"/>
      <c r="I396" s="278"/>
      <c r="J396" s="281"/>
      <c r="K396" s="479"/>
      <c r="L396" s="473"/>
      <c r="M396" s="473"/>
      <c r="N396" s="278"/>
      <c r="O396" s="278"/>
      <c r="P396" s="278"/>
      <c r="Q396" s="278"/>
      <c r="R396" s="278"/>
      <c r="S396" s="496"/>
      <c r="T396" s="278"/>
      <c r="U396" s="281"/>
      <c r="V396" s="278"/>
      <c r="W396" s="278"/>
      <c r="X396" s="278"/>
      <c r="Y396" s="278"/>
      <c r="Z396" s="281"/>
    </row>
    <row r="397" spans="1:26" s="931" customFormat="1" ht="11.25" customHeight="1" thickBot="1">
      <c r="A397" s="943"/>
      <c r="B397" s="248"/>
      <c r="C397" s="855"/>
      <c r="D397" s="801"/>
      <c r="E397" s="800"/>
      <c r="F397" s="944"/>
      <c r="G397" s="934"/>
      <c r="H397" s="934"/>
      <c r="I397" s="493"/>
      <c r="J397" s="824"/>
      <c r="K397" s="479"/>
      <c r="L397" s="473"/>
      <c r="M397" s="473"/>
      <c r="N397" s="278"/>
      <c r="O397" s="278"/>
      <c r="P397" s="278"/>
      <c r="Q397" s="493"/>
      <c r="R397" s="278"/>
      <c r="S397" s="496"/>
      <c r="T397" s="278"/>
      <c r="U397" s="281"/>
      <c r="V397" s="493"/>
      <c r="W397" s="493"/>
      <c r="X397" s="493"/>
      <c r="Y397" s="493"/>
      <c r="Z397" s="824"/>
    </row>
    <row r="398" spans="1:26" ht="23.25" customHeight="1" thickBot="1">
      <c r="A398" s="833" t="s">
        <v>1246</v>
      </c>
      <c r="B398" s="862"/>
      <c r="C398" s="190">
        <f t="shared" ref="C398:X398" si="95">SUM(C369:C397)/2</f>
        <v>170500</v>
      </c>
      <c r="D398" s="919">
        <f t="shared" si="95"/>
        <v>0</v>
      </c>
      <c r="E398" s="901">
        <f t="shared" si="95"/>
        <v>0</v>
      </c>
      <c r="F398" s="39">
        <f t="shared" si="95"/>
        <v>32500</v>
      </c>
      <c r="G398" s="902">
        <f t="shared" si="95"/>
        <v>0</v>
      </c>
      <c r="H398" s="902">
        <f t="shared" si="95"/>
        <v>0</v>
      </c>
      <c r="I398" s="172">
        <f t="shared" si="95"/>
        <v>0</v>
      </c>
      <c r="J398" s="835">
        <f t="shared" si="95"/>
        <v>138000</v>
      </c>
      <c r="K398" s="171">
        <f t="shared" si="95"/>
        <v>173620</v>
      </c>
      <c r="L398" s="489">
        <f t="shared" si="95"/>
        <v>0</v>
      </c>
      <c r="M398" s="492">
        <f t="shared" si="95"/>
        <v>0</v>
      </c>
      <c r="N398" s="492">
        <f t="shared" si="95"/>
        <v>2000</v>
      </c>
      <c r="O398" s="492">
        <f t="shared" si="95"/>
        <v>0</v>
      </c>
      <c r="P398" s="492">
        <f t="shared" si="95"/>
        <v>0</v>
      </c>
      <c r="Q398" s="492">
        <f t="shared" si="95"/>
        <v>1353</v>
      </c>
      <c r="R398" s="492">
        <f t="shared" si="95"/>
        <v>170267</v>
      </c>
      <c r="S398" s="492">
        <f t="shared" si="95"/>
        <v>0</v>
      </c>
      <c r="T398" s="851">
        <f t="shared" si="95"/>
        <v>0</v>
      </c>
      <c r="U398" s="489">
        <f t="shared" si="95"/>
        <v>0</v>
      </c>
      <c r="V398" s="488">
        <f t="shared" si="95"/>
        <v>0</v>
      </c>
      <c r="W398" s="172">
        <f t="shared" si="95"/>
        <v>0</v>
      </c>
      <c r="X398" s="172">
        <f t="shared" si="95"/>
        <v>0</v>
      </c>
      <c r="Y398" s="172">
        <f>SUM(Y369:Y397)/2</f>
        <v>0</v>
      </c>
      <c r="Z398" s="835">
        <f>SUM(Z369:Z397)/2</f>
        <v>0</v>
      </c>
    </row>
    <row r="399" spans="1:26">
      <c r="C399" s="6"/>
      <c r="D399" s="6"/>
      <c r="E399" s="945"/>
      <c r="F399" s="945"/>
      <c r="G399" s="945"/>
      <c r="H399" s="945"/>
      <c r="I399" s="46"/>
      <c r="J399" s="46"/>
      <c r="K399" s="313"/>
      <c r="L399" s="313"/>
      <c r="M399" s="313"/>
    </row>
    <row r="400" spans="1:26">
      <c r="C400" s="6"/>
      <c r="D400" s="6"/>
      <c r="E400" s="945"/>
      <c r="F400" s="945"/>
      <c r="G400" s="945"/>
      <c r="H400" s="945"/>
      <c r="I400" s="46"/>
      <c r="J400" s="46"/>
      <c r="K400" s="313"/>
      <c r="L400" s="313"/>
      <c r="M400" s="313"/>
    </row>
    <row r="401" spans="3:13">
      <c r="C401" s="6"/>
      <c r="D401" s="6"/>
      <c r="E401" s="945"/>
      <c r="F401" s="945"/>
      <c r="G401" s="945"/>
      <c r="H401" s="945"/>
      <c r="I401" s="46"/>
      <c r="J401" s="46"/>
      <c r="K401" s="313"/>
      <c r="L401" s="313"/>
      <c r="M401" s="313"/>
    </row>
    <row r="402" spans="3:13">
      <c r="C402" s="6"/>
      <c r="D402" s="6"/>
      <c r="E402" s="945"/>
      <c r="F402" s="945"/>
      <c r="G402" s="945"/>
      <c r="H402" s="945"/>
      <c r="I402" s="46"/>
      <c r="J402" s="46"/>
      <c r="K402" s="313"/>
      <c r="L402" s="313"/>
      <c r="M402" s="313"/>
    </row>
    <row r="403" spans="3:13">
      <c r="C403" s="6"/>
      <c r="D403" s="6"/>
      <c r="E403" s="945"/>
      <c r="F403" s="945"/>
      <c r="G403" s="945"/>
      <c r="H403" s="945"/>
      <c r="I403" s="46"/>
      <c r="J403" s="46"/>
      <c r="K403" s="313"/>
      <c r="L403" s="313"/>
      <c r="M403" s="313"/>
    </row>
    <row r="404" spans="3:13">
      <c r="C404" s="6"/>
      <c r="D404" s="6"/>
      <c r="E404" s="945"/>
      <c r="F404" s="945"/>
      <c r="G404" s="945"/>
      <c r="H404" s="945"/>
      <c r="I404" s="46"/>
      <c r="J404" s="46"/>
      <c r="K404" s="313"/>
      <c r="L404" s="313"/>
      <c r="M404" s="313"/>
    </row>
    <row r="405" spans="3:13">
      <c r="C405" s="6"/>
      <c r="D405" s="6"/>
      <c r="E405" s="945"/>
      <c r="F405" s="945"/>
      <c r="G405" s="945"/>
      <c r="H405" s="945"/>
      <c r="I405" s="46"/>
      <c r="J405" s="46"/>
      <c r="K405" s="313"/>
      <c r="L405" s="313"/>
      <c r="M405" s="313"/>
    </row>
    <row r="406" spans="3:13">
      <c r="C406" s="6"/>
      <c r="D406" s="6"/>
      <c r="E406" s="945"/>
      <c r="F406" s="945"/>
      <c r="G406" s="945"/>
      <c r="H406" s="945"/>
      <c r="I406" s="46"/>
      <c r="J406" s="46"/>
      <c r="K406" s="313"/>
      <c r="L406" s="313"/>
      <c r="M406" s="313"/>
    </row>
    <row r="407" spans="3:13">
      <c r="C407" s="6"/>
      <c r="D407" s="6"/>
      <c r="E407" s="945"/>
      <c r="F407" s="945"/>
      <c r="G407" s="945"/>
      <c r="H407" s="945"/>
      <c r="I407" s="46"/>
      <c r="J407" s="46"/>
      <c r="K407" s="313"/>
      <c r="L407" s="313"/>
      <c r="M407" s="313"/>
    </row>
    <row r="408" spans="3:13">
      <c r="C408" s="6"/>
      <c r="D408" s="6"/>
      <c r="E408" s="945"/>
      <c r="F408" s="945"/>
      <c r="G408" s="945"/>
      <c r="H408" s="945"/>
      <c r="I408" s="46"/>
      <c r="J408" s="46"/>
      <c r="K408" s="313"/>
      <c r="L408" s="313"/>
      <c r="M408" s="313"/>
    </row>
    <row r="409" spans="3:13">
      <c r="C409" s="6"/>
      <c r="D409" s="6"/>
      <c r="E409" s="945"/>
      <c r="F409" s="945"/>
      <c r="G409" s="945"/>
      <c r="H409" s="945"/>
      <c r="I409" s="46"/>
      <c r="J409" s="46"/>
      <c r="K409" s="313"/>
      <c r="L409" s="313"/>
      <c r="M409" s="313"/>
    </row>
    <row r="410" spans="3:13">
      <c r="C410" s="6"/>
      <c r="D410" s="6"/>
      <c r="E410" s="945"/>
      <c r="F410" s="945"/>
      <c r="G410" s="945"/>
      <c r="H410" s="945"/>
      <c r="I410" s="46"/>
      <c r="J410" s="46"/>
      <c r="K410" s="313"/>
      <c r="L410" s="313"/>
      <c r="M410" s="313"/>
    </row>
    <row r="411" spans="3:13">
      <c r="C411" s="6"/>
      <c r="D411" s="6"/>
      <c r="E411" s="945"/>
      <c r="F411" s="945"/>
      <c r="G411" s="945"/>
      <c r="H411" s="945"/>
      <c r="I411" s="46"/>
      <c r="J411" s="46"/>
      <c r="K411" s="313"/>
      <c r="L411" s="313"/>
      <c r="M411" s="313"/>
    </row>
    <row r="412" spans="3:13">
      <c r="C412" s="6"/>
      <c r="D412" s="6"/>
      <c r="E412" s="945"/>
      <c r="F412" s="945"/>
      <c r="G412" s="945"/>
      <c r="H412" s="945"/>
      <c r="I412" s="46"/>
      <c r="J412" s="46"/>
      <c r="K412" s="313"/>
      <c r="L412" s="313"/>
      <c r="M412" s="313"/>
    </row>
    <row r="413" spans="3:13">
      <c r="C413" s="6"/>
      <c r="D413" s="6"/>
      <c r="E413" s="945"/>
      <c r="F413" s="945"/>
      <c r="G413" s="945"/>
      <c r="H413" s="945"/>
      <c r="I413" s="46"/>
      <c r="J413" s="46"/>
      <c r="K413" s="313"/>
      <c r="L413" s="313"/>
      <c r="M413" s="313"/>
    </row>
    <row r="414" spans="3:13">
      <c r="C414" s="6"/>
      <c r="D414" s="6"/>
      <c r="E414" s="945"/>
      <c r="F414" s="945"/>
      <c r="G414" s="945"/>
      <c r="H414" s="945"/>
      <c r="I414" s="46"/>
      <c r="J414" s="46"/>
      <c r="K414" s="313"/>
      <c r="L414" s="313"/>
      <c r="M414" s="313"/>
    </row>
    <row r="415" spans="3:13">
      <c r="C415" s="6"/>
      <c r="D415" s="6"/>
      <c r="E415" s="945"/>
      <c r="F415" s="945"/>
      <c r="G415" s="945"/>
      <c r="H415" s="945"/>
      <c r="I415" s="46"/>
      <c r="J415" s="46"/>
      <c r="K415" s="313"/>
      <c r="L415" s="313"/>
      <c r="M415" s="313"/>
    </row>
    <row r="416" spans="3:13">
      <c r="C416" s="6"/>
      <c r="D416" s="6"/>
      <c r="E416" s="945"/>
      <c r="F416" s="945"/>
      <c r="G416" s="945"/>
      <c r="H416" s="945"/>
      <c r="I416" s="46"/>
      <c r="J416" s="46"/>
      <c r="K416" s="313"/>
      <c r="L416" s="313"/>
      <c r="M416" s="313"/>
    </row>
    <row r="417" spans="3:13">
      <c r="C417" s="6"/>
      <c r="D417" s="6"/>
      <c r="E417" s="945"/>
      <c r="F417" s="945"/>
      <c r="G417" s="945"/>
      <c r="H417" s="945"/>
      <c r="I417" s="46"/>
      <c r="J417" s="46"/>
      <c r="K417" s="313"/>
      <c r="L417" s="313"/>
      <c r="M417" s="313"/>
    </row>
    <row r="418" spans="3:13">
      <c r="C418" s="6"/>
      <c r="D418" s="6"/>
      <c r="E418" s="945"/>
      <c r="F418" s="945"/>
      <c r="G418" s="945"/>
      <c r="H418" s="945"/>
      <c r="I418" s="46"/>
      <c r="J418" s="46"/>
      <c r="K418" s="313"/>
      <c r="L418" s="313"/>
      <c r="M418" s="313"/>
    </row>
    <row r="419" spans="3:13">
      <c r="C419" s="6"/>
      <c r="D419" s="6"/>
      <c r="E419" s="945"/>
      <c r="F419" s="945"/>
      <c r="G419" s="945"/>
      <c r="H419" s="945"/>
      <c r="I419" s="46"/>
      <c r="J419" s="46"/>
      <c r="K419" s="313"/>
      <c r="L419" s="313"/>
      <c r="M419" s="313"/>
    </row>
    <row r="420" spans="3:13">
      <c r="C420" s="6"/>
      <c r="D420" s="6"/>
      <c r="E420" s="945"/>
      <c r="F420" s="945"/>
      <c r="G420" s="945"/>
      <c r="H420" s="945"/>
      <c r="I420" s="46"/>
      <c r="J420" s="46"/>
      <c r="K420" s="313"/>
      <c r="L420" s="313"/>
      <c r="M420" s="313"/>
    </row>
    <row r="421" spans="3:13">
      <c r="C421" s="6"/>
      <c r="D421" s="6"/>
      <c r="E421" s="945"/>
      <c r="F421" s="945"/>
      <c r="G421" s="945"/>
      <c r="H421" s="945"/>
      <c r="I421" s="46"/>
      <c r="J421" s="46"/>
      <c r="K421" s="313"/>
      <c r="L421" s="313"/>
      <c r="M421" s="313"/>
    </row>
    <row r="422" spans="3:13">
      <c r="C422" s="6"/>
      <c r="D422" s="6"/>
      <c r="E422" s="945"/>
      <c r="F422" s="945"/>
      <c r="G422" s="945"/>
      <c r="H422" s="945"/>
      <c r="I422" s="46"/>
      <c r="J422" s="46"/>
      <c r="K422" s="313"/>
      <c r="L422" s="313"/>
      <c r="M422" s="313"/>
    </row>
    <row r="423" spans="3:13">
      <c r="C423" s="6"/>
      <c r="D423" s="6"/>
      <c r="E423" s="945"/>
      <c r="F423" s="945"/>
      <c r="G423" s="945"/>
      <c r="H423" s="945"/>
      <c r="I423" s="46"/>
      <c r="J423" s="46"/>
      <c r="K423" s="313"/>
      <c r="L423" s="313"/>
      <c r="M423" s="313"/>
    </row>
    <row r="424" spans="3:13">
      <c r="C424" s="6"/>
      <c r="D424" s="6"/>
      <c r="E424" s="945"/>
      <c r="F424" s="945"/>
      <c r="G424" s="945"/>
      <c r="H424" s="945"/>
      <c r="I424" s="46"/>
      <c r="J424" s="46"/>
      <c r="K424" s="313"/>
      <c r="L424" s="313"/>
      <c r="M424" s="313"/>
    </row>
    <row r="425" spans="3:13">
      <c r="C425" s="6"/>
      <c r="D425" s="6"/>
      <c r="E425" s="945"/>
      <c r="F425" s="945"/>
      <c r="G425" s="945"/>
      <c r="H425" s="945"/>
      <c r="I425" s="46"/>
      <c r="J425" s="46"/>
      <c r="K425" s="313"/>
      <c r="L425" s="313"/>
      <c r="M425" s="313"/>
    </row>
    <row r="426" spans="3:13">
      <c r="C426" s="6"/>
      <c r="D426" s="6"/>
      <c r="E426" s="945"/>
      <c r="F426" s="945"/>
      <c r="G426" s="945"/>
      <c r="H426" s="945"/>
      <c r="I426" s="46"/>
      <c r="J426" s="46"/>
      <c r="K426" s="313"/>
      <c r="L426" s="313"/>
      <c r="M426" s="313"/>
    </row>
    <row r="427" spans="3:13">
      <c r="C427" s="6"/>
      <c r="D427" s="6"/>
      <c r="E427" s="945"/>
      <c r="F427" s="945"/>
      <c r="G427" s="945"/>
      <c r="H427" s="945"/>
      <c r="I427" s="46"/>
      <c r="J427" s="46"/>
      <c r="K427" s="313"/>
      <c r="L427" s="313"/>
      <c r="M427" s="313"/>
    </row>
    <row r="428" spans="3:13">
      <c r="C428" s="6"/>
      <c r="D428" s="6"/>
      <c r="E428" s="945"/>
      <c r="F428" s="945"/>
      <c r="G428" s="945"/>
      <c r="H428" s="945"/>
      <c r="I428" s="46"/>
      <c r="J428" s="46"/>
      <c r="K428" s="313"/>
      <c r="L428" s="313"/>
      <c r="M428" s="313"/>
    </row>
    <row r="429" spans="3:13">
      <c r="C429" s="6"/>
      <c r="D429" s="6"/>
      <c r="E429" s="945"/>
      <c r="F429" s="945"/>
      <c r="G429" s="945"/>
      <c r="H429" s="945"/>
      <c r="I429" s="46"/>
      <c r="J429" s="46"/>
      <c r="K429" s="313"/>
      <c r="L429" s="313"/>
      <c r="M429" s="313"/>
    </row>
    <row r="430" spans="3:13">
      <c r="C430" s="6"/>
      <c r="D430" s="6"/>
      <c r="E430" s="945"/>
      <c r="F430" s="945"/>
      <c r="G430" s="945"/>
      <c r="H430" s="945"/>
      <c r="I430" s="46"/>
      <c r="J430" s="46"/>
      <c r="K430" s="313"/>
      <c r="L430" s="313"/>
      <c r="M430" s="313"/>
    </row>
    <row r="431" spans="3:13">
      <c r="C431" s="6"/>
      <c r="D431" s="6"/>
      <c r="E431" s="945"/>
      <c r="F431" s="945"/>
      <c r="G431" s="945"/>
      <c r="H431" s="945"/>
      <c r="I431" s="46"/>
      <c r="J431" s="46"/>
      <c r="K431" s="313"/>
      <c r="L431" s="313"/>
      <c r="M431" s="313"/>
    </row>
    <row r="432" spans="3:13">
      <c r="C432" s="6"/>
      <c r="D432" s="6"/>
      <c r="E432" s="945"/>
      <c r="F432" s="945"/>
      <c r="G432" s="945"/>
      <c r="H432" s="945"/>
      <c r="I432" s="46"/>
      <c r="J432" s="46"/>
      <c r="K432" s="313"/>
      <c r="L432" s="313"/>
      <c r="M432" s="313"/>
    </row>
    <row r="433" spans="3:13">
      <c r="C433" s="6"/>
      <c r="D433" s="6"/>
      <c r="E433" s="945"/>
      <c r="F433" s="945"/>
      <c r="G433" s="945"/>
      <c r="H433" s="945"/>
      <c r="I433" s="46"/>
      <c r="J433" s="46"/>
      <c r="K433" s="313"/>
      <c r="L433" s="313"/>
      <c r="M433" s="313"/>
    </row>
    <row r="434" spans="3:13">
      <c r="C434" s="6"/>
      <c r="D434" s="6"/>
      <c r="E434" s="945"/>
      <c r="F434" s="945"/>
      <c r="G434" s="945"/>
      <c r="H434" s="945"/>
      <c r="I434" s="46"/>
      <c r="J434" s="46"/>
      <c r="K434" s="313"/>
      <c r="L434" s="313"/>
      <c r="M434" s="313"/>
    </row>
    <row r="435" spans="3:13">
      <c r="C435" s="6"/>
      <c r="D435" s="6"/>
      <c r="E435" s="945"/>
      <c r="F435" s="945"/>
      <c r="G435" s="945"/>
      <c r="H435" s="945"/>
      <c r="I435" s="46"/>
      <c r="J435" s="46"/>
      <c r="K435" s="313"/>
      <c r="L435" s="313"/>
      <c r="M435" s="313"/>
    </row>
    <row r="436" spans="3:13">
      <c r="C436" s="6"/>
      <c r="D436" s="6"/>
      <c r="E436" s="945"/>
      <c r="F436" s="945"/>
      <c r="G436" s="945"/>
      <c r="H436" s="945"/>
      <c r="I436" s="46"/>
      <c r="J436" s="46"/>
      <c r="K436" s="313"/>
      <c r="L436" s="313"/>
      <c r="M436" s="313"/>
    </row>
    <row r="437" spans="3:13">
      <c r="C437" s="6"/>
      <c r="D437" s="6"/>
      <c r="E437" s="945"/>
      <c r="F437" s="945"/>
      <c r="G437" s="945"/>
      <c r="H437" s="945"/>
      <c r="I437" s="46"/>
      <c r="J437" s="46"/>
      <c r="K437" s="313"/>
      <c r="L437" s="313"/>
      <c r="M437" s="313"/>
    </row>
    <row r="438" spans="3:13">
      <c r="C438" s="6"/>
      <c r="D438" s="6"/>
      <c r="E438" s="945"/>
      <c r="F438" s="945"/>
      <c r="G438" s="945"/>
      <c r="H438" s="945"/>
      <c r="I438" s="46"/>
      <c r="J438" s="46"/>
      <c r="K438" s="313"/>
      <c r="L438" s="313"/>
      <c r="M438" s="313"/>
    </row>
    <row r="439" spans="3:13">
      <c r="C439" s="6"/>
      <c r="D439" s="6"/>
      <c r="E439" s="945"/>
      <c r="F439" s="945"/>
      <c r="G439" s="945"/>
      <c r="H439" s="945"/>
      <c r="I439" s="46"/>
      <c r="J439" s="46"/>
      <c r="K439" s="313"/>
      <c r="L439" s="313"/>
      <c r="M439" s="313"/>
    </row>
    <row r="440" spans="3:13">
      <c r="C440" s="6"/>
      <c r="D440" s="6"/>
      <c r="E440" s="945"/>
      <c r="F440" s="945"/>
      <c r="G440" s="945"/>
      <c r="H440" s="945"/>
      <c r="I440" s="46"/>
      <c r="J440" s="46"/>
      <c r="K440" s="313"/>
      <c r="L440" s="313"/>
      <c r="M440" s="313"/>
    </row>
    <row r="441" spans="3:13">
      <c r="C441" s="6"/>
      <c r="D441" s="6"/>
      <c r="E441" s="945"/>
      <c r="F441" s="945"/>
      <c r="G441" s="945"/>
      <c r="H441" s="945"/>
      <c r="I441" s="46"/>
      <c r="J441" s="46"/>
      <c r="K441" s="313"/>
      <c r="L441" s="313"/>
      <c r="M441" s="313"/>
    </row>
    <row r="442" spans="3:13">
      <c r="C442" s="6"/>
      <c r="D442" s="6"/>
      <c r="E442" s="945"/>
      <c r="F442" s="945"/>
      <c r="G442" s="945"/>
      <c r="H442" s="945"/>
      <c r="I442" s="46"/>
      <c r="J442" s="46"/>
      <c r="K442" s="313"/>
      <c r="L442" s="313"/>
      <c r="M442" s="313"/>
    </row>
    <row r="443" spans="3:13">
      <c r="C443" s="6"/>
      <c r="D443" s="6"/>
      <c r="E443" s="945"/>
      <c r="F443" s="945"/>
      <c r="G443" s="945"/>
      <c r="H443" s="945"/>
      <c r="I443" s="46"/>
      <c r="J443" s="46"/>
      <c r="K443" s="313"/>
      <c r="L443" s="313"/>
      <c r="M443" s="313"/>
    </row>
    <row r="444" spans="3:13">
      <c r="C444" s="6"/>
      <c r="D444" s="6"/>
      <c r="E444" s="945"/>
      <c r="F444" s="945"/>
      <c r="G444" s="945"/>
      <c r="H444" s="945"/>
      <c r="I444" s="46"/>
      <c r="J444" s="46"/>
      <c r="K444" s="313"/>
      <c r="L444" s="313"/>
      <c r="M444" s="313"/>
    </row>
    <row r="445" spans="3:13">
      <c r="C445" s="6"/>
      <c r="D445" s="6"/>
      <c r="E445" s="945"/>
      <c r="F445" s="945"/>
      <c r="G445" s="945"/>
      <c r="H445" s="945"/>
      <c r="I445" s="46"/>
      <c r="J445" s="46"/>
      <c r="K445" s="313"/>
      <c r="L445" s="313"/>
      <c r="M445" s="313"/>
    </row>
    <row r="446" spans="3:13">
      <c r="C446" s="6"/>
      <c r="D446" s="6"/>
      <c r="E446" s="945"/>
      <c r="F446" s="945"/>
      <c r="G446" s="945"/>
      <c r="H446" s="945"/>
      <c r="I446" s="46"/>
      <c r="J446" s="46"/>
      <c r="K446" s="313"/>
      <c r="L446" s="313"/>
      <c r="M446" s="313"/>
    </row>
    <row r="447" spans="3:13">
      <c r="C447" s="6"/>
      <c r="D447" s="6"/>
      <c r="E447" s="945"/>
      <c r="F447" s="945"/>
      <c r="G447" s="945"/>
      <c r="H447" s="945"/>
      <c r="I447" s="46"/>
      <c r="J447" s="46"/>
      <c r="K447" s="313"/>
      <c r="L447" s="313"/>
      <c r="M447" s="313"/>
    </row>
    <row r="448" spans="3:13">
      <c r="C448" s="6"/>
      <c r="D448" s="6"/>
      <c r="E448" s="945"/>
      <c r="F448" s="945"/>
      <c r="G448" s="945"/>
      <c r="H448" s="945"/>
      <c r="I448" s="46"/>
      <c r="J448" s="46"/>
      <c r="K448" s="313"/>
      <c r="L448" s="313"/>
      <c r="M448" s="313"/>
    </row>
    <row r="449" spans="3:13">
      <c r="C449" s="6"/>
      <c r="D449" s="6"/>
      <c r="E449" s="945"/>
      <c r="F449" s="945"/>
      <c r="G449" s="945"/>
      <c r="H449" s="945"/>
      <c r="I449" s="46"/>
      <c r="J449" s="46"/>
      <c r="K449" s="313"/>
      <c r="L449" s="313"/>
      <c r="M449" s="313"/>
    </row>
    <row r="450" spans="3:13">
      <c r="C450" s="6"/>
      <c r="D450" s="6"/>
      <c r="E450" s="945"/>
      <c r="F450" s="945"/>
      <c r="G450" s="945"/>
      <c r="H450" s="945"/>
      <c r="I450" s="46"/>
      <c r="J450" s="46"/>
      <c r="K450" s="313"/>
      <c r="L450" s="313"/>
      <c r="M450" s="313"/>
    </row>
    <row r="451" spans="3:13">
      <c r="C451" s="6"/>
      <c r="D451" s="6"/>
      <c r="E451" s="945"/>
      <c r="F451" s="945"/>
      <c r="G451" s="945"/>
      <c r="H451" s="945"/>
      <c r="I451" s="46"/>
      <c r="J451" s="46"/>
      <c r="K451" s="313"/>
      <c r="L451" s="313"/>
      <c r="M451" s="313"/>
    </row>
    <row r="452" spans="3:13">
      <c r="C452" s="6"/>
      <c r="D452" s="6"/>
      <c r="E452" s="945"/>
      <c r="F452" s="945"/>
      <c r="G452" s="945"/>
      <c r="H452" s="945"/>
      <c r="I452" s="46"/>
      <c r="J452" s="46"/>
      <c r="K452" s="313"/>
      <c r="L452" s="313"/>
      <c r="M452" s="313"/>
    </row>
    <row r="453" spans="3:13">
      <c r="C453" s="6"/>
      <c r="D453" s="6"/>
      <c r="E453" s="945"/>
      <c r="F453" s="945"/>
      <c r="G453" s="945"/>
      <c r="H453" s="945"/>
      <c r="I453" s="46"/>
      <c r="J453" s="46"/>
      <c r="K453" s="313"/>
      <c r="L453" s="313"/>
      <c r="M453" s="313"/>
    </row>
    <row r="454" spans="3:13">
      <c r="C454" s="6"/>
      <c r="D454" s="6"/>
      <c r="E454" s="945"/>
      <c r="F454" s="945"/>
      <c r="G454" s="945"/>
      <c r="H454" s="945"/>
      <c r="I454" s="46"/>
      <c r="J454" s="46"/>
      <c r="K454" s="313"/>
      <c r="L454" s="313"/>
      <c r="M454" s="313"/>
    </row>
    <row r="455" spans="3:13">
      <c r="C455" s="6"/>
      <c r="D455" s="6"/>
      <c r="E455" s="945"/>
      <c r="F455" s="945"/>
      <c r="G455" s="945"/>
      <c r="H455" s="945"/>
      <c r="I455" s="46"/>
      <c r="J455" s="46"/>
      <c r="K455" s="313"/>
      <c r="L455" s="313"/>
      <c r="M455" s="313"/>
    </row>
    <row r="456" spans="3:13">
      <c r="C456" s="6"/>
      <c r="D456" s="6"/>
      <c r="E456" s="945"/>
      <c r="F456" s="945"/>
      <c r="G456" s="945"/>
      <c r="H456" s="945"/>
      <c r="I456" s="46"/>
      <c r="J456" s="46"/>
      <c r="K456" s="313"/>
      <c r="L456" s="313"/>
      <c r="M456" s="313"/>
    </row>
    <row r="457" spans="3:13">
      <c r="C457" s="6"/>
      <c r="D457" s="6"/>
      <c r="E457" s="945"/>
      <c r="F457" s="945"/>
      <c r="G457" s="945"/>
      <c r="H457" s="945"/>
      <c r="I457" s="46"/>
      <c r="J457" s="46"/>
      <c r="K457" s="313"/>
      <c r="L457" s="313"/>
      <c r="M457" s="313"/>
    </row>
    <row r="458" spans="3:13">
      <c r="C458" s="6"/>
      <c r="D458" s="6"/>
      <c r="E458" s="945"/>
      <c r="F458" s="945"/>
      <c r="G458" s="945"/>
      <c r="H458" s="945"/>
      <c r="I458" s="46"/>
      <c r="J458" s="46"/>
      <c r="K458" s="313"/>
      <c r="L458" s="313"/>
      <c r="M458" s="313"/>
    </row>
    <row r="459" spans="3:13">
      <c r="C459" s="6"/>
      <c r="D459" s="6"/>
      <c r="E459" s="945"/>
      <c r="F459" s="945"/>
      <c r="G459" s="945"/>
      <c r="H459" s="945"/>
      <c r="I459" s="46"/>
      <c r="J459" s="46"/>
      <c r="K459" s="313"/>
      <c r="L459" s="313"/>
      <c r="M459" s="313"/>
    </row>
    <row r="460" spans="3:13">
      <c r="C460" s="6"/>
      <c r="D460" s="6"/>
      <c r="E460" s="945"/>
      <c r="F460" s="945"/>
      <c r="G460" s="945"/>
      <c r="H460" s="945"/>
      <c r="I460" s="46"/>
      <c r="J460" s="46"/>
      <c r="K460" s="313"/>
      <c r="L460" s="313"/>
      <c r="M460" s="313"/>
    </row>
    <row r="461" spans="3:13">
      <c r="C461" s="6"/>
      <c r="D461" s="6"/>
      <c r="E461" s="945"/>
      <c r="F461" s="945"/>
      <c r="G461" s="945"/>
      <c r="H461" s="945"/>
      <c r="I461" s="46"/>
      <c r="J461" s="46"/>
      <c r="K461" s="313"/>
      <c r="L461" s="313"/>
      <c r="M461" s="313"/>
    </row>
    <row r="462" spans="3:13">
      <c r="C462" s="6"/>
      <c r="D462" s="6"/>
      <c r="E462" s="945"/>
      <c r="F462" s="945"/>
      <c r="G462" s="945"/>
      <c r="H462" s="945"/>
      <c r="I462" s="46"/>
      <c r="J462" s="46"/>
      <c r="K462" s="313"/>
      <c r="L462" s="313"/>
      <c r="M462" s="313"/>
    </row>
    <row r="463" spans="3:13">
      <c r="C463" s="6"/>
      <c r="D463" s="6"/>
      <c r="E463" s="945"/>
      <c r="F463" s="945"/>
      <c r="G463" s="945"/>
      <c r="H463" s="945"/>
      <c r="I463" s="46"/>
      <c r="J463" s="46"/>
      <c r="K463" s="313"/>
      <c r="L463" s="313"/>
      <c r="M463" s="313"/>
    </row>
    <row r="464" spans="3:13">
      <c r="C464" s="6"/>
      <c r="D464" s="6"/>
      <c r="E464" s="945"/>
      <c r="F464" s="945"/>
      <c r="G464" s="945"/>
      <c r="H464" s="945"/>
      <c r="I464" s="46"/>
      <c r="J464" s="46"/>
      <c r="K464" s="313"/>
      <c r="L464" s="313"/>
      <c r="M464" s="313"/>
    </row>
    <row r="465" spans="3:13">
      <c r="C465" s="6"/>
      <c r="D465" s="6"/>
      <c r="E465" s="945"/>
      <c r="F465" s="945"/>
      <c r="G465" s="945"/>
      <c r="H465" s="945"/>
      <c r="I465" s="46"/>
      <c r="J465" s="46"/>
      <c r="K465" s="313"/>
      <c r="L465" s="313"/>
      <c r="M465" s="313"/>
    </row>
    <row r="466" spans="3:13">
      <c r="C466" s="6"/>
      <c r="D466" s="6"/>
      <c r="E466" s="945"/>
      <c r="F466" s="945"/>
      <c r="G466" s="945"/>
      <c r="H466" s="945"/>
      <c r="I466" s="46"/>
      <c r="J466" s="46"/>
      <c r="K466" s="313"/>
      <c r="L466" s="313"/>
      <c r="M466" s="313"/>
    </row>
    <row r="467" spans="3:13">
      <c r="C467" s="6"/>
      <c r="D467" s="6"/>
      <c r="E467" s="945"/>
      <c r="F467" s="945"/>
      <c r="G467" s="945"/>
      <c r="H467" s="945"/>
      <c r="I467" s="46"/>
      <c r="J467" s="46"/>
      <c r="K467" s="313"/>
      <c r="L467" s="313"/>
      <c r="M467" s="313"/>
    </row>
    <row r="468" spans="3:13">
      <c r="C468" s="6"/>
      <c r="D468" s="6"/>
      <c r="E468" s="945"/>
      <c r="F468" s="945"/>
      <c r="G468" s="945"/>
      <c r="H468" s="945"/>
      <c r="I468" s="46"/>
      <c r="J468" s="46"/>
      <c r="K468" s="313"/>
      <c r="L468" s="313"/>
      <c r="M468" s="313"/>
    </row>
    <row r="469" spans="3:13">
      <c r="C469" s="6"/>
      <c r="D469" s="6"/>
      <c r="E469" s="945"/>
      <c r="F469" s="945"/>
      <c r="G469" s="945"/>
      <c r="H469" s="945"/>
      <c r="I469" s="46"/>
      <c r="J469" s="46"/>
      <c r="K469" s="313"/>
      <c r="L469" s="313"/>
      <c r="M469" s="313"/>
    </row>
    <row r="470" spans="3:13">
      <c r="C470" s="6"/>
      <c r="D470" s="6"/>
      <c r="E470" s="945"/>
      <c r="F470" s="945"/>
      <c r="G470" s="945"/>
      <c r="H470" s="945"/>
      <c r="I470" s="46"/>
      <c r="J470" s="46"/>
      <c r="K470" s="313"/>
      <c r="L470" s="313"/>
      <c r="M470" s="313"/>
    </row>
    <row r="471" spans="3:13">
      <c r="C471" s="6"/>
      <c r="D471" s="6"/>
      <c r="E471" s="945"/>
      <c r="F471" s="945"/>
      <c r="G471" s="945"/>
      <c r="H471" s="945"/>
      <c r="I471" s="46"/>
      <c r="J471" s="46"/>
      <c r="K471" s="313"/>
      <c r="L471" s="313"/>
      <c r="M471" s="313"/>
    </row>
    <row r="472" spans="3:13">
      <c r="C472" s="6"/>
      <c r="D472" s="6"/>
      <c r="E472" s="945"/>
      <c r="F472" s="945"/>
      <c r="G472" s="945"/>
      <c r="H472" s="945"/>
      <c r="I472" s="46"/>
      <c r="J472" s="46"/>
      <c r="K472" s="313"/>
      <c r="L472" s="313"/>
      <c r="M472" s="313"/>
    </row>
    <row r="473" spans="3:13">
      <c r="C473" s="6"/>
      <c r="D473" s="6"/>
      <c r="E473" s="945"/>
      <c r="F473" s="945"/>
      <c r="G473" s="945"/>
      <c r="H473" s="945"/>
      <c r="I473" s="46"/>
      <c r="J473" s="46"/>
      <c r="K473" s="313"/>
      <c r="L473" s="313"/>
      <c r="M473" s="313"/>
    </row>
    <row r="474" spans="3:13">
      <c r="C474" s="6"/>
      <c r="D474" s="6"/>
      <c r="E474" s="945"/>
      <c r="F474" s="945"/>
      <c r="G474" s="945"/>
      <c r="H474" s="945"/>
      <c r="I474" s="46"/>
      <c r="J474" s="46"/>
      <c r="K474" s="313"/>
      <c r="L474" s="313"/>
      <c r="M474" s="313"/>
    </row>
    <row r="475" spans="3:13">
      <c r="C475" s="6"/>
      <c r="D475" s="6"/>
      <c r="E475" s="945"/>
      <c r="F475" s="945"/>
      <c r="G475" s="945"/>
      <c r="H475" s="945"/>
      <c r="I475" s="46"/>
      <c r="J475" s="46"/>
      <c r="K475" s="313"/>
      <c r="L475" s="313"/>
      <c r="M475" s="313"/>
    </row>
    <row r="476" spans="3:13">
      <c r="C476" s="6"/>
      <c r="D476" s="6"/>
      <c r="E476" s="945"/>
      <c r="F476" s="945"/>
      <c r="G476" s="945"/>
      <c r="H476" s="945"/>
      <c r="I476" s="46"/>
      <c r="J476" s="46"/>
      <c r="K476" s="313"/>
      <c r="L476" s="313"/>
      <c r="M476" s="313"/>
    </row>
    <row r="477" spans="3:13">
      <c r="C477" s="6"/>
      <c r="D477" s="6"/>
      <c r="E477" s="945"/>
      <c r="F477" s="945"/>
      <c r="G477" s="945"/>
      <c r="H477" s="945"/>
      <c r="I477" s="46"/>
      <c r="J477" s="46"/>
      <c r="K477" s="313"/>
      <c r="L477" s="313"/>
      <c r="M477" s="313"/>
    </row>
    <row r="478" spans="3:13">
      <c r="C478" s="6"/>
      <c r="D478" s="6"/>
      <c r="E478" s="945"/>
      <c r="F478" s="945"/>
      <c r="G478" s="945"/>
      <c r="H478" s="945"/>
      <c r="I478" s="46"/>
      <c r="J478" s="46"/>
      <c r="K478" s="313"/>
      <c r="L478" s="313"/>
      <c r="M478" s="313"/>
    </row>
    <row r="479" spans="3:13">
      <c r="C479" s="6"/>
      <c r="D479" s="6"/>
      <c r="E479" s="945"/>
      <c r="F479" s="945"/>
      <c r="G479" s="945"/>
      <c r="H479" s="945"/>
      <c r="I479" s="46"/>
      <c r="J479" s="46"/>
      <c r="K479" s="313"/>
      <c r="L479" s="313"/>
      <c r="M479" s="313"/>
    </row>
    <row r="480" spans="3:13">
      <c r="C480" s="6"/>
      <c r="D480" s="6"/>
      <c r="E480" s="945"/>
      <c r="F480" s="945"/>
      <c r="G480" s="945"/>
      <c r="H480" s="945"/>
      <c r="I480" s="46"/>
      <c r="J480" s="46"/>
      <c r="K480" s="313"/>
      <c r="L480" s="313"/>
      <c r="M480" s="313"/>
    </row>
    <row r="481" spans="3:13">
      <c r="C481" s="6"/>
      <c r="D481" s="6"/>
      <c r="E481" s="945"/>
      <c r="F481" s="945"/>
      <c r="G481" s="945"/>
      <c r="H481" s="945"/>
      <c r="I481" s="46"/>
      <c r="J481" s="46"/>
      <c r="K481" s="313"/>
      <c r="L481" s="313"/>
      <c r="M481" s="313"/>
    </row>
    <row r="482" spans="3:13">
      <c r="C482" s="6"/>
      <c r="D482" s="6"/>
      <c r="E482" s="945"/>
      <c r="F482" s="945"/>
      <c r="G482" s="945"/>
      <c r="H482" s="945"/>
      <c r="I482" s="46"/>
      <c r="J482" s="46"/>
      <c r="K482" s="313"/>
      <c r="L482" s="313"/>
      <c r="M482" s="313"/>
    </row>
    <row r="483" spans="3:13">
      <c r="C483" s="6"/>
      <c r="D483" s="6"/>
      <c r="E483" s="945"/>
      <c r="F483" s="945"/>
      <c r="G483" s="945"/>
      <c r="H483" s="945"/>
      <c r="I483" s="46"/>
      <c r="J483" s="46"/>
      <c r="K483" s="313"/>
      <c r="L483" s="313"/>
      <c r="M483" s="313"/>
    </row>
    <row r="484" spans="3:13">
      <c r="C484" s="6"/>
      <c r="D484" s="6"/>
      <c r="E484" s="945"/>
      <c r="F484" s="945"/>
      <c r="G484" s="945"/>
      <c r="H484" s="945"/>
      <c r="I484" s="46"/>
      <c r="J484" s="46"/>
      <c r="K484" s="313"/>
      <c r="L484" s="313"/>
      <c r="M484" s="313"/>
    </row>
    <row r="485" spans="3:13">
      <c r="C485" s="6"/>
      <c r="D485" s="6"/>
      <c r="E485" s="945"/>
      <c r="F485" s="945"/>
      <c r="G485" s="945"/>
      <c r="H485" s="945"/>
      <c r="I485" s="46"/>
      <c r="J485" s="46"/>
      <c r="K485" s="313"/>
      <c r="L485" s="313"/>
      <c r="M485" s="313"/>
    </row>
    <row r="486" spans="3:13">
      <c r="C486" s="6"/>
      <c r="D486" s="6"/>
      <c r="E486" s="945"/>
      <c r="F486" s="945"/>
      <c r="G486" s="945"/>
      <c r="H486" s="945"/>
      <c r="I486" s="46"/>
      <c r="J486" s="46"/>
      <c r="K486" s="313"/>
      <c r="L486" s="313"/>
      <c r="M486" s="313"/>
    </row>
    <row r="487" spans="3:13">
      <c r="C487" s="6"/>
      <c r="D487" s="6"/>
      <c r="E487" s="945"/>
      <c r="F487" s="945"/>
      <c r="G487" s="945"/>
      <c r="H487" s="945"/>
      <c r="I487" s="46"/>
      <c r="J487" s="46"/>
      <c r="K487" s="313"/>
      <c r="L487" s="313"/>
      <c r="M487" s="313"/>
    </row>
    <row r="488" spans="3:13">
      <c r="C488" s="6"/>
      <c r="D488" s="6"/>
      <c r="E488" s="945"/>
      <c r="F488" s="945"/>
      <c r="G488" s="945"/>
      <c r="H488" s="945"/>
      <c r="I488" s="46"/>
      <c r="J488" s="46"/>
      <c r="K488" s="313"/>
      <c r="L488" s="313"/>
      <c r="M488" s="313"/>
    </row>
    <row r="489" spans="3:13">
      <c r="C489" s="6"/>
      <c r="D489" s="6"/>
      <c r="E489" s="945"/>
      <c r="F489" s="945"/>
      <c r="G489" s="945"/>
      <c r="H489" s="945"/>
      <c r="I489" s="46"/>
      <c r="J489" s="46"/>
      <c r="K489" s="313"/>
      <c r="L489" s="313"/>
      <c r="M489" s="313"/>
    </row>
    <row r="490" spans="3:13">
      <c r="C490" s="6"/>
      <c r="D490" s="6"/>
      <c r="E490" s="945"/>
      <c r="F490" s="945"/>
      <c r="G490" s="945"/>
      <c r="H490" s="945"/>
      <c r="I490" s="46"/>
      <c r="J490" s="46"/>
      <c r="K490" s="313"/>
      <c r="L490" s="313"/>
      <c r="M490" s="313"/>
    </row>
    <row r="491" spans="3:13">
      <c r="C491" s="6"/>
      <c r="D491" s="6"/>
      <c r="E491" s="945"/>
      <c r="F491" s="945"/>
      <c r="G491" s="945"/>
      <c r="H491" s="945"/>
      <c r="I491" s="46"/>
      <c r="J491" s="46"/>
      <c r="K491" s="313"/>
      <c r="L491" s="313"/>
      <c r="M491" s="313"/>
    </row>
    <row r="492" spans="3:13">
      <c r="C492" s="6"/>
      <c r="D492" s="6"/>
      <c r="E492" s="945"/>
      <c r="F492" s="945"/>
      <c r="G492" s="945"/>
      <c r="H492" s="945"/>
      <c r="I492" s="46"/>
      <c r="J492" s="46"/>
      <c r="K492" s="313"/>
      <c r="L492" s="313"/>
      <c r="M492" s="313"/>
    </row>
    <row r="493" spans="3:13">
      <c r="C493" s="6"/>
      <c r="D493" s="6"/>
      <c r="E493" s="945"/>
      <c r="F493" s="945"/>
      <c r="G493" s="945"/>
      <c r="H493" s="945"/>
      <c r="I493" s="46"/>
      <c r="J493" s="46"/>
      <c r="K493" s="313"/>
      <c r="L493" s="313"/>
      <c r="M493" s="313"/>
    </row>
    <row r="494" spans="3:13">
      <c r="C494" s="6"/>
      <c r="D494" s="6"/>
      <c r="E494" s="945"/>
      <c r="F494" s="945"/>
      <c r="G494" s="945"/>
      <c r="H494" s="945"/>
      <c r="I494" s="46"/>
      <c r="J494" s="46"/>
      <c r="K494" s="313"/>
      <c r="L494" s="313"/>
      <c r="M494" s="313"/>
    </row>
    <row r="495" spans="3:13">
      <c r="C495" s="6"/>
      <c r="D495" s="6"/>
      <c r="E495" s="945"/>
      <c r="F495" s="945"/>
      <c r="G495" s="945"/>
      <c r="H495" s="945"/>
      <c r="I495" s="46"/>
      <c r="J495" s="46"/>
      <c r="K495" s="313"/>
      <c r="L495" s="313"/>
      <c r="M495" s="313"/>
    </row>
    <row r="496" spans="3:13">
      <c r="C496" s="6"/>
      <c r="D496" s="6"/>
      <c r="E496" s="945"/>
      <c r="F496" s="945"/>
      <c r="G496" s="945"/>
      <c r="H496" s="945"/>
      <c r="I496" s="46"/>
      <c r="J496" s="46"/>
      <c r="K496" s="313"/>
      <c r="L496" s="313"/>
      <c r="M496" s="313"/>
    </row>
    <row r="497" spans="3:13">
      <c r="C497" s="6"/>
      <c r="D497" s="6"/>
      <c r="E497" s="945"/>
      <c r="F497" s="945"/>
      <c r="G497" s="945"/>
      <c r="H497" s="945"/>
      <c r="I497" s="46"/>
      <c r="J497" s="46"/>
      <c r="K497" s="313"/>
      <c r="L497" s="313"/>
      <c r="M497" s="313"/>
    </row>
    <row r="498" spans="3:13">
      <c r="C498" s="6"/>
      <c r="D498" s="6"/>
      <c r="E498" s="945"/>
      <c r="F498" s="945"/>
      <c r="G498" s="945"/>
      <c r="H498" s="945"/>
      <c r="I498" s="46"/>
      <c r="J498" s="46"/>
      <c r="K498" s="313"/>
      <c r="L498" s="313"/>
      <c r="M498" s="313"/>
    </row>
    <row r="499" spans="3:13">
      <c r="C499" s="6"/>
      <c r="D499" s="6"/>
      <c r="E499" s="945"/>
      <c r="F499" s="945"/>
      <c r="G499" s="945"/>
      <c r="H499" s="945"/>
      <c r="I499" s="46"/>
      <c r="J499" s="46"/>
      <c r="K499" s="313"/>
      <c r="L499" s="313"/>
      <c r="M499" s="313"/>
    </row>
    <row r="500" spans="3:13">
      <c r="C500" s="6"/>
      <c r="D500" s="6"/>
      <c r="E500" s="945"/>
      <c r="F500" s="945"/>
      <c r="G500" s="945"/>
      <c r="H500" s="945"/>
      <c r="I500" s="46"/>
      <c r="J500" s="46"/>
      <c r="K500" s="313"/>
      <c r="L500" s="313"/>
      <c r="M500" s="313"/>
    </row>
    <row r="501" spans="3:13">
      <c r="C501" s="6"/>
      <c r="D501" s="6"/>
      <c r="E501" s="945"/>
      <c r="F501" s="945"/>
      <c r="G501" s="945"/>
      <c r="H501" s="945"/>
      <c r="I501" s="46"/>
      <c r="J501" s="46"/>
      <c r="K501" s="313"/>
      <c r="L501" s="313"/>
      <c r="M501" s="313"/>
    </row>
    <row r="502" spans="3:13">
      <c r="C502" s="6"/>
      <c r="D502" s="6"/>
      <c r="E502" s="945"/>
      <c r="F502" s="945"/>
      <c r="G502" s="945"/>
      <c r="H502" s="945"/>
      <c r="I502" s="46"/>
      <c r="J502" s="46"/>
      <c r="K502" s="313"/>
      <c r="L502" s="313"/>
      <c r="M502" s="313"/>
    </row>
    <row r="503" spans="3:13">
      <c r="C503" s="6"/>
      <c r="D503" s="6"/>
      <c r="E503" s="945"/>
      <c r="F503" s="945"/>
      <c r="G503" s="945"/>
      <c r="H503" s="945"/>
      <c r="I503" s="46"/>
      <c r="J503" s="46"/>
      <c r="K503" s="313"/>
      <c r="L503" s="313"/>
      <c r="M503" s="313"/>
    </row>
    <row r="504" spans="3:13">
      <c r="C504" s="6"/>
      <c r="D504" s="6"/>
      <c r="E504" s="945"/>
      <c r="F504" s="945"/>
      <c r="G504" s="945"/>
      <c r="H504" s="945"/>
      <c r="I504" s="46"/>
      <c r="J504" s="46"/>
      <c r="K504" s="313"/>
      <c r="L504" s="313"/>
      <c r="M504" s="313"/>
    </row>
    <row r="505" spans="3:13">
      <c r="C505" s="6"/>
      <c r="D505" s="6"/>
      <c r="E505" s="945"/>
      <c r="F505" s="945"/>
      <c r="G505" s="945"/>
      <c r="H505" s="945"/>
      <c r="I505" s="46"/>
      <c r="J505" s="46"/>
      <c r="K505" s="313"/>
      <c r="L505" s="313"/>
      <c r="M505" s="313"/>
    </row>
    <row r="506" spans="3:13">
      <c r="C506" s="6"/>
      <c r="D506" s="6"/>
      <c r="E506" s="945"/>
      <c r="F506" s="945"/>
      <c r="G506" s="945"/>
      <c r="H506" s="945"/>
      <c r="I506" s="46"/>
      <c r="J506" s="46"/>
      <c r="K506" s="313"/>
      <c r="L506" s="313"/>
      <c r="M506" s="313"/>
    </row>
    <row r="507" spans="3:13">
      <c r="C507" s="6"/>
      <c r="D507" s="6"/>
      <c r="E507" s="945"/>
      <c r="F507" s="945"/>
      <c r="G507" s="945"/>
      <c r="H507" s="945"/>
      <c r="I507" s="46"/>
      <c r="J507" s="46"/>
      <c r="K507" s="313"/>
      <c r="L507" s="313"/>
      <c r="M507" s="313"/>
    </row>
    <row r="508" spans="3:13">
      <c r="C508" s="6"/>
      <c r="D508" s="6"/>
      <c r="E508" s="945"/>
      <c r="F508" s="945"/>
      <c r="G508" s="945"/>
      <c r="H508" s="945"/>
      <c r="I508" s="46"/>
      <c r="J508" s="46"/>
      <c r="K508" s="313"/>
      <c r="L508" s="313"/>
      <c r="M508" s="313"/>
    </row>
    <row r="509" spans="3:13">
      <c r="C509" s="6"/>
      <c r="D509" s="6"/>
      <c r="E509" s="945"/>
      <c r="F509" s="945"/>
      <c r="G509" s="945"/>
      <c r="H509" s="945"/>
      <c r="I509" s="46"/>
      <c r="J509" s="46"/>
      <c r="K509" s="313"/>
      <c r="L509" s="313"/>
      <c r="M509" s="313"/>
    </row>
    <row r="510" spans="3:13">
      <c r="C510" s="6"/>
      <c r="D510" s="6"/>
      <c r="E510" s="945"/>
      <c r="F510" s="945"/>
      <c r="G510" s="945"/>
      <c r="H510" s="945"/>
      <c r="I510" s="46"/>
      <c r="J510" s="46"/>
      <c r="K510" s="313"/>
      <c r="L510" s="313"/>
      <c r="M510" s="313"/>
    </row>
    <row r="511" spans="3:13">
      <c r="C511" s="6"/>
      <c r="D511" s="6"/>
      <c r="E511" s="945"/>
      <c r="F511" s="945"/>
      <c r="G511" s="945"/>
      <c r="H511" s="945"/>
      <c r="I511" s="46"/>
      <c r="J511" s="46"/>
      <c r="K511" s="313"/>
      <c r="L511" s="313"/>
      <c r="M511" s="313"/>
    </row>
    <row r="512" spans="3:13">
      <c r="C512" s="6"/>
      <c r="D512" s="6"/>
      <c r="E512" s="945"/>
      <c r="F512" s="945"/>
      <c r="G512" s="945"/>
      <c r="H512" s="945"/>
      <c r="I512" s="46"/>
      <c r="J512" s="46"/>
      <c r="K512" s="313"/>
      <c r="L512" s="313"/>
      <c r="M512" s="313"/>
    </row>
    <row r="513" spans="3:13">
      <c r="C513" s="6"/>
      <c r="D513" s="6"/>
      <c r="E513" s="945"/>
      <c r="F513" s="945"/>
      <c r="G513" s="945"/>
      <c r="H513" s="945"/>
      <c r="I513" s="46"/>
      <c r="J513" s="46"/>
      <c r="K513" s="313"/>
      <c r="L513" s="313"/>
      <c r="M513" s="313"/>
    </row>
    <row r="514" spans="3:13">
      <c r="C514" s="6"/>
      <c r="D514" s="6"/>
      <c r="E514" s="945"/>
      <c r="F514" s="945"/>
      <c r="G514" s="945"/>
      <c r="H514" s="945"/>
      <c r="I514" s="46"/>
      <c r="J514" s="46"/>
      <c r="K514" s="313"/>
      <c r="L514" s="313"/>
      <c r="M514" s="313"/>
    </row>
    <row r="515" spans="3:13">
      <c r="C515" s="6"/>
      <c r="D515" s="6"/>
      <c r="E515" s="945"/>
      <c r="F515" s="945"/>
      <c r="G515" s="945"/>
      <c r="H515" s="945"/>
      <c r="I515" s="46"/>
      <c r="J515" s="46"/>
      <c r="K515" s="313"/>
      <c r="L515" s="313"/>
      <c r="M515" s="313"/>
    </row>
    <row r="516" spans="3:13">
      <c r="C516" s="6"/>
      <c r="D516" s="6"/>
      <c r="E516" s="945"/>
      <c r="F516" s="945"/>
      <c r="G516" s="945"/>
      <c r="H516" s="945"/>
      <c r="I516" s="46"/>
      <c r="J516" s="46"/>
      <c r="K516" s="313"/>
      <c r="L516" s="313"/>
      <c r="M516" s="313"/>
    </row>
    <row r="517" spans="3:13">
      <c r="C517" s="6"/>
      <c r="D517" s="6"/>
      <c r="E517" s="945"/>
      <c r="F517" s="945"/>
      <c r="G517" s="945"/>
      <c r="H517" s="945"/>
      <c r="I517" s="46"/>
      <c r="J517" s="46"/>
      <c r="K517" s="313"/>
      <c r="L517" s="313"/>
      <c r="M517" s="313"/>
    </row>
    <row r="518" spans="3:13">
      <c r="C518" s="6"/>
      <c r="D518" s="6"/>
      <c r="E518" s="945"/>
      <c r="F518" s="945"/>
      <c r="G518" s="945"/>
      <c r="H518" s="945"/>
      <c r="I518" s="46"/>
      <c r="J518" s="46"/>
      <c r="K518" s="313"/>
      <c r="L518" s="313"/>
      <c r="M518" s="313"/>
    </row>
    <row r="519" spans="3:13">
      <c r="C519" s="6"/>
      <c r="D519" s="6"/>
      <c r="E519" s="945"/>
      <c r="F519" s="945"/>
      <c r="G519" s="945"/>
      <c r="H519" s="945"/>
      <c r="I519" s="46"/>
      <c r="J519" s="46"/>
      <c r="K519" s="313"/>
      <c r="L519" s="313"/>
      <c r="M519" s="313"/>
    </row>
    <row r="520" spans="3:13">
      <c r="C520" s="6"/>
      <c r="D520" s="6"/>
      <c r="E520" s="945"/>
      <c r="F520" s="945"/>
      <c r="G520" s="945"/>
      <c r="H520" s="945"/>
      <c r="I520" s="46"/>
      <c r="J520" s="46"/>
      <c r="K520" s="313"/>
      <c r="L520" s="313"/>
      <c r="M520" s="313"/>
    </row>
    <row r="521" spans="3:13">
      <c r="C521" s="6"/>
      <c r="D521" s="6"/>
      <c r="E521" s="945"/>
      <c r="F521" s="945"/>
      <c r="G521" s="945"/>
      <c r="H521" s="945"/>
      <c r="I521" s="46"/>
      <c r="J521" s="46"/>
      <c r="K521" s="313"/>
      <c r="L521" s="313"/>
      <c r="M521" s="313"/>
    </row>
    <row r="522" spans="3:13">
      <c r="C522" s="6"/>
      <c r="D522" s="6"/>
      <c r="E522" s="945"/>
      <c r="F522" s="945"/>
      <c r="G522" s="945"/>
      <c r="H522" s="945"/>
      <c r="I522" s="46"/>
      <c r="J522" s="46"/>
      <c r="K522" s="313"/>
      <c r="L522" s="313"/>
      <c r="M522" s="313"/>
    </row>
    <row r="523" spans="3:13">
      <c r="C523" s="6"/>
      <c r="D523" s="6"/>
      <c r="E523" s="945"/>
      <c r="F523" s="945"/>
      <c r="G523" s="945"/>
      <c r="H523" s="945"/>
      <c r="I523" s="46"/>
      <c r="J523" s="46"/>
      <c r="K523" s="313"/>
      <c r="L523" s="313"/>
      <c r="M523" s="313"/>
    </row>
    <row r="524" spans="3:13">
      <c r="C524" s="6"/>
      <c r="D524" s="6"/>
      <c r="E524" s="945"/>
      <c r="F524" s="945"/>
      <c r="G524" s="945"/>
      <c r="H524" s="945"/>
      <c r="I524" s="46"/>
      <c r="J524" s="46"/>
      <c r="K524" s="313"/>
      <c r="L524" s="313"/>
      <c r="M524" s="313"/>
    </row>
    <row r="525" spans="3:13">
      <c r="C525" s="6"/>
      <c r="D525" s="6"/>
      <c r="E525" s="945"/>
      <c r="F525" s="945"/>
      <c r="G525" s="945"/>
      <c r="H525" s="945"/>
      <c r="I525" s="46"/>
      <c r="J525" s="46"/>
      <c r="K525" s="313"/>
      <c r="L525" s="313"/>
      <c r="M525" s="313"/>
    </row>
    <row r="526" spans="3:13">
      <c r="C526" s="6"/>
      <c r="D526" s="6"/>
      <c r="E526" s="945"/>
      <c r="F526" s="945"/>
      <c r="G526" s="945"/>
      <c r="H526" s="945"/>
      <c r="I526" s="46"/>
      <c r="J526" s="46"/>
      <c r="K526" s="313"/>
      <c r="L526" s="313"/>
      <c r="M526" s="313"/>
    </row>
    <row r="527" spans="3:13">
      <c r="C527" s="6"/>
      <c r="D527" s="6"/>
      <c r="E527" s="945"/>
      <c r="F527" s="945"/>
      <c r="G527" s="945"/>
      <c r="H527" s="945"/>
      <c r="I527" s="46"/>
      <c r="J527" s="46"/>
      <c r="K527" s="313"/>
      <c r="L527" s="313"/>
      <c r="M527" s="313"/>
    </row>
    <row r="528" spans="3:13">
      <c r="C528" s="6"/>
      <c r="D528" s="6"/>
      <c r="E528" s="945"/>
      <c r="F528" s="945"/>
      <c r="G528" s="945"/>
      <c r="H528" s="945"/>
      <c r="I528" s="46"/>
      <c r="J528" s="46"/>
      <c r="K528" s="313"/>
      <c r="L528" s="313"/>
      <c r="M528" s="313"/>
    </row>
    <row r="529" spans="3:13">
      <c r="C529" s="6"/>
      <c r="D529" s="6"/>
      <c r="E529" s="945"/>
      <c r="F529" s="945"/>
      <c r="G529" s="945"/>
      <c r="H529" s="945"/>
      <c r="I529" s="46"/>
      <c r="J529" s="46"/>
      <c r="K529" s="313"/>
      <c r="L529" s="313"/>
      <c r="M529" s="313"/>
    </row>
    <row r="530" spans="3:13">
      <c r="C530" s="6"/>
      <c r="D530" s="6"/>
      <c r="E530" s="945"/>
      <c r="F530" s="945"/>
      <c r="G530" s="945"/>
      <c r="H530" s="945"/>
      <c r="I530" s="46"/>
      <c r="J530" s="46"/>
      <c r="K530" s="313"/>
      <c r="L530" s="313"/>
      <c r="M530" s="313"/>
    </row>
    <row r="531" spans="3:13">
      <c r="C531" s="6"/>
      <c r="D531" s="6"/>
      <c r="E531" s="945"/>
      <c r="F531" s="945"/>
      <c r="G531" s="945"/>
      <c r="H531" s="945"/>
      <c r="I531" s="46"/>
      <c r="J531" s="46"/>
      <c r="K531" s="313"/>
      <c r="L531" s="313"/>
      <c r="M531" s="313"/>
    </row>
    <row r="532" spans="3:13">
      <c r="C532" s="6"/>
      <c r="D532" s="6"/>
      <c r="E532" s="945"/>
      <c r="F532" s="945"/>
      <c r="G532" s="945"/>
      <c r="H532" s="945"/>
      <c r="I532" s="46"/>
      <c r="J532" s="46"/>
      <c r="K532" s="313"/>
      <c r="L532" s="313"/>
      <c r="M532" s="313"/>
    </row>
    <row r="533" spans="3:13">
      <c r="C533" s="6"/>
      <c r="D533" s="6"/>
      <c r="E533" s="945"/>
      <c r="F533" s="945"/>
      <c r="G533" s="945"/>
      <c r="H533" s="945"/>
      <c r="I533" s="46"/>
      <c r="J533" s="46"/>
      <c r="K533" s="313"/>
      <c r="L533" s="313"/>
      <c r="M533" s="313"/>
    </row>
    <row r="534" spans="3:13">
      <c r="C534" s="6"/>
      <c r="D534" s="6"/>
      <c r="E534" s="945"/>
      <c r="F534" s="945"/>
      <c r="G534" s="945"/>
      <c r="H534" s="945"/>
      <c r="I534" s="46"/>
      <c r="J534" s="46"/>
      <c r="K534" s="313"/>
      <c r="L534" s="313"/>
      <c r="M534" s="313"/>
    </row>
    <row r="535" spans="3:13">
      <c r="C535" s="6"/>
      <c r="D535" s="6"/>
      <c r="E535" s="945"/>
      <c r="F535" s="945"/>
      <c r="G535" s="945"/>
      <c r="H535" s="945"/>
      <c r="I535" s="46"/>
      <c r="J535" s="46"/>
      <c r="K535" s="313"/>
      <c r="L535" s="313"/>
      <c r="M535" s="313"/>
    </row>
    <row r="536" spans="3:13">
      <c r="C536" s="6"/>
      <c r="D536" s="6"/>
      <c r="E536" s="945"/>
      <c r="F536" s="945"/>
      <c r="G536" s="945"/>
      <c r="H536" s="945"/>
      <c r="I536" s="46"/>
      <c r="J536" s="46"/>
      <c r="K536" s="313"/>
      <c r="L536" s="313"/>
      <c r="M536" s="313"/>
    </row>
    <row r="537" spans="3:13">
      <c r="C537" s="6"/>
      <c r="D537" s="6"/>
      <c r="E537" s="945"/>
      <c r="F537" s="945"/>
      <c r="G537" s="945"/>
      <c r="H537" s="945"/>
      <c r="I537" s="46"/>
      <c r="J537" s="46"/>
      <c r="K537" s="313"/>
      <c r="L537" s="313"/>
      <c r="M537" s="313"/>
    </row>
    <row r="538" spans="3:13">
      <c r="C538" s="6"/>
      <c r="D538" s="6"/>
      <c r="E538" s="945"/>
      <c r="F538" s="945"/>
      <c r="G538" s="945"/>
      <c r="H538" s="945"/>
      <c r="I538" s="46"/>
      <c r="J538" s="46"/>
      <c r="K538" s="313"/>
      <c r="L538" s="313"/>
      <c r="M538" s="313"/>
    </row>
    <row r="539" spans="3:13">
      <c r="C539" s="6"/>
      <c r="D539" s="6"/>
      <c r="E539" s="945"/>
      <c r="F539" s="945"/>
      <c r="G539" s="945"/>
      <c r="H539" s="945"/>
      <c r="I539" s="46"/>
      <c r="J539" s="46"/>
      <c r="K539" s="313"/>
      <c r="L539" s="313"/>
      <c r="M539" s="313"/>
    </row>
    <row r="540" spans="3:13">
      <c r="C540" s="6"/>
      <c r="D540" s="6"/>
      <c r="E540" s="945"/>
      <c r="F540" s="945"/>
      <c r="G540" s="945"/>
      <c r="H540" s="945"/>
      <c r="I540" s="46"/>
      <c r="J540" s="46"/>
      <c r="K540" s="313"/>
      <c r="L540" s="313"/>
      <c r="M540" s="313"/>
    </row>
    <row r="541" spans="3:13">
      <c r="C541" s="6"/>
      <c r="D541" s="6"/>
      <c r="E541" s="945"/>
      <c r="F541" s="945"/>
      <c r="G541" s="945"/>
      <c r="H541" s="945"/>
      <c r="I541" s="46"/>
      <c r="J541" s="46"/>
      <c r="K541" s="313"/>
      <c r="L541" s="313"/>
      <c r="M541" s="313"/>
    </row>
    <row r="542" spans="3:13">
      <c r="C542" s="6"/>
      <c r="D542" s="6"/>
      <c r="E542" s="945"/>
      <c r="F542" s="945"/>
      <c r="G542" s="945"/>
      <c r="H542" s="945"/>
      <c r="I542" s="46"/>
      <c r="J542" s="46"/>
      <c r="K542" s="313"/>
      <c r="L542" s="313"/>
      <c r="M542" s="313"/>
    </row>
    <row r="543" spans="3:13">
      <c r="C543" s="6"/>
      <c r="D543" s="6"/>
      <c r="E543" s="945"/>
      <c r="F543" s="945"/>
      <c r="G543" s="945"/>
      <c r="H543" s="945"/>
      <c r="I543" s="46"/>
      <c r="J543" s="46"/>
      <c r="K543" s="313"/>
      <c r="L543" s="313"/>
      <c r="M543" s="313"/>
    </row>
    <row r="544" spans="3:13">
      <c r="C544" s="6"/>
      <c r="D544" s="6"/>
      <c r="E544" s="945"/>
      <c r="F544" s="945"/>
      <c r="G544" s="945"/>
      <c r="H544" s="945"/>
      <c r="I544" s="46"/>
      <c r="J544" s="46"/>
      <c r="K544" s="313"/>
      <c r="L544" s="313"/>
      <c r="M544" s="313"/>
    </row>
    <row r="545" spans="3:13">
      <c r="C545" s="6"/>
      <c r="D545" s="6"/>
      <c r="E545" s="945"/>
      <c r="F545" s="945"/>
      <c r="G545" s="945"/>
      <c r="H545" s="945"/>
      <c r="I545" s="46"/>
      <c r="J545" s="46"/>
      <c r="K545" s="313"/>
      <c r="L545" s="313"/>
      <c r="M545" s="313"/>
    </row>
    <row r="546" spans="3:13">
      <c r="C546" s="6"/>
      <c r="D546" s="6"/>
      <c r="E546" s="945"/>
      <c r="F546" s="945"/>
      <c r="G546" s="945"/>
      <c r="H546" s="945"/>
      <c r="I546" s="46"/>
      <c r="J546" s="46"/>
      <c r="K546" s="313"/>
      <c r="L546" s="313"/>
      <c r="M546" s="313"/>
    </row>
    <row r="547" spans="3:13">
      <c r="C547" s="6"/>
      <c r="D547" s="6"/>
      <c r="E547" s="945"/>
      <c r="F547" s="945"/>
      <c r="G547" s="945"/>
      <c r="H547" s="945"/>
      <c r="I547" s="46"/>
      <c r="J547" s="46"/>
      <c r="K547" s="313"/>
      <c r="L547" s="313"/>
      <c r="M547" s="313"/>
    </row>
    <row r="548" spans="3:13">
      <c r="C548" s="6"/>
      <c r="D548" s="6"/>
      <c r="E548" s="945"/>
      <c r="F548" s="945"/>
      <c r="G548" s="945"/>
      <c r="H548" s="945"/>
      <c r="I548" s="46"/>
      <c r="J548" s="46"/>
      <c r="K548" s="313"/>
      <c r="L548" s="313"/>
      <c r="M548" s="313"/>
    </row>
    <row r="549" spans="3:13">
      <c r="C549" s="6"/>
      <c r="D549" s="6"/>
      <c r="E549" s="945"/>
      <c r="F549" s="945"/>
      <c r="G549" s="945"/>
      <c r="H549" s="945"/>
      <c r="I549" s="46"/>
      <c r="J549" s="46"/>
      <c r="K549" s="313"/>
      <c r="L549" s="313"/>
      <c r="M549" s="313"/>
    </row>
    <row r="550" spans="3:13">
      <c r="C550" s="6"/>
      <c r="D550" s="6"/>
      <c r="E550" s="945"/>
      <c r="F550" s="945"/>
      <c r="G550" s="945"/>
      <c r="H550" s="945"/>
      <c r="I550" s="46"/>
      <c r="J550" s="46"/>
      <c r="K550" s="313"/>
      <c r="L550" s="313"/>
      <c r="M550" s="313"/>
    </row>
    <row r="551" spans="3:13">
      <c r="C551" s="6"/>
      <c r="D551" s="6"/>
      <c r="E551" s="945"/>
      <c r="F551" s="945"/>
      <c r="G551" s="945"/>
      <c r="H551" s="945"/>
      <c r="I551" s="46"/>
      <c r="J551" s="46"/>
      <c r="K551" s="313"/>
      <c r="L551" s="313"/>
      <c r="M551" s="313"/>
    </row>
    <row r="552" spans="3:13">
      <c r="C552" s="6"/>
      <c r="D552" s="6"/>
      <c r="E552" s="945"/>
      <c r="F552" s="945"/>
      <c r="G552" s="945"/>
      <c r="H552" s="945"/>
      <c r="I552" s="46"/>
      <c r="J552" s="46"/>
      <c r="K552" s="313"/>
      <c r="L552" s="313"/>
      <c r="M552" s="313"/>
    </row>
    <row r="553" spans="3:13">
      <c r="C553" s="6"/>
      <c r="D553" s="6"/>
      <c r="E553" s="945"/>
      <c r="F553" s="945"/>
      <c r="G553" s="945"/>
      <c r="H553" s="945"/>
      <c r="I553" s="46"/>
      <c r="J553" s="46"/>
      <c r="K553" s="313"/>
      <c r="L553" s="313"/>
      <c r="M553" s="313"/>
    </row>
    <row r="554" spans="3:13">
      <c r="C554" s="6"/>
      <c r="D554" s="6"/>
      <c r="E554" s="945"/>
      <c r="F554" s="945"/>
      <c r="G554" s="945"/>
      <c r="H554" s="945"/>
      <c r="I554" s="46"/>
      <c r="J554" s="46"/>
      <c r="K554" s="313"/>
      <c r="L554" s="313"/>
      <c r="M554" s="313"/>
    </row>
    <row r="555" spans="3:13">
      <c r="C555" s="6"/>
      <c r="D555" s="6"/>
      <c r="E555" s="945"/>
      <c r="F555" s="945"/>
      <c r="G555" s="945"/>
      <c r="H555" s="945"/>
      <c r="I555" s="46"/>
      <c r="J555" s="46"/>
      <c r="K555" s="313"/>
      <c r="L555" s="313"/>
      <c r="M555" s="313"/>
    </row>
    <row r="556" spans="3:13">
      <c r="C556" s="6"/>
      <c r="D556" s="6"/>
      <c r="E556" s="945"/>
      <c r="F556" s="945"/>
      <c r="G556" s="945"/>
      <c r="H556" s="945"/>
      <c r="I556" s="46"/>
      <c r="J556" s="46"/>
      <c r="K556" s="313"/>
      <c r="L556" s="313"/>
      <c r="M556" s="313"/>
    </row>
    <row r="557" spans="3:13">
      <c r="C557" s="6"/>
      <c r="D557" s="6"/>
      <c r="E557" s="945"/>
      <c r="F557" s="945"/>
      <c r="G557" s="945"/>
      <c r="H557" s="945"/>
      <c r="I557" s="46"/>
      <c r="J557" s="46"/>
      <c r="K557" s="313"/>
      <c r="L557" s="313"/>
      <c r="M557" s="313"/>
    </row>
    <row r="558" spans="3:13">
      <c r="C558" s="6"/>
      <c r="D558" s="6"/>
      <c r="E558" s="945"/>
      <c r="F558" s="945"/>
      <c r="G558" s="945"/>
      <c r="H558" s="945"/>
      <c r="I558" s="46"/>
      <c r="J558" s="46"/>
      <c r="K558" s="313"/>
      <c r="L558" s="313"/>
      <c r="M558" s="313"/>
    </row>
    <row r="559" spans="3:13">
      <c r="C559" s="6"/>
      <c r="D559" s="6"/>
      <c r="E559" s="945"/>
      <c r="F559" s="945"/>
      <c r="G559" s="945"/>
      <c r="H559" s="945"/>
      <c r="I559" s="46"/>
      <c r="J559" s="46"/>
      <c r="K559" s="313"/>
      <c r="L559" s="313"/>
      <c r="M559" s="313"/>
    </row>
    <row r="560" spans="3:13">
      <c r="C560" s="6"/>
      <c r="D560" s="6"/>
      <c r="E560" s="945"/>
      <c r="F560" s="945"/>
      <c r="G560" s="945"/>
      <c r="H560" s="945"/>
      <c r="I560" s="46"/>
      <c r="J560" s="46"/>
      <c r="K560" s="313"/>
      <c r="L560" s="313"/>
      <c r="M560" s="313"/>
    </row>
    <row r="561" spans="3:13">
      <c r="C561" s="6"/>
      <c r="D561" s="6"/>
      <c r="E561" s="945"/>
      <c r="F561" s="945"/>
      <c r="G561" s="945"/>
      <c r="H561" s="945"/>
      <c r="I561" s="46"/>
      <c r="J561" s="46"/>
      <c r="K561" s="313"/>
      <c r="L561" s="313"/>
      <c r="M561" s="313"/>
    </row>
    <row r="562" spans="3:13">
      <c r="C562" s="6"/>
      <c r="D562" s="6"/>
      <c r="E562" s="945"/>
      <c r="F562" s="945"/>
      <c r="G562" s="945"/>
      <c r="H562" s="945"/>
      <c r="I562" s="46"/>
      <c r="J562" s="46"/>
      <c r="K562" s="313"/>
      <c r="L562" s="313"/>
      <c r="M562" s="313"/>
    </row>
    <row r="563" spans="3:13">
      <c r="C563" s="6"/>
      <c r="D563" s="6"/>
      <c r="E563" s="945"/>
      <c r="F563" s="945"/>
      <c r="G563" s="945"/>
      <c r="H563" s="945"/>
      <c r="I563" s="46"/>
      <c r="J563" s="46"/>
      <c r="K563" s="313"/>
      <c r="L563" s="313"/>
      <c r="M563" s="313"/>
    </row>
    <row r="564" spans="3:13">
      <c r="C564" s="6"/>
      <c r="D564" s="6"/>
      <c r="E564" s="945"/>
      <c r="F564" s="945"/>
      <c r="G564" s="945"/>
      <c r="H564" s="945"/>
      <c r="I564" s="46"/>
      <c r="J564" s="46"/>
      <c r="K564" s="313"/>
      <c r="L564" s="313"/>
      <c r="M564" s="313"/>
    </row>
    <row r="565" spans="3:13">
      <c r="C565" s="6"/>
      <c r="D565" s="6"/>
      <c r="E565" s="945"/>
      <c r="F565" s="945"/>
      <c r="G565" s="945"/>
      <c r="H565" s="945"/>
      <c r="I565" s="46"/>
      <c r="J565" s="46"/>
      <c r="K565" s="313"/>
      <c r="L565" s="313"/>
      <c r="M565" s="313"/>
    </row>
    <row r="566" spans="3:13">
      <c r="C566" s="6"/>
      <c r="D566" s="6"/>
      <c r="E566" s="945"/>
      <c r="F566" s="945"/>
      <c r="G566" s="945"/>
      <c r="H566" s="945"/>
      <c r="I566" s="46"/>
      <c r="J566" s="46"/>
      <c r="K566" s="313"/>
      <c r="L566" s="313"/>
      <c r="M566" s="313"/>
    </row>
    <row r="567" spans="3:13">
      <c r="C567" s="6"/>
      <c r="D567" s="6"/>
      <c r="E567" s="945"/>
      <c r="F567" s="945"/>
      <c r="G567" s="945"/>
      <c r="H567" s="945"/>
      <c r="I567" s="46"/>
      <c r="J567" s="46"/>
      <c r="K567" s="313"/>
      <c r="L567" s="313"/>
      <c r="M567" s="313"/>
    </row>
    <row r="568" spans="3:13">
      <c r="C568" s="6"/>
      <c r="D568" s="6"/>
      <c r="E568" s="945"/>
      <c r="F568" s="945"/>
      <c r="G568" s="945"/>
      <c r="H568" s="945"/>
      <c r="I568" s="46"/>
      <c r="J568" s="46"/>
      <c r="K568" s="313"/>
      <c r="L568" s="313"/>
      <c r="M568" s="313"/>
    </row>
    <row r="569" spans="3:13">
      <c r="C569" s="6"/>
      <c r="D569" s="6"/>
      <c r="E569" s="945"/>
      <c r="F569" s="945"/>
      <c r="G569" s="945"/>
      <c r="H569" s="945"/>
      <c r="I569" s="46"/>
      <c r="J569" s="46"/>
      <c r="K569" s="313"/>
      <c r="L569" s="313"/>
      <c r="M569" s="313"/>
    </row>
    <row r="570" spans="3:13">
      <c r="C570" s="6"/>
      <c r="D570" s="6"/>
      <c r="E570" s="945"/>
      <c r="F570" s="945"/>
      <c r="G570" s="945"/>
      <c r="H570" s="945"/>
      <c r="I570" s="46"/>
      <c r="J570" s="46"/>
      <c r="K570" s="313"/>
      <c r="L570" s="313"/>
      <c r="M570" s="313"/>
    </row>
    <row r="571" spans="3:13">
      <c r="C571" s="6"/>
      <c r="D571" s="6"/>
      <c r="E571" s="945"/>
      <c r="F571" s="945"/>
      <c r="G571" s="945"/>
      <c r="H571" s="945"/>
      <c r="I571" s="46"/>
      <c r="J571" s="46"/>
      <c r="K571" s="313"/>
      <c r="L571" s="313"/>
      <c r="M571" s="313"/>
    </row>
    <row r="572" spans="3:13">
      <c r="C572" s="6"/>
      <c r="D572" s="6"/>
      <c r="E572" s="945"/>
      <c r="F572" s="945"/>
      <c r="G572" s="945"/>
      <c r="H572" s="945"/>
      <c r="I572" s="46"/>
      <c r="J572" s="46"/>
      <c r="K572" s="313"/>
      <c r="L572" s="313"/>
      <c r="M572" s="313"/>
    </row>
    <row r="573" spans="3:13">
      <c r="C573" s="6"/>
      <c r="D573" s="6"/>
      <c r="E573" s="945"/>
      <c r="F573" s="945"/>
      <c r="G573" s="945"/>
      <c r="H573" s="945"/>
      <c r="I573" s="46"/>
      <c r="J573" s="46"/>
      <c r="K573" s="313"/>
      <c r="L573" s="313"/>
      <c r="M573" s="313"/>
    </row>
    <row r="574" spans="3:13">
      <c r="C574" s="6"/>
      <c r="D574" s="6"/>
      <c r="E574" s="945"/>
      <c r="F574" s="945"/>
      <c r="G574" s="945"/>
      <c r="H574" s="945"/>
      <c r="I574" s="46"/>
      <c r="J574" s="46"/>
      <c r="K574" s="313"/>
      <c r="L574" s="313"/>
      <c r="M574" s="313"/>
    </row>
    <row r="575" spans="3:13">
      <c r="C575" s="6"/>
      <c r="D575" s="6"/>
      <c r="E575" s="945"/>
      <c r="F575" s="945"/>
      <c r="G575" s="945"/>
      <c r="H575" s="945"/>
      <c r="I575" s="46"/>
      <c r="J575" s="46"/>
      <c r="K575" s="313"/>
      <c r="L575" s="313"/>
      <c r="M575" s="313"/>
    </row>
    <row r="576" spans="3:13">
      <c r="C576" s="6"/>
      <c r="D576" s="6"/>
      <c r="E576" s="945"/>
      <c r="F576" s="945"/>
      <c r="G576" s="945"/>
      <c r="H576" s="945"/>
      <c r="I576" s="46"/>
      <c r="J576" s="46"/>
      <c r="K576" s="313"/>
      <c r="L576" s="313"/>
      <c r="M576" s="313"/>
    </row>
    <row r="577" spans="3:13">
      <c r="C577" s="6"/>
      <c r="D577" s="6"/>
      <c r="E577" s="945"/>
      <c r="F577" s="945"/>
      <c r="G577" s="945"/>
      <c r="H577" s="945"/>
      <c r="I577" s="46"/>
      <c r="J577" s="46"/>
      <c r="K577" s="313"/>
      <c r="L577" s="313"/>
      <c r="M577" s="313"/>
    </row>
    <row r="578" spans="3:13">
      <c r="C578" s="6"/>
      <c r="D578" s="6"/>
      <c r="E578" s="945"/>
      <c r="F578" s="945"/>
      <c r="G578" s="945"/>
      <c r="H578" s="945"/>
      <c r="I578" s="46"/>
      <c r="J578" s="46"/>
      <c r="K578" s="313"/>
      <c r="L578" s="313"/>
      <c r="M578" s="313"/>
    </row>
    <row r="579" spans="3:13">
      <c r="C579" s="6"/>
      <c r="D579" s="6"/>
      <c r="E579" s="945"/>
      <c r="F579" s="945"/>
      <c r="G579" s="945"/>
      <c r="H579" s="945"/>
      <c r="I579" s="46"/>
      <c r="J579" s="46"/>
      <c r="K579" s="313"/>
      <c r="L579" s="313"/>
      <c r="M579" s="313"/>
    </row>
    <row r="580" spans="3:13">
      <c r="C580" s="6"/>
      <c r="D580" s="6"/>
      <c r="E580" s="945"/>
      <c r="F580" s="945"/>
      <c r="G580" s="945"/>
      <c r="H580" s="945"/>
      <c r="I580" s="46"/>
      <c r="J580" s="46"/>
      <c r="K580" s="313"/>
      <c r="L580" s="313"/>
      <c r="M580" s="313"/>
    </row>
    <row r="581" spans="3:13">
      <c r="C581" s="6"/>
      <c r="D581" s="6"/>
      <c r="E581" s="945"/>
      <c r="F581" s="945"/>
      <c r="G581" s="945"/>
      <c r="H581" s="945"/>
      <c r="I581" s="46"/>
      <c r="J581" s="46"/>
      <c r="K581" s="313"/>
      <c r="L581" s="313"/>
      <c r="M581" s="313"/>
    </row>
    <row r="582" spans="3:13">
      <c r="C582" s="6"/>
      <c r="D582" s="6"/>
      <c r="E582" s="945"/>
      <c r="F582" s="945"/>
      <c r="G582" s="945"/>
      <c r="H582" s="945"/>
      <c r="I582" s="46"/>
      <c r="J582" s="46"/>
      <c r="K582" s="313"/>
      <c r="L582" s="313"/>
      <c r="M582" s="313"/>
    </row>
    <row r="583" spans="3:13">
      <c r="C583" s="6"/>
      <c r="D583" s="6"/>
      <c r="E583" s="945"/>
      <c r="F583" s="945"/>
      <c r="G583" s="945"/>
      <c r="H583" s="945"/>
      <c r="I583" s="46"/>
      <c r="J583" s="46"/>
      <c r="K583" s="313"/>
      <c r="L583" s="313"/>
      <c r="M583" s="313"/>
    </row>
    <row r="584" spans="3:13">
      <c r="C584" s="6"/>
      <c r="D584" s="6"/>
      <c r="E584" s="945"/>
      <c r="F584" s="945"/>
      <c r="G584" s="945"/>
      <c r="H584" s="945"/>
      <c r="I584" s="46"/>
      <c r="J584" s="46"/>
      <c r="K584" s="313"/>
      <c r="L584" s="313"/>
      <c r="M584" s="313"/>
    </row>
    <row r="585" spans="3:13">
      <c r="C585" s="6"/>
      <c r="D585" s="6"/>
      <c r="E585" s="945"/>
      <c r="F585" s="945"/>
      <c r="G585" s="945"/>
      <c r="H585" s="945"/>
      <c r="I585" s="46"/>
      <c r="J585" s="46"/>
      <c r="K585" s="313"/>
      <c r="L585" s="313"/>
      <c r="M585" s="313"/>
    </row>
    <row r="586" spans="3:13">
      <c r="C586" s="6"/>
      <c r="D586" s="6"/>
      <c r="E586" s="945"/>
      <c r="F586" s="945"/>
      <c r="G586" s="945"/>
      <c r="H586" s="945"/>
      <c r="I586" s="46"/>
      <c r="J586" s="46"/>
      <c r="K586" s="313"/>
      <c r="L586" s="313"/>
      <c r="M586" s="313"/>
    </row>
    <row r="587" spans="3:13">
      <c r="C587" s="6"/>
      <c r="D587" s="6"/>
      <c r="E587" s="945"/>
      <c r="F587" s="945"/>
      <c r="G587" s="945"/>
      <c r="H587" s="945"/>
      <c r="I587" s="46"/>
      <c r="J587" s="46"/>
      <c r="K587" s="313"/>
      <c r="L587" s="313"/>
      <c r="M587" s="313"/>
    </row>
    <row r="588" spans="3:13">
      <c r="C588" s="6"/>
      <c r="D588" s="6"/>
      <c r="E588" s="945"/>
      <c r="F588" s="945"/>
      <c r="G588" s="945"/>
      <c r="H588" s="945"/>
      <c r="I588" s="46"/>
      <c r="J588" s="46"/>
      <c r="K588" s="313"/>
      <c r="L588" s="313"/>
      <c r="M588" s="313"/>
    </row>
    <row r="589" spans="3:13">
      <c r="C589" s="6"/>
      <c r="D589" s="6"/>
      <c r="E589" s="945"/>
      <c r="F589" s="945"/>
      <c r="G589" s="945"/>
      <c r="H589" s="945"/>
      <c r="I589" s="46"/>
      <c r="J589" s="46"/>
      <c r="K589" s="313"/>
      <c r="L589" s="313"/>
      <c r="M589" s="313"/>
    </row>
    <row r="590" spans="3:13">
      <c r="C590" s="6"/>
      <c r="D590" s="6"/>
      <c r="E590" s="945"/>
      <c r="F590" s="945"/>
      <c r="G590" s="945"/>
      <c r="H590" s="945"/>
      <c r="I590" s="46"/>
      <c r="J590" s="46"/>
      <c r="K590" s="313"/>
      <c r="L590" s="313"/>
      <c r="M590" s="313"/>
    </row>
    <row r="591" spans="3:13">
      <c r="C591" s="6"/>
      <c r="D591" s="6"/>
      <c r="E591" s="945"/>
      <c r="F591" s="945"/>
      <c r="G591" s="945"/>
      <c r="H591" s="945"/>
      <c r="I591" s="46"/>
      <c r="J591" s="46"/>
      <c r="K591" s="313"/>
      <c r="L591" s="313"/>
      <c r="M591" s="313"/>
    </row>
    <row r="592" spans="3:13">
      <c r="C592" s="6"/>
      <c r="D592" s="6"/>
      <c r="E592" s="945"/>
      <c r="F592" s="945"/>
      <c r="G592" s="945"/>
      <c r="H592" s="945"/>
      <c r="I592" s="46"/>
      <c r="J592" s="46"/>
      <c r="K592" s="313"/>
      <c r="L592" s="313"/>
      <c r="M592" s="313"/>
    </row>
    <row r="593" spans="3:13">
      <c r="C593" s="6"/>
      <c r="D593" s="6"/>
      <c r="E593" s="945"/>
      <c r="F593" s="945"/>
      <c r="G593" s="945"/>
      <c r="H593" s="945"/>
      <c r="I593" s="46"/>
      <c r="J593" s="46"/>
      <c r="K593" s="313"/>
      <c r="L593" s="313"/>
      <c r="M593" s="313"/>
    </row>
    <row r="594" spans="3:13">
      <c r="C594" s="6"/>
      <c r="D594" s="6"/>
      <c r="E594" s="945"/>
      <c r="F594" s="945"/>
      <c r="G594" s="945"/>
      <c r="H594" s="945"/>
      <c r="I594" s="46"/>
      <c r="J594" s="46"/>
      <c r="K594" s="313"/>
      <c r="L594" s="313"/>
      <c r="M594" s="313"/>
    </row>
    <row r="595" spans="3:13">
      <c r="C595" s="6"/>
      <c r="D595" s="6"/>
      <c r="E595" s="945"/>
      <c r="F595" s="945"/>
      <c r="G595" s="945"/>
      <c r="H595" s="945"/>
      <c r="I595" s="46"/>
      <c r="J595" s="46"/>
      <c r="K595" s="313"/>
      <c r="L595" s="313"/>
      <c r="M595" s="313"/>
    </row>
    <row r="596" spans="3:13">
      <c r="C596" s="6"/>
      <c r="D596" s="6"/>
      <c r="E596" s="945"/>
      <c r="F596" s="945"/>
      <c r="G596" s="945"/>
      <c r="H596" s="945"/>
      <c r="I596" s="46"/>
      <c r="J596" s="46"/>
      <c r="K596" s="313"/>
      <c r="L596" s="313"/>
      <c r="M596" s="313"/>
    </row>
    <row r="597" spans="3:13">
      <c r="C597" s="6"/>
      <c r="D597" s="6"/>
      <c r="E597" s="945"/>
      <c r="F597" s="945"/>
      <c r="G597" s="945"/>
      <c r="H597" s="945"/>
      <c r="I597" s="46"/>
      <c r="J597" s="46"/>
      <c r="K597" s="313"/>
      <c r="L597" s="313"/>
      <c r="M597" s="313"/>
    </row>
    <row r="598" spans="3:13">
      <c r="C598" s="6"/>
      <c r="D598" s="6"/>
      <c r="E598" s="945"/>
      <c r="F598" s="945"/>
      <c r="G598" s="945"/>
      <c r="H598" s="945"/>
      <c r="I598" s="46"/>
      <c r="J598" s="46"/>
      <c r="K598" s="313"/>
      <c r="L598" s="313"/>
      <c r="M598" s="313"/>
    </row>
    <row r="599" spans="3:13">
      <c r="C599" s="6"/>
      <c r="D599" s="6"/>
      <c r="E599" s="945"/>
      <c r="F599" s="945"/>
      <c r="G599" s="945"/>
      <c r="H599" s="945"/>
      <c r="I599" s="46"/>
      <c r="J599" s="46"/>
      <c r="K599" s="313"/>
      <c r="L599" s="313"/>
      <c r="M599" s="313"/>
    </row>
    <row r="600" spans="3:13">
      <c r="C600" s="6"/>
      <c r="D600" s="6"/>
      <c r="E600" s="945"/>
      <c r="F600" s="945"/>
      <c r="G600" s="945"/>
      <c r="H600" s="945"/>
      <c r="I600" s="46"/>
      <c r="J600" s="46"/>
      <c r="K600" s="313"/>
      <c r="L600" s="313"/>
      <c r="M600" s="313"/>
    </row>
    <row r="601" spans="3:13">
      <c r="C601" s="6"/>
      <c r="D601" s="6"/>
      <c r="E601" s="945"/>
      <c r="F601" s="945"/>
      <c r="G601" s="945"/>
      <c r="H601" s="945"/>
      <c r="I601" s="46"/>
      <c r="J601" s="46"/>
      <c r="K601" s="313"/>
      <c r="L601" s="313"/>
      <c r="M601" s="313"/>
    </row>
    <row r="602" spans="3:13">
      <c r="C602" s="6"/>
      <c r="D602" s="6"/>
      <c r="E602" s="945"/>
      <c r="F602" s="945"/>
      <c r="G602" s="945"/>
      <c r="H602" s="945"/>
      <c r="I602" s="46"/>
      <c r="J602" s="46"/>
      <c r="K602" s="313"/>
      <c r="L602" s="313"/>
      <c r="M602" s="313"/>
    </row>
    <row r="603" spans="3:13">
      <c r="C603" s="6"/>
      <c r="D603" s="6"/>
      <c r="E603" s="945"/>
      <c r="F603" s="945"/>
      <c r="G603" s="945"/>
      <c r="H603" s="945"/>
      <c r="I603" s="46"/>
      <c r="J603" s="46"/>
      <c r="K603" s="313"/>
      <c r="L603" s="313"/>
      <c r="M603" s="313"/>
    </row>
    <row r="604" spans="3:13">
      <c r="C604" s="6"/>
      <c r="D604" s="6"/>
      <c r="E604" s="945"/>
      <c r="F604" s="945"/>
      <c r="G604" s="945"/>
      <c r="H604" s="945"/>
      <c r="I604" s="46"/>
      <c r="J604" s="46"/>
      <c r="K604" s="313"/>
      <c r="L604" s="313"/>
      <c r="M604" s="313"/>
    </row>
    <row r="605" spans="3:13">
      <c r="C605" s="6"/>
      <c r="D605" s="6"/>
      <c r="E605" s="945"/>
      <c r="F605" s="945"/>
      <c r="G605" s="945"/>
      <c r="H605" s="945"/>
      <c r="I605" s="46"/>
      <c r="J605" s="46"/>
      <c r="K605" s="313"/>
      <c r="L605" s="313"/>
      <c r="M605" s="313"/>
    </row>
    <row r="606" spans="3:13">
      <c r="C606" s="6"/>
      <c r="D606" s="6"/>
      <c r="E606" s="945"/>
      <c r="F606" s="945"/>
      <c r="G606" s="945"/>
      <c r="H606" s="945"/>
      <c r="I606" s="46"/>
      <c r="J606" s="46"/>
      <c r="K606" s="313"/>
      <c r="L606" s="313"/>
      <c r="M606" s="313"/>
    </row>
    <row r="607" spans="3:13">
      <c r="C607" s="6"/>
      <c r="D607" s="6"/>
      <c r="E607" s="945"/>
      <c r="F607" s="945"/>
      <c r="G607" s="945"/>
      <c r="H607" s="945"/>
      <c r="I607" s="46"/>
      <c r="J607" s="46"/>
      <c r="K607" s="313"/>
      <c r="L607" s="313"/>
      <c r="M607" s="313"/>
    </row>
    <row r="608" spans="3:13">
      <c r="C608" s="6"/>
      <c r="D608" s="6"/>
      <c r="E608" s="945"/>
      <c r="F608" s="945"/>
      <c r="G608" s="945"/>
      <c r="H608" s="945"/>
      <c r="I608" s="46"/>
      <c r="J608" s="46"/>
      <c r="K608" s="313"/>
      <c r="L608" s="313"/>
      <c r="M608" s="313"/>
    </row>
    <row r="609" spans="3:13">
      <c r="C609" s="6"/>
      <c r="D609" s="6"/>
      <c r="E609" s="945"/>
      <c r="F609" s="945"/>
      <c r="G609" s="945"/>
      <c r="H609" s="945"/>
      <c r="I609" s="46"/>
      <c r="J609" s="46"/>
      <c r="K609" s="313"/>
      <c r="L609" s="313"/>
      <c r="M609" s="313"/>
    </row>
    <row r="610" spans="3:13">
      <c r="C610" s="6"/>
      <c r="D610" s="6"/>
      <c r="E610" s="945"/>
      <c r="F610" s="945"/>
      <c r="G610" s="945"/>
      <c r="H610" s="945"/>
      <c r="I610" s="46"/>
      <c r="J610" s="46"/>
      <c r="K610" s="313"/>
      <c r="L610" s="313"/>
      <c r="M610" s="313"/>
    </row>
    <row r="611" spans="3:13">
      <c r="C611" s="6"/>
      <c r="D611" s="6"/>
      <c r="E611" s="945"/>
      <c r="F611" s="945"/>
      <c r="G611" s="945"/>
      <c r="H611" s="945"/>
      <c r="I611" s="46"/>
      <c r="J611" s="46"/>
      <c r="K611" s="313"/>
      <c r="L611" s="313"/>
      <c r="M611" s="313"/>
    </row>
    <row r="612" spans="3:13">
      <c r="C612" s="6"/>
      <c r="D612" s="6"/>
      <c r="E612" s="945"/>
      <c r="F612" s="945"/>
      <c r="G612" s="945"/>
      <c r="H612" s="945"/>
      <c r="I612" s="46"/>
      <c r="J612" s="46"/>
      <c r="K612" s="313"/>
      <c r="L612" s="313"/>
      <c r="M612" s="313"/>
    </row>
    <row r="613" spans="3:13">
      <c r="C613" s="6"/>
      <c r="D613" s="6"/>
      <c r="E613" s="945"/>
      <c r="F613" s="945"/>
      <c r="G613" s="945"/>
      <c r="H613" s="945"/>
      <c r="I613" s="46"/>
      <c r="J613" s="46"/>
      <c r="K613" s="313"/>
      <c r="L613" s="313"/>
      <c r="M613" s="313"/>
    </row>
    <row r="614" spans="3:13">
      <c r="C614" s="6"/>
      <c r="D614" s="6"/>
      <c r="E614" s="945"/>
      <c r="F614" s="945"/>
      <c r="G614" s="945"/>
      <c r="H614" s="945"/>
      <c r="I614" s="46"/>
      <c r="J614" s="46"/>
      <c r="K614" s="313"/>
      <c r="L614" s="313"/>
      <c r="M614" s="313"/>
    </row>
    <row r="615" spans="3:13">
      <c r="C615" s="6"/>
      <c r="D615" s="6"/>
      <c r="E615" s="945"/>
      <c r="F615" s="945"/>
      <c r="G615" s="945"/>
      <c r="H615" s="945"/>
      <c r="I615" s="46"/>
      <c r="J615" s="46"/>
      <c r="K615" s="313"/>
      <c r="L615" s="313"/>
      <c r="M615" s="313"/>
    </row>
    <row r="616" spans="3:13">
      <c r="C616" s="6"/>
      <c r="D616" s="6"/>
      <c r="E616" s="945"/>
      <c r="F616" s="945"/>
      <c r="G616" s="945"/>
      <c r="H616" s="945"/>
      <c r="I616" s="46"/>
      <c r="J616" s="46"/>
      <c r="K616" s="313"/>
      <c r="L616" s="313"/>
      <c r="M616" s="313"/>
    </row>
    <row r="617" spans="3:13">
      <c r="C617" s="6"/>
      <c r="D617" s="6"/>
      <c r="E617" s="945"/>
      <c r="F617" s="945"/>
      <c r="G617" s="945"/>
      <c r="H617" s="945"/>
      <c r="I617" s="46"/>
      <c r="J617" s="46"/>
      <c r="K617" s="313"/>
      <c r="L617" s="313"/>
      <c r="M617" s="313"/>
    </row>
    <row r="618" spans="3:13">
      <c r="C618" s="6"/>
      <c r="D618" s="6"/>
      <c r="E618" s="945"/>
      <c r="F618" s="945"/>
      <c r="G618" s="945"/>
      <c r="H618" s="945"/>
      <c r="I618" s="46"/>
      <c r="J618" s="46"/>
      <c r="K618" s="313"/>
      <c r="L618" s="313"/>
      <c r="M618" s="313"/>
    </row>
    <row r="619" spans="3:13">
      <c r="C619" s="6"/>
      <c r="D619" s="6"/>
      <c r="E619" s="945"/>
      <c r="F619" s="945"/>
      <c r="G619" s="945"/>
      <c r="H619" s="945"/>
      <c r="I619" s="46"/>
      <c r="J619" s="46"/>
      <c r="K619" s="313"/>
      <c r="L619" s="313"/>
      <c r="M619" s="313"/>
    </row>
    <row r="620" spans="3:13">
      <c r="C620" s="6"/>
      <c r="D620" s="6"/>
      <c r="E620" s="945"/>
      <c r="F620" s="945"/>
      <c r="G620" s="945"/>
      <c r="H620" s="945"/>
      <c r="I620" s="46"/>
      <c r="J620" s="46"/>
      <c r="K620" s="313"/>
      <c r="L620" s="313"/>
      <c r="M620" s="313"/>
    </row>
    <row r="621" spans="3:13">
      <c r="C621" s="6"/>
      <c r="D621" s="6"/>
      <c r="E621" s="945"/>
      <c r="F621" s="945"/>
      <c r="G621" s="945"/>
      <c r="H621" s="945"/>
      <c r="I621" s="46"/>
      <c r="J621" s="46"/>
      <c r="K621" s="313"/>
      <c r="L621" s="313"/>
      <c r="M621" s="313"/>
    </row>
    <row r="622" spans="3:13">
      <c r="C622" s="6"/>
      <c r="D622" s="6"/>
      <c r="E622" s="945"/>
      <c r="F622" s="945"/>
      <c r="G622" s="945"/>
      <c r="H622" s="945"/>
      <c r="I622" s="46"/>
      <c r="J622" s="46"/>
      <c r="K622" s="313"/>
      <c r="L622" s="313"/>
      <c r="M622" s="313"/>
    </row>
    <row r="623" spans="3:13">
      <c r="C623" s="6"/>
      <c r="D623" s="6"/>
      <c r="E623" s="945"/>
      <c r="F623" s="945"/>
      <c r="G623" s="945"/>
      <c r="H623" s="945"/>
      <c r="I623" s="46"/>
      <c r="J623" s="46"/>
      <c r="K623" s="313"/>
      <c r="L623" s="313"/>
      <c r="M623" s="313"/>
    </row>
    <row r="624" spans="3:13">
      <c r="C624" s="6"/>
      <c r="D624" s="6"/>
      <c r="E624" s="945"/>
      <c r="F624" s="945"/>
      <c r="G624" s="945"/>
      <c r="H624" s="945"/>
      <c r="I624" s="46"/>
      <c r="J624" s="46"/>
      <c r="K624" s="313"/>
      <c r="L624" s="313"/>
      <c r="M624" s="313"/>
    </row>
    <row r="625" spans="3:13">
      <c r="C625" s="6"/>
      <c r="D625" s="6"/>
      <c r="E625" s="945"/>
      <c r="F625" s="945"/>
      <c r="G625" s="945"/>
      <c r="H625" s="945"/>
      <c r="I625" s="46"/>
      <c r="J625" s="46"/>
      <c r="K625" s="313"/>
      <c r="L625" s="313"/>
      <c r="M625" s="313"/>
    </row>
    <row r="626" spans="3:13">
      <c r="C626" s="6"/>
      <c r="D626" s="6"/>
      <c r="E626" s="945"/>
      <c r="F626" s="945"/>
      <c r="G626" s="945"/>
      <c r="H626" s="945"/>
      <c r="I626" s="46"/>
      <c r="J626" s="46"/>
      <c r="K626" s="313"/>
      <c r="L626" s="313"/>
      <c r="M626" s="313"/>
    </row>
    <row r="627" spans="3:13">
      <c r="C627" s="6"/>
      <c r="D627" s="6"/>
      <c r="E627" s="945"/>
      <c r="F627" s="945"/>
      <c r="G627" s="945"/>
      <c r="H627" s="945"/>
      <c r="I627" s="46"/>
      <c r="J627" s="46"/>
      <c r="K627" s="313"/>
      <c r="L627" s="313"/>
      <c r="M627" s="313"/>
    </row>
    <row r="628" spans="3:13">
      <c r="C628" s="6"/>
      <c r="D628" s="6"/>
      <c r="E628" s="945"/>
      <c r="F628" s="945"/>
      <c r="G628" s="945"/>
      <c r="H628" s="945"/>
      <c r="I628" s="46"/>
      <c r="J628" s="46"/>
      <c r="K628" s="313"/>
      <c r="L628" s="313"/>
      <c r="M628" s="313"/>
    </row>
    <row r="629" spans="3:13">
      <c r="C629" s="6"/>
      <c r="D629" s="6"/>
      <c r="E629" s="945"/>
      <c r="F629" s="945"/>
      <c r="G629" s="945"/>
      <c r="H629" s="945"/>
      <c r="I629" s="46"/>
      <c r="J629" s="46"/>
      <c r="K629" s="313"/>
      <c r="L629" s="313"/>
      <c r="M629" s="313"/>
    </row>
    <row r="630" spans="3:13">
      <c r="C630" s="6"/>
      <c r="D630" s="6"/>
      <c r="E630" s="945"/>
      <c r="F630" s="945"/>
      <c r="G630" s="945"/>
      <c r="H630" s="945"/>
      <c r="I630" s="46"/>
      <c r="J630" s="46"/>
      <c r="K630" s="313"/>
      <c r="L630" s="313"/>
      <c r="M630" s="313"/>
    </row>
    <row r="631" spans="3:13">
      <c r="C631" s="6"/>
      <c r="D631" s="6"/>
      <c r="E631" s="945"/>
      <c r="F631" s="945"/>
      <c r="G631" s="945"/>
      <c r="H631" s="945"/>
      <c r="I631" s="46"/>
      <c r="J631" s="46"/>
      <c r="K631" s="313"/>
      <c r="L631" s="313"/>
      <c r="M631" s="313"/>
    </row>
    <row r="632" spans="3:13">
      <c r="C632" s="6"/>
      <c r="D632" s="6"/>
      <c r="E632" s="945"/>
      <c r="F632" s="945"/>
      <c r="G632" s="945"/>
      <c r="H632" s="945"/>
      <c r="I632" s="46"/>
      <c r="J632" s="46"/>
      <c r="K632" s="313"/>
      <c r="L632" s="313"/>
      <c r="M632" s="313"/>
    </row>
    <row r="633" spans="3:13">
      <c r="C633" s="6"/>
      <c r="D633" s="6"/>
      <c r="E633" s="945"/>
      <c r="F633" s="945"/>
      <c r="G633" s="945"/>
      <c r="H633" s="945"/>
      <c r="I633" s="46"/>
      <c r="J633" s="46"/>
      <c r="K633" s="313"/>
      <c r="L633" s="313"/>
      <c r="M633" s="313"/>
    </row>
    <row r="634" spans="3:13">
      <c r="C634" s="6"/>
      <c r="D634" s="6"/>
      <c r="E634" s="945"/>
      <c r="F634" s="945"/>
      <c r="G634" s="945"/>
      <c r="H634" s="945"/>
      <c r="I634" s="46"/>
      <c r="J634" s="46"/>
      <c r="K634" s="313"/>
      <c r="L634" s="313"/>
      <c r="M634" s="313"/>
    </row>
    <row r="635" spans="3:13">
      <c r="C635" s="6"/>
      <c r="D635" s="6"/>
      <c r="E635" s="945"/>
      <c r="F635" s="945"/>
      <c r="G635" s="945"/>
      <c r="H635" s="945"/>
      <c r="I635" s="46"/>
      <c r="J635" s="46"/>
      <c r="K635" s="313"/>
      <c r="L635" s="313"/>
      <c r="M635" s="313"/>
    </row>
    <row r="636" spans="3:13">
      <c r="C636" s="6"/>
      <c r="D636" s="6"/>
      <c r="E636" s="945"/>
      <c r="F636" s="945"/>
      <c r="G636" s="945"/>
      <c r="H636" s="945"/>
      <c r="I636" s="46"/>
      <c r="J636" s="46"/>
      <c r="K636" s="313"/>
      <c r="L636" s="313"/>
      <c r="M636" s="313"/>
    </row>
    <row r="637" spans="3:13">
      <c r="C637" s="6"/>
      <c r="D637" s="6"/>
      <c r="E637" s="945"/>
      <c r="F637" s="945"/>
      <c r="G637" s="945"/>
      <c r="H637" s="945"/>
      <c r="I637" s="46"/>
      <c r="J637" s="46"/>
      <c r="K637" s="313"/>
      <c r="L637" s="313"/>
      <c r="M637" s="313"/>
    </row>
    <row r="638" spans="3:13">
      <c r="C638" s="6"/>
      <c r="D638" s="6"/>
      <c r="E638" s="945"/>
      <c r="F638" s="945"/>
      <c r="G638" s="945"/>
      <c r="H638" s="945"/>
      <c r="I638" s="46"/>
      <c r="J638" s="46"/>
      <c r="K638" s="313"/>
      <c r="L638" s="313"/>
      <c r="M638" s="313"/>
    </row>
    <row r="639" spans="3:13">
      <c r="C639" s="6"/>
      <c r="D639" s="6"/>
      <c r="E639" s="945"/>
      <c r="F639" s="945"/>
      <c r="G639" s="945"/>
      <c r="H639" s="945"/>
      <c r="I639" s="46"/>
      <c r="J639" s="46"/>
      <c r="K639" s="313"/>
      <c r="L639" s="313"/>
      <c r="M639" s="313"/>
    </row>
    <row r="640" spans="3:13">
      <c r="C640" s="6"/>
      <c r="D640" s="6"/>
      <c r="E640" s="945"/>
      <c r="F640" s="945"/>
      <c r="G640" s="945"/>
      <c r="H640" s="945"/>
      <c r="I640" s="46"/>
      <c r="J640" s="46"/>
      <c r="K640" s="313"/>
      <c r="L640" s="313"/>
      <c r="M640" s="313"/>
    </row>
    <row r="641" spans="3:13">
      <c r="C641" s="6"/>
      <c r="D641" s="6"/>
      <c r="E641" s="945"/>
      <c r="F641" s="945"/>
      <c r="G641" s="945"/>
      <c r="H641" s="945"/>
      <c r="I641" s="46"/>
      <c r="J641" s="46"/>
      <c r="K641" s="313"/>
      <c r="L641" s="313"/>
      <c r="M641" s="313"/>
    </row>
    <row r="642" spans="3:13">
      <c r="C642" s="6"/>
      <c r="D642" s="6"/>
      <c r="E642" s="945"/>
      <c r="F642" s="945"/>
      <c r="G642" s="945"/>
      <c r="H642" s="945"/>
      <c r="I642" s="46"/>
      <c r="J642" s="46"/>
      <c r="K642" s="313"/>
      <c r="L642" s="313"/>
      <c r="M642" s="313"/>
    </row>
    <row r="643" spans="3:13">
      <c r="C643" s="6"/>
      <c r="D643" s="6"/>
      <c r="E643" s="945"/>
      <c r="F643" s="945"/>
      <c r="G643" s="945"/>
      <c r="H643" s="945"/>
      <c r="I643" s="46"/>
      <c r="J643" s="46"/>
      <c r="K643" s="313"/>
      <c r="L643" s="313"/>
      <c r="M643" s="313"/>
    </row>
    <row r="644" spans="3:13">
      <c r="C644" s="6"/>
      <c r="D644" s="6"/>
      <c r="E644" s="945"/>
      <c r="F644" s="945"/>
      <c r="G644" s="945"/>
      <c r="H644" s="945"/>
      <c r="I644" s="46"/>
      <c r="J644" s="46"/>
      <c r="K644" s="313"/>
      <c r="L644" s="313"/>
      <c r="M644" s="313"/>
    </row>
    <row r="645" spans="3:13">
      <c r="C645" s="6"/>
      <c r="D645" s="6"/>
      <c r="E645" s="945"/>
      <c r="F645" s="945"/>
      <c r="G645" s="945"/>
      <c r="H645" s="945"/>
      <c r="I645" s="46"/>
      <c r="J645" s="46"/>
      <c r="K645" s="313"/>
      <c r="L645" s="313"/>
      <c r="M645" s="313"/>
    </row>
    <row r="646" spans="3:13">
      <c r="C646" s="6"/>
      <c r="D646" s="6"/>
      <c r="E646" s="945"/>
      <c r="F646" s="945"/>
      <c r="G646" s="945"/>
      <c r="H646" s="945"/>
      <c r="I646" s="46"/>
      <c r="J646" s="46"/>
      <c r="K646" s="313"/>
      <c r="L646" s="313"/>
      <c r="M646" s="313"/>
    </row>
    <row r="647" spans="3:13">
      <c r="C647" s="6"/>
      <c r="D647" s="6"/>
      <c r="E647" s="945"/>
      <c r="F647" s="945"/>
      <c r="G647" s="945"/>
      <c r="H647" s="945"/>
      <c r="I647" s="46"/>
      <c r="J647" s="46"/>
      <c r="K647" s="313"/>
      <c r="L647" s="313"/>
      <c r="M647" s="313"/>
    </row>
    <row r="648" spans="3:13">
      <c r="C648" s="6"/>
      <c r="D648" s="6"/>
      <c r="E648" s="945"/>
      <c r="F648" s="945"/>
      <c r="G648" s="945"/>
      <c r="H648" s="945"/>
      <c r="I648" s="46"/>
      <c r="J648" s="46"/>
      <c r="K648" s="313"/>
      <c r="L648" s="313"/>
      <c r="M648" s="313"/>
    </row>
    <row r="649" spans="3:13">
      <c r="C649" s="6"/>
      <c r="D649" s="6"/>
      <c r="E649" s="945"/>
      <c r="F649" s="945"/>
      <c r="G649" s="945"/>
      <c r="H649" s="945"/>
      <c r="I649" s="46"/>
      <c r="J649" s="46"/>
      <c r="K649" s="313"/>
      <c r="L649" s="313"/>
      <c r="M649" s="313"/>
    </row>
    <row r="650" spans="3:13">
      <c r="C650" s="6"/>
      <c r="D650" s="6"/>
      <c r="E650" s="945"/>
      <c r="F650" s="945"/>
      <c r="G650" s="945"/>
      <c r="H650" s="945"/>
      <c r="I650" s="46"/>
      <c r="J650" s="46"/>
      <c r="K650" s="313"/>
      <c r="L650" s="313"/>
      <c r="M650" s="313"/>
    </row>
    <row r="651" spans="3:13">
      <c r="C651" s="6"/>
      <c r="D651" s="6"/>
      <c r="E651" s="945"/>
      <c r="F651" s="945"/>
      <c r="G651" s="945"/>
      <c r="H651" s="945"/>
      <c r="I651" s="46"/>
      <c r="J651" s="46"/>
      <c r="K651" s="313"/>
      <c r="L651" s="313"/>
      <c r="M651" s="313"/>
    </row>
    <row r="652" spans="3:13">
      <c r="C652" s="6"/>
      <c r="D652" s="6"/>
      <c r="E652" s="945"/>
      <c r="F652" s="945"/>
      <c r="G652" s="945"/>
      <c r="H652" s="945"/>
      <c r="I652" s="46"/>
      <c r="J652" s="46"/>
      <c r="K652" s="313"/>
      <c r="L652" s="313"/>
      <c r="M652" s="313"/>
    </row>
    <row r="653" spans="3:13">
      <c r="C653" s="6"/>
      <c r="D653" s="6"/>
      <c r="E653" s="945"/>
      <c r="F653" s="945"/>
      <c r="G653" s="945"/>
      <c r="H653" s="945"/>
      <c r="I653" s="46"/>
      <c r="J653" s="46"/>
      <c r="K653" s="313"/>
      <c r="L653" s="313"/>
      <c r="M653" s="313"/>
    </row>
    <row r="654" spans="3:13">
      <c r="C654" s="6"/>
      <c r="D654" s="6"/>
      <c r="E654" s="945"/>
      <c r="F654" s="945"/>
      <c r="G654" s="945"/>
      <c r="H654" s="945"/>
      <c r="I654" s="46"/>
      <c r="J654" s="46"/>
      <c r="K654" s="313"/>
      <c r="L654" s="313"/>
      <c r="M654" s="313"/>
    </row>
    <row r="655" spans="3:13">
      <c r="C655" s="6"/>
      <c r="D655" s="6"/>
      <c r="E655" s="945"/>
      <c r="F655" s="945"/>
      <c r="G655" s="945"/>
      <c r="H655" s="945"/>
      <c r="I655" s="46"/>
      <c r="J655" s="46"/>
      <c r="K655" s="313"/>
      <c r="L655" s="313"/>
      <c r="M655" s="313"/>
    </row>
    <row r="656" spans="3:13">
      <c r="C656" s="6"/>
      <c r="D656" s="6"/>
      <c r="E656" s="945"/>
      <c r="F656" s="945"/>
      <c r="G656" s="945"/>
      <c r="H656" s="945"/>
      <c r="I656" s="46"/>
      <c r="J656" s="46"/>
      <c r="K656" s="313"/>
      <c r="L656" s="313"/>
      <c r="M656" s="313"/>
    </row>
    <row r="657" spans="3:13">
      <c r="C657" s="6"/>
      <c r="D657" s="6"/>
      <c r="E657" s="945"/>
      <c r="F657" s="945"/>
      <c r="G657" s="945"/>
      <c r="H657" s="945"/>
      <c r="I657" s="46"/>
      <c r="J657" s="46"/>
      <c r="K657" s="313"/>
      <c r="L657" s="313"/>
      <c r="M657" s="313"/>
    </row>
    <row r="658" spans="3:13">
      <c r="C658" s="6"/>
      <c r="D658" s="6"/>
      <c r="E658" s="945"/>
      <c r="F658" s="945"/>
      <c r="G658" s="945"/>
      <c r="H658" s="945"/>
      <c r="I658" s="46"/>
      <c r="J658" s="46"/>
      <c r="K658" s="313"/>
      <c r="L658" s="313"/>
      <c r="M658" s="313"/>
    </row>
    <row r="659" spans="3:13">
      <c r="C659" s="6"/>
      <c r="D659" s="6"/>
      <c r="E659" s="945"/>
      <c r="F659" s="945"/>
      <c r="G659" s="945"/>
      <c r="H659" s="945"/>
      <c r="I659" s="46"/>
      <c r="J659" s="46"/>
      <c r="K659" s="313"/>
      <c r="L659" s="313"/>
      <c r="M659" s="313"/>
    </row>
    <row r="660" spans="3:13">
      <c r="C660" s="6"/>
      <c r="D660" s="6"/>
      <c r="E660" s="945"/>
      <c r="F660" s="945"/>
      <c r="G660" s="945"/>
      <c r="H660" s="945"/>
      <c r="I660" s="46"/>
      <c r="J660" s="46"/>
      <c r="K660" s="313"/>
      <c r="L660" s="313"/>
      <c r="M660" s="313"/>
    </row>
    <row r="661" spans="3:13">
      <c r="C661" s="6"/>
      <c r="D661" s="6"/>
      <c r="E661" s="945"/>
      <c r="F661" s="945"/>
      <c r="G661" s="945"/>
      <c r="H661" s="945"/>
      <c r="I661" s="46"/>
      <c r="J661" s="46"/>
      <c r="K661" s="313"/>
      <c r="L661" s="313"/>
      <c r="M661" s="313"/>
    </row>
    <row r="662" spans="3:13">
      <c r="C662" s="6"/>
      <c r="D662" s="6"/>
      <c r="E662" s="945"/>
      <c r="F662" s="945"/>
      <c r="G662" s="945"/>
      <c r="H662" s="945"/>
      <c r="I662" s="46"/>
      <c r="J662" s="46"/>
      <c r="K662" s="313"/>
      <c r="L662" s="313"/>
      <c r="M662" s="313"/>
    </row>
    <row r="663" spans="3:13">
      <c r="C663" s="6"/>
      <c r="D663" s="6"/>
      <c r="E663" s="945"/>
      <c r="F663" s="945"/>
      <c r="G663" s="945"/>
      <c r="H663" s="945"/>
      <c r="I663" s="46"/>
      <c r="J663" s="46"/>
      <c r="K663" s="313"/>
      <c r="L663" s="313"/>
      <c r="M663" s="313"/>
    </row>
    <row r="664" spans="3:13">
      <c r="C664" s="6"/>
      <c r="D664" s="6"/>
      <c r="E664" s="945"/>
      <c r="F664" s="945"/>
      <c r="G664" s="945"/>
      <c r="H664" s="945"/>
      <c r="I664" s="46"/>
      <c r="J664" s="46"/>
      <c r="K664" s="313"/>
      <c r="L664" s="313"/>
      <c r="M664" s="313"/>
    </row>
    <row r="665" spans="3:13">
      <c r="C665" s="6"/>
      <c r="D665" s="6"/>
      <c r="E665" s="945"/>
      <c r="F665" s="945"/>
      <c r="G665" s="945"/>
      <c r="H665" s="945"/>
      <c r="I665" s="46"/>
      <c r="J665" s="46"/>
      <c r="K665" s="313"/>
      <c r="L665" s="313"/>
      <c r="M665" s="313"/>
    </row>
    <row r="666" spans="3:13">
      <c r="C666" s="6"/>
      <c r="D666" s="6"/>
      <c r="E666" s="945"/>
      <c r="F666" s="945"/>
      <c r="G666" s="945"/>
      <c r="H666" s="945"/>
      <c r="I666" s="46"/>
      <c r="J666" s="46"/>
      <c r="K666" s="313"/>
      <c r="L666" s="313"/>
      <c r="M666" s="313"/>
    </row>
    <row r="667" spans="3:13">
      <c r="C667" s="6"/>
      <c r="D667" s="6"/>
      <c r="E667" s="945"/>
      <c r="F667" s="945"/>
      <c r="G667" s="945"/>
      <c r="H667" s="945"/>
      <c r="I667" s="46"/>
      <c r="J667" s="46"/>
      <c r="K667" s="313"/>
      <c r="L667" s="313"/>
      <c r="M667" s="313"/>
    </row>
    <row r="668" spans="3:13">
      <c r="C668" s="6"/>
      <c r="D668" s="6"/>
      <c r="E668" s="945"/>
      <c r="F668" s="945"/>
      <c r="G668" s="945"/>
      <c r="H668" s="945"/>
      <c r="I668" s="46"/>
      <c r="J668" s="46"/>
      <c r="K668" s="313"/>
      <c r="L668" s="313"/>
      <c r="M668" s="313"/>
    </row>
    <row r="669" spans="3:13">
      <c r="C669" s="6"/>
      <c r="D669" s="6"/>
      <c r="E669" s="945"/>
      <c r="F669" s="945"/>
      <c r="G669" s="945"/>
      <c r="H669" s="945"/>
      <c r="I669" s="46"/>
      <c r="J669" s="46"/>
      <c r="K669" s="313"/>
      <c r="L669" s="313"/>
      <c r="M669" s="313"/>
    </row>
    <row r="670" spans="3:13">
      <c r="C670" s="6"/>
      <c r="D670" s="6"/>
      <c r="E670" s="945"/>
      <c r="F670" s="945"/>
      <c r="G670" s="945"/>
      <c r="H670" s="945"/>
      <c r="I670" s="46"/>
      <c r="J670" s="46"/>
      <c r="K670" s="313"/>
      <c r="L670" s="313"/>
      <c r="M670" s="313"/>
    </row>
    <row r="671" spans="3:13">
      <c r="C671" s="6"/>
      <c r="D671" s="6"/>
      <c r="E671" s="945"/>
      <c r="F671" s="945"/>
      <c r="G671" s="945"/>
      <c r="H671" s="945"/>
      <c r="I671" s="46"/>
      <c r="J671" s="46"/>
      <c r="K671" s="313"/>
      <c r="L671" s="313"/>
      <c r="M671" s="313"/>
    </row>
    <row r="672" spans="3:13">
      <c r="C672" s="6"/>
      <c r="D672" s="6"/>
      <c r="E672" s="945"/>
      <c r="F672" s="945"/>
      <c r="G672" s="945"/>
      <c r="H672" s="945"/>
      <c r="I672" s="46"/>
      <c r="J672" s="46"/>
      <c r="K672" s="313"/>
      <c r="L672" s="313"/>
      <c r="M672" s="313"/>
    </row>
    <row r="673" spans="3:13">
      <c r="C673" s="6"/>
      <c r="D673" s="6"/>
      <c r="E673" s="945"/>
      <c r="F673" s="945"/>
      <c r="G673" s="945"/>
      <c r="H673" s="945"/>
      <c r="I673" s="46"/>
      <c r="J673" s="46"/>
      <c r="K673" s="313"/>
      <c r="L673" s="313"/>
      <c r="M673" s="313"/>
    </row>
    <row r="674" spans="3:13">
      <c r="C674" s="6"/>
      <c r="D674" s="6"/>
      <c r="E674" s="945"/>
      <c r="F674" s="945"/>
      <c r="G674" s="945"/>
      <c r="H674" s="945"/>
      <c r="I674" s="46"/>
      <c r="J674" s="46"/>
      <c r="K674" s="313"/>
      <c r="L674" s="313"/>
      <c r="M674" s="313"/>
    </row>
    <row r="675" spans="3:13">
      <c r="C675" s="6"/>
      <c r="D675" s="6"/>
      <c r="E675" s="945"/>
      <c r="F675" s="945"/>
      <c r="G675" s="945"/>
      <c r="H675" s="945"/>
      <c r="I675" s="46"/>
      <c r="J675" s="46"/>
      <c r="K675" s="313"/>
      <c r="L675" s="313"/>
      <c r="M675" s="313"/>
    </row>
    <row r="676" spans="3:13">
      <c r="C676" s="6"/>
      <c r="D676" s="6"/>
      <c r="E676" s="945"/>
      <c r="F676" s="945"/>
      <c r="G676" s="945"/>
      <c r="H676" s="945"/>
      <c r="I676" s="46"/>
      <c r="J676" s="46"/>
      <c r="K676" s="313"/>
      <c r="L676" s="313"/>
      <c r="M676" s="313"/>
    </row>
    <row r="677" spans="3:13">
      <c r="C677" s="6"/>
      <c r="D677" s="6"/>
      <c r="E677" s="945"/>
      <c r="F677" s="945"/>
      <c r="G677" s="945"/>
      <c r="H677" s="945"/>
      <c r="I677" s="46"/>
      <c r="J677" s="46"/>
      <c r="K677" s="313"/>
      <c r="L677" s="313"/>
      <c r="M677" s="313"/>
    </row>
    <row r="678" spans="3:13">
      <c r="C678" s="6"/>
      <c r="D678" s="6"/>
      <c r="E678" s="945"/>
      <c r="F678" s="945"/>
      <c r="G678" s="945"/>
      <c r="H678" s="945"/>
      <c r="I678" s="46"/>
      <c r="J678" s="46"/>
      <c r="K678" s="313"/>
      <c r="L678" s="313"/>
      <c r="M678" s="313"/>
    </row>
    <row r="679" spans="3:13">
      <c r="C679" s="6"/>
      <c r="D679" s="6"/>
      <c r="E679" s="945"/>
      <c r="F679" s="945"/>
      <c r="G679" s="945"/>
      <c r="H679" s="945"/>
      <c r="I679" s="46"/>
      <c r="J679" s="46"/>
      <c r="K679" s="313"/>
      <c r="L679" s="313"/>
      <c r="M679" s="313"/>
    </row>
    <row r="680" spans="3:13">
      <c r="C680" s="6"/>
      <c r="D680" s="6"/>
      <c r="E680" s="945"/>
      <c r="F680" s="945"/>
      <c r="G680" s="945"/>
      <c r="H680" s="945"/>
      <c r="I680" s="46"/>
      <c r="J680" s="46"/>
      <c r="K680" s="313"/>
      <c r="L680" s="313"/>
      <c r="M680" s="313"/>
    </row>
    <row r="681" spans="3:13">
      <c r="C681" s="6"/>
      <c r="D681" s="6"/>
      <c r="E681" s="945"/>
      <c r="F681" s="945"/>
      <c r="G681" s="945"/>
      <c r="H681" s="945"/>
      <c r="I681" s="46"/>
      <c r="J681" s="46"/>
      <c r="K681" s="313"/>
      <c r="L681" s="313"/>
      <c r="M681" s="313"/>
    </row>
    <row r="682" spans="3:13">
      <c r="C682" s="6"/>
      <c r="D682" s="6"/>
      <c r="E682" s="945"/>
      <c r="F682" s="945"/>
      <c r="G682" s="945"/>
      <c r="H682" s="945"/>
      <c r="I682" s="46"/>
      <c r="J682" s="46"/>
      <c r="K682" s="313"/>
      <c r="L682" s="313"/>
      <c r="M682" s="313"/>
    </row>
    <row r="683" spans="3:13">
      <c r="C683" s="6"/>
      <c r="D683" s="6"/>
      <c r="E683" s="945"/>
      <c r="F683" s="945"/>
      <c r="G683" s="945"/>
      <c r="H683" s="945"/>
      <c r="I683" s="46"/>
      <c r="J683" s="46"/>
      <c r="K683" s="313"/>
      <c r="L683" s="313"/>
      <c r="M683" s="313"/>
    </row>
    <row r="684" spans="3:13">
      <c r="C684" s="6"/>
      <c r="D684" s="6"/>
      <c r="E684" s="945"/>
      <c r="F684" s="945"/>
      <c r="G684" s="945"/>
      <c r="H684" s="945"/>
      <c r="I684" s="46"/>
      <c r="J684" s="46"/>
      <c r="K684" s="313"/>
      <c r="L684" s="313"/>
      <c r="M684" s="313"/>
    </row>
    <row r="685" spans="3:13">
      <c r="C685" s="6"/>
      <c r="D685" s="6"/>
      <c r="E685" s="945"/>
      <c r="F685" s="945"/>
      <c r="G685" s="945"/>
      <c r="H685" s="945"/>
      <c r="I685" s="46"/>
      <c r="J685" s="46"/>
      <c r="K685" s="313"/>
      <c r="L685" s="313"/>
      <c r="M685" s="313"/>
    </row>
    <row r="686" spans="3:13">
      <c r="C686" s="6"/>
      <c r="D686" s="6"/>
      <c r="E686" s="945"/>
      <c r="F686" s="945"/>
      <c r="G686" s="945"/>
      <c r="H686" s="945"/>
      <c r="I686" s="46"/>
      <c r="J686" s="46"/>
      <c r="K686" s="313"/>
      <c r="L686" s="313"/>
      <c r="M686" s="313"/>
    </row>
    <row r="687" spans="3:13">
      <c r="C687" s="6"/>
      <c r="D687" s="6"/>
      <c r="E687" s="945"/>
      <c r="F687" s="945"/>
      <c r="G687" s="945"/>
      <c r="H687" s="945"/>
      <c r="I687" s="46"/>
      <c r="J687" s="46"/>
      <c r="K687" s="313"/>
      <c r="L687" s="313"/>
      <c r="M687" s="313"/>
    </row>
    <row r="688" spans="3:13">
      <c r="C688" s="6"/>
      <c r="D688" s="6"/>
      <c r="E688" s="945"/>
      <c r="F688" s="945"/>
      <c r="G688" s="945"/>
      <c r="H688" s="945"/>
      <c r="I688" s="46"/>
      <c r="J688" s="46"/>
      <c r="K688" s="313"/>
      <c r="L688" s="313"/>
      <c r="M688" s="313"/>
    </row>
    <row r="689" spans="3:13">
      <c r="C689" s="6"/>
      <c r="D689" s="6"/>
      <c r="E689" s="945"/>
      <c r="F689" s="945"/>
      <c r="G689" s="945"/>
      <c r="H689" s="945"/>
      <c r="I689" s="46"/>
      <c r="J689" s="46"/>
      <c r="K689" s="313"/>
      <c r="L689" s="313"/>
      <c r="M689" s="313"/>
    </row>
    <row r="690" spans="3:13">
      <c r="C690" s="6"/>
      <c r="D690" s="6"/>
      <c r="E690" s="945"/>
      <c r="F690" s="945"/>
      <c r="G690" s="945"/>
      <c r="H690" s="945"/>
      <c r="I690" s="46"/>
      <c r="J690" s="46"/>
      <c r="K690" s="313"/>
      <c r="L690" s="313"/>
      <c r="M690" s="313"/>
    </row>
    <row r="691" spans="3:13">
      <c r="C691" s="6"/>
      <c r="D691" s="6"/>
      <c r="E691" s="945"/>
      <c r="F691" s="945"/>
      <c r="G691" s="945"/>
      <c r="H691" s="945"/>
      <c r="I691" s="46"/>
      <c r="J691" s="46"/>
      <c r="K691" s="313"/>
      <c r="L691" s="313"/>
      <c r="M691" s="313"/>
    </row>
    <row r="692" spans="3:13">
      <c r="C692" s="6"/>
      <c r="D692" s="6"/>
      <c r="E692" s="945"/>
      <c r="F692" s="945"/>
      <c r="G692" s="945"/>
      <c r="H692" s="945"/>
      <c r="I692" s="46"/>
      <c r="J692" s="46"/>
      <c r="K692" s="313"/>
      <c r="L692" s="313"/>
      <c r="M692" s="313"/>
    </row>
    <row r="693" spans="3:13">
      <c r="C693" s="6"/>
      <c r="D693" s="6"/>
      <c r="E693" s="945"/>
      <c r="F693" s="945"/>
      <c r="G693" s="945"/>
      <c r="H693" s="945"/>
      <c r="I693" s="46"/>
      <c r="J693" s="46"/>
      <c r="K693" s="313"/>
      <c r="L693" s="313"/>
      <c r="M693" s="313"/>
    </row>
    <row r="694" spans="3:13">
      <c r="C694" s="6"/>
      <c r="D694" s="6"/>
      <c r="E694" s="945"/>
      <c r="F694" s="945"/>
      <c r="G694" s="945"/>
      <c r="H694" s="945"/>
      <c r="I694" s="46"/>
      <c r="J694" s="46"/>
      <c r="K694" s="313"/>
      <c r="L694" s="313"/>
      <c r="M694" s="313"/>
    </row>
    <row r="695" spans="3:13">
      <c r="C695" s="6"/>
      <c r="D695" s="6"/>
      <c r="E695" s="945"/>
      <c r="F695" s="945"/>
      <c r="G695" s="945"/>
      <c r="H695" s="945"/>
      <c r="I695" s="46"/>
      <c r="J695" s="46"/>
      <c r="K695" s="313"/>
      <c r="L695" s="313"/>
      <c r="M695" s="313"/>
    </row>
    <row r="696" spans="3:13">
      <c r="C696" s="6"/>
      <c r="D696" s="6"/>
      <c r="E696" s="945"/>
      <c r="F696" s="945"/>
      <c r="G696" s="945"/>
      <c r="H696" s="945"/>
      <c r="I696" s="46"/>
      <c r="J696" s="46"/>
      <c r="K696" s="313"/>
      <c r="L696" s="313"/>
      <c r="M696" s="313"/>
    </row>
    <row r="697" spans="3:13">
      <c r="C697" s="6"/>
      <c r="D697" s="6"/>
      <c r="E697" s="945"/>
      <c r="F697" s="945"/>
      <c r="G697" s="945"/>
      <c r="H697" s="945"/>
      <c r="I697" s="46"/>
      <c r="J697" s="46"/>
      <c r="K697" s="313"/>
      <c r="L697" s="313"/>
      <c r="M697" s="313"/>
    </row>
    <row r="698" spans="3:13">
      <c r="C698" s="6"/>
      <c r="D698" s="6"/>
      <c r="E698" s="945"/>
      <c r="F698" s="945"/>
      <c r="G698" s="945"/>
      <c r="H698" s="945"/>
      <c r="I698" s="46"/>
      <c r="J698" s="46"/>
      <c r="K698" s="313"/>
      <c r="L698" s="313"/>
      <c r="M698" s="313"/>
    </row>
    <row r="699" spans="3:13">
      <c r="C699" s="6"/>
      <c r="D699" s="6"/>
      <c r="E699" s="945"/>
      <c r="F699" s="945"/>
      <c r="G699" s="945"/>
      <c r="H699" s="945"/>
      <c r="I699" s="46"/>
      <c r="J699" s="46"/>
      <c r="K699" s="313"/>
      <c r="L699" s="313"/>
      <c r="M699" s="313"/>
    </row>
    <row r="700" spans="3:13">
      <c r="C700" s="6"/>
      <c r="D700" s="6"/>
      <c r="E700" s="945"/>
      <c r="F700" s="945"/>
      <c r="G700" s="945"/>
      <c r="H700" s="945"/>
      <c r="I700" s="46"/>
      <c r="J700" s="46"/>
      <c r="K700" s="313"/>
      <c r="L700" s="313"/>
      <c r="M700" s="313"/>
    </row>
    <row r="701" spans="3:13">
      <c r="C701" s="6"/>
      <c r="D701" s="6"/>
      <c r="E701" s="945"/>
      <c r="F701" s="945"/>
      <c r="G701" s="945"/>
      <c r="H701" s="945"/>
      <c r="I701" s="46"/>
      <c r="J701" s="46"/>
      <c r="K701" s="313"/>
      <c r="L701" s="313"/>
      <c r="M701" s="313"/>
    </row>
    <row r="702" spans="3:13">
      <c r="C702" s="6"/>
      <c r="D702" s="6"/>
      <c r="E702" s="945"/>
      <c r="F702" s="945"/>
      <c r="G702" s="945"/>
      <c r="H702" s="945"/>
      <c r="I702" s="46"/>
      <c r="J702" s="46"/>
      <c r="K702" s="313"/>
      <c r="L702" s="313"/>
      <c r="M702" s="313"/>
    </row>
    <row r="703" spans="3:13">
      <c r="C703" s="6"/>
      <c r="D703" s="6"/>
      <c r="E703" s="945"/>
      <c r="F703" s="945"/>
      <c r="G703" s="945"/>
      <c r="H703" s="945"/>
      <c r="I703" s="46"/>
      <c r="J703" s="46"/>
      <c r="K703" s="313"/>
      <c r="L703" s="313"/>
      <c r="M703" s="313"/>
    </row>
    <row r="704" spans="3:13">
      <c r="C704" s="6"/>
      <c r="D704" s="6"/>
      <c r="E704" s="945"/>
      <c r="F704" s="945"/>
      <c r="G704" s="945"/>
      <c r="H704" s="945"/>
      <c r="I704" s="46"/>
      <c r="J704" s="46"/>
      <c r="K704" s="313"/>
      <c r="L704" s="313"/>
      <c r="M704" s="313"/>
    </row>
    <row r="705" spans="3:13">
      <c r="C705" s="6"/>
      <c r="D705" s="6"/>
      <c r="E705" s="945"/>
      <c r="F705" s="945"/>
      <c r="G705" s="945"/>
      <c r="H705" s="945"/>
      <c r="I705" s="46"/>
      <c r="J705" s="46"/>
      <c r="K705" s="313"/>
      <c r="L705" s="313"/>
      <c r="M705" s="313"/>
    </row>
    <row r="706" spans="3:13">
      <c r="C706" s="6"/>
      <c r="D706" s="6"/>
      <c r="E706" s="945"/>
      <c r="F706" s="945"/>
      <c r="G706" s="945"/>
      <c r="H706" s="945"/>
      <c r="I706" s="46"/>
      <c r="J706" s="46"/>
      <c r="K706" s="313"/>
      <c r="L706" s="313"/>
      <c r="M706" s="313"/>
    </row>
    <row r="707" spans="3:13">
      <c r="C707" s="6"/>
      <c r="D707" s="6"/>
      <c r="E707" s="945"/>
      <c r="F707" s="945"/>
      <c r="G707" s="945"/>
      <c r="H707" s="945"/>
      <c r="I707" s="46"/>
      <c r="J707" s="46"/>
      <c r="K707" s="313"/>
      <c r="L707" s="313"/>
      <c r="M707" s="313"/>
    </row>
    <row r="708" spans="3:13">
      <c r="C708" s="6"/>
      <c r="D708" s="6"/>
      <c r="E708" s="945"/>
      <c r="F708" s="945"/>
      <c r="G708" s="945"/>
      <c r="H708" s="945"/>
      <c r="I708" s="46"/>
      <c r="J708" s="46"/>
      <c r="K708" s="313"/>
      <c r="L708" s="313"/>
      <c r="M708" s="313"/>
    </row>
    <row r="709" spans="3:13">
      <c r="C709" s="6"/>
      <c r="D709" s="6"/>
      <c r="E709" s="945"/>
      <c r="F709" s="945"/>
      <c r="G709" s="945"/>
      <c r="H709" s="945"/>
      <c r="I709" s="46"/>
      <c r="J709" s="46"/>
      <c r="K709" s="313"/>
      <c r="L709" s="313"/>
      <c r="M709" s="313"/>
    </row>
    <row r="710" spans="3:13">
      <c r="C710" s="6"/>
      <c r="D710" s="6"/>
      <c r="E710" s="945"/>
      <c r="F710" s="945"/>
      <c r="G710" s="945"/>
      <c r="H710" s="945"/>
      <c r="I710" s="46"/>
      <c r="J710" s="46"/>
      <c r="K710" s="313"/>
      <c r="L710" s="313"/>
      <c r="M710" s="313"/>
    </row>
    <row r="711" spans="3:13">
      <c r="C711" s="6"/>
      <c r="D711" s="6"/>
      <c r="E711" s="945"/>
      <c r="F711" s="945"/>
      <c r="G711" s="945"/>
      <c r="H711" s="945"/>
      <c r="I711" s="46"/>
      <c r="J711" s="46"/>
      <c r="K711" s="313"/>
      <c r="L711" s="313"/>
      <c r="M711" s="313"/>
    </row>
    <row r="712" spans="3:13">
      <c r="C712" s="6"/>
      <c r="D712" s="6"/>
      <c r="E712" s="945"/>
      <c r="F712" s="945"/>
      <c r="G712" s="945"/>
      <c r="H712" s="945"/>
      <c r="I712" s="46"/>
      <c r="J712" s="46"/>
      <c r="K712" s="313"/>
      <c r="L712" s="313"/>
      <c r="M712" s="313"/>
    </row>
    <row r="713" spans="3:13">
      <c r="C713" s="6"/>
      <c r="D713" s="6"/>
      <c r="E713" s="945"/>
      <c r="F713" s="945"/>
      <c r="G713" s="945"/>
      <c r="H713" s="945"/>
      <c r="I713" s="46"/>
      <c r="J713" s="46"/>
      <c r="K713" s="313"/>
      <c r="L713" s="313"/>
      <c r="M713" s="313"/>
    </row>
    <row r="714" spans="3:13">
      <c r="C714" s="6"/>
      <c r="D714" s="6"/>
      <c r="E714" s="945"/>
      <c r="F714" s="945"/>
      <c r="G714" s="945"/>
      <c r="H714" s="945"/>
      <c r="I714" s="46"/>
      <c r="J714" s="46"/>
      <c r="K714" s="313"/>
      <c r="L714" s="313"/>
      <c r="M714" s="313"/>
    </row>
    <row r="715" spans="3:13">
      <c r="C715" s="6"/>
      <c r="D715" s="6"/>
      <c r="E715" s="945"/>
      <c r="F715" s="945"/>
      <c r="G715" s="945"/>
      <c r="H715" s="945"/>
      <c r="I715" s="46"/>
      <c r="J715" s="46"/>
      <c r="K715" s="313"/>
      <c r="L715" s="313"/>
      <c r="M715" s="313"/>
    </row>
    <row r="716" spans="3:13">
      <c r="C716" s="6"/>
      <c r="D716" s="6"/>
      <c r="E716" s="945"/>
      <c r="F716" s="945"/>
      <c r="G716" s="945"/>
      <c r="H716" s="945"/>
      <c r="I716" s="46"/>
      <c r="J716" s="46"/>
      <c r="K716" s="313"/>
      <c r="L716" s="313"/>
      <c r="M716" s="313"/>
    </row>
    <row r="717" spans="3:13">
      <c r="C717" s="6"/>
      <c r="D717" s="6"/>
      <c r="E717" s="945"/>
      <c r="F717" s="945"/>
      <c r="G717" s="945"/>
      <c r="H717" s="945"/>
      <c r="I717" s="46"/>
      <c r="J717" s="46"/>
      <c r="K717" s="313"/>
      <c r="L717" s="313"/>
      <c r="M717" s="313"/>
    </row>
    <row r="718" spans="3:13">
      <c r="C718" s="6"/>
      <c r="D718" s="6"/>
      <c r="E718" s="945"/>
      <c r="F718" s="945"/>
      <c r="G718" s="945"/>
      <c r="H718" s="945"/>
      <c r="I718" s="46"/>
      <c r="J718" s="46"/>
      <c r="K718" s="313"/>
      <c r="L718" s="313"/>
      <c r="M718" s="313"/>
    </row>
    <row r="719" spans="3:13">
      <c r="C719" s="6"/>
      <c r="D719" s="6"/>
      <c r="E719" s="945"/>
      <c r="F719" s="945"/>
      <c r="G719" s="945"/>
      <c r="H719" s="945"/>
      <c r="I719" s="46"/>
      <c r="J719" s="46"/>
      <c r="K719" s="313"/>
      <c r="L719" s="313"/>
      <c r="M719" s="313"/>
    </row>
    <row r="720" spans="3:13">
      <c r="C720" s="6"/>
      <c r="D720" s="6"/>
      <c r="E720" s="945"/>
      <c r="F720" s="945"/>
      <c r="G720" s="945"/>
      <c r="H720" s="945"/>
      <c r="I720" s="46"/>
      <c r="J720" s="46"/>
      <c r="K720" s="313"/>
      <c r="L720" s="313"/>
      <c r="M720" s="313"/>
    </row>
    <row r="721" spans="3:13">
      <c r="C721" s="6"/>
      <c r="D721" s="6"/>
      <c r="E721" s="945"/>
      <c r="F721" s="945"/>
      <c r="G721" s="945"/>
      <c r="H721" s="945"/>
      <c r="I721" s="46"/>
      <c r="J721" s="46"/>
      <c r="K721" s="313"/>
      <c r="L721" s="313"/>
      <c r="M721" s="313"/>
    </row>
    <row r="722" spans="3:13">
      <c r="C722" s="6"/>
      <c r="D722" s="6"/>
      <c r="E722" s="945"/>
      <c r="F722" s="945"/>
      <c r="G722" s="945"/>
      <c r="H722" s="945"/>
      <c r="I722" s="46"/>
      <c r="J722" s="46"/>
      <c r="K722" s="313"/>
      <c r="L722" s="313"/>
      <c r="M722" s="313"/>
    </row>
    <row r="723" spans="3:13">
      <c r="C723" s="6"/>
      <c r="D723" s="6"/>
      <c r="E723" s="945"/>
      <c r="F723" s="945"/>
      <c r="G723" s="945"/>
      <c r="H723" s="945"/>
      <c r="I723" s="46"/>
      <c r="J723" s="46"/>
      <c r="K723" s="313"/>
      <c r="L723" s="313"/>
      <c r="M723" s="313"/>
    </row>
    <row r="724" spans="3:13">
      <c r="C724" s="6"/>
      <c r="D724" s="6"/>
      <c r="E724" s="945"/>
      <c r="F724" s="945"/>
      <c r="G724" s="945"/>
      <c r="H724" s="945"/>
      <c r="I724" s="46"/>
      <c r="J724" s="46"/>
      <c r="K724" s="313"/>
      <c r="L724" s="313"/>
      <c r="M724" s="313"/>
    </row>
    <row r="725" spans="3:13">
      <c r="C725" s="6"/>
      <c r="D725" s="6"/>
      <c r="E725" s="945"/>
      <c r="F725" s="945"/>
      <c r="G725" s="945"/>
      <c r="H725" s="945"/>
      <c r="I725" s="46"/>
      <c r="J725" s="46"/>
      <c r="K725" s="313"/>
      <c r="L725" s="313"/>
      <c r="M725" s="313"/>
    </row>
    <row r="726" spans="3:13">
      <c r="C726" s="6"/>
      <c r="D726" s="6"/>
      <c r="E726" s="945"/>
      <c r="F726" s="945"/>
      <c r="G726" s="945"/>
      <c r="H726" s="945"/>
      <c r="I726" s="46"/>
      <c r="J726" s="46"/>
      <c r="K726" s="313"/>
      <c r="L726" s="313"/>
      <c r="M726" s="313"/>
    </row>
    <row r="727" spans="3:13">
      <c r="C727" s="6"/>
      <c r="D727" s="6"/>
      <c r="E727" s="945"/>
      <c r="F727" s="945"/>
      <c r="G727" s="945"/>
      <c r="H727" s="945"/>
      <c r="I727" s="46"/>
      <c r="J727" s="46"/>
      <c r="K727" s="313"/>
      <c r="L727" s="313"/>
      <c r="M727" s="313"/>
    </row>
    <row r="728" spans="3:13">
      <c r="C728" s="6"/>
      <c r="D728" s="6"/>
      <c r="E728" s="945"/>
      <c r="F728" s="945"/>
      <c r="G728" s="945"/>
      <c r="H728" s="945"/>
      <c r="I728" s="46"/>
      <c r="J728" s="46"/>
      <c r="K728" s="313"/>
      <c r="L728" s="313"/>
      <c r="M728" s="313"/>
    </row>
    <row r="729" spans="3:13">
      <c r="C729" s="6"/>
      <c r="D729" s="6"/>
      <c r="E729" s="945"/>
      <c r="F729" s="945"/>
      <c r="G729" s="945"/>
      <c r="H729" s="945"/>
      <c r="I729" s="46"/>
      <c r="J729" s="46"/>
      <c r="K729" s="313"/>
      <c r="L729" s="313"/>
      <c r="M729" s="313"/>
    </row>
    <row r="730" spans="3:13">
      <c r="C730" s="6"/>
      <c r="D730" s="6"/>
      <c r="E730" s="945"/>
      <c r="F730" s="945"/>
      <c r="G730" s="945"/>
      <c r="H730" s="945"/>
      <c r="I730" s="46"/>
      <c r="J730" s="46"/>
      <c r="K730" s="313"/>
      <c r="L730" s="313"/>
      <c r="M730" s="313"/>
    </row>
    <row r="731" spans="3:13">
      <c r="C731" s="6"/>
      <c r="D731" s="6"/>
      <c r="E731" s="945"/>
      <c r="F731" s="945"/>
      <c r="G731" s="945"/>
      <c r="H731" s="945"/>
      <c r="I731" s="46"/>
      <c r="J731" s="46"/>
      <c r="K731" s="313"/>
      <c r="L731" s="313"/>
      <c r="M731" s="313"/>
    </row>
    <row r="732" spans="3:13">
      <c r="C732" s="6"/>
      <c r="D732" s="6"/>
      <c r="E732" s="945"/>
      <c r="F732" s="945"/>
      <c r="G732" s="945"/>
      <c r="H732" s="945"/>
      <c r="I732" s="46"/>
      <c r="J732" s="46"/>
      <c r="K732" s="313"/>
      <c r="L732" s="313"/>
      <c r="M732" s="313"/>
    </row>
    <row r="733" spans="3:13">
      <c r="C733" s="6"/>
      <c r="D733" s="6"/>
      <c r="E733" s="945"/>
      <c r="F733" s="945"/>
      <c r="G733" s="945"/>
      <c r="H733" s="945"/>
      <c r="I733" s="46"/>
      <c r="J733" s="46"/>
      <c r="K733" s="313"/>
      <c r="L733" s="313"/>
      <c r="M733" s="313"/>
    </row>
    <row r="734" spans="3:13">
      <c r="C734" s="6"/>
      <c r="D734" s="6"/>
      <c r="E734" s="945"/>
      <c r="F734" s="945"/>
      <c r="G734" s="945"/>
      <c r="H734" s="945"/>
      <c r="I734" s="46"/>
      <c r="J734" s="46"/>
      <c r="K734" s="313"/>
      <c r="L734" s="313"/>
      <c r="M734" s="313"/>
    </row>
    <row r="735" spans="3:13">
      <c r="C735" s="6"/>
      <c r="D735" s="6"/>
      <c r="E735" s="945"/>
      <c r="F735" s="945"/>
      <c r="G735" s="945"/>
      <c r="H735" s="945"/>
      <c r="I735" s="46"/>
      <c r="J735" s="46"/>
      <c r="K735" s="313"/>
      <c r="L735" s="313"/>
      <c r="M735" s="313"/>
    </row>
    <row r="736" spans="3:13">
      <c r="C736" s="6"/>
      <c r="D736" s="6"/>
      <c r="E736" s="945"/>
      <c r="F736" s="945"/>
      <c r="G736" s="945"/>
      <c r="H736" s="945"/>
      <c r="I736" s="46"/>
      <c r="J736" s="46"/>
      <c r="K736" s="313"/>
      <c r="L736" s="313"/>
      <c r="M736" s="313"/>
    </row>
    <row r="737" spans="3:13">
      <c r="C737" s="6"/>
      <c r="D737" s="6"/>
      <c r="E737" s="945"/>
      <c r="F737" s="945"/>
      <c r="G737" s="945"/>
      <c r="H737" s="945"/>
      <c r="I737" s="46"/>
      <c r="J737" s="46"/>
      <c r="K737" s="313"/>
      <c r="L737" s="313"/>
      <c r="M737" s="313"/>
    </row>
    <row r="738" spans="3:13">
      <c r="C738" s="6"/>
      <c r="D738" s="6"/>
      <c r="E738" s="945"/>
      <c r="F738" s="945"/>
      <c r="G738" s="945"/>
      <c r="H738" s="945"/>
      <c r="I738" s="46"/>
      <c r="J738" s="46"/>
      <c r="K738" s="313"/>
      <c r="L738" s="313"/>
      <c r="M738" s="313"/>
    </row>
    <row r="739" spans="3:13">
      <c r="C739" s="6"/>
      <c r="D739" s="6"/>
      <c r="E739" s="945"/>
      <c r="F739" s="945"/>
      <c r="G739" s="945"/>
      <c r="H739" s="945"/>
      <c r="I739" s="46"/>
      <c r="J739" s="46"/>
      <c r="K739" s="313"/>
      <c r="L739" s="313"/>
      <c r="M739" s="313"/>
    </row>
    <row r="740" spans="3:13">
      <c r="C740" s="6"/>
      <c r="D740" s="6"/>
      <c r="E740" s="945"/>
      <c r="F740" s="945"/>
      <c r="G740" s="945"/>
      <c r="H740" s="945"/>
      <c r="I740" s="46"/>
      <c r="J740" s="46"/>
      <c r="K740" s="313"/>
      <c r="L740" s="313"/>
      <c r="M740" s="313"/>
    </row>
    <row r="741" spans="3:13">
      <c r="C741" s="6"/>
      <c r="D741" s="6"/>
      <c r="E741" s="945"/>
      <c r="F741" s="945"/>
      <c r="G741" s="945"/>
      <c r="H741" s="945"/>
      <c r="I741" s="46"/>
      <c r="J741" s="46"/>
      <c r="K741" s="313"/>
      <c r="L741" s="313"/>
      <c r="M741" s="313"/>
    </row>
    <row r="742" spans="3:13">
      <c r="C742" s="6"/>
      <c r="D742" s="6"/>
      <c r="E742" s="945"/>
      <c r="F742" s="945"/>
      <c r="G742" s="945"/>
      <c r="H742" s="945"/>
      <c r="I742" s="46"/>
      <c r="J742" s="46"/>
      <c r="K742" s="313"/>
      <c r="L742" s="313"/>
      <c r="M742" s="313"/>
    </row>
    <row r="743" spans="3:13">
      <c r="C743" s="6"/>
      <c r="D743" s="6"/>
      <c r="E743" s="945"/>
      <c r="F743" s="945"/>
      <c r="G743" s="945"/>
      <c r="H743" s="945"/>
      <c r="I743" s="46"/>
      <c r="J743" s="46"/>
      <c r="K743" s="313"/>
      <c r="L743" s="313"/>
      <c r="M743" s="313"/>
    </row>
    <row r="744" spans="3:13">
      <c r="C744" s="6"/>
      <c r="D744" s="6"/>
      <c r="E744" s="945"/>
      <c r="F744" s="945"/>
      <c r="G744" s="945"/>
      <c r="H744" s="945"/>
      <c r="I744" s="46"/>
      <c r="J744" s="46"/>
      <c r="K744" s="313"/>
      <c r="L744" s="313"/>
      <c r="M744" s="313"/>
    </row>
    <row r="745" spans="3:13">
      <c r="C745" s="6"/>
      <c r="D745" s="6"/>
      <c r="E745" s="945"/>
      <c r="F745" s="945"/>
      <c r="G745" s="945"/>
      <c r="H745" s="945"/>
      <c r="I745" s="46"/>
      <c r="J745" s="46"/>
      <c r="K745" s="313"/>
      <c r="L745" s="313"/>
      <c r="M745" s="313"/>
    </row>
    <row r="746" spans="3:13">
      <c r="C746" s="6"/>
      <c r="D746" s="6"/>
      <c r="E746" s="945"/>
      <c r="F746" s="945"/>
      <c r="G746" s="945"/>
      <c r="H746" s="945"/>
      <c r="I746" s="46"/>
      <c r="J746" s="46"/>
      <c r="K746" s="313"/>
      <c r="L746" s="313"/>
      <c r="M746" s="313"/>
    </row>
    <row r="747" spans="3:13">
      <c r="C747" s="6"/>
      <c r="D747" s="6"/>
      <c r="E747" s="945"/>
      <c r="F747" s="945"/>
      <c r="G747" s="945"/>
      <c r="H747" s="945"/>
      <c r="I747" s="46"/>
      <c r="J747" s="46"/>
      <c r="K747" s="313"/>
      <c r="L747" s="313"/>
      <c r="M747" s="313"/>
    </row>
    <row r="748" spans="3:13">
      <c r="C748" s="6"/>
      <c r="D748" s="6"/>
      <c r="E748" s="945"/>
      <c r="F748" s="945"/>
      <c r="G748" s="945"/>
      <c r="H748" s="945"/>
      <c r="I748" s="46"/>
      <c r="J748" s="46"/>
      <c r="K748" s="313"/>
      <c r="L748" s="313"/>
      <c r="M748" s="313"/>
    </row>
    <row r="749" spans="3:13">
      <c r="C749" s="6"/>
      <c r="D749" s="6"/>
      <c r="E749" s="945"/>
      <c r="F749" s="945"/>
      <c r="G749" s="945"/>
      <c r="H749" s="945"/>
      <c r="I749" s="46"/>
      <c r="J749" s="46"/>
      <c r="K749" s="313"/>
      <c r="L749" s="313"/>
      <c r="M749" s="313"/>
    </row>
    <row r="750" spans="3:13">
      <c r="C750" s="6"/>
      <c r="D750" s="6"/>
      <c r="E750" s="945"/>
      <c r="F750" s="945"/>
      <c r="G750" s="945"/>
      <c r="H750" s="945"/>
      <c r="I750" s="46"/>
      <c r="J750" s="46"/>
      <c r="K750" s="313"/>
      <c r="L750" s="313"/>
      <c r="M750" s="313"/>
    </row>
    <row r="751" spans="3:13">
      <c r="C751" s="6"/>
      <c r="D751" s="6"/>
      <c r="E751" s="945"/>
      <c r="F751" s="945"/>
      <c r="G751" s="945"/>
      <c r="H751" s="945"/>
      <c r="I751" s="46"/>
      <c r="J751" s="46"/>
      <c r="K751" s="313"/>
      <c r="L751" s="313"/>
      <c r="M751" s="313"/>
    </row>
    <row r="752" spans="3:13">
      <c r="C752" s="6"/>
      <c r="D752" s="6"/>
      <c r="E752" s="945"/>
      <c r="F752" s="945"/>
      <c r="G752" s="945"/>
      <c r="H752" s="945"/>
      <c r="I752" s="46"/>
      <c r="J752" s="46"/>
      <c r="K752" s="313"/>
      <c r="L752" s="313"/>
      <c r="M752" s="313"/>
    </row>
    <row r="753" spans="3:13">
      <c r="C753" s="6"/>
      <c r="D753" s="6"/>
      <c r="E753" s="945"/>
      <c r="F753" s="945"/>
      <c r="G753" s="945"/>
      <c r="H753" s="945"/>
      <c r="I753" s="46"/>
      <c r="J753" s="46"/>
      <c r="K753" s="313"/>
      <c r="L753" s="313"/>
      <c r="M753" s="313"/>
    </row>
    <row r="754" spans="3:13">
      <c r="C754" s="6"/>
      <c r="D754" s="6"/>
      <c r="E754" s="945"/>
      <c r="F754" s="945"/>
      <c r="G754" s="945"/>
      <c r="H754" s="945"/>
      <c r="I754" s="46"/>
      <c r="J754" s="46"/>
      <c r="K754" s="313"/>
      <c r="L754" s="313"/>
      <c r="M754" s="313"/>
    </row>
    <row r="755" spans="3:13">
      <c r="C755" s="6"/>
      <c r="D755" s="6"/>
      <c r="E755" s="945"/>
      <c r="F755" s="945"/>
      <c r="G755" s="945"/>
      <c r="H755" s="945"/>
      <c r="I755" s="46"/>
      <c r="J755" s="46"/>
      <c r="K755" s="313"/>
      <c r="L755" s="313"/>
      <c r="M755" s="313"/>
    </row>
    <row r="756" spans="3:13">
      <c r="C756" s="6"/>
      <c r="D756" s="6"/>
      <c r="E756" s="945"/>
      <c r="F756" s="945"/>
      <c r="G756" s="945"/>
      <c r="H756" s="945"/>
      <c r="I756" s="46"/>
      <c r="J756" s="46"/>
      <c r="K756" s="313"/>
      <c r="L756" s="313"/>
      <c r="M756" s="313"/>
    </row>
    <row r="757" spans="3:13">
      <c r="C757" s="6"/>
      <c r="D757" s="6"/>
      <c r="E757" s="945"/>
      <c r="F757" s="945"/>
      <c r="G757" s="945"/>
      <c r="H757" s="945"/>
      <c r="I757" s="46"/>
      <c r="J757" s="46"/>
      <c r="K757" s="313"/>
      <c r="L757" s="313"/>
      <c r="M757" s="313"/>
    </row>
    <row r="758" spans="3:13">
      <c r="C758" s="6"/>
      <c r="D758" s="6"/>
      <c r="E758" s="945"/>
      <c r="F758" s="945"/>
      <c r="G758" s="945"/>
      <c r="H758" s="945"/>
      <c r="I758" s="46"/>
      <c r="J758" s="46"/>
      <c r="K758" s="313"/>
      <c r="L758" s="313"/>
      <c r="M758" s="313"/>
    </row>
    <row r="759" spans="3:13">
      <c r="C759" s="6"/>
      <c r="D759" s="6"/>
      <c r="E759" s="945"/>
      <c r="F759" s="945"/>
      <c r="G759" s="945"/>
      <c r="H759" s="945"/>
      <c r="I759" s="46"/>
      <c r="J759" s="46"/>
      <c r="K759" s="313"/>
      <c r="L759" s="313"/>
      <c r="M759" s="313"/>
    </row>
    <row r="760" spans="3:13">
      <c r="C760" s="6"/>
      <c r="D760" s="6"/>
      <c r="E760" s="945"/>
      <c r="F760" s="945"/>
      <c r="G760" s="945"/>
      <c r="H760" s="945"/>
      <c r="I760" s="46"/>
      <c r="J760" s="46"/>
      <c r="K760" s="313"/>
      <c r="L760" s="313"/>
      <c r="M760" s="313"/>
    </row>
    <row r="761" spans="3:13">
      <c r="C761" s="6"/>
      <c r="D761" s="6"/>
      <c r="E761" s="945"/>
      <c r="F761" s="945"/>
      <c r="G761" s="945"/>
      <c r="H761" s="945"/>
      <c r="I761" s="46"/>
      <c r="J761" s="46"/>
      <c r="K761" s="313"/>
      <c r="L761" s="313"/>
      <c r="M761" s="313"/>
    </row>
    <row r="762" spans="3:13">
      <c r="C762" s="6"/>
      <c r="D762" s="6"/>
      <c r="E762" s="945"/>
      <c r="F762" s="945"/>
      <c r="G762" s="945"/>
      <c r="H762" s="945"/>
      <c r="I762" s="46"/>
      <c r="J762" s="46"/>
      <c r="K762" s="313"/>
      <c r="L762" s="313"/>
      <c r="M762" s="313"/>
    </row>
    <row r="763" spans="3:13">
      <c r="C763" s="6"/>
      <c r="D763" s="6"/>
      <c r="E763" s="945"/>
      <c r="F763" s="945"/>
      <c r="G763" s="945"/>
      <c r="H763" s="945"/>
      <c r="I763" s="46"/>
      <c r="J763" s="46"/>
      <c r="K763" s="313"/>
      <c r="L763" s="313"/>
      <c r="M763" s="313"/>
    </row>
    <row r="764" spans="3:13">
      <c r="C764" s="6"/>
      <c r="D764" s="6"/>
      <c r="E764" s="945"/>
      <c r="F764" s="945"/>
      <c r="G764" s="945"/>
      <c r="H764" s="945"/>
      <c r="I764" s="46"/>
      <c r="J764" s="46"/>
      <c r="K764" s="313"/>
      <c r="L764" s="313"/>
      <c r="M764" s="313"/>
    </row>
    <row r="765" spans="3:13">
      <c r="C765" s="6"/>
      <c r="D765" s="6"/>
      <c r="E765" s="945"/>
      <c r="F765" s="945"/>
      <c r="G765" s="945"/>
      <c r="H765" s="945"/>
      <c r="I765" s="46"/>
      <c r="J765" s="46"/>
      <c r="K765" s="313"/>
      <c r="L765" s="313"/>
      <c r="M765" s="313"/>
    </row>
    <row r="766" spans="3:13">
      <c r="C766" s="6"/>
      <c r="D766" s="6"/>
      <c r="E766" s="945"/>
      <c r="F766" s="945"/>
      <c r="G766" s="945"/>
      <c r="H766" s="945"/>
      <c r="I766" s="46"/>
      <c r="J766" s="46"/>
      <c r="K766" s="313"/>
      <c r="L766" s="313"/>
      <c r="M766" s="313"/>
    </row>
    <row r="767" spans="3:13">
      <c r="C767" s="6"/>
      <c r="D767" s="6"/>
      <c r="E767" s="945"/>
      <c r="F767" s="945"/>
      <c r="G767" s="945"/>
      <c r="H767" s="945"/>
      <c r="I767" s="46"/>
      <c r="J767" s="46"/>
      <c r="K767" s="313"/>
      <c r="L767" s="313"/>
      <c r="M767" s="313"/>
    </row>
    <row r="768" spans="3:13">
      <c r="C768" s="6"/>
      <c r="D768" s="6"/>
      <c r="E768" s="945"/>
      <c r="F768" s="945"/>
      <c r="G768" s="945"/>
      <c r="H768" s="945"/>
      <c r="I768" s="46"/>
      <c r="J768" s="46"/>
      <c r="K768" s="313"/>
      <c r="L768" s="313"/>
      <c r="M768" s="313"/>
    </row>
    <row r="769" spans="3:13">
      <c r="C769" s="6"/>
      <c r="D769" s="6"/>
      <c r="E769" s="945"/>
      <c r="F769" s="945"/>
      <c r="G769" s="945"/>
      <c r="H769" s="945"/>
      <c r="I769" s="46"/>
      <c r="J769" s="46"/>
      <c r="K769" s="313"/>
      <c r="L769" s="313"/>
      <c r="M769" s="313"/>
    </row>
    <row r="770" spans="3:13">
      <c r="C770" s="6"/>
      <c r="D770" s="6"/>
      <c r="E770" s="945"/>
      <c r="F770" s="945"/>
      <c r="G770" s="945"/>
      <c r="H770" s="945"/>
      <c r="I770" s="46"/>
      <c r="J770" s="46"/>
      <c r="K770" s="313"/>
      <c r="L770" s="313"/>
      <c r="M770" s="313"/>
    </row>
    <row r="771" spans="3:13">
      <c r="C771" s="6"/>
      <c r="D771" s="6"/>
      <c r="E771" s="945"/>
      <c r="F771" s="945"/>
      <c r="G771" s="945"/>
      <c r="H771" s="945"/>
      <c r="I771" s="46"/>
      <c r="J771" s="46"/>
      <c r="K771" s="313"/>
      <c r="L771" s="313"/>
      <c r="M771" s="313"/>
    </row>
    <row r="772" spans="3:13">
      <c r="C772" s="6"/>
      <c r="D772" s="6"/>
      <c r="E772" s="945"/>
      <c r="F772" s="945"/>
      <c r="G772" s="945"/>
      <c r="H772" s="945"/>
      <c r="I772" s="46"/>
      <c r="J772" s="46"/>
      <c r="K772" s="313"/>
      <c r="L772" s="313"/>
      <c r="M772" s="313"/>
    </row>
    <row r="773" spans="3:13">
      <c r="C773" s="6"/>
      <c r="D773" s="6"/>
      <c r="E773" s="945"/>
      <c r="F773" s="945"/>
      <c r="G773" s="945"/>
      <c r="H773" s="945"/>
      <c r="I773" s="46"/>
      <c r="J773" s="46"/>
      <c r="K773" s="313"/>
      <c r="L773" s="313"/>
      <c r="M773" s="313"/>
    </row>
    <row r="774" spans="3:13">
      <c r="C774" s="6"/>
      <c r="D774" s="6"/>
      <c r="E774" s="945"/>
      <c r="F774" s="945"/>
      <c r="G774" s="945"/>
      <c r="H774" s="945"/>
      <c r="I774" s="46"/>
      <c r="J774" s="46"/>
      <c r="K774" s="313"/>
      <c r="L774" s="313"/>
      <c r="M774" s="313"/>
    </row>
    <row r="775" spans="3:13">
      <c r="C775" s="6"/>
      <c r="D775" s="6"/>
      <c r="E775" s="945"/>
      <c r="F775" s="945"/>
      <c r="G775" s="945"/>
      <c r="H775" s="945"/>
      <c r="I775" s="46"/>
      <c r="J775" s="46"/>
      <c r="K775" s="313"/>
      <c r="L775" s="313"/>
      <c r="M775" s="313"/>
    </row>
    <row r="776" spans="3:13">
      <c r="C776" s="6"/>
      <c r="D776" s="6"/>
      <c r="E776" s="945"/>
      <c r="F776" s="945"/>
      <c r="G776" s="945"/>
      <c r="H776" s="945"/>
      <c r="I776" s="46"/>
      <c r="J776" s="46"/>
      <c r="K776" s="313"/>
      <c r="L776" s="313"/>
      <c r="M776" s="313"/>
    </row>
    <row r="777" spans="3:13">
      <c r="C777" s="6"/>
      <c r="D777" s="6"/>
      <c r="E777" s="945"/>
      <c r="F777" s="945"/>
      <c r="G777" s="945"/>
      <c r="H777" s="945"/>
      <c r="I777" s="46"/>
      <c r="J777" s="46"/>
      <c r="K777" s="313"/>
      <c r="L777" s="313"/>
      <c r="M777" s="313"/>
    </row>
    <row r="778" spans="3:13">
      <c r="C778" s="6"/>
      <c r="D778" s="6"/>
      <c r="E778" s="945"/>
      <c r="F778" s="945"/>
      <c r="G778" s="945"/>
      <c r="H778" s="945"/>
      <c r="I778" s="46"/>
      <c r="J778" s="46"/>
      <c r="K778" s="313"/>
      <c r="L778" s="313"/>
      <c r="M778" s="313"/>
    </row>
    <row r="779" spans="3:13">
      <c r="C779" s="6"/>
      <c r="D779" s="6"/>
      <c r="E779" s="945"/>
      <c r="F779" s="945"/>
      <c r="G779" s="945"/>
      <c r="H779" s="945"/>
      <c r="I779" s="46"/>
      <c r="J779" s="46"/>
      <c r="K779" s="313"/>
      <c r="L779" s="313"/>
      <c r="M779" s="313"/>
    </row>
    <row r="780" spans="3:13">
      <c r="C780" s="6"/>
      <c r="D780" s="6"/>
      <c r="E780" s="945"/>
      <c r="F780" s="945"/>
      <c r="G780" s="945"/>
      <c r="H780" s="945"/>
      <c r="I780" s="46"/>
      <c r="J780" s="46"/>
      <c r="K780" s="313"/>
      <c r="L780" s="313"/>
      <c r="M780" s="313"/>
    </row>
    <row r="781" spans="3:13">
      <c r="C781" s="6"/>
      <c r="D781" s="6"/>
      <c r="E781" s="945"/>
      <c r="F781" s="945"/>
      <c r="G781" s="945"/>
      <c r="H781" s="945"/>
      <c r="I781" s="46"/>
      <c r="J781" s="46"/>
      <c r="K781" s="313"/>
      <c r="L781" s="313"/>
      <c r="M781" s="313"/>
    </row>
    <row r="782" spans="3:13">
      <c r="C782" s="6"/>
      <c r="D782" s="6"/>
      <c r="E782" s="945"/>
      <c r="F782" s="945"/>
      <c r="G782" s="945"/>
      <c r="H782" s="945"/>
      <c r="I782" s="46"/>
      <c r="J782" s="46"/>
      <c r="K782" s="313"/>
      <c r="L782" s="313"/>
      <c r="M782" s="313"/>
    </row>
    <row r="783" spans="3:13">
      <c r="C783" s="6"/>
      <c r="D783" s="6"/>
      <c r="E783" s="945"/>
      <c r="F783" s="945"/>
      <c r="G783" s="945"/>
      <c r="H783" s="945"/>
      <c r="I783" s="46"/>
      <c r="J783" s="46"/>
      <c r="K783" s="313"/>
      <c r="L783" s="313"/>
      <c r="M783" s="313"/>
    </row>
    <row r="784" spans="3:13">
      <c r="C784" s="6"/>
      <c r="D784" s="6"/>
      <c r="E784" s="945"/>
      <c r="F784" s="945"/>
      <c r="G784" s="945"/>
      <c r="H784" s="945"/>
      <c r="I784" s="46"/>
      <c r="J784" s="46"/>
      <c r="K784" s="313"/>
      <c r="L784" s="313"/>
      <c r="M784" s="313"/>
    </row>
    <row r="785" spans="3:13">
      <c r="C785" s="6"/>
      <c r="D785" s="6"/>
      <c r="E785" s="945"/>
      <c r="F785" s="945"/>
      <c r="G785" s="945"/>
      <c r="H785" s="945"/>
      <c r="I785" s="46"/>
      <c r="J785" s="46"/>
      <c r="K785" s="313"/>
      <c r="L785" s="313"/>
      <c r="M785" s="313"/>
    </row>
    <row r="786" spans="3:13">
      <c r="C786" s="6"/>
      <c r="D786" s="6"/>
      <c r="E786" s="945"/>
      <c r="F786" s="945"/>
      <c r="G786" s="945"/>
      <c r="H786" s="945"/>
      <c r="I786" s="46"/>
      <c r="J786" s="46"/>
      <c r="K786" s="313"/>
      <c r="L786" s="313"/>
      <c r="M786" s="313"/>
    </row>
    <row r="787" spans="3:13">
      <c r="C787" s="6"/>
      <c r="D787" s="6"/>
      <c r="E787" s="945"/>
      <c r="F787" s="945"/>
      <c r="G787" s="945"/>
      <c r="H787" s="945"/>
      <c r="I787" s="46"/>
      <c r="J787" s="46"/>
      <c r="K787" s="313"/>
      <c r="L787" s="313"/>
      <c r="M787" s="313"/>
    </row>
    <row r="788" spans="3:13">
      <c r="C788" s="6"/>
      <c r="D788" s="6"/>
      <c r="E788" s="945"/>
      <c r="F788" s="945"/>
      <c r="G788" s="945"/>
      <c r="H788" s="945"/>
      <c r="I788" s="46"/>
      <c r="J788" s="46"/>
      <c r="K788" s="313"/>
      <c r="L788" s="313"/>
      <c r="M788" s="313"/>
    </row>
    <row r="789" spans="3:13">
      <c r="C789" s="6"/>
      <c r="D789" s="6"/>
      <c r="E789" s="945"/>
      <c r="F789" s="945"/>
      <c r="G789" s="945"/>
      <c r="H789" s="945"/>
      <c r="I789" s="46"/>
      <c r="J789" s="46"/>
      <c r="K789" s="313"/>
      <c r="L789" s="313"/>
      <c r="M789" s="313"/>
    </row>
    <row r="790" spans="3:13">
      <c r="C790" s="6"/>
      <c r="D790" s="6"/>
      <c r="E790" s="945"/>
      <c r="F790" s="945"/>
      <c r="G790" s="945"/>
      <c r="H790" s="945"/>
      <c r="I790" s="46"/>
      <c r="J790" s="46"/>
      <c r="K790" s="313"/>
      <c r="L790" s="313"/>
      <c r="M790" s="313"/>
    </row>
    <row r="791" spans="3:13">
      <c r="C791" s="6"/>
      <c r="D791" s="6"/>
      <c r="E791" s="945"/>
      <c r="F791" s="945"/>
      <c r="G791" s="945"/>
      <c r="H791" s="945"/>
      <c r="I791" s="46"/>
      <c r="J791" s="46"/>
      <c r="K791" s="313"/>
      <c r="L791" s="313"/>
      <c r="M791" s="313"/>
    </row>
    <row r="792" spans="3:13">
      <c r="C792" s="6"/>
      <c r="D792" s="6"/>
      <c r="E792" s="945"/>
      <c r="F792" s="945"/>
      <c r="G792" s="945"/>
      <c r="H792" s="945"/>
      <c r="I792" s="46"/>
      <c r="J792" s="46"/>
      <c r="K792" s="313"/>
      <c r="L792" s="313"/>
      <c r="M792" s="313"/>
    </row>
    <row r="793" spans="3:13">
      <c r="C793" s="6"/>
      <c r="D793" s="6"/>
      <c r="E793" s="945"/>
      <c r="F793" s="945"/>
      <c r="G793" s="945"/>
      <c r="H793" s="945"/>
      <c r="I793" s="46"/>
      <c r="J793" s="46"/>
      <c r="K793" s="313"/>
      <c r="L793" s="313"/>
      <c r="M793" s="313"/>
    </row>
    <row r="794" spans="3:13">
      <c r="C794" s="6"/>
      <c r="D794" s="6"/>
      <c r="E794" s="945"/>
      <c r="F794" s="945"/>
      <c r="G794" s="945"/>
      <c r="H794" s="945"/>
      <c r="I794" s="46"/>
      <c r="J794" s="46"/>
      <c r="K794" s="313"/>
      <c r="L794" s="313"/>
      <c r="M794" s="313"/>
    </row>
    <row r="795" spans="3:13">
      <c r="C795" s="6"/>
      <c r="D795" s="6"/>
      <c r="E795" s="945"/>
      <c r="F795" s="945"/>
      <c r="G795" s="945"/>
      <c r="H795" s="945"/>
      <c r="I795" s="46"/>
      <c r="J795" s="46"/>
      <c r="K795" s="313"/>
      <c r="L795" s="313"/>
      <c r="M795" s="313"/>
    </row>
    <row r="796" spans="3:13">
      <c r="C796" s="6"/>
      <c r="D796" s="6"/>
      <c r="E796" s="945"/>
      <c r="F796" s="945"/>
      <c r="G796" s="945"/>
      <c r="H796" s="945"/>
      <c r="I796" s="46"/>
      <c r="J796" s="46"/>
      <c r="K796" s="313"/>
      <c r="L796" s="313"/>
      <c r="M796" s="313"/>
    </row>
    <row r="797" spans="3:13">
      <c r="C797" s="6"/>
      <c r="D797" s="6"/>
      <c r="E797" s="945"/>
      <c r="F797" s="945"/>
      <c r="G797" s="945"/>
      <c r="H797" s="945"/>
      <c r="I797" s="46"/>
      <c r="J797" s="46"/>
      <c r="K797" s="313"/>
      <c r="L797" s="313"/>
      <c r="M797" s="313"/>
    </row>
    <row r="798" spans="3:13">
      <c r="C798" s="6"/>
      <c r="D798" s="6"/>
      <c r="E798" s="945"/>
      <c r="F798" s="945"/>
      <c r="G798" s="945"/>
      <c r="H798" s="945"/>
      <c r="I798" s="46"/>
      <c r="J798" s="46"/>
      <c r="K798" s="313"/>
      <c r="L798" s="313"/>
      <c r="M798" s="313"/>
    </row>
    <row r="799" spans="3:13">
      <c r="C799" s="6"/>
      <c r="D799" s="6"/>
      <c r="E799" s="945"/>
      <c r="F799" s="945"/>
      <c r="G799" s="945"/>
      <c r="H799" s="945"/>
      <c r="I799" s="46"/>
      <c r="J799" s="46"/>
      <c r="K799" s="313"/>
      <c r="L799" s="313"/>
      <c r="M799" s="313"/>
    </row>
    <row r="800" spans="3:13">
      <c r="C800" s="6"/>
      <c r="D800" s="6"/>
      <c r="E800" s="945"/>
      <c r="F800" s="945"/>
      <c r="G800" s="945"/>
      <c r="H800" s="945"/>
      <c r="I800" s="46"/>
      <c r="J800" s="46"/>
      <c r="K800" s="313"/>
      <c r="L800" s="313"/>
      <c r="M800" s="313"/>
    </row>
    <row r="801" spans="3:13">
      <c r="C801" s="6"/>
      <c r="D801" s="6"/>
      <c r="E801" s="945"/>
      <c r="F801" s="945"/>
      <c r="G801" s="945"/>
      <c r="H801" s="945"/>
      <c r="I801" s="46"/>
      <c r="J801" s="46"/>
      <c r="K801" s="313"/>
      <c r="L801" s="313"/>
      <c r="M801" s="313"/>
    </row>
    <row r="802" spans="3:13">
      <c r="C802" s="6"/>
      <c r="D802" s="6"/>
      <c r="E802" s="945"/>
      <c r="F802" s="945"/>
      <c r="G802" s="945"/>
      <c r="H802" s="945"/>
      <c r="I802" s="46"/>
      <c r="J802" s="46"/>
      <c r="K802" s="313"/>
      <c r="L802" s="313"/>
      <c r="M802" s="313"/>
    </row>
    <row r="803" spans="3:13">
      <c r="C803" s="6"/>
      <c r="D803" s="6"/>
      <c r="E803" s="945"/>
      <c r="F803" s="945"/>
      <c r="G803" s="945"/>
      <c r="H803" s="945"/>
      <c r="I803" s="46"/>
      <c r="J803" s="46"/>
      <c r="K803" s="313"/>
      <c r="L803" s="313"/>
      <c r="M803" s="313"/>
    </row>
    <row r="804" spans="3:13">
      <c r="C804" s="6"/>
      <c r="D804" s="6"/>
      <c r="E804" s="945"/>
      <c r="F804" s="945"/>
      <c r="G804" s="945"/>
      <c r="H804" s="945"/>
      <c r="I804" s="46"/>
      <c r="J804" s="46"/>
      <c r="K804" s="313"/>
      <c r="L804" s="313"/>
      <c r="M804" s="313"/>
    </row>
    <row r="805" spans="3:13">
      <c r="C805" s="6"/>
      <c r="D805" s="6"/>
      <c r="E805" s="945"/>
      <c r="F805" s="945"/>
      <c r="G805" s="945"/>
      <c r="H805" s="945"/>
      <c r="I805" s="46"/>
      <c r="J805" s="46"/>
      <c r="K805" s="313"/>
      <c r="L805" s="313"/>
      <c r="M805" s="313"/>
    </row>
    <row r="806" spans="3:13">
      <c r="C806" s="6"/>
      <c r="D806" s="6"/>
      <c r="E806" s="945"/>
      <c r="F806" s="945"/>
      <c r="G806" s="945"/>
      <c r="H806" s="945"/>
      <c r="I806" s="46"/>
      <c r="J806" s="46"/>
      <c r="K806" s="313"/>
      <c r="L806" s="313"/>
      <c r="M806" s="313"/>
    </row>
    <row r="807" spans="3:13">
      <c r="C807" s="6"/>
      <c r="D807" s="6"/>
      <c r="E807" s="945"/>
      <c r="F807" s="945"/>
      <c r="G807" s="945"/>
      <c r="H807" s="945"/>
      <c r="I807" s="46"/>
      <c r="J807" s="46"/>
      <c r="K807" s="313"/>
      <c r="L807" s="313"/>
      <c r="M807" s="313"/>
    </row>
    <row r="808" spans="3:13">
      <c r="C808" s="6"/>
      <c r="D808" s="6"/>
      <c r="E808" s="945"/>
      <c r="F808" s="945"/>
      <c r="G808" s="945"/>
      <c r="H808" s="945"/>
      <c r="I808" s="46"/>
      <c r="J808" s="46"/>
      <c r="K808" s="313"/>
      <c r="L808" s="313"/>
      <c r="M808" s="313"/>
    </row>
    <row r="809" spans="3:13">
      <c r="C809" s="6"/>
      <c r="D809" s="6"/>
      <c r="E809" s="945"/>
      <c r="F809" s="945"/>
      <c r="G809" s="945"/>
      <c r="H809" s="945"/>
      <c r="I809" s="46"/>
      <c r="J809" s="46"/>
      <c r="K809" s="313"/>
      <c r="L809" s="313"/>
      <c r="M809" s="313"/>
    </row>
    <row r="810" spans="3:13">
      <c r="C810" s="6"/>
      <c r="D810" s="6"/>
      <c r="E810" s="945"/>
      <c r="F810" s="945"/>
      <c r="G810" s="945"/>
      <c r="H810" s="945"/>
      <c r="I810" s="46"/>
      <c r="J810" s="46"/>
      <c r="K810" s="313"/>
      <c r="L810" s="313"/>
      <c r="M810" s="313"/>
    </row>
    <row r="811" spans="3:13">
      <c r="C811" s="6"/>
      <c r="D811" s="6"/>
      <c r="E811" s="945"/>
      <c r="F811" s="945"/>
      <c r="G811" s="945"/>
      <c r="H811" s="945"/>
      <c r="I811" s="46"/>
      <c r="J811" s="46"/>
      <c r="K811" s="313"/>
      <c r="L811" s="313"/>
      <c r="M811" s="313"/>
    </row>
    <row r="812" spans="3:13">
      <c r="C812" s="6"/>
      <c r="D812" s="6"/>
      <c r="E812" s="945"/>
      <c r="F812" s="945"/>
      <c r="G812" s="945"/>
      <c r="H812" s="945"/>
      <c r="I812" s="46"/>
      <c r="J812" s="46"/>
      <c r="K812" s="313"/>
      <c r="L812" s="313"/>
      <c r="M812" s="313"/>
    </row>
    <row r="813" spans="3:13">
      <c r="C813" s="6"/>
      <c r="D813" s="6"/>
      <c r="E813" s="945"/>
      <c r="F813" s="945"/>
      <c r="G813" s="945"/>
      <c r="H813" s="945"/>
      <c r="I813" s="46"/>
      <c r="J813" s="46"/>
      <c r="K813" s="313"/>
      <c r="L813" s="313"/>
      <c r="M813" s="313"/>
    </row>
    <row r="814" spans="3:13">
      <c r="C814" s="6"/>
      <c r="D814" s="6"/>
      <c r="E814" s="945"/>
      <c r="F814" s="945"/>
      <c r="G814" s="945"/>
      <c r="H814" s="945"/>
      <c r="I814" s="46"/>
      <c r="J814" s="46"/>
      <c r="K814" s="313"/>
      <c r="L814" s="313"/>
      <c r="M814" s="313"/>
    </row>
    <row r="815" spans="3:13">
      <c r="C815" s="6"/>
      <c r="D815" s="6"/>
      <c r="E815" s="945"/>
      <c r="F815" s="945"/>
      <c r="G815" s="945"/>
      <c r="H815" s="945"/>
      <c r="I815" s="46"/>
      <c r="J815" s="46"/>
      <c r="K815" s="313"/>
      <c r="L815" s="313"/>
      <c r="M815" s="313"/>
    </row>
    <row r="816" spans="3:13">
      <c r="C816" s="6"/>
      <c r="D816" s="6"/>
      <c r="E816" s="945"/>
      <c r="F816" s="945"/>
      <c r="G816" s="945"/>
      <c r="H816" s="945"/>
      <c r="I816" s="46"/>
      <c r="J816" s="46"/>
      <c r="K816" s="313"/>
      <c r="L816" s="313"/>
      <c r="M816" s="313"/>
    </row>
    <row r="817" spans="3:13">
      <c r="C817" s="6"/>
      <c r="D817" s="6"/>
      <c r="E817" s="945"/>
      <c r="F817" s="945"/>
      <c r="G817" s="945"/>
      <c r="H817" s="945"/>
      <c r="I817" s="46"/>
      <c r="J817" s="46"/>
      <c r="K817" s="313"/>
      <c r="L817" s="313"/>
      <c r="M817" s="313"/>
    </row>
    <row r="818" spans="3:13">
      <c r="C818" s="6"/>
      <c r="D818" s="6"/>
      <c r="E818" s="945"/>
      <c r="F818" s="945"/>
      <c r="G818" s="945"/>
      <c r="H818" s="945"/>
      <c r="I818" s="46"/>
      <c r="J818" s="46"/>
      <c r="K818" s="313"/>
      <c r="L818" s="313"/>
      <c r="M818" s="313"/>
    </row>
    <row r="819" spans="3:13">
      <c r="C819" s="6"/>
      <c r="D819" s="6"/>
      <c r="E819" s="945"/>
      <c r="F819" s="945"/>
      <c r="G819" s="945"/>
      <c r="H819" s="945"/>
      <c r="I819" s="46"/>
      <c r="J819" s="46"/>
      <c r="K819" s="313"/>
      <c r="L819" s="313"/>
      <c r="M819" s="313"/>
    </row>
    <row r="820" spans="3:13">
      <c r="C820" s="6"/>
      <c r="D820" s="6"/>
      <c r="E820" s="945"/>
      <c r="F820" s="945"/>
      <c r="G820" s="945"/>
      <c r="H820" s="945"/>
      <c r="I820" s="46"/>
      <c r="J820" s="46"/>
      <c r="K820" s="313"/>
      <c r="L820" s="313"/>
      <c r="M820" s="313"/>
    </row>
    <row r="821" spans="3:13">
      <c r="C821" s="6"/>
      <c r="D821" s="6"/>
      <c r="E821" s="945"/>
      <c r="F821" s="945"/>
      <c r="G821" s="945"/>
      <c r="H821" s="945"/>
      <c r="I821" s="46"/>
      <c r="J821" s="46"/>
      <c r="K821" s="313"/>
      <c r="L821" s="313"/>
      <c r="M821" s="313"/>
    </row>
    <row r="822" spans="3:13">
      <c r="C822" s="6"/>
      <c r="D822" s="6"/>
      <c r="E822" s="945"/>
      <c r="F822" s="945"/>
      <c r="G822" s="945"/>
      <c r="H822" s="945"/>
      <c r="I822" s="46"/>
      <c r="J822" s="46"/>
      <c r="K822" s="313"/>
      <c r="L822" s="313"/>
      <c r="M822" s="313"/>
    </row>
    <row r="823" spans="3:13">
      <c r="C823" s="6"/>
      <c r="D823" s="6"/>
      <c r="E823" s="945"/>
      <c r="F823" s="945"/>
      <c r="G823" s="945"/>
      <c r="H823" s="945"/>
      <c r="I823" s="46"/>
      <c r="J823" s="46"/>
      <c r="K823" s="313"/>
      <c r="L823" s="313"/>
      <c r="M823" s="313"/>
    </row>
    <row r="824" spans="3:13">
      <c r="C824" s="6"/>
      <c r="D824" s="6"/>
      <c r="E824" s="945"/>
      <c r="F824" s="945"/>
      <c r="G824" s="945"/>
      <c r="H824" s="945"/>
      <c r="I824" s="46"/>
      <c r="J824" s="46"/>
      <c r="K824" s="313"/>
      <c r="L824" s="313"/>
      <c r="M824" s="313"/>
    </row>
    <row r="825" spans="3:13">
      <c r="C825" s="6"/>
      <c r="D825" s="6"/>
      <c r="E825" s="945"/>
      <c r="F825" s="945"/>
      <c r="G825" s="945"/>
      <c r="H825" s="945"/>
      <c r="I825" s="46"/>
      <c r="J825" s="46"/>
      <c r="K825" s="313"/>
      <c r="L825" s="313"/>
      <c r="M825" s="313"/>
    </row>
    <row r="826" spans="3:13">
      <c r="C826" s="6"/>
      <c r="D826" s="6"/>
      <c r="E826" s="945"/>
      <c r="F826" s="945"/>
      <c r="G826" s="945"/>
      <c r="H826" s="945"/>
      <c r="I826" s="46"/>
      <c r="J826" s="46"/>
      <c r="K826" s="313"/>
      <c r="L826" s="313"/>
      <c r="M826" s="313"/>
    </row>
    <row r="827" spans="3:13">
      <c r="C827" s="6"/>
      <c r="D827" s="6"/>
      <c r="E827" s="945"/>
      <c r="F827" s="945"/>
      <c r="G827" s="945"/>
      <c r="H827" s="945"/>
      <c r="I827" s="46"/>
      <c r="J827" s="46"/>
      <c r="K827" s="313"/>
      <c r="L827" s="313"/>
      <c r="M827" s="313"/>
    </row>
    <row r="828" spans="3:13">
      <c r="C828" s="6"/>
      <c r="D828" s="6"/>
      <c r="E828" s="945"/>
      <c r="F828" s="945"/>
      <c r="G828" s="945"/>
      <c r="H828" s="945"/>
      <c r="I828" s="46"/>
      <c r="J828" s="46"/>
      <c r="K828" s="313"/>
      <c r="L828" s="313"/>
      <c r="M828" s="313"/>
    </row>
    <row r="829" spans="3:13">
      <c r="C829" s="6"/>
      <c r="D829" s="6"/>
      <c r="E829" s="945"/>
      <c r="F829" s="945"/>
      <c r="G829" s="945"/>
      <c r="H829" s="945"/>
      <c r="I829" s="46"/>
      <c r="J829" s="46"/>
      <c r="K829" s="313"/>
      <c r="L829" s="313"/>
      <c r="M829" s="313"/>
    </row>
    <row r="830" spans="3:13">
      <c r="C830" s="6"/>
      <c r="D830" s="6"/>
      <c r="E830" s="945"/>
      <c r="F830" s="945"/>
      <c r="G830" s="945"/>
      <c r="H830" s="945"/>
      <c r="I830" s="46"/>
      <c r="J830" s="46"/>
      <c r="K830" s="313"/>
      <c r="L830" s="313"/>
      <c r="M830" s="313"/>
    </row>
    <row r="831" spans="3:13">
      <c r="C831" s="6"/>
      <c r="D831" s="6"/>
      <c r="E831" s="945"/>
      <c r="F831" s="945"/>
      <c r="G831" s="945"/>
      <c r="H831" s="945"/>
      <c r="I831" s="46"/>
      <c r="J831" s="46"/>
      <c r="K831" s="313"/>
      <c r="L831" s="313"/>
      <c r="M831" s="313"/>
    </row>
    <row r="832" spans="3:13">
      <c r="C832" s="6"/>
      <c r="D832" s="6"/>
      <c r="E832" s="945"/>
      <c r="F832" s="945"/>
      <c r="G832" s="945"/>
      <c r="H832" s="945"/>
      <c r="I832" s="46"/>
      <c r="J832" s="46"/>
      <c r="K832" s="313"/>
      <c r="L832" s="313"/>
      <c r="M832" s="313"/>
    </row>
    <row r="833" spans="3:13">
      <c r="C833" s="6"/>
      <c r="D833" s="6"/>
      <c r="E833" s="945"/>
      <c r="F833" s="945"/>
      <c r="G833" s="945"/>
      <c r="H833" s="945"/>
      <c r="I833" s="46"/>
      <c r="J833" s="46"/>
      <c r="K833" s="313"/>
      <c r="L833" s="313"/>
      <c r="M833" s="313"/>
    </row>
    <row r="834" spans="3:13">
      <c r="C834" s="6"/>
      <c r="D834" s="6"/>
      <c r="E834" s="945"/>
      <c r="F834" s="945"/>
      <c r="G834" s="945"/>
      <c r="H834" s="945"/>
      <c r="I834" s="46"/>
      <c r="J834" s="46"/>
      <c r="K834" s="313"/>
      <c r="L834" s="313"/>
      <c r="M834" s="313"/>
    </row>
    <row r="835" spans="3:13">
      <c r="C835" s="6"/>
      <c r="D835" s="6"/>
      <c r="E835" s="945"/>
      <c r="F835" s="945"/>
      <c r="G835" s="945"/>
      <c r="H835" s="945"/>
      <c r="I835" s="46"/>
      <c r="J835" s="46"/>
      <c r="K835" s="313"/>
      <c r="L835" s="313"/>
      <c r="M835" s="313"/>
    </row>
    <row r="836" spans="3:13">
      <c r="C836" s="6"/>
      <c r="D836" s="6"/>
      <c r="E836" s="945"/>
      <c r="F836" s="945"/>
      <c r="G836" s="945"/>
      <c r="H836" s="945"/>
      <c r="I836" s="46"/>
      <c r="J836" s="46"/>
      <c r="K836" s="313"/>
      <c r="L836" s="313"/>
      <c r="M836" s="313"/>
    </row>
    <row r="837" spans="3:13">
      <c r="C837" s="6"/>
      <c r="D837" s="6"/>
      <c r="E837" s="945"/>
      <c r="F837" s="945"/>
      <c r="G837" s="945"/>
      <c r="H837" s="945"/>
      <c r="I837" s="46"/>
      <c r="J837" s="46"/>
      <c r="K837" s="313"/>
      <c r="L837" s="313"/>
      <c r="M837" s="313"/>
    </row>
    <row r="838" spans="3:13">
      <c r="C838" s="6"/>
      <c r="D838" s="6"/>
      <c r="E838" s="945"/>
      <c r="F838" s="945"/>
      <c r="G838" s="945"/>
      <c r="H838" s="945"/>
      <c r="I838" s="46"/>
      <c r="J838" s="46"/>
      <c r="K838" s="313"/>
      <c r="L838" s="313"/>
      <c r="M838" s="313"/>
    </row>
    <row r="839" spans="3:13">
      <c r="C839" s="6"/>
      <c r="D839" s="6"/>
      <c r="E839" s="945"/>
      <c r="F839" s="945"/>
      <c r="G839" s="945"/>
      <c r="H839" s="945"/>
      <c r="I839" s="46"/>
      <c r="J839" s="46"/>
      <c r="K839" s="313"/>
      <c r="L839" s="313"/>
      <c r="M839" s="313"/>
    </row>
    <row r="840" spans="3:13">
      <c r="C840" s="6"/>
      <c r="D840" s="6"/>
      <c r="E840" s="945"/>
      <c r="F840" s="945"/>
      <c r="G840" s="945"/>
      <c r="H840" s="945"/>
      <c r="I840" s="46"/>
      <c r="J840" s="46"/>
      <c r="K840" s="313"/>
      <c r="L840" s="313"/>
      <c r="M840" s="313"/>
    </row>
    <row r="841" spans="3:13">
      <c r="C841" s="6"/>
      <c r="D841" s="6"/>
      <c r="E841" s="945"/>
      <c r="F841" s="945"/>
      <c r="G841" s="945"/>
      <c r="H841" s="945"/>
      <c r="I841" s="46"/>
      <c r="J841" s="46"/>
      <c r="K841" s="313"/>
      <c r="L841" s="313"/>
      <c r="M841" s="313"/>
    </row>
    <row r="842" spans="3:13">
      <c r="C842" s="6"/>
      <c r="D842" s="6"/>
      <c r="E842" s="945"/>
      <c r="F842" s="945"/>
      <c r="G842" s="945"/>
      <c r="H842" s="945"/>
      <c r="I842" s="46"/>
      <c r="J842" s="46"/>
      <c r="K842" s="313"/>
      <c r="L842" s="313"/>
      <c r="M842" s="313"/>
    </row>
    <row r="843" spans="3:13">
      <c r="C843" s="6"/>
      <c r="D843" s="6"/>
      <c r="E843" s="945"/>
      <c r="F843" s="945"/>
      <c r="G843" s="945"/>
      <c r="H843" s="945"/>
      <c r="I843" s="46"/>
      <c r="J843" s="46"/>
      <c r="K843" s="313"/>
      <c r="L843" s="313"/>
      <c r="M843" s="313"/>
    </row>
    <row r="844" spans="3:13">
      <c r="C844" s="6"/>
      <c r="D844" s="6"/>
      <c r="E844" s="945"/>
      <c r="F844" s="945"/>
      <c r="G844" s="945"/>
      <c r="H844" s="945"/>
      <c r="I844" s="46"/>
      <c r="J844" s="46"/>
      <c r="K844" s="313"/>
      <c r="L844" s="313"/>
      <c r="M844" s="313"/>
    </row>
    <row r="845" spans="3:13">
      <c r="C845" s="6"/>
      <c r="D845" s="6"/>
      <c r="E845" s="945"/>
      <c r="F845" s="945"/>
      <c r="G845" s="945"/>
      <c r="H845" s="945"/>
      <c r="I845" s="46"/>
      <c r="J845" s="46"/>
      <c r="K845" s="313"/>
      <c r="L845" s="313"/>
      <c r="M845" s="313"/>
    </row>
    <row r="846" spans="3:13">
      <c r="C846" s="6"/>
      <c r="D846" s="6"/>
      <c r="E846" s="945"/>
      <c r="F846" s="945"/>
      <c r="G846" s="945"/>
      <c r="H846" s="945"/>
      <c r="I846" s="46"/>
      <c r="J846" s="46"/>
      <c r="K846" s="313"/>
      <c r="L846" s="313"/>
      <c r="M846" s="313"/>
    </row>
    <row r="847" spans="3:13">
      <c r="C847" s="6"/>
      <c r="D847" s="6"/>
      <c r="E847" s="945"/>
      <c r="F847" s="945"/>
      <c r="G847" s="945"/>
      <c r="H847" s="945"/>
      <c r="I847" s="46"/>
      <c r="J847" s="46"/>
      <c r="K847" s="313"/>
      <c r="L847" s="313"/>
      <c r="M847" s="313"/>
    </row>
    <row r="848" spans="3:13">
      <c r="C848" s="6"/>
      <c r="D848" s="6"/>
      <c r="E848" s="945"/>
      <c r="F848" s="945"/>
      <c r="G848" s="945"/>
      <c r="H848" s="945"/>
      <c r="I848" s="46"/>
      <c r="J848" s="46"/>
      <c r="K848" s="313"/>
      <c r="L848" s="313"/>
      <c r="M848" s="313"/>
    </row>
    <row r="849" spans="3:13">
      <c r="C849" s="6"/>
      <c r="D849" s="6"/>
      <c r="E849" s="945"/>
      <c r="F849" s="945"/>
      <c r="G849" s="945"/>
      <c r="H849" s="945"/>
      <c r="I849" s="46"/>
      <c r="J849" s="46"/>
      <c r="K849" s="313"/>
      <c r="L849" s="313"/>
      <c r="M849" s="313"/>
    </row>
    <row r="850" spans="3:13">
      <c r="C850" s="6"/>
      <c r="D850" s="6"/>
      <c r="E850" s="945"/>
      <c r="F850" s="945"/>
      <c r="G850" s="945"/>
      <c r="H850" s="945"/>
      <c r="I850" s="46"/>
      <c r="J850" s="46"/>
      <c r="K850" s="313"/>
      <c r="L850" s="313"/>
      <c r="M850" s="313"/>
    </row>
    <row r="851" spans="3:13">
      <c r="C851" s="6"/>
      <c r="D851" s="6"/>
      <c r="E851" s="945"/>
      <c r="F851" s="945"/>
      <c r="G851" s="945"/>
      <c r="H851" s="945"/>
      <c r="I851" s="46"/>
      <c r="J851" s="46"/>
      <c r="K851" s="313"/>
      <c r="L851" s="313"/>
      <c r="M851" s="313"/>
    </row>
    <row r="852" spans="3:13">
      <c r="C852" s="6"/>
      <c r="D852" s="6"/>
      <c r="E852" s="945"/>
      <c r="F852" s="945"/>
      <c r="G852" s="945"/>
      <c r="H852" s="945"/>
      <c r="I852" s="46"/>
      <c r="J852" s="46"/>
      <c r="K852" s="313"/>
      <c r="L852" s="313"/>
      <c r="M852" s="313"/>
    </row>
    <row r="853" spans="3:13">
      <c r="C853" s="6"/>
      <c r="D853" s="6"/>
      <c r="E853" s="945"/>
      <c r="F853" s="945"/>
      <c r="G853" s="945"/>
      <c r="H853" s="945"/>
      <c r="I853" s="46"/>
      <c r="J853" s="46"/>
      <c r="K853" s="313"/>
      <c r="L853" s="313"/>
      <c r="M853" s="313"/>
    </row>
    <row r="854" spans="3:13">
      <c r="C854" s="6"/>
      <c r="D854" s="6"/>
      <c r="E854" s="945"/>
      <c r="F854" s="945"/>
      <c r="G854" s="945"/>
      <c r="H854" s="945"/>
      <c r="I854" s="46"/>
      <c r="J854" s="46"/>
      <c r="K854" s="313"/>
      <c r="L854" s="313"/>
      <c r="M854" s="313"/>
    </row>
    <row r="855" spans="3:13">
      <c r="C855" s="6"/>
      <c r="D855" s="6"/>
      <c r="E855" s="945"/>
      <c r="F855" s="945"/>
      <c r="G855" s="945"/>
      <c r="H855" s="945"/>
      <c r="I855" s="46"/>
      <c r="J855" s="46"/>
      <c r="K855" s="313"/>
      <c r="L855" s="313"/>
      <c r="M855" s="313"/>
    </row>
    <row r="856" spans="3:13">
      <c r="C856" s="6"/>
      <c r="D856" s="6"/>
      <c r="E856" s="945"/>
      <c r="F856" s="945"/>
      <c r="G856" s="945"/>
      <c r="H856" s="945"/>
      <c r="I856" s="46"/>
      <c r="J856" s="46"/>
      <c r="K856" s="313"/>
      <c r="L856" s="313"/>
      <c r="M856" s="313"/>
    </row>
    <row r="857" spans="3:13">
      <c r="C857" s="6"/>
      <c r="D857" s="6"/>
      <c r="E857" s="945"/>
      <c r="F857" s="945"/>
      <c r="G857" s="945"/>
      <c r="H857" s="945"/>
      <c r="I857" s="46"/>
      <c r="J857" s="46"/>
      <c r="K857" s="313"/>
      <c r="L857" s="313"/>
      <c r="M857" s="313"/>
    </row>
    <row r="858" spans="3:13">
      <c r="C858" s="6"/>
      <c r="D858" s="6"/>
      <c r="E858" s="945"/>
      <c r="F858" s="945"/>
      <c r="G858" s="945"/>
      <c r="H858" s="945"/>
      <c r="I858" s="46"/>
      <c r="J858" s="46"/>
      <c r="K858" s="313"/>
      <c r="L858" s="313"/>
      <c r="M858" s="313"/>
    </row>
    <row r="859" spans="3:13">
      <c r="C859" s="6"/>
      <c r="D859" s="6"/>
      <c r="E859" s="945"/>
      <c r="F859" s="945"/>
      <c r="G859" s="945"/>
      <c r="H859" s="945"/>
      <c r="I859" s="46"/>
      <c r="J859" s="46"/>
      <c r="K859" s="313"/>
      <c r="L859" s="313"/>
      <c r="M859" s="313"/>
    </row>
    <row r="860" spans="3:13">
      <c r="C860" s="6"/>
      <c r="D860" s="6"/>
      <c r="E860" s="945"/>
      <c r="F860" s="945"/>
      <c r="G860" s="945"/>
      <c r="H860" s="945"/>
      <c r="I860" s="46"/>
      <c r="J860" s="46"/>
      <c r="K860" s="313"/>
      <c r="L860" s="313"/>
      <c r="M860" s="313"/>
    </row>
    <row r="861" spans="3:13">
      <c r="C861" s="6"/>
      <c r="D861" s="6"/>
      <c r="E861" s="945"/>
      <c r="F861" s="945"/>
      <c r="G861" s="945"/>
      <c r="H861" s="945"/>
      <c r="I861" s="46"/>
      <c r="J861" s="46"/>
      <c r="K861" s="313"/>
      <c r="L861" s="313"/>
      <c r="M861" s="313"/>
    </row>
    <row r="862" spans="3:13">
      <c r="C862" s="6"/>
      <c r="D862" s="6"/>
      <c r="E862" s="945"/>
      <c r="F862" s="945"/>
      <c r="G862" s="945"/>
      <c r="H862" s="945"/>
      <c r="I862" s="46"/>
      <c r="J862" s="46"/>
      <c r="K862" s="313"/>
      <c r="L862" s="313"/>
      <c r="M862" s="313"/>
    </row>
    <row r="863" spans="3:13">
      <c r="C863" s="6"/>
      <c r="D863" s="6"/>
      <c r="E863" s="945"/>
      <c r="F863" s="945"/>
      <c r="G863" s="945"/>
      <c r="H863" s="945"/>
      <c r="I863" s="46"/>
      <c r="J863" s="46"/>
      <c r="K863" s="313"/>
      <c r="L863" s="313"/>
      <c r="M863" s="313"/>
    </row>
    <row r="864" spans="3:13">
      <c r="C864" s="6"/>
      <c r="D864" s="6"/>
      <c r="E864" s="945"/>
      <c r="F864" s="945"/>
      <c r="G864" s="945"/>
      <c r="H864" s="945"/>
      <c r="I864" s="46"/>
      <c r="J864" s="46"/>
      <c r="K864" s="313"/>
      <c r="L864" s="313"/>
      <c r="M864" s="313"/>
    </row>
    <row r="865" spans="3:13">
      <c r="C865" s="6"/>
      <c r="D865" s="6"/>
      <c r="E865" s="945"/>
      <c r="F865" s="945"/>
      <c r="G865" s="945"/>
      <c r="H865" s="945"/>
      <c r="I865" s="46"/>
      <c r="J865" s="46"/>
      <c r="K865" s="313"/>
      <c r="L865" s="313"/>
      <c r="M865" s="313"/>
    </row>
    <row r="866" spans="3:13">
      <c r="C866" s="6"/>
      <c r="D866" s="6"/>
      <c r="E866" s="945"/>
      <c r="F866" s="945"/>
      <c r="G866" s="945"/>
      <c r="H866" s="945"/>
      <c r="I866" s="46"/>
      <c r="J866" s="46"/>
      <c r="K866" s="313"/>
      <c r="L866" s="313"/>
      <c r="M866" s="313"/>
    </row>
    <row r="867" spans="3:13">
      <c r="C867" s="6"/>
      <c r="D867" s="6"/>
      <c r="E867" s="945"/>
      <c r="F867" s="945"/>
      <c r="G867" s="945"/>
      <c r="H867" s="945"/>
      <c r="I867" s="46"/>
      <c r="J867" s="46"/>
      <c r="K867" s="313"/>
      <c r="L867" s="313"/>
      <c r="M867" s="313"/>
    </row>
    <row r="868" spans="3:13">
      <c r="C868" s="6"/>
      <c r="D868" s="6"/>
      <c r="E868" s="945"/>
      <c r="F868" s="945"/>
      <c r="G868" s="945"/>
      <c r="H868" s="945"/>
      <c r="I868" s="46"/>
      <c r="J868" s="46"/>
      <c r="K868" s="313"/>
      <c r="L868" s="313"/>
      <c r="M868" s="313"/>
    </row>
    <row r="869" spans="3:13">
      <c r="C869" s="6"/>
      <c r="D869" s="6"/>
      <c r="E869" s="945"/>
      <c r="F869" s="945"/>
      <c r="G869" s="945"/>
      <c r="H869" s="945"/>
      <c r="I869" s="46"/>
      <c r="J869" s="46"/>
      <c r="K869" s="313"/>
      <c r="L869" s="313"/>
      <c r="M869" s="313"/>
    </row>
    <row r="870" spans="3:13">
      <c r="C870" s="6"/>
      <c r="D870" s="6"/>
      <c r="E870" s="945"/>
      <c r="F870" s="945"/>
      <c r="G870" s="945"/>
      <c r="H870" s="945"/>
      <c r="I870" s="46"/>
      <c r="J870" s="46"/>
      <c r="K870" s="313"/>
      <c r="L870" s="313"/>
      <c r="M870" s="313"/>
    </row>
    <row r="871" spans="3:13">
      <c r="C871" s="6"/>
      <c r="D871" s="6"/>
      <c r="E871" s="945"/>
      <c r="F871" s="945"/>
      <c r="G871" s="945"/>
      <c r="H871" s="945"/>
      <c r="I871" s="46"/>
      <c r="J871" s="46"/>
      <c r="K871" s="313"/>
      <c r="L871" s="313"/>
      <c r="M871" s="313"/>
    </row>
    <row r="872" spans="3:13">
      <c r="C872" s="6"/>
      <c r="D872" s="6"/>
      <c r="E872" s="945"/>
      <c r="F872" s="945"/>
      <c r="G872" s="945"/>
      <c r="H872" s="945"/>
      <c r="I872" s="46"/>
      <c r="J872" s="46"/>
      <c r="K872" s="313"/>
      <c r="L872" s="313"/>
      <c r="M872" s="313"/>
    </row>
    <row r="873" spans="3:13">
      <c r="C873" s="6"/>
      <c r="D873" s="6"/>
      <c r="E873" s="945"/>
      <c r="F873" s="945"/>
      <c r="G873" s="945"/>
      <c r="H873" s="945"/>
      <c r="I873" s="46"/>
      <c r="J873" s="46"/>
      <c r="K873" s="313"/>
      <c r="L873" s="313"/>
      <c r="M873" s="313"/>
    </row>
    <row r="874" spans="3:13">
      <c r="C874" s="6"/>
      <c r="D874" s="6"/>
      <c r="E874" s="945"/>
      <c r="F874" s="945"/>
      <c r="G874" s="945"/>
      <c r="H874" s="945"/>
      <c r="I874" s="46"/>
      <c r="J874" s="46"/>
      <c r="K874" s="313"/>
      <c r="L874" s="313"/>
      <c r="M874" s="313"/>
    </row>
    <row r="875" spans="3:13">
      <c r="C875" s="6"/>
      <c r="D875" s="6"/>
      <c r="E875" s="945"/>
      <c r="F875" s="945"/>
      <c r="G875" s="945"/>
      <c r="H875" s="945"/>
      <c r="I875" s="46"/>
      <c r="J875" s="46"/>
      <c r="K875" s="313"/>
      <c r="L875" s="313"/>
      <c r="M875" s="313"/>
    </row>
    <row r="876" spans="3:13">
      <c r="C876" s="6"/>
      <c r="D876" s="6"/>
      <c r="E876" s="945"/>
      <c r="F876" s="945"/>
      <c r="G876" s="945"/>
      <c r="H876" s="945"/>
      <c r="I876" s="46"/>
      <c r="J876" s="46"/>
      <c r="K876" s="313"/>
      <c r="L876" s="313"/>
      <c r="M876" s="313"/>
    </row>
    <row r="877" spans="3:13">
      <c r="C877" s="6"/>
      <c r="D877" s="6"/>
      <c r="E877" s="945"/>
      <c r="F877" s="945"/>
      <c r="G877" s="945"/>
      <c r="H877" s="945"/>
      <c r="I877" s="46"/>
      <c r="J877" s="46"/>
      <c r="K877" s="313"/>
      <c r="L877" s="313"/>
      <c r="M877" s="313"/>
    </row>
    <row r="878" spans="3:13">
      <c r="C878" s="6"/>
      <c r="D878" s="6"/>
      <c r="E878" s="945"/>
      <c r="F878" s="945"/>
      <c r="G878" s="945"/>
      <c r="H878" s="945"/>
      <c r="I878" s="46"/>
      <c r="J878" s="46"/>
      <c r="K878" s="313"/>
      <c r="L878" s="313"/>
      <c r="M878" s="313"/>
    </row>
    <row r="879" spans="3:13">
      <c r="C879" s="6"/>
      <c r="D879" s="6"/>
      <c r="E879" s="945"/>
      <c r="F879" s="945"/>
      <c r="G879" s="945"/>
      <c r="H879" s="945"/>
      <c r="I879" s="46"/>
      <c r="J879" s="46"/>
      <c r="K879" s="313"/>
      <c r="L879" s="313"/>
      <c r="M879" s="313"/>
    </row>
    <row r="880" spans="3:13">
      <c r="C880" s="6"/>
      <c r="D880" s="6"/>
      <c r="E880" s="945"/>
      <c r="F880" s="945"/>
      <c r="G880" s="945"/>
      <c r="H880" s="945"/>
      <c r="I880" s="46"/>
      <c r="J880" s="46"/>
      <c r="K880" s="313"/>
      <c r="L880" s="313"/>
      <c r="M880" s="313"/>
    </row>
    <row r="881" spans="3:13">
      <c r="C881" s="6"/>
      <c r="D881" s="6"/>
      <c r="E881" s="945"/>
      <c r="F881" s="945"/>
      <c r="G881" s="945"/>
      <c r="H881" s="945"/>
      <c r="I881" s="46"/>
      <c r="J881" s="46"/>
      <c r="K881" s="313"/>
      <c r="L881" s="313"/>
      <c r="M881" s="313"/>
    </row>
    <row r="882" spans="3:13">
      <c r="C882" s="6"/>
      <c r="D882" s="6"/>
      <c r="E882" s="945"/>
      <c r="F882" s="945"/>
      <c r="G882" s="945"/>
      <c r="H882" s="945"/>
      <c r="I882" s="46"/>
      <c r="J882" s="46"/>
      <c r="K882" s="313"/>
      <c r="L882" s="313"/>
      <c r="M882" s="313"/>
    </row>
    <row r="883" spans="3:13">
      <c r="C883" s="6"/>
      <c r="D883" s="6"/>
      <c r="E883" s="945"/>
      <c r="F883" s="945"/>
      <c r="G883" s="945"/>
      <c r="H883" s="945"/>
      <c r="I883" s="46"/>
      <c r="J883" s="46"/>
      <c r="K883" s="313"/>
      <c r="L883" s="313"/>
      <c r="M883" s="313"/>
    </row>
    <row r="884" spans="3:13">
      <c r="C884" s="6"/>
      <c r="D884" s="6"/>
      <c r="E884" s="945"/>
      <c r="F884" s="945"/>
      <c r="G884" s="945"/>
      <c r="H884" s="945"/>
      <c r="I884" s="46"/>
      <c r="J884" s="46"/>
      <c r="K884" s="313"/>
      <c r="L884" s="313"/>
      <c r="M884" s="313"/>
    </row>
    <row r="885" spans="3:13">
      <c r="C885" s="6"/>
      <c r="D885" s="6"/>
      <c r="E885" s="945"/>
      <c r="F885" s="945"/>
      <c r="G885" s="945"/>
      <c r="H885" s="945"/>
      <c r="I885" s="46"/>
      <c r="J885" s="46"/>
      <c r="K885" s="313"/>
      <c r="L885" s="313"/>
      <c r="M885" s="313"/>
    </row>
    <row r="886" spans="3:13">
      <c r="C886" s="6"/>
      <c r="D886" s="6"/>
      <c r="E886" s="945"/>
      <c r="F886" s="945"/>
      <c r="G886" s="945"/>
      <c r="H886" s="945"/>
      <c r="I886" s="46"/>
      <c r="J886" s="46"/>
      <c r="K886" s="313"/>
      <c r="L886" s="313"/>
      <c r="M886" s="313"/>
    </row>
    <row r="887" spans="3:13">
      <c r="C887" s="6"/>
      <c r="D887" s="6"/>
      <c r="E887" s="945"/>
      <c r="F887" s="945"/>
      <c r="G887" s="945"/>
      <c r="H887" s="945"/>
      <c r="I887" s="46"/>
      <c r="J887" s="46"/>
      <c r="K887" s="313"/>
      <c r="L887" s="313"/>
      <c r="M887" s="313"/>
    </row>
    <row r="888" spans="3:13">
      <c r="C888" s="6"/>
      <c r="D888" s="6"/>
      <c r="E888" s="945"/>
      <c r="F888" s="945"/>
      <c r="G888" s="945"/>
      <c r="H888" s="945"/>
      <c r="I888" s="46"/>
      <c r="J888" s="46"/>
      <c r="K888" s="313"/>
      <c r="L888" s="313"/>
      <c r="M888" s="313"/>
    </row>
    <row r="889" spans="3:13">
      <c r="C889" s="6"/>
      <c r="D889" s="6"/>
      <c r="E889" s="945"/>
      <c r="F889" s="945"/>
      <c r="G889" s="945"/>
      <c r="H889" s="945"/>
      <c r="I889" s="46"/>
      <c r="J889" s="46"/>
      <c r="K889" s="313"/>
      <c r="L889" s="313"/>
      <c r="M889" s="313"/>
    </row>
    <row r="890" spans="3:13">
      <c r="C890" s="6"/>
      <c r="D890" s="6"/>
      <c r="E890" s="945"/>
      <c r="F890" s="945"/>
      <c r="G890" s="945"/>
      <c r="H890" s="945"/>
      <c r="I890" s="46"/>
      <c r="J890" s="46"/>
      <c r="K890" s="313"/>
      <c r="L890" s="313"/>
      <c r="M890" s="313"/>
    </row>
    <row r="891" spans="3:13">
      <c r="C891" s="6"/>
      <c r="D891" s="6"/>
      <c r="E891" s="945"/>
      <c r="F891" s="945"/>
      <c r="G891" s="945"/>
      <c r="H891" s="945"/>
      <c r="I891" s="46"/>
      <c r="J891" s="46"/>
      <c r="K891" s="313"/>
      <c r="L891" s="313"/>
      <c r="M891" s="313"/>
    </row>
    <row r="892" spans="3:13">
      <c r="C892" s="6"/>
      <c r="D892" s="6"/>
      <c r="E892" s="945"/>
      <c r="F892" s="945"/>
      <c r="G892" s="945"/>
      <c r="H892" s="945"/>
      <c r="I892" s="46"/>
      <c r="J892" s="46"/>
      <c r="K892" s="313"/>
      <c r="L892" s="313"/>
      <c r="M892" s="313"/>
    </row>
    <row r="893" spans="3:13">
      <c r="C893" s="6"/>
      <c r="D893" s="6"/>
      <c r="E893" s="945"/>
      <c r="F893" s="945"/>
      <c r="G893" s="945"/>
      <c r="H893" s="945"/>
      <c r="I893" s="46"/>
      <c r="J893" s="46"/>
      <c r="K893" s="313"/>
      <c r="L893" s="313"/>
      <c r="M893" s="313"/>
    </row>
    <row r="894" spans="3:13">
      <c r="C894" s="6"/>
      <c r="D894" s="6"/>
      <c r="E894" s="945"/>
      <c r="F894" s="945"/>
      <c r="G894" s="945"/>
      <c r="H894" s="945"/>
      <c r="I894" s="46"/>
      <c r="J894" s="46"/>
      <c r="K894" s="313"/>
      <c r="L894" s="313"/>
      <c r="M894" s="313"/>
    </row>
    <row r="895" spans="3:13">
      <c r="C895" s="6"/>
      <c r="D895" s="6"/>
      <c r="E895" s="945"/>
      <c r="F895" s="945"/>
      <c r="G895" s="945"/>
      <c r="H895" s="945"/>
      <c r="I895" s="46"/>
      <c r="J895" s="46"/>
      <c r="K895" s="313"/>
      <c r="L895" s="313"/>
      <c r="M895" s="313"/>
    </row>
    <row r="896" spans="3:13">
      <c r="C896" s="6"/>
      <c r="D896" s="6"/>
      <c r="E896" s="945"/>
      <c r="F896" s="945"/>
      <c r="G896" s="945"/>
      <c r="H896" s="945"/>
      <c r="I896" s="46"/>
      <c r="J896" s="46"/>
      <c r="K896" s="313"/>
      <c r="L896" s="313"/>
      <c r="M896" s="313"/>
    </row>
    <row r="897" spans="3:13">
      <c r="C897" s="6"/>
      <c r="D897" s="6"/>
      <c r="E897" s="945"/>
      <c r="F897" s="945"/>
      <c r="G897" s="945"/>
      <c r="H897" s="945"/>
      <c r="I897" s="46"/>
      <c r="J897" s="46"/>
      <c r="K897" s="313"/>
      <c r="L897" s="313"/>
      <c r="M897" s="313"/>
    </row>
    <row r="898" spans="3:13">
      <c r="C898" s="6"/>
      <c r="D898" s="6"/>
      <c r="E898" s="945"/>
      <c r="F898" s="945"/>
      <c r="G898" s="945"/>
      <c r="H898" s="945"/>
      <c r="I898" s="46"/>
      <c r="J898" s="46"/>
      <c r="K898" s="313"/>
      <c r="L898" s="313"/>
      <c r="M898" s="313"/>
    </row>
    <row r="899" spans="3:13">
      <c r="C899" s="6"/>
      <c r="D899" s="6"/>
      <c r="E899" s="945"/>
      <c r="F899" s="945"/>
      <c r="G899" s="945"/>
      <c r="H899" s="945"/>
      <c r="I899" s="46"/>
      <c r="J899" s="46"/>
      <c r="K899" s="313"/>
      <c r="L899" s="313"/>
      <c r="M899" s="313"/>
    </row>
    <row r="900" spans="3:13">
      <c r="C900" s="6"/>
      <c r="D900" s="6"/>
      <c r="E900" s="945"/>
      <c r="F900" s="945"/>
      <c r="G900" s="945"/>
      <c r="H900" s="945"/>
      <c r="I900" s="46"/>
      <c r="J900" s="46"/>
      <c r="K900" s="313"/>
      <c r="L900" s="313"/>
      <c r="M900" s="313"/>
    </row>
    <row r="901" spans="3:13">
      <c r="C901" s="6"/>
      <c r="D901" s="6"/>
      <c r="E901" s="945"/>
      <c r="F901" s="945"/>
      <c r="G901" s="945"/>
      <c r="H901" s="945"/>
      <c r="I901" s="46"/>
      <c r="J901" s="46"/>
      <c r="K901" s="313"/>
      <c r="L901" s="313"/>
      <c r="M901" s="313"/>
    </row>
    <row r="902" spans="3:13">
      <c r="C902" s="6"/>
      <c r="D902" s="6"/>
      <c r="E902" s="945"/>
      <c r="F902" s="945"/>
      <c r="G902" s="945"/>
      <c r="H902" s="945"/>
      <c r="I902" s="46"/>
      <c r="J902" s="46"/>
      <c r="K902" s="313"/>
      <c r="L902" s="313"/>
      <c r="M902" s="313"/>
    </row>
    <row r="903" spans="3:13">
      <c r="C903" s="6"/>
      <c r="D903" s="6"/>
      <c r="E903" s="945"/>
      <c r="F903" s="945"/>
      <c r="G903" s="945"/>
      <c r="H903" s="945"/>
      <c r="I903" s="46"/>
      <c r="J903" s="46"/>
      <c r="K903" s="313"/>
      <c r="L903" s="313"/>
      <c r="M903" s="313"/>
    </row>
    <row r="904" spans="3:13">
      <c r="C904" s="6"/>
      <c r="D904" s="6"/>
      <c r="E904" s="945"/>
      <c r="F904" s="945"/>
      <c r="G904" s="945"/>
      <c r="H904" s="945"/>
      <c r="I904" s="46"/>
      <c r="J904" s="46"/>
      <c r="K904" s="313"/>
      <c r="L904" s="313"/>
      <c r="M904" s="313"/>
    </row>
    <row r="905" spans="3:13">
      <c r="C905" s="6"/>
      <c r="D905" s="6"/>
      <c r="E905" s="945"/>
      <c r="F905" s="945"/>
      <c r="G905" s="945"/>
      <c r="H905" s="945"/>
      <c r="I905" s="46"/>
      <c r="J905" s="46"/>
      <c r="K905" s="313"/>
      <c r="L905" s="313"/>
      <c r="M905" s="313"/>
    </row>
    <row r="906" spans="3:13">
      <c r="C906" s="6"/>
      <c r="D906" s="6"/>
      <c r="E906" s="945"/>
      <c r="F906" s="945"/>
      <c r="G906" s="945"/>
      <c r="H906" s="945"/>
      <c r="I906" s="46"/>
      <c r="J906" s="46"/>
      <c r="K906" s="313"/>
      <c r="L906" s="313"/>
      <c r="M906" s="313"/>
    </row>
    <row r="907" spans="3:13">
      <c r="C907" s="6"/>
      <c r="D907" s="6"/>
      <c r="E907" s="945"/>
      <c r="F907" s="945"/>
      <c r="G907" s="945"/>
      <c r="H907" s="945"/>
      <c r="I907" s="46"/>
      <c r="J907" s="46"/>
      <c r="K907" s="313"/>
      <c r="L907" s="313"/>
      <c r="M907" s="313"/>
    </row>
    <row r="908" spans="3:13">
      <c r="C908" s="6"/>
      <c r="D908" s="6"/>
      <c r="E908" s="945"/>
      <c r="F908" s="945"/>
      <c r="G908" s="945"/>
      <c r="H908" s="945"/>
      <c r="I908" s="46"/>
      <c r="J908" s="46"/>
      <c r="K908" s="313"/>
      <c r="L908" s="313"/>
      <c r="M908" s="313"/>
    </row>
    <row r="909" spans="3:13">
      <c r="C909" s="6"/>
      <c r="D909" s="6"/>
      <c r="E909" s="945"/>
      <c r="F909" s="945"/>
      <c r="G909" s="945"/>
      <c r="H909" s="945"/>
      <c r="I909" s="46"/>
      <c r="J909" s="46"/>
      <c r="K909" s="313"/>
      <c r="L909" s="313"/>
      <c r="M909" s="313"/>
    </row>
    <row r="910" spans="3:13">
      <c r="C910" s="6"/>
      <c r="D910" s="6"/>
      <c r="E910" s="945"/>
      <c r="F910" s="945"/>
      <c r="G910" s="945"/>
      <c r="H910" s="945"/>
      <c r="I910" s="46"/>
      <c r="J910" s="46"/>
      <c r="K910" s="313"/>
      <c r="L910" s="313"/>
      <c r="M910" s="313"/>
    </row>
    <row r="911" spans="3:13">
      <c r="C911" s="6"/>
      <c r="D911" s="6"/>
      <c r="E911" s="945"/>
      <c r="F911" s="945"/>
      <c r="G911" s="945"/>
      <c r="H911" s="945"/>
      <c r="I911" s="46"/>
      <c r="J911" s="46"/>
      <c r="K911" s="313"/>
      <c r="L911" s="313"/>
      <c r="M911" s="313"/>
    </row>
    <row r="912" spans="3:13">
      <c r="C912" s="6"/>
      <c r="D912" s="6"/>
      <c r="E912" s="945"/>
      <c r="F912" s="945"/>
      <c r="G912" s="945"/>
      <c r="H912" s="945"/>
      <c r="I912" s="46"/>
      <c r="J912" s="46"/>
      <c r="K912" s="313"/>
      <c r="L912" s="313"/>
      <c r="M912" s="313"/>
    </row>
    <row r="913" spans="3:13">
      <c r="C913" s="6"/>
      <c r="D913" s="6"/>
      <c r="E913" s="945"/>
      <c r="F913" s="945"/>
      <c r="G913" s="945"/>
      <c r="H913" s="945"/>
      <c r="I913" s="46"/>
      <c r="J913" s="46"/>
      <c r="K913" s="313"/>
      <c r="L913" s="313"/>
      <c r="M913" s="313"/>
    </row>
    <row r="914" spans="3:13">
      <c r="C914" s="6"/>
      <c r="D914" s="6"/>
      <c r="E914" s="945"/>
      <c r="F914" s="945"/>
      <c r="G914" s="945"/>
      <c r="H914" s="945"/>
      <c r="I914" s="46"/>
      <c r="J914" s="46"/>
      <c r="K914" s="313"/>
      <c r="L914" s="313"/>
      <c r="M914" s="313"/>
    </row>
    <row r="915" spans="3:13">
      <c r="C915" s="6"/>
      <c r="D915" s="6"/>
      <c r="E915" s="945"/>
      <c r="F915" s="945"/>
      <c r="G915" s="945"/>
      <c r="H915" s="945"/>
      <c r="I915" s="46"/>
      <c r="J915" s="46"/>
      <c r="K915" s="313"/>
      <c r="L915" s="313"/>
      <c r="M915" s="313"/>
    </row>
    <row r="916" spans="3:13">
      <c r="C916" s="6"/>
      <c r="D916" s="6"/>
      <c r="E916" s="945"/>
      <c r="F916" s="945"/>
      <c r="G916" s="945"/>
      <c r="H916" s="945"/>
      <c r="I916" s="46"/>
      <c r="J916" s="46"/>
      <c r="K916" s="313"/>
      <c r="L916" s="313"/>
      <c r="M916" s="313"/>
    </row>
    <row r="917" spans="3:13">
      <c r="C917" s="6"/>
      <c r="D917" s="6"/>
      <c r="E917" s="945"/>
      <c r="F917" s="945"/>
      <c r="G917" s="945"/>
      <c r="H917" s="945"/>
      <c r="I917" s="46"/>
      <c r="J917" s="46"/>
      <c r="K917" s="313"/>
      <c r="L917" s="313"/>
      <c r="M917" s="313"/>
    </row>
    <row r="918" spans="3:13">
      <c r="C918" s="6"/>
      <c r="D918" s="6"/>
      <c r="E918" s="945"/>
      <c r="F918" s="945"/>
      <c r="G918" s="945"/>
      <c r="H918" s="945"/>
      <c r="I918" s="46"/>
      <c r="J918" s="46"/>
      <c r="K918" s="313"/>
      <c r="L918" s="313"/>
      <c r="M918" s="313"/>
    </row>
    <row r="919" spans="3:13">
      <c r="C919" s="6"/>
      <c r="D919" s="6"/>
      <c r="E919" s="945"/>
      <c r="F919" s="945"/>
      <c r="G919" s="945"/>
      <c r="H919" s="945"/>
      <c r="I919" s="46"/>
      <c r="J919" s="46"/>
      <c r="K919" s="313"/>
      <c r="L919" s="313"/>
      <c r="M919" s="313"/>
    </row>
    <row r="920" spans="3:13">
      <c r="C920" s="6"/>
      <c r="D920" s="6"/>
      <c r="E920" s="945"/>
      <c r="F920" s="945"/>
      <c r="G920" s="945"/>
      <c r="H920" s="945"/>
      <c r="I920" s="46"/>
      <c r="J920" s="46"/>
      <c r="K920" s="313"/>
      <c r="L920" s="313"/>
      <c r="M920" s="313"/>
    </row>
    <row r="921" spans="3:13">
      <c r="C921" s="6"/>
      <c r="D921" s="6"/>
      <c r="E921" s="945"/>
      <c r="F921" s="945"/>
      <c r="G921" s="945"/>
      <c r="H921" s="945"/>
      <c r="I921" s="46"/>
      <c r="J921" s="46"/>
      <c r="K921" s="313"/>
      <c r="L921" s="313"/>
      <c r="M921" s="313"/>
    </row>
    <row r="922" spans="3:13">
      <c r="C922" s="6"/>
      <c r="D922" s="6"/>
      <c r="E922" s="945"/>
      <c r="F922" s="945"/>
      <c r="G922" s="945"/>
      <c r="H922" s="945"/>
      <c r="I922" s="46"/>
      <c r="J922" s="46"/>
      <c r="K922" s="313"/>
      <c r="L922" s="313"/>
      <c r="M922" s="313"/>
    </row>
    <row r="923" spans="3:13">
      <c r="C923" s="6"/>
      <c r="D923" s="6"/>
      <c r="E923" s="945"/>
      <c r="F923" s="945"/>
      <c r="G923" s="945"/>
      <c r="H923" s="945"/>
      <c r="I923" s="46"/>
      <c r="J923" s="46"/>
      <c r="K923" s="313"/>
      <c r="L923" s="313"/>
      <c r="M923" s="313"/>
    </row>
    <row r="924" spans="3:13">
      <c r="C924" s="6"/>
      <c r="D924" s="6"/>
      <c r="E924" s="945"/>
      <c r="F924" s="945"/>
      <c r="G924" s="945"/>
      <c r="H924" s="945"/>
      <c r="I924" s="46"/>
      <c r="J924" s="46"/>
      <c r="K924" s="313"/>
      <c r="L924" s="313"/>
      <c r="M924" s="313"/>
    </row>
    <row r="925" spans="3:13">
      <c r="C925" s="6"/>
      <c r="D925" s="6"/>
      <c r="E925" s="945"/>
      <c r="F925" s="945"/>
      <c r="G925" s="945"/>
      <c r="H925" s="945"/>
      <c r="I925" s="46"/>
      <c r="J925" s="46"/>
      <c r="K925" s="313"/>
      <c r="L925" s="313"/>
      <c r="M925" s="313"/>
    </row>
    <row r="926" spans="3:13">
      <c r="C926" s="6"/>
      <c r="D926" s="6"/>
      <c r="E926" s="945"/>
      <c r="F926" s="945"/>
      <c r="G926" s="945"/>
      <c r="H926" s="945"/>
      <c r="I926" s="46"/>
      <c r="J926" s="46"/>
      <c r="K926" s="313"/>
      <c r="L926" s="313"/>
      <c r="M926" s="313"/>
    </row>
    <row r="927" spans="3:13">
      <c r="C927" s="6"/>
      <c r="D927" s="6"/>
      <c r="E927" s="945"/>
      <c r="F927" s="945"/>
      <c r="G927" s="945"/>
      <c r="H927" s="945"/>
      <c r="I927" s="46"/>
      <c r="J927" s="46"/>
      <c r="K927" s="313"/>
      <c r="L927" s="313"/>
      <c r="M927" s="313"/>
    </row>
    <row r="928" spans="3:13">
      <c r="C928" s="6"/>
      <c r="D928" s="6"/>
      <c r="E928" s="945"/>
      <c r="F928" s="945"/>
      <c r="G928" s="945"/>
      <c r="H928" s="945"/>
      <c r="I928" s="46"/>
      <c r="J928" s="46"/>
      <c r="K928" s="313"/>
      <c r="L928" s="313"/>
      <c r="M928" s="313"/>
    </row>
    <row r="929" spans="3:13">
      <c r="C929" s="6"/>
      <c r="D929" s="6"/>
      <c r="E929" s="945"/>
      <c r="F929" s="945"/>
      <c r="G929" s="945"/>
      <c r="H929" s="945"/>
      <c r="I929" s="46"/>
      <c r="J929" s="46"/>
      <c r="K929" s="313"/>
      <c r="L929" s="313"/>
      <c r="M929" s="313"/>
    </row>
    <row r="930" spans="3:13">
      <c r="C930" s="6"/>
      <c r="D930" s="6"/>
      <c r="E930" s="945"/>
      <c r="F930" s="945"/>
      <c r="G930" s="945"/>
      <c r="H930" s="945"/>
      <c r="I930" s="46"/>
      <c r="J930" s="46"/>
      <c r="K930" s="313"/>
      <c r="L930" s="313"/>
      <c r="M930" s="313"/>
    </row>
    <row r="931" spans="3:13">
      <c r="C931" s="6"/>
      <c r="D931" s="6"/>
      <c r="E931" s="945"/>
      <c r="F931" s="945"/>
      <c r="G931" s="945"/>
      <c r="H931" s="945"/>
      <c r="I931" s="46"/>
      <c r="J931" s="46"/>
      <c r="K931" s="313"/>
      <c r="L931" s="313"/>
      <c r="M931" s="313"/>
    </row>
    <row r="932" spans="3:13">
      <c r="C932" s="6"/>
      <c r="D932" s="6"/>
      <c r="E932" s="945"/>
      <c r="F932" s="945"/>
      <c r="G932" s="945"/>
      <c r="H932" s="945"/>
      <c r="I932" s="46"/>
      <c r="J932" s="46"/>
      <c r="K932" s="313"/>
      <c r="L932" s="313"/>
      <c r="M932" s="313"/>
    </row>
    <row r="933" spans="3:13">
      <c r="C933" s="6"/>
      <c r="D933" s="6"/>
      <c r="E933" s="945"/>
      <c r="F933" s="945"/>
      <c r="G933" s="945"/>
      <c r="H933" s="945"/>
      <c r="I933" s="46"/>
      <c r="J933" s="46"/>
      <c r="K933" s="313"/>
      <c r="L933" s="313"/>
      <c r="M933" s="313"/>
    </row>
    <row r="934" spans="3:13">
      <c r="C934" s="6"/>
      <c r="D934" s="6"/>
      <c r="E934" s="945"/>
      <c r="F934" s="945"/>
      <c r="G934" s="945"/>
      <c r="H934" s="945"/>
      <c r="I934" s="46"/>
      <c r="J934" s="46"/>
      <c r="K934" s="313"/>
      <c r="L934" s="313"/>
      <c r="M934" s="313"/>
    </row>
    <row r="935" spans="3:13">
      <c r="C935" s="6"/>
      <c r="D935" s="6"/>
      <c r="E935" s="945"/>
      <c r="F935" s="945"/>
      <c r="G935" s="945"/>
      <c r="H935" s="945"/>
      <c r="I935" s="46"/>
      <c r="J935" s="46"/>
      <c r="K935" s="313"/>
      <c r="L935" s="313"/>
      <c r="M935" s="313"/>
    </row>
    <row r="936" spans="3:13">
      <c r="C936" s="6"/>
      <c r="D936" s="6"/>
      <c r="E936" s="945"/>
      <c r="F936" s="945"/>
      <c r="G936" s="945"/>
      <c r="H936" s="945"/>
      <c r="I936" s="46"/>
      <c r="J936" s="46"/>
      <c r="K936" s="313"/>
      <c r="L936" s="313"/>
      <c r="M936" s="313"/>
    </row>
    <row r="937" spans="3:13">
      <c r="C937" s="6"/>
      <c r="D937" s="6"/>
      <c r="E937" s="945"/>
      <c r="F937" s="945"/>
      <c r="G937" s="945"/>
      <c r="H937" s="945"/>
      <c r="I937" s="46"/>
      <c r="J937" s="46"/>
      <c r="K937" s="313"/>
      <c r="L937" s="313"/>
      <c r="M937" s="313"/>
    </row>
    <row r="938" spans="3:13">
      <c r="C938" s="6"/>
      <c r="D938" s="6"/>
      <c r="E938" s="945"/>
      <c r="F938" s="945"/>
      <c r="G938" s="945"/>
      <c r="H938" s="945"/>
      <c r="I938" s="46"/>
      <c r="J938" s="46"/>
      <c r="K938" s="313"/>
      <c r="L938" s="313"/>
      <c r="M938" s="313"/>
    </row>
    <row r="939" spans="3:13">
      <c r="C939" s="6"/>
      <c r="D939" s="6"/>
      <c r="E939" s="945"/>
      <c r="F939" s="945"/>
      <c r="G939" s="945"/>
      <c r="H939" s="945"/>
      <c r="I939" s="46"/>
      <c r="J939" s="46"/>
      <c r="K939" s="313"/>
      <c r="L939" s="313"/>
      <c r="M939" s="313"/>
    </row>
    <row r="940" spans="3:13">
      <c r="C940" s="6"/>
      <c r="D940" s="6"/>
      <c r="E940" s="945"/>
      <c r="F940" s="945"/>
      <c r="G940" s="945"/>
      <c r="H940" s="945"/>
      <c r="I940" s="46"/>
      <c r="J940" s="46"/>
      <c r="K940" s="313"/>
      <c r="L940" s="313"/>
      <c r="M940" s="313"/>
    </row>
    <row r="941" spans="3:13">
      <c r="C941" s="6"/>
      <c r="D941" s="6"/>
      <c r="E941" s="945"/>
      <c r="F941" s="945"/>
      <c r="G941" s="945"/>
      <c r="H941" s="945"/>
      <c r="I941" s="46"/>
      <c r="J941" s="46"/>
      <c r="K941" s="313"/>
      <c r="L941" s="313"/>
      <c r="M941" s="313"/>
    </row>
    <row r="942" spans="3:13">
      <c r="C942" s="6"/>
      <c r="D942" s="6"/>
      <c r="E942" s="945"/>
      <c r="F942" s="945"/>
      <c r="G942" s="945"/>
      <c r="H942" s="945"/>
      <c r="I942" s="46"/>
      <c r="J942" s="46"/>
      <c r="K942" s="313"/>
      <c r="L942" s="313"/>
      <c r="M942" s="313"/>
    </row>
    <row r="943" spans="3:13">
      <c r="C943" s="6"/>
      <c r="D943" s="6"/>
      <c r="E943" s="945"/>
      <c r="F943" s="945"/>
      <c r="G943" s="945"/>
      <c r="H943" s="945"/>
      <c r="I943" s="46"/>
      <c r="J943" s="46"/>
      <c r="K943" s="313"/>
      <c r="L943" s="313"/>
      <c r="M943" s="313"/>
    </row>
    <row r="944" spans="3:13">
      <c r="C944" s="6"/>
      <c r="D944" s="6"/>
      <c r="E944" s="945"/>
      <c r="F944" s="945"/>
      <c r="G944" s="945"/>
      <c r="H944" s="945"/>
      <c r="I944" s="46"/>
      <c r="J944" s="46"/>
      <c r="K944" s="313"/>
      <c r="L944" s="313"/>
      <c r="M944" s="313"/>
    </row>
    <row r="945" spans="3:13">
      <c r="C945" s="6"/>
      <c r="D945" s="6"/>
      <c r="E945" s="945"/>
      <c r="F945" s="945"/>
      <c r="G945" s="945"/>
      <c r="H945" s="945"/>
      <c r="I945" s="46"/>
      <c r="J945" s="46"/>
      <c r="K945" s="313"/>
      <c r="L945" s="313"/>
      <c r="M945" s="313"/>
    </row>
    <row r="946" spans="3:13">
      <c r="C946" s="6"/>
      <c r="D946" s="6"/>
      <c r="E946" s="945"/>
      <c r="F946" s="945"/>
      <c r="G946" s="945"/>
      <c r="H946" s="945"/>
      <c r="I946" s="46"/>
      <c r="J946" s="46"/>
      <c r="K946" s="313"/>
      <c r="L946" s="313"/>
      <c r="M946" s="313"/>
    </row>
    <row r="947" spans="3:13">
      <c r="C947" s="6"/>
      <c r="D947" s="6"/>
      <c r="E947" s="945"/>
      <c r="F947" s="945"/>
      <c r="G947" s="945"/>
      <c r="H947" s="945"/>
      <c r="I947" s="46"/>
      <c r="J947" s="46"/>
      <c r="K947" s="313"/>
      <c r="L947" s="313"/>
      <c r="M947" s="313"/>
    </row>
    <row r="948" spans="3:13">
      <c r="C948" s="6"/>
      <c r="D948" s="6"/>
      <c r="E948" s="945"/>
      <c r="F948" s="945"/>
      <c r="G948" s="945"/>
      <c r="H948" s="945"/>
      <c r="I948" s="46"/>
      <c r="J948" s="46"/>
      <c r="K948" s="313"/>
      <c r="L948" s="313"/>
      <c r="M948" s="313"/>
    </row>
    <row r="949" spans="3:13">
      <c r="C949" s="6"/>
      <c r="D949" s="6"/>
      <c r="E949" s="945"/>
      <c r="F949" s="945"/>
      <c r="G949" s="945"/>
      <c r="H949" s="945"/>
      <c r="I949" s="46"/>
      <c r="J949" s="46"/>
      <c r="K949" s="313"/>
      <c r="L949" s="313"/>
      <c r="M949" s="313"/>
    </row>
  </sheetData>
  <mergeCells count="12">
    <mergeCell ref="A110:B110"/>
    <mergeCell ref="A1:Z1"/>
    <mergeCell ref="A2:B4"/>
    <mergeCell ref="C2:J2"/>
    <mergeCell ref="K2:R2"/>
    <mergeCell ref="S2:Z2"/>
    <mergeCell ref="C3:E3"/>
    <mergeCell ref="F3:J3"/>
    <mergeCell ref="K3:M3"/>
    <mergeCell ref="N3:R3"/>
    <mergeCell ref="S3:U3"/>
    <mergeCell ref="V3:Z3"/>
  </mergeCells>
  <phoneticPr fontId="17" type="noConversion"/>
  <printOptions horizontalCentered="1"/>
  <pageMargins left="0" right="0" top="0.31496062992125984" bottom="0.27559055118110237" header="0.15748031496062992" footer="0.15748031496062992"/>
  <pageSetup paperSize="9" scale="55" orientation="landscape" r:id="rId1"/>
  <headerFooter alignWithMargins="0">
    <oddHeader>&amp;R&amp;8 7. m. a 21/2015 (V.4.) önkormányzati rendelethez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:O70"/>
  <sheetViews>
    <sheetView view="pageBreakPreview" topLeftCell="A3" zoomScaleNormal="100" zoomScaleSheetLayoutView="100" workbookViewId="0">
      <pane xSplit="1" ySplit="5" topLeftCell="B8" activePane="bottomRight" state="frozen"/>
      <selection activeCell="A3" sqref="A3"/>
      <selection pane="topRight" activeCell="B3" sqref="B3"/>
      <selection pane="bottomLeft" activeCell="A8" sqref="A8"/>
      <selection pane="bottomRight" activeCell="B8" sqref="B8"/>
    </sheetView>
  </sheetViews>
  <sheetFormatPr defaultRowHeight="12.75"/>
  <cols>
    <col min="1" max="1" width="53.28515625" style="348" bestFit="1" customWidth="1"/>
    <col min="2" max="2" width="11.7109375" style="32" customWidth="1"/>
    <col min="3" max="3" width="11.7109375" style="52" customWidth="1"/>
    <col min="4" max="4" width="11.85546875" style="52" customWidth="1"/>
    <col min="5" max="5" width="11.85546875" style="535" customWidth="1"/>
    <col min="6" max="8" width="11.7109375" style="52" customWidth="1"/>
    <col min="9" max="9" width="11.7109375" style="535" customWidth="1"/>
    <col min="10" max="10" width="11.7109375" style="52" customWidth="1"/>
    <col min="11" max="12" width="11.7109375" style="70" customWidth="1"/>
    <col min="13" max="13" width="11.7109375" style="535" customWidth="1"/>
    <col min="14" max="16384" width="9.140625" style="348"/>
  </cols>
  <sheetData>
    <row r="1" spans="1:13" s="7" customFormat="1" ht="12.75" hidden="1" customHeight="1">
      <c r="A1" s="348"/>
      <c r="B1" s="32"/>
      <c r="C1" s="52"/>
      <c r="D1" s="52"/>
      <c r="E1" s="535"/>
      <c r="F1" s="122"/>
      <c r="G1" s="122"/>
      <c r="H1" s="122"/>
      <c r="I1" s="550"/>
      <c r="J1" s="122"/>
      <c r="K1" s="70"/>
      <c r="L1" s="70"/>
      <c r="M1" s="550"/>
    </row>
    <row r="2" spans="1:13" s="7" customFormat="1" ht="12.75" hidden="1" customHeight="1">
      <c r="B2" s="9"/>
      <c r="C2" s="52"/>
      <c r="D2" s="52"/>
      <c r="E2" s="535"/>
      <c r="F2" s="122"/>
      <c r="G2" s="122"/>
      <c r="H2" s="122"/>
      <c r="I2" s="550"/>
      <c r="J2" s="122"/>
      <c r="K2" s="70"/>
      <c r="L2" s="70"/>
      <c r="M2" s="550"/>
    </row>
    <row r="3" spans="1:13" s="7" customFormat="1" ht="18" customHeight="1">
      <c r="A3" s="1282" t="s">
        <v>1463</v>
      </c>
      <c r="B3" s="1282"/>
      <c r="C3" s="1282"/>
      <c r="D3" s="1282"/>
      <c r="E3" s="1282"/>
      <c r="F3" s="1282"/>
      <c r="G3" s="1282"/>
      <c r="H3" s="1282"/>
      <c r="I3" s="1282"/>
      <c r="J3" s="1282"/>
      <c r="K3" s="1282"/>
      <c r="L3" s="1282"/>
    </row>
    <row r="4" spans="1:13" s="7" customFormat="1" ht="13.5" customHeight="1" thickBot="1">
      <c r="A4" s="349"/>
      <c r="B4" s="124"/>
      <c r="C4" s="123"/>
      <c r="D4" s="123"/>
      <c r="E4" s="536"/>
      <c r="F4" s="123"/>
      <c r="G4" s="123"/>
      <c r="H4" s="123"/>
      <c r="I4" s="536"/>
      <c r="J4" s="123"/>
      <c r="K4" s="1286"/>
      <c r="L4" s="1286"/>
      <c r="M4" s="572" t="s">
        <v>993</v>
      </c>
    </row>
    <row r="5" spans="1:13" s="7" customFormat="1" ht="21" customHeight="1" thickBot="1">
      <c r="A5" s="350" t="s">
        <v>1234</v>
      </c>
      <c r="B5" s="1287" t="s">
        <v>319</v>
      </c>
      <c r="C5" s="1288"/>
      <c r="D5" s="1288"/>
      <c r="E5" s="1289"/>
      <c r="F5" s="1290" t="s">
        <v>517</v>
      </c>
      <c r="G5" s="1288"/>
      <c r="H5" s="1288"/>
      <c r="I5" s="1289"/>
      <c r="J5" s="1290" t="s">
        <v>1240</v>
      </c>
      <c r="K5" s="1288"/>
      <c r="L5" s="1288"/>
      <c r="M5" s="1289"/>
    </row>
    <row r="6" spans="1:13" s="529" customFormat="1" ht="15.75" hidden="1" customHeight="1" thickBot="1">
      <c r="A6" s="351"/>
      <c r="B6" s="1283"/>
      <c r="C6" s="1284"/>
      <c r="D6" s="1285"/>
      <c r="E6" s="625"/>
      <c r="F6" s="1283"/>
      <c r="G6" s="1284"/>
      <c r="H6" s="1285"/>
      <c r="I6" s="625"/>
      <c r="J6" s="1283"/>
      <c r="K6" s="1284"/>
      <c r="L6" s="1285"/>
      <c r="M6" s="625"/>
    </row>
    <row r="7" spans="1:13" s="7" customFormat="1" ht="36" customHeight="1" thickBot="1">
      <c r="A7" s="352" t="s">
        <v>1241</v>
      </c>
      <c r="B7" s="588" t="s">
        <v>754</v>
      </c>
      <c r="C7" s="517" t="s">
        <v>902</v>
      </c>
      <c r="D7" s="516" t="s">
        <v>903</v>
      </c>
      <c r="E7" s="589" t="s">
        <v>922</v>
      </c>
      <c r="F7" s="588" t="s">
        <v>754</v>
      </c>
      <c r="G7" s="517" t="s">
        <v>902</v>
      </c>
      <c r="H7" s="516" t="s">
        <v>903</v>
      </c>
      <c r="I7" s="589" t="s">
        <v>922</v>
      </c>
      <c r="J7" s="588" t="s">
        <v>754</v>
      </c>
      <c r="K7" s="517" t="s">
        <v>902</v>
      </c>
      <c r="L7" s="516" t="s">
        <v>903</v>
      </c>
      <c r="M7" s="589" t="s">
        <v>922</v>
      </c>
    </row>
    <row r="8" spans="1:13" s="7" customFormat="1" ht="13.5" customHeight="1" thickBot="1">
      <c r="A8" s="624" t="s">
        <v>332</v>
      </c>
      <c r="B8" s="127" t="s">
        <v>165</v>
      </c>
      <c r="C8" s="443" t="s">
        <v>159</v>
      </c>
      <c r="D8" s="444" t="s">
        <v>160</v>
      </c>
      <c r="E8" s="590" t="s">
        <v>1209</v>
      </c>
      <c r="F8" s="127" t="s">
        <v>1210</v>
      </c>
      <c r="G8" s="443" t="s">
        <v>1211</v>
      </c>
      <c r="H8" s="444" t="s">
        <v>1226</v>
      </c>
      <c r="I8" s="590" t="s">
        <v>1227</v>
      </c>
      <c r="J8" s="127" t="s">
        <v>224</v>
      </c>
      <c r="K8" s="443" t="s">
        <v>1228</v>
      </c>
      <c r="L8" s="444" t="s">
        <v>986</v>
      </c>
      <c r="M8" s="590" t="s">
        <v>987</v>
      </c>
    </row>
    <row r="9" spans="1:13" s="7" customFormat="1" ht="21" customHeight="1" thickBot="1">
      <c r="A9" s="369" t="s">
        <v>633</v>
      </c>
      <c r="B9" s="12"/>
      <c r="C9" s="69"/>
      <c r="D9" s="69"/>
      <c r="E9" s="537"/>
      <c r="F9" s="69"/>
      <c r="G9" s="69"/>
      <c r="H9" s="69"/>
      <c r="I9" s="537"/>
      <c r="J9" s="69"/>
      <c r="K9" s="70"/>
      <c r="L9" s="70"/>
      <c r="M9" s="537"/>
    </row>
    <row r="10" spans="1:13" s="7" customFormat="1" ht="15" customHeight="1" thickBot="1">
      <c r="A10" s="353" t="s">
        <v>768</v>
      </c>
      <c r="B10" s="612">
        <f>+'4 a Intézmények'!BA60+'4 a Intézmények'!BA61+'4 a Intézmények'!BA63+'4 a Intézmények'!BA64+'4 ba Polg Hiv'!AF60+'4 ba Polg Hiv'!AF61+'4 ba Polg Hiv'!AF63+'4 ba Polg Hiv'!AF64</f>
        <v>1018037</v>
      </c>
      <c r="C10" s="612">
        <f>+'4 a Intézmények'!BB60+'4 a Intézmények'!BB61+'4 a Intézmények'!BB63+'4 a Intézmények'!BB64+'4 ba Polg Hiv'!AG60+'4 ba Polg Hiv'!AG61+'4 ba Polg Hiv'!AG63+'4 ba Polg Hiv'!AG64</f>
        <v>1123663</v>
      </c>
      <c r="D10" s="612">
        <f>+'4 a Intézmények'!BC60+'4 a Intézmények'!BC61+'4 a Intézmények'!BC63+'4 a Intézmények'!BC64+'4 ba Polg Hiv'!AH60+'4 ba Polg Hiv'!AH61+'4 ba Polg Hiv'!AH63+'4 ba Polg Hiv'!AH64</f>
        <v>1114220</v>
      </c>
      <c r="E10" s="631">
        <f>D10/C10</f>
        <v>0.99160000000000004</v>
      </c>
      <c r="F10" s="602">
        <f>'4 bbf Technikai'!N60+'4 bbf Technikai'!N61+'4 bbf Technikai'!N63+'4 bbf Technikai'!N64</f>
        <v>2395024</v>
      </c>
      <c r="G10" s="602">
        <f>'4 bbf Technikai'!O60+'4 bbf Technikai'!O61+'4 bbf Technikai'!O63+'4 bbf Technikai'!O64</f>
        <v>2509227</v>
      </c>
      <c r="H10" s="602">
        <f>'4 bbf Technikai'!P60+'4 bbf Technikai'!P61+'4 bbf Technikai'!P63+'4 bbf Technikai'!P64</f>
        <v>2416834</v>
      </c>
      <c r="I10" s="593">
        <f t="shared" ref="I10:I33" si="0">H10/G10</f>
        <v>0.96319999999999995</v>
      </c>
      <c r="J10" s="602">
        <f t="shared" ref="J10:J15" si="1">SUM(B10+F10)</f>
        <v>3413061</v>
      </c>
      <c r="K10" s="602">
        <f t="shared" ref="K10:K15" si="2">SUM(C10+G10)</f>
        <v>3632890</v>
      </c>
      <c r="L10" s="602">
        <f t="shared" ref="L10:L26" si="3">SUM(D10+H10)</f>
        <v>3531054</v>
      </c>
      <c r="M10" s="593">
        <f t="shared" ref="M10:M33" si="4">L10/K10</f>
        <v>0.97199999999999998</v>
      </c>
    </row>
    <row r="11" spans="1:13" s="7" customFormat="1">
      <c r="A11" s="354" t="s">
        <v>358</v>
      </c>
      <c r="B11" s="606"/>
      <c r="C11" s="604"/>
      <c r="D11" s="604"/>
      <c r="E11" s="595"/>
      <c r="F11" s="603">
        <f>'4 bbf Technikai'!N60+'4 bbf Technikai'!N61</f>
        <v>2214155</v>
      </c>
      <c r="G11" s="642">
        <f>'4 bbf Technikai'!O60+'4 bbf Technikai'!O61</f>
        <v>2154235</v>
      </c>
      <c r="H11" s="642">
        <f>'4 bbf Technikai'!P60+'4 bbf Technikai'!P61</f>
        <v>2154234</v>
      </c>
      <c r="I11" s="646">
        <f t="shared" si="0"/>
        <v>1</v>
      </c>
      <c r="J11" s="604">
        <f t="shared" si="1"/>
        <v>2214155</v>
      </c>
      <c r="K11" s="645">
        <f t="shared" si="2"/>
        <v>2154235</v>
      </c>
      <c r="L11" s="645">
        <f t="shared" si="3"/>
        <v>2154234</v>
      </c>
      <c r="M11" s="646">
        <f t="shared" si="4"/>
        <v>1</v>
      </c>
    </row>
    <row r="12" spans="1:13" s="7" customFormat="1">
      <c r="A12" s="354" t="s">
        <v>937</v>
      </c>
      <c r="B12" s="606"/>
      <c r="C12" s="604"/>
      <c r="D12" s="604"/>
      <c r="E12" s="595"/>
      <c r="F12" s="604"/>
      <c r="G12" s="643"/>
      <c r="H12" s="645"/>
      <c r="I12" s="583"/>
      <c r="J12" s="604">
        <f t="shared" si="1"/>
        <v>0</v>
      </c>
      <c r="K12" s="645">
        <f>SUM(C12+G12)</f>
        <v>0</v>
      </c>
      <c r="L12" s="645">
        <f t="shared" si="3"/>
        <v>0</v>
      </c>
      <c r="M12" s="583"/>
    </row>
    <row r="13" spans="1:13" s="7" customFormat="1" hidden="1">
      <c r="A13" s="354" t="s">
        <v>938</v>
      </c>
      <c r="B13" s="606"/>
      <c r="C13" s="604"/>
      <c r="D13" s="604"/>
      <c r="E13" s="595" t="e">
        <f t="shared" ref="E13:E33" si="5">D13/C13</f>
        <v>#DIV/0!</v>
      </c>
      <c r="F13" s="604"/>
      <c r="G13" s="643"/>
      <c r="H13" s="645"/>
      <c r="I13" s="583"/>
      <c r="J13" s="604">
        <f t="shared" si="1"/>
        <v>0</v>
      </c>
      <c r="K13" s="645">
        <f>SUM(C13+G13)</f>
        <v>0</v>
      </c>
      <c r="L13" s="645">
        <f t="shared" si="3"/>
        <v>0</v>
      </c>
      <c r="M13" s="583" t="e">
        <f t="shared" si="4"/>
        <v>#DIV/0!</v>
      </c>
    </row>
    <row r="14" spans="1:13" s="7" customFormat="1">
      <c r="A14" s="354" t="s">
        <v>939</v>
      </c>
      <c r="B14" s="606">
        <f>'2 a Átvett'!E179</f>
        <v>976234</v>
      </c>
      <c r="C14" s="606">
        <f>'2 a Átvett'!F179</f>
        <v>1007870</v>
      </c>
      <c r="D14" s="606">
        <f>'2 a Átvett'!G179</f>
        <v>1007870</v>
      </c>
      <c r="E14" s="597">
        <f t="shared" si="5"/>
        <v>1</v>
      </c>
      <c r="F14" s="604"/>
      <c r="G14" s="643"/>
      <c r="H14" s="645">
        <f>SUM(F14+G14)</f>
        <v>0</v>
      </c>
      <c r="I14" s="583"/>
      <c r="J14" s="604">
        <f t="shared" si="1"/>
        <v>976234</v>
      </c>
      <c r="K14" s="645">
        <f t="shared" si="2"/>
        <v>1007870</v>
      </c>
      <c r="L14" s="645">
        <f t="shared" si="3"/>
        <v>1007870</v>
      </c>
      <c r="M14" s="583">
        <f t="shared" si="4"/>
        <v>1</v>
      </c>
    </row>
    <row r="15" spans="1:13" s="7" customFormat="1" ht="13.5" thickBot="1">
      <c r="A15" s="354" t="s">
        <v>936</v>
      </c>
      <c r="B15" s="606">
        <f>'2 a Átvett'!E155+'2 a Átvett'!E33</f>
        <v>41803</v>
      </c>
      <c r="C15" s="606">
        <f>'2 a Átvett'!F155+'2 a Átvett'!F33</f>
        <v>115793</v>
      </c>
      <c r="D15" s="606">
        <f>'2 a Átvett'!G155+'2 a Átvett'!G33</f>
        <v>106350</v>
      </c>
      <c r="E15" s="597">
        <f t="shared" si="5"/>
        <v>0.91839999999999999</v>
      </c>
      <c r="F15" s="637">
        <f>'2 a Átvett'!E262</f>
        <v>180869</v>
      </c>
      <c r="G15" s="637">
        <f>'2 a Átvett'!F262</f>
        <v>354992</v>
      </c>
      <c r="H15" s="637">
        <f>'2 a Átvett'!G262</f>
        <v>262599</v>
      </c>
      <c r="I15" s="595">
        <f t="shared" si="0"/>
        <v>0.73970000000000002</v>
      </c>
      <c r="J15" s="604">
        <f t="shared" si="1"/>
        <v>222672</v>
      </c>
      <c r="K15" s="645">
        <f t="shared" si="2"/>
        <v>470785</v>
      </c>
      <c r="L15" s="645">
        <f t="shared" si="3"/>
        <v>368949</v>
      </c>
      <c r="M15" s="595">
        <f t="shared" si="4"/>
        <v>0.78369999999999995</v>
      </c>
    </row>
    <row r="16" spans="1:13" s="7" customFormat="1" ht="15" customHeight="1" thickBot="1">
      <c r="A16" s="355" t="s">
        <v>726</v>
      </c>
      <c r="B16" s="612">
        <f>'4 ba Polg Hiv'!AF65+'4 a Intézmények'!BA65</f>
        <v>1181</v>
      </c>
      <c r="C16" s="612">
        <f>'4 ba Polg Hiv'!AG65+'4 a Intézmények'!BB65</f>
        <v>3753</v>
      </c>
      <c r="D16" s="612">
        <f>'4 ba Polg Hiv'!AH65+'4 a Intézmények'!BC65</f>
        <v>1344</v>
      </c>
      <c r="E16" s="631">
        <f t="shared" si="5"/>
        <v>0.35809999999999997</v>
      </c>
      <c r="F16" s="602">
        <f>'4 bbf Technikai'!N65</f>
        <v>7421542</v>
      </c>
      <c r="G16" s="602">
        <f>'4 bbf Technikai'!O65</f>
        <v>7460542</v>
      </c>
      <c r="H16" s="602">
        <f>'4 bbf Technikai'!P65</f>
        <v>7713313</v>
      </c>
      <c r="I16" s="593">
        <f t="shared" si="0"/>
        <v>1.0339</v>
      </c>
      <c r="J16" s="605">
        <f t="shared" ref="J16:J22" si="6">SUM(B16+F16)</f>
        <v>7422723</v>
      </c>
      <c r="K16" s="602">
        <f t="shared" ref="K16:K24" si="7">SUM(C16+G16)</f>
        <v>7464295</v>
      </c>
      <c r="L16" s="605">
        <f t="shared" si="3"/>
        <v>7714657</v>
      </c>
      <c r="M16" s="593">
        <f t="shared" si="4"/>
        <v>1.0335000000000001</v>
      </c>
    </row>
    <row r="17" spans="1:15" s="7" customFormat="1">
      <c r="A17" s="356" t="s">
        <v>354</v>
      </c>
      <c r="B17" s="626">
        <f>SUM(B18:B22)</f>
        <v>0</v>
      </c>
      <c r="C17" s="626">
        <f>SUM(C18:C22)</f>
        <v>0</v>
      </c>
      <c r="D17" s="626">
        <f>SUM(D18:D22)</f>
        <v>0</v>
      </c>
      <c r="E17" s="595"/>
      <c r="F17" s="626">
        <f>SUM(F18:F22)</f>
        <v>7181740</v>
      </c>
      <c r="G17" s="626">
        <f>SUM(G18:G22)</f>
        <v>7198142</v>
      </c>
      <c r="H17" s="626">
        <f>SUM(H18:H22)</f>
        <v>7456743</v>
      </c>
      <c r="I17" s="647">
        <f t="shared" si="0"/>
        <v>1.0359</v>
      </c>
      <c r="J17" s="604">
        <f t="shared" si="6"/>
        <v>7181740</v>
      </c>
      <c r="K17" s="604">
        <f t="shared" si="7"/>
        <v>7198142</v>
      </c>
      <c r="L17" s="604">
        <f t="shared" si="3"/>
        <v>7456743</v>
      </c>
      <c r="M17" s="647">
        <f t="shared" si="4"/>
        <v>1.0359</v>
      </c>
    </row>
    <row r="18" spans="1:15" s="7" customFormat="1">
      <c r="A18" s="357" t="s">
        <v>333</v>
      </c>
      <c r="B18" s="627"/>
      <c r="C18" s="629"/>
      <c r="D18" s="629"/>
      <c r="E18" s="632"/>
      <c r="F18" s="638">
        <v>510000</v>
      </c>
      <c r="G18" s="644">
        <v>510000</v>
      </c>
      <c r="H18" s="638">
        <v>525192</v>
      </c>
      <c r="I18" s="648">
        <f t="shared" si="0"/>
        <v>1.0298</v>
      </c>
      <c r="J18" s="629">
        <f t="shared" si="6"/>
        <v>510000</v>
      </c>
      <c r="K18" s="652">
        <f t="shared" si="7"/>
        <v>510000</v>
      </c>
      <c r="L18" s="629">
        <f t="shared" si="3"/>
        <v>525192</v>
      </c>
      <c r="M18" s="648">
        <f t="shared" si="4"/>
        <v>1.0298</v>
      </c>
    </row>
    <row r="19" spans="1:15" s="7" customFormat="1">
      <c r="A19" s="357" t="s">
        <v>334</v>
      </c>
      <c r="B19" s="627"/>
      <c r="C19" s="629"/>
      <c r="D19" s="629"/>
      <c r="E19" s="632"/>
      <c r="F19" s="638">
        <v>1845000</v>
      </c>
      <c r="G19" s="644">
        <v>1845000</v>
      </c>
      <c r="H19" s="638">
        <v>1842213</v>
      </c>
      <c r="I19" s="648">
        <f t="shared" si="0"/>
        <v>0.99850000000000005</v>
      </c>
      <c r="J19" s="629">
        <f t="shared" si="6"/>
        <v>1845000</v>
      </c>
      <c r="K19" s="652">
        <f t="shared" si="7"/>
        <v>1845000</v>
      </c>
      <c r="L19" s="629">
        <f t="shared" si="3"/>
        <v>1842213</v>
      </c>
      <c r="M19" s="648">
        <f t="shared" si="4"/>
        <v>0.99850000000000005</v>
      </c>
    </row>
    <row r="20" spans="1:15" s="7" customFormat="1">
      <c r="A20" s="357" t="s">
        <v>1161</v>
      </c>
      <c r="B20" s="627"/>
      <c r="C20" s="629"/>
      <c r="D20" s="629"/>
      <c r="E20" s="632"/>
      <c r="F20" s="638">
        <v>4781204</v>
      </c>
      <c r="G20" s="644">
        <v>4814204</v>
      </c>
      <c r="H20" s="638">
        <v>5062446</v>
      </c>
      <c r="I20" s="648">
        <f t="shared" si="0"/>
        <v>1.0516000000000001</v>
      </c>
      <c r="J20" s="629">
        <f t="shared" si="6"/>
        <v>4781204</v>
      </c>
      <c r="K20" s="652">
        <f t="shared" si="7"/>
        <v>4814204</v>
      </c>
      <c r="L20" s="629">
        <f t="shared" si="3"/>
        <v>5062446</v>
      </c>
      <c r="M20" s="648">
        <f t="shared" si="4"/>
        <v>1.0516000000000001</v>
      </c>
    </row>
    <row r="21" spans="1:15" s="7" customFormat="1">
      <c r="A21" s="357" t="s">
        <v>503</v>
      </c>
      <c r="B21" s="627"/>
      <c r="C21" s="629"/>
      <c r="D21" s="629"/>
      <c r="E21" s="632"/>
      <c r="F21" s="638">
        <v>1000</v>
      </c>
      <c r="G21" s="644">
        <v>1540</v>
      </c>
      <c r="H21" s="638">
        <v>2778</v>
      </c>
      <c r="I21" s="648">
        <f t="shared" si="0"/>
        <v>1.8039000000000001</v>
      </c>
      <c r="J21" s="629">
        <f t="shared" si="6"/>
        <v>1000</v>
      </c>
      <c r="K21" s="652">
        <f t="shared" si="7"/>
        <v>1540</v>
      </c>
      <c r="L21" s="629">
        <f t="shared" si="3"/>
        <v>2778</v>
      </c>
      <c r="M21" s="648">
        <f t="shared" si="4"/>
        <v>1.8039000000000001</v>
      </c>
    </row>
    <row r="22" spans="1:15" s="7" customFormat="1">
      <c r="A22" s="357" t="s">
        <v>355</v>
      </c>
      <c r="B22" s="627"/>
      <c r="C22" s="629"/>
      <c r="D22" s="629"/>
      <c r="E22" s="632"/>
      <c r="F22" s="638">
        <v>44536</v>
      </c>
      <c r="G22" s="644">
        <v>27398</v>
      </c>
      <c r="H22" s="638">
        <v>24114</v>
      </c>
      <c r="I22" s="648">
        <f t="shared" si="0"/>
        <v>0.88009999999999999</v>
      </c>
      <c r="J22" s="629">
        <f t="shared" si="6"/>
        <v>44536</v>
      </c>
      <c r="K22" s="652">
        <f t="shared" si="7"/>
        <v>27398</v>
      </c>
      <c r="L22" s="629">
        <f t="shared" si="3"/>
        <v>24114</v>
      </c>
      <c r="M22" s="648">
        <f t="shared" si="4"/>
        <v>0.88009999999999999</v>
      </c>
    </row>
    <row r="23" spans="1:15" s="7" customFormat="1">
      <c r="A23" s="358" t="s">
        <v>356</v>
      </c>
      <c r="B23" s="606"/>
      <c r="C23" s="604"/>
      <c r="D23" s="604"/>
      <c r="E23" s="595"/>
      <c r="F23" s="639">
        <v>210000</v>
      </c>
      <c r="G23" s="643">
        <v>210000</v>
      </c>
      <c r="H23" s="639">
        <v>211227</v>
      </c>
      <c r="I23" s="649">
        <f t="shared" si="0"/>
        <v>1.0058</v>
      </c>
      <c r="J23" s="604">
        <f>SUM(B23+F23)</f>
        <v>210000</v>
      </c>
      <c r="K23" s="645">
        <f t="shared" si="7"/>
        <v>210000</v>
      </c>
      <c r="L23" s="604">
        <f t="shared" si="3"/>
        <v>211227</v>
      </c>
      <c r="M23" s="649">
        <f t="shared" si="4"/>
        <v>1.0058</v>
      </c>
    </row>
    <row r="24" spans="1:15" s="7" customFormat="1" ht="13.5" thickBot="1">
      <c r="A24" s="323" t="s">
        <v>357</v>
      </c>
      <c r="B24" s="606">
        <f>SUM('4 a Intézmények'!BA65+'4 ba Polg Hiv'!AF65)</f>
        <v>1181</v>
      </c>
      <c r="C24" s="606">
        <f>SUM('4 a Intézmények'!BB65+'4 ba Polg Hiv'!AG65)</f>
        <v>3753</v>
      </c>
      <c r="D24" s="606">
        <f>SUM('4 a Intézmények'!BC65+'4 ba Polg Hiv'!AH65)</f>
        <v>1344</v>
      </c>
      <c r="E24" s="597">
        <f t="shared" si="5"/>
        <v>0.35809999999999997</v>
      </c>
      <c r="F24" s="639">
        <v>29802</v>
      </c>
      <c r="G24" s="643">
        <v>52400</v>
      </c>
      <c r="H24" s="639">
        <v>45343</v>
      </c>
      <c r="I24" s="649">
        <f t="shared" si="0"/>
        <v>0.86529999999999996</v>
      </c>
      <c r="J24" s="604">
        <f>SUM(B24+F24)</f>
        <v>30983</v>
      </c>
      <c r="K24" s="645">
        <f t="shared" si="7"/>
        <v>56153</v>
      </c>
      <c r="L24" s="604">
        <f t="shared" si="3"/>
        <v>46687</v>
      </c>
      <c r="M24" s="649">
        <f t="shared" si="4"/>
        <v>0.83140000000000003</v>
      </c>
      <c r="O24" s="8"/>
    </row>
    <row r="25" spans="1:15" s="7" customFormat="1" ht="15" customHeight="1" thickBot="1">
      <c r="A25" s="359" t="s">
        <v>727</v>
      </c>
      <c r="B25" s="614">
        <f t="shared" ref="B25:H25" si="8">SUM(B26:B29)</f>
        <v>842497</v>
      </c>
      <c r="C25" s="602">
        <f t="shared" si="8"/>
        <v>1016417</v>
      </c>
      <c r="D25" s="602">
        <f t="shared" si="8"/>
        <v>1017836</v>
      </c>
      <c r="E25" s="594">
        <f t="shared" si="5"/>
        <v>1.0014000000000001</v>
      </c>
      <c r="F25" s="603">
        <f t="shared" si="8"/>
        <v>810061</v>
      </c>
      <c r="G25" s="603">
        <f t="shared" si="8"/>
        <v>852171</v>
      </c>
      <c r="H25" s="603">
        <f t="shared" si="8"/>
        <v>1033488</v>
      </c>
      <c r="I25" s="594">
        <f t="shared" si="0"/>
        <v>1.2128000000000001</v>
      </c>
      <c r="J25" s="602">
        <f>SUM(B25+F25)</f>
        <v>1652558</v>
      </c>
      <c r="K25" s="602">
        <f t="shared" ref="K25:K32" si="9">SUM(C25+G25)</f>
        <v>1868588</v>
      </c>
      <c r="L25" s="602">
        <f t="shared" si="3"/>
        <v>2051324</v>
      </c>
      <c r="M25" s="594">
        <f t="shared" si="4"/>
        <v>1.0978000000000001</v>
      </c>
    </row>
    <row r="26" spans="1:15" s="7" customFormat="1" ht="15" customHeight="1">
      <c r="A26" s="360" t="s">
        <v>109</v>
      </c>
      <c r="B26" s="613">
        <f>'4 a Intézmények'!BA67</f>
        <v>403427</v>
      </c>
      <c r="C26" s="613">
        <f>'4 a Intézmények'!BB67</f>
        <v>495673</v>
      </c>
      <c r="D26" s="613">
        <f>'4 a Intézmények'!BC67</f>
        <v>495673</v>
      </c>
      <c r="E26" s="633">
        <f t="shared" si="5"/>
        <v>1</v>
      </c>
      <c r="F26" s="603"/>
      <c r="G26" s="603"/>
      <c r="H26" s="603">
        <f>SUM(F26+G26)</f>
        <v>0</v>
      </c>
      <c r="I26" s="594"/>
      <c r="J26" s="603">
        <f t="shared" ref="J26:K29" si="10">SUM(B26+F26)</f>
        <v>403427</v>
      </c>
      <c r="K26" s="603">
        <f t="shared" si="10"/>
        <v>495673</v>
      </c>
      <c r="L26" s="603">
        <f t="shared" si="3"/>
        <v>495673</v>
      </c>
      <c r="M26" s="594">
        <f t="shared" si="4"/>
        <v>1</v>
      </c>
    </row>
    <row r="27" spans="1:15" s="7" customFormat="1" ht="15" customHeight="1">
      <c r="A27" s="360" t="s">
        <v>110</v>
      </c>
      <c r="B27" s="606">
        <f>'4 a Intézmények'!BA68</f>
        <v>103562</v>
      </c>
      <c r="C27" s="606">
        <f>'4 a Intézmények'!BB68</f>
        <v>133556</v>
      </c>
      <c r="D27" s="606">
        <f>'4 a Intézmények'!BC68</f>
        <v>133555</v>
      </c>
      <c r="E27" s="597">
        <f t="shared" si="5"/>
        <v>1</v>
      </c>
      <c r="F27" s="640"/>
      <c r="G27" s="640"/>
      <c r="H27" s="640">
        <f>SUM(F27+G27)</f>
        <v>0</v>
      </c>
      <c r="I27" s="650"/>
      <c r="J27" s="640">
        <f t="shared" si="10"/>
        <v>103562</v>
      </c>
      <c r="K27" s="640">
        <f t="shared" si="10"/>
        <v>133556</v>
      </c>
      <c r="L27" s="640">
        <f t="shared" ref="L27:L32" si="11">SUM(D27+H27)</f>
        <v>133555</v>
      </c>
      <c r="M27" s="650">
        <f t="shared" si="4"/>
        <v>1</v>
      </c>
    </row>
    <row r="28" spans="1:15" s="7" customFormat="1" ht="15" customHeight="1" thickBot="1">
      <c r="A28" s="354" t="s">
        <v>111</v>
      </c>
      <c r="B28" s="628">
        <f>SUM('4 a Intézmények'!BA66+'4 ba Polg Hiv'!AF66+'4 a Intézmények'!BA69+'4 ba Polg Hiv'!AF69)</f>
        <v>335508</v>
      </c>
      <c r="C28" s="628">
        <f>SUM('4 a Intézmények'!BB66+'4 ba Polg Hiv'!AG66+'4 a Intézmények'!BB69+'4 ba Polg Hiv'!AG69)</f>
        <v>387188</v>
      </c>
      <c r="D28" s="628">
        <f>SUM('4 a Intézmények'!BC66+'4 ba Polg Hiv'!AH66+'4 a Intézmények'!BC69+'4 ba Polg Hiv'!AH69)</f>
        <v>388608</v>
      </c>
      <c r="E28" s="634">
        <f t="shared" si="5"/>
        <v>1.0037</v>
      </c>
      <c r="F28" s="641">
        <f>'4 bbf Technikai'!N66+'4 bbf Technikai'!N69</f>
        <v>810061</v>
      </c>
      <c r="G28" s="641">
        <f>'4 bbf Technikai'!O66+'4 bbf Technikai'!O69</f>
        <v>852171</v>
      </c>
      <c r="H28" s="641">
        <f>'4 bbf Technikai'!P66+'4 bbf Technikai'!P69</f>
        <v>1033488</v>
      </c>
      <c r="I28" s="651">
        <f t="shared" si="0"/>
        <v>1.2128000000000001</v>
      </c>
      <c r="J28" s="641">
        <f t="shared" si="10"/>
        <v>1145569</v>
      </c>
      <c r="K28" s="641">
        <f t="shared" si="10"/>
        <v>1239359</v>
      </c>
      <c r="L28" s="641">
        <f t="shared" si="11"/>
        <v>1422096</v>
      </c>
      <c r="M28" s="651">
        <f t="shared" si="4"/>
        <v>1.1474</v>
      </c>
    </row>
    <row r="29" spans="1:15" s="7" customFormat="1" ht="15" hidden="1" customHeight="1" thickBot="1">
      <c r="A29" s="354" t="s">
        <v>112</v>
      </c>
      <c r="B29" s="606"/>
      <c r="C29" s="630"/>
      <c r="D29" s="630"/>
      <c r="E29" s="634"/>
      <c r="F29" s="630"/>
      <c r="G29" s="630"/>
      <c r="H29" s="630"/>
      <c r="I29" s="635"/>
      <c r="J29" s="641">
        <f t="shared" si="10"/>
        <v>0</v>
      </c>
      <c r="K29" s="641">
        <f t="shared" si="10"/>
        <v>0</v>
      </c>
      <c r="L29" s="641">
        <f t="shared" si="11"/>
        <v>0</v>
      </c>
      <c r="M29" s="635"/>
    </row>
    <row r="30" spans="1:15" s="7" customFormat="1" ht="15" customHeight="1" thickBot="1">
      <c r="A30" s="361" t="s">
        <v>769</v>
      </c>
      <c r="B30" s="614">
        <f>'2 a Átvett'!E43+'2 a Átvett'!E177</f>
        <v>0</v>
      </c>
      <c r="C30" s="614">
        <f>'2 a Átvett'!F43+'2 a Átvett'!F177</f>
        <v>88</v>
      </c>
      <c r="D30" s="614">
        <f>'2 a Átvett'!G43+'2 a Átvett'!G177</f>
        <v>306</v>
      </c>
      <c r="E30" s="634">
        <f>D30/C30</f>
        <v>3.4773000000000001</v>
      </c>
      <c r="F30" s="602">
        <f>'2 a Átvett'!E269+'2 a Átvett'!E330</f>
        <v>200</v>
      </c>
      <c r="G30" s="602">
        <f>'2 a Átvett'!F269+'2 a Átvett'!F330</f>
        <v>210</v>
      </c>
      <c r="H30" s="602">
        <f>'2 a Átvett'!G269+'2 a Átvett'!G330</f>
        <v>101</v>
      </c>
      <c r="I30" s="593">
        <f t="shared" si="0"/>
        <v>0.48099999999999998</v>
      </c>
      <c r="J30" s="602">
        <f>SUM(B30+F30)</f>
        <v>200</v>
      </c>
      <c r="K30" s="602">
        <f t="shared" si="9"/>
        <v>298</v>
      </c>
      <c r="L30" s="602">
        <f t="shared" si="11"/>
        <v>407</v>
      </c>
      <c r="M30" s="593">
        <f t="shared" si="4"/>
        <v>1.3657999999999999</v>
      </c>
    </row>
    <row r="31" spans="1:15" s="7" customFormat="1">
      <c r="A31" s="354" t="s">
        <v>940</v>
      </c>
      <c r="B31" s="606"/>
      <c r="C31" s="604"/>
      <c r="D31" s="604"/>
      <c r="E31" s="595"/>
      <c r="F31" s="603">
        <f>'4 bbf Technikai'!N71</f>
        <v>100</v>
      </c>
      <c r="G31" s="603">
        <f>'4 bbf Technikai'!O71</f>
        <v>100</v>
      </c>
      <c r="H31" s="603">
        <f>'4 bbf Technikai'!P71</f>
        <v>91</v>
      </c>
      <c r="I31" s="595">
        <f t="shared" si="0"/>
        <v>0.91</v>
      </c>
      <c r="J31" s="604">
        <f>SUM(B31+F31)</f>
        <v>100</v>
      </c>
      <c r="K31" s="645">
        <f t="shared" si="9"/>
        <v>100</v>
      </c>
      <c r="L31" s="645">
        <f t="shared" si="11"/>
        <v>91</v>
      </c>
      <c r="M31" s="595">
        <f t="shared" si="4"/>
        <v>0.91</v>
      </c>
    </row>
    <row r="32" spans="1:15" s="7" customFormat="1" ht="13.5" thickBot="1">
      <c r="A32" s="354" t="s">
        <v>941</v>
      </c>
      <c r="B32" s="606">
        <f>'4 a Intézmények'!BA72+'4 ba Polg Hiv'!AF72</f>
        <v>0</v>
      </c>
      <c r="C32" s="606">
        <f>'4 a Intézmények'!BB72+'4 ba Polg Hiv'!AG72</f>
        <v>88</v>
      </c>
      <c r="D32" s="606">
        <f>'4 a Intézmények'!BC72+'4 ba Polg Hiv'!AH72</f>
        <v>306</v>
      </c>
      <c r="E32" s="597">
        <f t="shared" si="5"/>
        <v>3.4773000000000001</v>
      </c>
      <c r="F32" s="637">
        <f>'4 bbf Technikai'!N72</f>
        <v>100</v>
      </c>
      <c r="G32" s="637">
        <f>'4 bbf Technikai'!O72</f>
        <v>110</v>
      </c>
      <c r="H32" s="637">
        <f>'4 bbf Technikai'!P72</f>
        <v>10</v>
      </c>
      <c r="I32" s="595">
        <f t="shared" si="0"/>
        <v>9.0899999999999995E-2</v>
      </c>
      <c r="J32" s="604">
        <f>SUM(B32+F32)</f>
        <v>100</v>
      </c>
      <c r="K32" s="645">
        <f t="shared" si="9"/>
        <v>198</v>
      </c>
      <c r="L32" s="645">
        <f t="shared" si="11"/>
        <v>316</v>
      </c>
      <c r="M32" s="595">
        <f t="shared" si="4"/>
        <v>1.5960000000000001</v>
      </c>
    </row>
    <row r="33" spans="1:13" s="7" customFormat="1" ht="18.75" customHeight="1" thickBot="1">
      <c r="A33" s="362" t="s">
        <v>728</v>
      </c>
      <c r="B33" s="338">
        <f t="shared" ref="B33:L33" si="12">SUM(B10+B16+B25+B30)</f>
        <v>1861715</v>
      </c>
      <c r="C33" s="285">
        <f t="shared" si="12"/>
        <v>2143921</v>
      </c>
      <c r="D33" s="285">
        <f t="shared" si="12"/>
        <v>2133706</v>
      </c>
      <c r="E33" s="546">
        <f t="shared" si="5"/>
        <v>0.99519999999999997</v>
      </c>
      <c r="F33" s="338">
        <f t="shared" si="12"/>
        <v>10626827</v>
      </c>
      <c r="G33" s="285">
        <f t="shared" si="12"/>
        <v>10822150</v>
      </c>
      <c r="H33" s="285">
        <f t="shared" si="12"/>
        <v>11163736</v>
      </c>
      <c r="I33" s="546">
        <f t="shared" si="0"/>
        <v>1.0316000000000001</v>
      </c>
      <c r="J33" s="338">
        <f t="shared" si="12"/>
        <v>12488542</v>
      </c>
      <c r="K33" s="285">
        <f t="shared" si="12"/>
        <v>12966071</v>
      </c>
      <c r="L33" s="285">
        <f t="shared" si="12"/>
        <v>13297442</v>
      </c>
      <c r="M33" s="546">
        <f t="shared" si="4"/>
        <v>1.0256000000000001</v>
      </c>
    </row>
    <row r="34" spans="1:13" ht="13.5" customHeight="1">
      <c r="A34" s="363"/>
      <c r="B34" s="17"/>
      <c r="C34" s="76"/>
      <c r="D34" s="76"/>
      <c r="E34" s="542"/>
      <c r="F34" s="76"/>
      <c r="G34" s="76"/>
      <c r="H34" s="76"/>
      <c r="I34" s="542"/>
      <c r="J34" s="76"/>
      <c r="K34" s="76"/>
      <c r="L34" s="229"/>
      <c r="M34" s="542"/>
    </row>
    <row r="35" spans="1:13" s="7" customFormat="1" ht="21" customHeight="1" thickBot="1">
      <c r="A35" s="369" t="s">
        <v>1160</v>
      </c>
      <c r="B35" s="4"/>
      <c r="C35" s="77"/>
      <c r="D35" s="77"/>
      <c r="E35" s="543"/>
      <c r="F35" s="77"/>
      <c r="G35" s="77"/>
      <c r="H35" s="77"/>
      <c r="I35" s="543"/>
      <c r="J35" s="77"/>
      <c r="K35" s="77"/>
      <c r="L35" s="66"/>
      <c r="M35" s="543"/>
    </row>
    <row r="36" spans="1:13" s="7" customFormat="1" ht="15" customHeight="1" thickBot="1">
      <c r="A36" s="364" t="s">
        <v>729</v>
      </c>
      <c r="B36" s="614">
        <f>SUM('4 a Intézmények'!BA74+'4 ba Polg Hiv'!AF74)</f>
        <v>0</v>
      </c>
      <c r="C36" s="614">
        <f>SUM('4 a Intézmények'!BB74+'4 ba Polg Hiv'!AG74)</f>
        <v>612</v>
      </c>
      <c r="D36" s="614">
        <f>SUM('4 a Intézmények'!BC74+'4 ba Polg Hiv'!AH74)</f>
        <v>727</v>
      </c>
      <c r="E36" s="541">
        <f t="shared" ref="E36:E45" si="13">D36/C36</f>
        <v>1.1879</v>
      </c>
      <c r="F36" s="602">
        <f>'4 bbf Technikai'!N74</f>
        <v>250000</v>
      </c>
      <c r="G36" s="602">
        <f>'4 bbf Technikai'!O74</f>
        <v>120000</v>
      </c>
      <c r="H36" s="602">
        <f>'4 bbf Technikai'!P74</f>
        <v>77562</v>
      </c>
      <c r="I36" s="593">
        <f t="shared" ref="I36:I45" si="14">H36/G36</f>
        <v>0.64639999999999997</v>
      </c>
      <c r="J36" s="660">
        <f t="shared" ref="J36:J41" si="15">SUM(B36+F36)</f>
        <v>250000</v>
      </c>
      <c r="K36" s="660">
        <f t="shared" ref="K36:K41" si="16">SUM(C36+G36)</f>
        <v>120612</v>
      </c>
      <c r="L36" s="605">
        <f t="shared" ref="L36:L43" si="17">SUM(D36+H36)</f>
        <v>78289</v>
      </c>
      <c r="M36" s="593">
        <f t="shared" ref="M36:M45" si="18">L36/K36</f>
        <v>0.64910000000000001</v>
      </c>
    </row>
    <row r="37" spans="1:13" s="7" customFormat="1" ht="15" customHeight="1" thickBot="1">
      <c r="A37" s="364" t="s">
        <v>770</v>
      </c>
      <c r="B37" s="614">
        <f>SUM(B38:B40)</f>
        <v>0</v>
      </c>
      <c r="C37" s="660">
        <f>SUM(C38:C40)</f>
        <v>3588</v>
      </c>
      <c r="D37" s="660">
        <f>SUM(D38:D40)</f>
        <v>3588</v>
      </c>
      <c r="E37" s="667">
        <f t="shared" si="13"/>
        <v>1</v>
      </c>
      <c r="F37" s="602">
        <f>'4 bbf Technikai'!N75+'4 bbf Technikai'!N76+'4 bbf Technikai'!N78</f>
        <v>1199140</v>
      </c>
      <c r="G37" s="664">
        <f>'4 bbf Technikai'!O75+'4 bbf Technikai'!O76+'4 bbf Technikai'!O77+'4 bbf Technikai'!O78</f>
        <v>1341555</v>
      </c>
      <c r="H37" s="664">
        <f>'4 bbf Technikai'!P75+'4 bbf Technikai'!P76+'4 bbf Technikai'!P77+'4 bbf Technikai'!P78</f>
        <v>777857</v>
      </c>
      <c r="I37" s="653">
        <f t="shared" si="14"/>
        <v>0.57979999999999998</v>
      </c>
      <c r="J37" s="659">
        <f t="shared" si="15"/>
        <v>1199140</v>
      </c>
      <c r="K37" s="659">
        <f t="shared" si="16"/>
        <v>1345143</v>
      </c>
      <c r="L37" s="579">
        <f t="shared" si="17"/>
        <v>781445</v>
      </c>
      <c r="M37" s="653">
        <f t="shared" si="18"/>
        <v>0.58089999999999997</v>
      </c>
    </row>
    <row r="38" spans="1:13" s="7" customFormat="1" ht="15" customHeight="1">
      <c r="A38" s="354" t="s">
        <v>806</v>
      </c>
      <c r="B38" s="613">
        <f>'4 ba Polg Hiv'!AF76+'4 a Intézmények'!BA76</f>
        <v>0</v>
      </c>
      <c r="C38" s="613">
        <f>'4 ba Polg Hiv'!AG76+'4 a Intézmények'!BB76</f>
        <v>0</v>
      </c>
      <c r="D38" s="613">
        <f>'4 ba Polg Hiv'!AH76+'4 a Intézmények'!BC76</f>
        <v>0</v>
      </c>
      <c r="E38" s="597"/>
      <c r="F38" s="604">
        <f>'4 bbf Technikai'!N75+'4 bbf Technikai'!N76</f>
        <v>0</v>
      </c>
      <c r="G38" s="665">
        <f>'4 bbf Technikai'!O75+'4 bbf Technikai'!O76</f>
        <v>211689</v>
      </c>
      <c r="H38" s="661">
        <f>SUM(F38+G38)</f>
        <v>211689</v>
      </c>
      <c r="I38" s="654">
        <f t="shared" si="14"/>
        <v>1</v>
      </c>
      <c r="J38" s="661">
        <f t="shared" si="15"/>
        <v>0</v>
      </c>
      <c r="K38" s="661">
        <f t="shared" si="16"/>
        <v>211689</v>
      </c>
      <c r="L38" s="645">
        <f t="shared" si="17"/>
        <v>211689</v>
      </c>
      <c r="M38" s="654">
        <f t="shared" si="18"/>
        <v>1</v>
      </c>
    </row>
    <row r="39" spans="1:13" s="7" customFormat="1" ht="15" hidden="1" customHeight="1">
      <c r="A39" s="354" t="s">
        <v>942</v>
      </c>
      <c r="B39" s="606"/>
      <c r="C39" s="661"/>
      <c r="D39" s="604">
        <f>SUM(B39+C39)</f>
        <v>0</v>
      </c>
      <c r="E39" s="595"/>
      <c r="F39" s="604"/>
      <c r="G39" s="665">
        <f>'2 a Átvett'!E334</f>
        <v>0</v>
      </c>
      <c r="H39" s="661">
        <f>SUM(F39+G39)</f>
        <v>0</v>
      </c>
      <c r="I39" s="654"/>
      <c r="J39" s="661">
        <f t="shared" si="15"/>
        <v>0</v>
      </c>
      <c r="K39" s="661">
        <f t="shared" si="16"/>
        <v>0</v>
      </c>
      <c r="L39" s="645">
        <f t="shared" si="17"/>
        <v>0</v>
      </c>
      <c r="M39" s="654"/>
    </row>
    <row r="40" spans="1:13" s="7" customFormat="1" ht="15" customHeight="1" thickBot="1">
      <c r="A40" s="354" t="s">
        <v>943</v>
      </c>
      <c r="B40" s="607">
        <f>'2 a Átvett'!E60+'2 a Átvett'!E217</f>
        <v>0</v>
      </c>
      <c r="C40" s="607">
        <f>'2 a Átvett'!F60+'2 a Átvett'!F217</f>
        <v>3588</v>
      </c>
      <c r="D40" s="607">
        <f>'2 a Átvett'!G60+'2 a Átvett'!G217</f>
        <v>3588</v>
      </c>
      <c r="E40" s="598">
        <f t="shared" si="13"/>
        <v>1</v>
      </c>
      <c r="F40" s="637">
        <f>'2 a Átvett'!E289</f>
        <v>1199140</v>
      </c>
      <c r="G40" s="637">
        <f>'2 a Átvett'!F289</f>
        <v>1129866</v>
      </c>
      <c r="H40" s="637">
        <f>'2 a Átvett'!G289</f>
        <v>566168</v>
      </c>
      <c r="I40" s="595">
        <f t="shared" si="14"/>
        <v>0.50109999999999999</v>
      </c>
      <c r="J40" s="661">
        <f t="shared" si="15"/>
        <v>1199140</v>
      </c>
      <c r="K40" s="661">
        <f t="shared" si="16"/>
        <v>1133454</v>
      </c>
      <c r="L40" s="645">
        <f t="shared" si="17"/>
        <v>569756</v>
      </c>
      <c r="M40" s="595">
        <f t="shared" si="18"/>
        <v>0.50270000000000004</v>
      </c>
    </row>
    <row r="41" spans="1:13" s="7" customFormat="1" ht="15" customHeight="1" thickBot="1">
      <c r="A41" s="353" t="s">
        <v>808</v>
      </c>
      <c r="B41" s="662">
        <f>+'4 a Intézmények'!BA81+'4 ba Polg Hiv'!AF81</f>
        <v>0</v>
      </c>
      <c r="C41" s="662">
        <f>+'4 a Intézmények'!BB81+'4 ba Polg Hiv'!AG81</f>
        <v>0</v>
      </c>
      <c r="D41" s="662">
        <f>+'4 a Intézmények'!BC81+'4 ba Polg Hiv'!AH81</f>
        <v>0</v>
      </c>
      <c r="E41" s="655"/>
      <c r="F41" s="666">
        <f>'4 bbf Technikai'!N81+'4 bbf Technikai'!N77+'4 bbf Technikai'!N80</f>
        <v>79000</v>
      </c>
      <c r="G41" s="605">
        <f>'4 bbf Technikai'!O80+'4 bbf Technikai'!O81</f>
        <v>79000</v>
      </c>
      <c r="H41" s="605">
        <f>'4 bbf Technikai'!P80+'4 bbf Technikai'!P81</f>
        <v>84004</v>
      </c>
      <c r="I41" s="596">
        <f t="shared" si="14"/>
        <v>1.0632999999999999</v>
      </c>
      <c r="J41" s="605">
        <f t="shared" si="15"/>
        <v>79000</v>
      </c>
      <c r="K41" s="660">
        <f t="shared" si="16"/>
        <v>79000</v>
      </c>
      <c r="L41" s="605">
        <f t="shared" si="17"/>
        <v>84004</v>
      </c>
      <c r="M41" s="596">
        <f t="shared" si="18"/>
        <v>1.0632999999999999</v>
      </c>
    </row>
    <row r="42" spans="1:13" s="7" customFormat="1" ht="15" customHeight="1">
      <c r="A42" s="354" t="s">
        <v>944</v>
      </c>
      <c r="B42" s="662"/>
      <c r="C42" s="658"/>
      <c r="D42" s="658">
        <f>SUM(B42+C42)</f>
        <v>0</v>
      </c>
      <c r="E42" s="668"/>
      <c r="F42" s="662">
        <f>'2 a Átvett'!E341</f>
        <v>76000</v>
      </c>
      <c r="G42" s="662">
        <f>'2 a Átvett'!F341</f>
        <v>76000</v>
      </c>
      <c r="H42" s="662">
        <f>'2 a Átvett'!G341</f>
        <v>79721</v>
      </c>
      <c r="I42" s="655">
        <f t="shared" si="14"/>
        <v>1.0489999999999999</v>
      </c>
      <c r="J42" s="662">
        <f>SUM(B42+F42)</f>
        <v>76000</v>
      </c>
      <c r="K42" s="658">
        <f>SUM(C42+G42)</f>
        <v>76000</v>
      </c>
      <c r="L42" s="658">
        <f t="shared" si="17"/>
        <v>79721</v>
      </c>
      <c r="M42" s="655">
        <f t="shared" si="18"/>
        <v>1.0489999999999999</v>
      </c>
    </row>
    <row r="43" spans="1:13" s="7" customFormat="1" ht="15" customHeight="1" thickBot="1">
      <c r="A43" s="354" t="s">
        <v>945</v>
      </c>
      <c r="B43" s="663">
        <f>'2 a Átvett'!E225+'2 a Átvett'!E46</f>
        <v>0</v>
      </c>
      <c r="C43" s="663">
        <f>'2 a Átvett'!F225+'2 a Átvett'!F46</f>
        <v>0</v>
      </c>
      <c r="D43" s="663">
        <f>'2 a Átvett'!G225+'2 a Átvett'!G46</f>
        <v>0</v>
      </c>
      <c r="E43" s="656"/>
      <c r="F43" s="663">
        <f>'2 a Átvett'!E294</f>
        <v>3000</v>
      </c>
      <c r="G43" s="663">
        <f>'2 a Átvett'!F294</f>
        <v>3000</v>
      </c>
      <c r="H43" s="663">
        <f>'2 a Átvett'!G294</f>
        <v>4283</v>
      </c>
      <c r="I43" s="656">
        <f t="shared" si="14"/>
        <v>1.4277</v>
      </c>
      <c r="J43" s="663">
        <f>SUM(B43+F43)</f>
        <v>3000</v>
      </c>
      <c r="K43" s="659">
        <f>SUM(C43+G43)</f>
        <v>3000</v>
      </c>
      <c r="L43" s="659">
        <f t="shared" si="17"/>
        <v>4283</v>
      </c>
      <c r="M43" s="656">
        <f t="shared" si="18"/>
        <v>1.4277</v>
      </c>
    </row>
    <row r="44" spans="1:13" s="7" customFormat="1" ht="18.75" customHeight="1" thickBot="1">
      <c r="A44" s="365" t="s">
        <v>731</v>
      </c>
      <c r="B44" s="338">
        <f>SUM(B36+B37+B41)</f>
        <v>0</v>
      </c>
      <c r="C44" s="285">
        <f t="shared" ref="C44:L44" si="19">SUM(C36+C37+C41)</f>
        <v>4200</v>
      </c>
      <c r="D44" s="285">
        <f t="shared" si="19"/>
        <v>4315</v>
      </c>
      <c r="E44" s="546">
        <f t="shared" si="13"/>
        <v>1.0274000000000001</v>
      </c>
      <c r="F44" s="338">
        <f t="shared" si="19"/>
        <v>1528140</v>
      </c>
      <c r="G44" s="285">
        <f t="shared" si="19"/>
        <v>1540555</v>
      </c>
      <c r="H44" s="285">
        <f t="shared" si="19"/>
        <v>939423</v>
      </c>
      <c r="I44" s="546">
        <f t="shared" si="14"/>
        <v>0.60980000000000001</v>
      </c>
      <c r="J44" s="338">
        <f t="shared" si="19"/>
        <v>1528140</v>
      </c>
      <c r="K44" s="285">
        <f t="shared" si="19"/>
        <v>1544755</v>
      </c>
      <c r="L44" s="285">
        <f t="shared" si="19"/>
        <v>943738</v>
      </c>
      <c r="M44" s="546">
        <f t="shared" si="18"/>
        <v>0.6109</v>
      </c>
    </row>
    <row r="45" spans="1:13" s="7" customFormat="1" ht="27" customHeight="1" thickBot="1">
      <c r="A45" s="365" t="s">
        <v>272</v>
      </c>
      <c r="B45" s="338">
        <f>B33+B44</f>
        <v>1861715</v>
      </c>
      <c r="C45" s="285">
        <f t="shared" ref="C45:L45" si="20">C33+C44</f>
        <v>2148121</v>
      </c>
      <c r="D45" s="285">
        <f t="shared" si="20"/>
        <v>2138021</v>
      </c>
      <c r="E45" s="546">
        <f t="shared" si="13"/>
        <v>0.99529999999999996</v>
      </c>
      <c r="F45" s="338">
        <f t="shared" si="20"/>
        <v>12154967</v>
      </c>
      <c r="G45" s="285">
        <f t="shared" si="20"/>
        <v>12362705</v>
      </c>
      <c r="H45" s="285">
        <f t="shared" si="20"/>
        <v>12103159</v>
      </c>
      <c r="I45" s="546">
        <f t="shared" si="14"/>
        <v>0.97899999999999998</v>
      </c>
      <c r="J45" s="338">
        <f t="shared" si="20"/>
        <v>14016682</v>
      </c>
      <c r="K45" s="285">
        <f t="shared" si="20"/>
        <v>14510826</v>
      </c>
      <c r="L45" s="285">
        <f t="shared" si="20"/>
        <v>14241180</v>
      </c>
      <c r="M45" s="546">
        <f t="shared" si="18"/>
        <v>0.98140000000000005</v>
      </c>
    </row>
    <row r="46" spans="1:13" s="7" customFormat="1">
      <c r="B46" s="9"/>
      <c r="C46" s="52"/>
      <c r="D46" s="52"/>
      <c r="E46" s="535"/>
      <c r="F46" s="52"/>
      <c r="G46" s="52"/>
      <c r="H46" s="52"/>
      <c r="I46" s="535"/>
      <c r="J46" s="76"/>
      <c r="K46" s="70"/>
      <c r="L46" s="70"/>
      <c r="M46" s="535"/>
    </row>
    <row r="47" spans="1:13" ht="16.5" thickBot="1">
      <c r="A47" s="369" t="s">
        <v>271</v>
      </c>
      <c r="B47" s="9"/>
      <c r="D47" s="314"/>
      <c r="E47" s="547"/>
    </row>
    <row r="48" spans="1:13" s="7" customFormat="1" ht="15" hidden="1" customHeight="1" thickBot="1">
      <c r="A48" s="353" t="s">
        <v>723</v>
      </c>
      <c r="B48" s="2"/>
      <c r="C48" s="282"/>
      <c r="D48" s="445"/>
      <c r="E48" s="548"/>
      <c r="F48" s="184">
        <f>SUM(F49:F50)</f>
        <v>0</v>
      </c>
      <c r="G48" s="451">
        <f>SUM(G49:G50)</f>
        <v>0</v>
      </c>
      <c r="H48" s="446">
        <f>SUM(F48+G48)</f>
        <v>0</v>
      </c>
      <c r="I48" s="548"/>
      <c r="J48" s="71">
        <f t="shared" ref="J48:K52" si="21">SUM(B48+F48)</f>
        <v>0</v>
      </c>
      <c r="K48" s="449">
        <f t="shared" si="21"/>
        <v>0</v>
      </c>
      <c r="L48" s="447">
        <f t="shared" ref="L48:L53" si="22">SUM(J48+K48)</f>
        <v>0</v>
      </c>
      <c r="M48" s="548"/>
    </row>
    <row r="49" spans="1:13" s="7" customFormat="1" ht="13.5" hidden="1" thickBot="1">
      <c r="A49" s="354" t="s">
        <v>89</v>
      </c>
      <c r="B49" s="340"/>
      <c r="C49" s="454"/>
      <c r="D49" s="115">
        <f>SUM(B49+C49)</f>
        <v>0</v>
      </c>
      <c r="E49" s="540"/>
      <c r="F49" s="72">
        <f>'4 bbf Technikai'!N86</f>
        <v>0</v>
      </c>
      <c r="G49" s="531">
        <f>'4 bbf Technikai'!O86</f>
        <v>0</v>
      </c>
      <c r="H49" s="452">
        <f>SUM(F49+G49)</f>
        <v>0</v>
      </c>
      <c r="I49" s="552"/>
      <c r="J49" s="115">
        <f t="shared" si="21"/>
        <v>0</v>
      </c>
      <c r="K49" s="533">
        <f t="shared" si="21"/>
        <v>0</v>
      </c>
      <c r="L49" s="452">
        <f t="shared" si="22"/>
        <v>0</v>
      </c>
      <c r="M49" s="552"/>
    </row>
    <row r="50" spans="1:13" s="7" customFormat="1" ht="13.5" hidden="1" thickBot="1">
      <c r="A50" s="354" t="s">
        <v>90</v>
      </c>
      <c r="B50" s="3"/>
      <c r="C50" s="530"/>
      <c r="D50" s="74">
        <f>SUM(B50+C50)</f>
        <v>0</v>
      </c>
      <c r="E50" s="538"/>
      <c r="F50" s="121">
        <f>'4 bbf Technikai'!N87</f>
        <v>0</v>
      </c>
      <c r="G50" s="532">
        <f>'4 bbf Technikai'!O87</f>
        <v>0</v>
      </c>
      <c r="H50" s="453">
        <f>SUM(F50+G50)</f>
        <v>0</v>
      </c>
      <c r="I50" s="551"/>
      <c r="J50" s="74">
        <f t="shared" si="21"/>
        <v>0</v>
      </c>
      <c r="K50" s="58">
        <f t="shared" si="21"/>
        <v>0</v>
      </c>
      <c r="L50" s="453">
        <f t="shared" si="22"/>
        <v>0</v>
      </c>
      <c r="M50" s="551"/>
    </row>
    <row r="51" spans="1:13" s="7" customFormat="1" ht="13.5" hidden="1" thickBot="1">
      <c r="A51" s="361" t="s">
        <v>264</v>
      </c>
      <c r="B51" s="325"/>
      <c r="C51" s="449"/>
      <c r="D51" s="71"/>
      <c r="E51" s="549"/>
      <c r="F51" s="116">
        <f>SUM(F52:F53)</f>
        <v>0</v>
      </c>
      <c r="G51" s="450">
        <f>SUM(G52:G53)</f>
        <v>0</v>
      </c>
      <c r="H51" s="445"/>
      <c r="I51" s="548"/>
      <c r="J51" s="71">
        <f t="shared" si="21"/>
        <v>0</v>
      </c>
      <c r="K51" s="455">
        <f t="shared" si="21"/>
        <v>0</v>
      </c>
      <c r="L51" s="445">
        <f t="shared" si="22"/>
        <v>0</v>
      </c>
      <c r="M51" s="548"/>
    </row>
    <row r="52" spans="1:13" s="7" customFormat="1" ht="13.5" hidden="1" thickBot="1">
      <c r="A52" s="354" t="s">
        <v>91</v>
      </c>
      <c r="B52" s="3"/>
      <c r="C52" s="530"/>
      <c r="D52" s="74">
        <f>SUM(B52+C52)</f>
        <v>0</v>
      </c>
      <c r="E52" s="538"/>
      <c r="F52" s="121">
        <f>'4 bbf Technikai'!N89</f>
        <v>0</v>
      </c>
      <c r="G52" s="532">
        <f>'4 bbf Technikai'!O89</f>
        <v>0</v>
      </c>
      <c r="H52" s="453">
        <f>SUM(F52+G52)</f>
        <v>0</v>
      </c>
      <c r="I52" s="551"/>
      <c r="J52" s="74">
        <f t="shared" si="21"/>
        <v>0</v>
      </c>
      <c r="K52" s="58">
        <f t="shared" si="21"/>
        <v>0</v>
      </c>
      <c r="L52" s="453">
        <f t="shared" si="22"/>
        <v>0</v>
      </c>
      <c r="M52" s="551"/>
    </row>
    <row r="53" spans="1:13" s="7" customFormat="1" ht="13.5" hidden="1" thickBot="1">
      <c r="A53" s="354" t="s">
        <v>93</v>
      </c>
      <c r="B53" s="3"/>
      <c r="C53" s="530"/>
      <c r="D53" s="74">
        <f>SUM(B53+C53)</f>
        <v>0</v>
      </c>
      <c r="E53" s="538"/>
      <c r="F53" s="121">
        <f>'4 bbf Technikai'!N90</f>
        <v>0</v>
      </c>
      <c r="G53" s="532">
        <f>'4 bbf Technikai'!O90</f>
        <v>0</v>
      </c>
      <c r="H53" s="453">
        <f t="shared" ref="H53:H62" si="23">SUM(F53+G53)</f>
        <v>0</v>
      </c>
      <c r="I53" s="551"/>
      <c r="J53" s="74">
        <f t="shared" ref="J53:J62" si="24">SUM(B53+F53)</f>
        <v>0</v>
      </c>
      <c r="K53" s="58">
        <f t="shared" ref="K53:K63" si="25">SUM(C53+G53)</f>
        <v>0</v>
      </c>
      <c r="L53" s="453">
        <f t="shared" si="22"/>
        <v>0</v>
      </c>
      <c r="M53" s="551"/>
    </row>
    <row r="54" spans="1:13" ht="13.5" thickBot="1">
      <c r="A54" s="361" t="s">
        <v>265</v>
      </c>
      <c r="B54" s="602">
        <f>SUM(B55:B56)</f>
        <v>46004</v>
      </c>
      <c r="C54" s="669">
        <f>SUM(C55:C56)</f>
        <v>312307</v>
      </c>
      <c r="D54" s="669">
        <f>SUM(D55:D56)</f>
        <v>312307</v>
      </c>
      <c r="E54" s="672">
        <f t="shared" ref="E54:E70" si="26">D54/C54</f>
        <v>1</v>
      </c>
      <c r="F54" s="602">
        <f>SUM(F55:F56)</f>
        <v>2166715</v>
      </c>
      <c r="G54" s="602">
        <f>SUM(G55:G56)</f>
        <v>4230962</v>
      </c>
      <c r="H54" s="602">
        <f>SUM(H55:H56)</f>
        <v>3487505</v>
      </c>
      <c r="I54" s="593">
        <f t="shared" ref="I54:I70" si="27">H54/G54</f>
        <v>0.82430000000000003</v>
      </c>
      <c r="J54" s="602">
        <f t="shared" si="24"/>
        <v>2212719</v>
      </c>
      <c r="K54" s="602">
        <f t="shared" si="25"/>
        <v>4543269</v>
      </c>
      <c r="L54" s="602">
        <f t="shared" ref="L54:L61" si="28">SUM(D54+H54)</f>
        <v>3799812</v>
      </c>
      <c r="M54" s="593">
        <f t="shared" ref="M54:M70" si="29">L54/K54</f>
        <v>0.83640000000000003</v>
      </c>
    </row>
    <row r="55" spans="1:13">
      <c r="A55" s="366" t="s">
        <v>94</v>
      </c>
      <c r="B55" s="606">
        <f>+'4 a Intézmények'!BA92+'4 ba Polg Hiv'!AF92</f>
        <v>19132</v>
      </c>
      <c r="C55" s="606">
        <f>+'4 a Intézmények'!BB92+'4 ba Polg Hiv'!AG92</f>
        <v>206683</v>
      </c>
      <c r="D55" s="606">
        <f>+'4 a Intézmények'!BC92+'4 ba Polg Hiv'!AH92</f>
        <v>206683</v>
      </c>
      <c r="E55" s="597">
        <f t="shared" si="26"/>
        <v>1</v>
      </c>
      <c r="F55" s="604">
        <f>'4 bbf Technikai'!N92</f>
        <v>204684</v>
      </c>
      <c r="G55" s="604">
        <f>'4 bbf Technikai'!O92</f>
        <v>553232</v>
      </c>
      <c r="H55" s="604">
        <f>'4 bbf Technikai'!P92</f>
        <v>225713</v>
      </c>
      <c r="I55" s="595">
        <f t="shared" si="27"/>
        <v>0.40799999999999997</v>
      </c>
      <c r="J55" s="604">
        <f t="shared" si="24"/>
        <v>223816</v>
      </c>
      <c r="K55" s="604">
        <f t="shared" si="25"/>
        <v>759915</v>
      </c>
      <c r="L55" s="604">
        <f t="shared" si="28"/>
        <v>432396</v>
      </c>
      <c r="M55" s="595">
        <f t="shared" si="29"/>
        <v>0.56899999999999995</v>
      </c>
    </row>
    <row r="56" spans="1:13" ht="13.5" thickBot="1">
      <c r="A56" s="366" t="s">
        <v>95</v>
      </c>
      <c r="B56" s="606">
        <f>+'4 a Intézmények'!BA93+'4 ba Polg Hiv'!AF93</f>
        <v>26872</v>
      </c>
      <c r="C56" s="606">
        <f>+'4 a Intézmények'!BB93+'4 ba Polg Hiv'!AG93</f>
        <v>105624</v>
      </c>
      <c r="D56" s="606">
        <f>+'4 a Intézmények'!BC93+'4 ba Polg Hiv'!AH93</f>
        <v>105624</v>
      </c>
      <c r="E56" s="597">
        <f t="shared" si="26"/>
        <v>1</v>
      </c>
      <c r="F56" s="604">
        <f>'4 bbf Technikai'!N93</f>
        <v>1962031</v>
      </c>
      <c r="G56" s="604">
        <f>'4 bbf Technikai'!O93</f>
        <v>3677730</v>
      </c>
      <c r="H56" s="604">
        <f>'4 bbf Technikai'!P93</f>
        <v>3261792</v>
      </c>
      <c r="I56" s="595">
        <f t="shared" si="27"/>
        <v>0.88690000000000002</v>
      </c>
      <c r="J56" s="604">
        <f t="shared" si="24"/>
        <v>1988903</v>
      </c>
      <c r="K56" s="604">
        <f t="shared" si="25"/>
        <v>3783354</v>
      </c>
      <c r="L56" s="604">
        <f t="shared" si="28"/>
        <v>3367416</v>
      </c>
      <c r="M56" s="595">
        <f t="shared" si="29"/>
        <v>0.8901</v>
      </c>
    </row>
    <row r="57" spans="1:13" ht="13.5" thickBot="1">
      <c r="A57" s="361" t="s">
        <v>809</v>
      </c>
      <c r="B57" s="614">
        <f>SUM(B58:B61)</f>
        <v>7098583</v>
      </c>
      <c r="C57" s="614">
        <f>SUM(C58:C61)</f>
        <v>7653277</v>
      </c>
      <c r="D57" s="614">
        <f>SUM(D58:D61)</f>
        <v>6804608</v>
      </c>
      <c r="E57" s="636">
        <f t="shared" si="26"/>
        <v>0.8891</v>
      </c>
      <c r="F57" s="602">
        <f>SUM(F58:F61)</f>
        <v>0</v>
      </c>
      <c r="G57" s="602">
        <f>SUM(G58:G61)</f>
        <v>0</v>
      </c>
      <c r="H57" s="602">
        <f>SUM(H58:H61)</f>
        <v>0</v>
      </c>
      <c r="I57" s="596"/>
      <c r="J57" s="602">
        <f t="shared" si="24"/>
        <v>7098583</v>
      </c>
      <c r="K57" s="605">
        <f t="shared" si="25"/>
        <v>7653277</v>
      </c>
      <c r="L57" s="605">
        <f t="shared" si="28"/>
        <v>6804608</v>
      </c>
      <c r="M57" s="596">
        <f t="shared" si="29"/>
        <v>0.8891</v>
      </c>
    </row>
    <row r="58" spans="1:13">
      <c r="A58" s="366" t="s">
        <v>96</v>
      </c>
      <c r="B58" s="604">
        <f>+'4 a Intézmények'!BA95+'4 ba Polg Hiv'!AF95</f>
        <v>2028000</v>
      </c>
      <c r="C58" s="604">
        <f>+'4 a Intézmények'!BB95+'4 ba Polg Hiv'!AG95</f>
        <v>1997218</v>
      </c>
      <c r="D58" s="604">
        <f>+'4 a Intézmények'!BC95+'4 ba Polg Hiv'!AH95</f>
        <v>1997218</v>
      </c>
      <c r="E58" s="595">
        <f t="shared" si="26"/>
        <v>1</v>
      </c>
      <c r="F58" s="604"/>
      <c r="G58" s="643"/>
      <c r="H58" s="645"/>
      <c r="I58" s="583"/>
      <c r="J58" s="604">
        <f t="shared" si="24"/>
        <v>2028000</v>
      </c>
      <c r="K58" s="645">
        <f t="shared" si="25"/>
        <v>1997218</v>
      </c>
      <c r="L58" s="645">
        <f t="shared" si="28"/>
        <v>1997218</v>
      </c>
      <c r="M58" s="583">
        <f t="shared" si="29"/>
        <v>1</v>
      </c>
    </row>
    <row r="59" spans="1:13">
      <c r="A59" s="366" t="s">
        <v>97</v>
      </c>
      <c r="B59" s="604">
        <f>+'4 a Intézmények'!BA96+'4 ba Polg Hiv'!AF96</f>
        <v>4862203</v>
      </c>
      <c r="C59" s="604">
        <f>+'4 a Intézmények'!BB96+'4 ba Polg Hiv'!AG96</f>
        <v>4965777</v>
      </c>
      <c r="D59" s="604">
        <f>+'4 a Intézmények'!BC96+'4 ba Polg Hiv'!AH96</f>
        <v>4204934</v>
      </c>
      <c r="E59" s="595">
        <f t="shared" si="26"/>
        <v>0.8468</v>
      </c>
      <c r="F59" s="604"/>
      <c r="G59" s="643"/>
      <c r="H59" s="645"/>
      <c r="I59" s="583"/>
      <c r="J59" s="604">
        <f t="shared" si="24"/>
        <v>4862203</v>
      </c>
      <c r="K59" s="645">
        <f t="shared" si="25"/>
        <v>4965777</v>
      </c>
      <c r="L59" s="645">
        <f t="shared" si="28"/>
        <v>4204934</v>
      </c>
      <c r="M59" s="583">
        <f t="shared" si="29"/>
        <v>0.8468</v>
      </c>
    </row>
    <row r="60" spans="1:13">
      <c r="A60" s="366" t="s">
        <v>98</v>
      </c>
      <c r="B60" s="606">
        <f>+'4 a Intézmények'!BA97+'4 ba Polg Hiv'!AF97</f>
        <v>0</v>
      </c>
      <c r="C60" s="606">
        <f>+'4 a Intézmények'!BB97+'4 ba Polg Hiv'!AG97</f>
        <v>1250</v>
      </c>
      <c r="D60" s="606">
        <f>+'4 a Intézmények'!BC97+'4 ba Polg Hiv'!AH97</f>
        <v>1250</v>
      </c>
      <c r="E60" s="597">
        <f t="shared" si="26"/>
        <v>1</v>
      </c>
      <c r="F60" s="604"/>
      <c r="G60" s="643"/>
      <c r="H60" s="645"/>
      <c r="I60" s="583"/>
      <c r="J60" s="604">
        <f t="shared" si="24"/>
        <v>0</v>
      </c>
      <c r="K60" s="645">
        <f t="shared" si="25"/>
        <v>1250</v>
      </c>
      <c r="L60" s="645">
        <f t="shared" si="28"/>
        <v>1250</v>
      </c>
      <c r="M60" s="583">
        <f t="shared" si="29"/>
        <v>1</v>
      </c>
    </row>
    <row r="61" spans="1:13" ht="13.5" thickBot="1">
      <c r="A61" s="366" t="s">
        <v>99</v>
      </c>
      <c r="B61" s="606">
        <f>+'4 a Intézmények'!BA98+'4 ba Polg Hiv'!AF98</f>
        <v>208380</v>
      </c>
      <c r="C61" s="606">
        <f>+'4 a Intézmények'!BB98+'4 ba Polg Hiv'!AG98</f>
        <v>689032</v>
      </c>
      <c r="D61" s="606">
        <f>+'4 a Intézmények'!BC98+'4 ba Polg Hiv'!AH98</f>
        <v>601206</v>
      </c>
      <c r="E61" s="597">
        <f t="shared" si="26"/>
        <v>0.87250000000000005</v>
      </c>
      <c r="F61" s="604"/>
      <c r="G61" s="643"/>
      <c r="H61" s="645"/>
      <c r="I61" s="583"/>
      <c r="J61" s="604">
        <f t="shared" si="24"/>
        <v>208380</v>
      </c>
      <c r="K61" s="645">
        <f t="shared" si="25"/>
        <v>689032</v>
      </c>
      <c r="L61" s="645">
        <f t="shared" si="28"/>
        <v>601206</v>
      </c>
      <c r="M61" s="583">
        <f t="shared" si="29"/>
        <v>0.87250000000000005</v>
      </c>
    </row>
    <row r="62" spans="1:13" ht="13.5" hidden="1" thickBot="1">
      <c r="A62" s="361" t="s">
        <v>268</v>
      </c>
      <c r="B62" s="614"/>
      <c r="C62" s="602"/>
      <c r="D62" s="602">
        <f>SUM(B62+C62)</f>
        <v>0</v>
      </c>
      <c r="E62" s="593" t="e">
        <f t="shared" si="26"/>
        <v>#DIV/0!</v>
      </c>
      <c r="F62" s="602">
        <f>'4 bbf Technikai'!N99</f>
        <v>0</v>
      </c>
      <c r="G62" s="669"/>
      <c r="H62" s="605">
        <f t="shared" si="23"/>
        <v>0</v>
      </c>
      <c r="I62" s="596" t="e">
        <f t="shared" si="27"/>
        <v>#DIV/0!</v>
      </c>
      <c r="J62" s="602">
        <f t="shared" si="24"/>
        <v>0</v>
      </c>
      <c r="K62" s="605">
        <f t="shared" si="25"/>
        <v>0</v>
      </c>
      <c r="L62" s="605">
        <f>SUM(J62+K62)</f>
        <v>0</v>
      </c>
      <c r="M62" s="596" t="e">
        <f t="shared" si="29"/>
        <v>#DIV/0!</v>
      </c>
    </row>
    <row r="63" spans="1:13" s="534" customFormat="1" ht="23.25" customHeight="1" thickBot="1">
      <c r="A63" s="368" t="s">
        <v>807</v>
      </c>
      <c r="B63" s="370">
        <f>B48+B51+B54+B57+B62</f>
        <v>7144587</v>
      </c>
      <c r="C63" s="370">
        <f>C48+C51+C54+C57+C62</f>
        <v>7965584</v>
      </c>
      <c r="D63" s="370">
        <f>D48+D51+D54+D57+D62</f>
        <v>7116915</v>
      </c>
      <c r="E63" s="569">
        <f t="shared" si="26"/>
        <v>0.89349999999999996</v>
      </c>
      <c r="F63" s="370">
        <f>F48+F51+F54+F57+F62</f>
        <v>2166715</v>
      </c>
      <c r="G63" s="370">
        <f>G48+G51+G54+G57+G62</f>
        <v>4230962</v>
      </c>
      <c r="H63" s="370">
        <f>H48+H51+H54+H57+H62</f>
        <v>3487505</v>
      </c>
      <c r="I63" s="569">
        <f t="shared" si="27"/>
        <v>0.82430000000000003</v>
      </c>
      <c r="J63" s="370">
        <f t="shared" ref="J63:J69" si="30">SUM(B63+F63)</f>
        <v>9311302</v>
      </c>
      <c r="K63" s="370">
        <f t="shared" si="25"/>
        <v>12196546</v>
      </c>
      <c r="L63" s="370">
        <f>SUM(D63+H63)</f>
        <v>10604420</v>
      </c>
      <c r="M63" s="569">
        <f t="shared" si="29"/>
        <v>0.86950000000000005</v>
      </c>
    </row>
    <row r="64" spans="1:13">
      <c r="A64" s="346" t="s">
        <v>269</v>
      </c>
      <c r="B64" s="606">
        <f>B50+B52+B55+B58+B59</f>
        <v>6909335</v>
      </c>
      <c r="C64" s="606">
        <f>C50+C52+C55+C58+C59</f>
        <v>7169678</v>
      </c>
      <c r="D64" s="606">
        <f>D50+D52+D55+D58+D59</f>
        <v>6408835</v>
      </c>
      <c r="E64" s="597">
        <f t="shared" si="26"/>
        <v>0.89390000000000003</v>
      </c>
      <c r="F64" s="606">
        <f>F50+F52+F55+F58+F59</f>
        <v>204684</v>
      </c>
      <c r="G64" s="606">
        <f>G50+G52+G55+G58+G59</f>
        <v>553232</v>
      </c>
      <c r="H64" s="606">
        <f>H50+H52+H55+H58+H59</f>
        <v>225713</v>
      </c>
      <c r="I64" s="597">
        <f t="shared" si="27"/>
        <v>0.40799999999999997</v>
      </c>
      <c r="J64" s="606">
        <f t="shared" si="30"/>
        <v>7114019</v>
      </c>
      <c r="K64" s="604">
        <f t="shared" ref="K64:K69" si="31">SUM(C64+G64)</f>
        <v>7722910</v>
      </c>
      <c r="L64" s="604">
        <f>SUM(D64+H64)</f>
        <v>6634548</v>
      </c>
      <c r="M64" s="597">
        <f t="shared" si="29"/>
        <v>0.85909999999999997</v>
      </c>
    </row>
    <row r="65" spans="1:13" ht="13.5" thickBot="1">
      <c r="A65" s="347" t="s">
        <v>270</v>
      </c>
      <c r="B65" s="607">
        <f>B49+B53+B56+B60+B61+B62</f>
        <v>235252</v>
      </c>
      <c r="C65" s="607">
        <f>C49+C53+C56+C60+C61+C62</f>
        <v>795906</v>
      </c>
      <c r="D65" s="607">
        <f>D49+D53+D56+D60+D61+D62</f>
        <v>708080</v>
      </c>
      <c r="E65" s="598">
        <f t="shared" si="26"/>
        <v>0.88970000000000005</v>
      </c>
      <c r="F65" s="607">
        <f>F49+F53+F56+F60+F61+F62</f>
        <v>1962031</v>
      </c>
      <c r="G65" s="607">
        <f>G49+G53+G56+G60+G61+G62</f>
        <v>3677730</v>
      </c>
      <c r="H65" s="607">
        <f>H49+H53+H56+H60+H61+H62</f>
        <v>3261792</v>
      </c>
      <c r="I65" s="598">
        <f t="shared" si="27"/>
        <v>0.88690000000000002</v>
      </c>
      <c r="J65" s="607">
        <f t="shared" si="30"/>
        <v>2197283</v>
      </c>
      <c r="K65" s="637">
        <f t="shared" si="31"/>
        <v>4473636</v>
      </c>
      <c r="L65" s="637">
        <f>SUM(D65+H65)</f>
        <v>3969872</v>
      </c>
      <c r="M65" s="598">
        <f t="shared" si="29"/>
        <v>0.88739999999999997</v>
      </c>
    </row>
    <row r="66" spans="1:13" s="7" customFormat="1" ht="24" customHeight="1" thickBot="1">
      <c r="A66" s="367" t="s">
        <v>810</v>
      </c>
      <c r="B66" s="338">
        <f t="shared" ref="B66:H66" si="32">SUM(B45+B63)</f>
        <v>9006302</v>
      </c>
      <c r="C66" s="285">
        <f t="shared" si="32"/>
        <v>10113705</v>
      </c>
      <c r="D66" s="285">
        <f t="shared" si="32"/>
        <v>9254936</v>
      </c>
      <c r="E66" s="546">
        <f t="shared" si="26"/>
        <v>0.91510000000000002</v>
      </c>
      <c r="F66" s="338">
        <f t="shared" si="32"/>
        <v>14321682</v>
      </c>
      <c r="G66" s="338">
        <f t="shared" si="32"/>
        <v>16593667</v>
      </c>
      <c r="H66" s="338">
        <f t="shared" si="32"/>
        <v>15590664</v>
      </c>
      <c r="I66" s="553">
        <f t="shared" si="27"/>
        <v>0.93959999999999999</v>
      </c>
      <c r="J66" s="338">
        <f t="shared" si="30"/>
        <v>23327984</v>
      </c>
      <c r="K66" s="285">
        <f>SUM(K45+K63)</f>
        <v>26707372</v>
      </c>
      <c r="L66" s="285">
        <f>SUM(L45+L63)</f>
        <v>24845600</v>
      </c>
      <c r="M66" s="553">
        <f t="shared" si="29"/>
        <v>0.93030000000000002</v>
      </c>
    </row>
    <row r="67" spans="1:13" s="1" customFormat="1" ht="19.5" customHeight="1" thickBot="1">
      <c r="A67" s="11" t="s">
        <v>257</v>
      </c>
      <c r="B67" s="615"/>
      <c r="C67" s="610"/>
      <c r="D67" s="671">
        <f>SUM(B67+C67)</f>
        <v>0</v>
      </c>
      <c r="E67" s="599"/>
      <c r="F67" s="671">
        <f>'4 c Önk.'!K95+'4 c Önk.'!K96</f>
        <v>-6890203</v>
      </c>
      <c r="G67" s="671">
        <f>'4 c Önk.'!L95+'4 c Önk.'!L96</f>
        <v>-6962995</v>
      </c>
      <c r="H67" s="671">
        <f>'4 c Önk.'!M95+'4 c Önk.'!M96</f>
        <v>-6202152</v>
      </c>
      <c r="I67" s="599">
        <f t="shared" si="27"/>
        <v>0.89070000000000005</v>
      </c>
      <c r="J67" s="608">
        <f t="shared" si="30"/>
        <v>-6890203</v>
      </c>
      <c r="K67" s="608">
        <f t="shared" si="31"/>
        <v>-6962995</v>
      </c>
      <c r="L67" s="608">
        <f>SUM(D67+H67)</f>
        <v>-6202152</v>
      </c>
      <c r="M67" s="599">
        <f t="shared" si="29"/>
        <v>0.89070000000000005</v>
      </c>
    </row>
    <row r="68" spans="1:13" s="10" customFormat="1" ht="17.25" customHeight="1" thickBot="1">
      <c r="A68" s="117" t="s">
        <v>258</v>
      </c>
      <c r="B68" s="616"/>
      <c r="C68" s="670"/>
      <c r="D68" s="670">
        <f>SUM(B68+C68)</f>
        <v>0</v>
      </c>
      <c r="E68" s="673"/>
      <c r="F68" s="609">
        <f>'4 c Önk.'!K97+'4 c Önk.'!K98</f>
        <v>-208380</v>
      </c>
      <c r="G68" s="609">
        <f>'4 c Önk.'!L97+'4 c Önk.'!L98</f>
        <v>-690282</v>
      </c>
      <c r="H68" s="609">
        <f>'4 c Önk.'!M97+'4 c Önk.'!M98</f>
        <v>-602456</v>
      </c>
      <c r="I68" s="600">
        <f t="shared" si="27"/>
        <v>0.87280000000000002</v>
      </c>
      <c r="J68" s="609">
        <f>SUM(B68+F68)</f>
        <v>-208380</v>
      </c>
      <c r="K68" s="670">
        <f>SUM(C68+G68)</f>
        <v>-690282</v>
      </c>
      <c r="L68" s="670">
        <f>SUM(D68+H68)</f>
        <v>-602456</v>
      </c>
      <c r="M68" s="600">
        <f t="shared" si="29"/>
        <v>0.87280000000000002</v>
      </c>
    </row>
    <row r="69" spans="1:13" s="10" customFormat="1" ht="19.5" customHeight="1" thickBot="1">
      <c r="A69" s="120" t="s">
        <v>811</v>
      </c>
      <c r="B69" s="617">
        <f>SUM(B67+B68)</f>
        <v>0</v>
      </c>
      <c r="C69" s="610">
        <f>SUM(C67+C68)</f>
        <v>0</v>
      </c>
      <c r="D69" s="610">
        <f>SUM(B69+C69)</f>
        <v>0</v>
      </c>
      <c r="E69" s="601"/>
      <c r="F69" s="610">
        <f>SUM(F67+F68)</f>
        <v>-7098583</v>
      </c>
      <c r="G69" s="610">
        <f>SUM(G67+G68)</f>
        <v>-7653277</v>
      </c>
      <c r="H69" s="610">
        <f>SUM(H67+H68)</f>
        <v>-6804608</v>
      </c>
      <c r="I69" s="601">
        <f t="shared" si="27"/>
        <v>0.8891</v>
      </c>
      <c r="J69" s="610">
        <f t="shared" si="30"/>
        <v>-7098583</v>
      </c>
      <c r="K69" s="610">
        <f t="shared" si="31"/>
        <v>-7653277</v>
      </c>
      <c r="L69" s="610">
        <f>SUM(D69+H69)</f>
        <v>-6804608</v>
      </c>
      <c r="M69" s="601">
        <f t="shared" si="29"/>
        <v>0.8891</v>
      </c>
    </row>
    <row r="70" spans="1:13" s="7" customFormat="1" ht="24" customHeight="1" thickBot="1">
      <c r="A70" s="367" t="s">
        <v>812</v>
      </c>
      <c r="B70" s="338">
        <f t="shared" ref="B70:L70" si="33">SUM(B66+B69)</f>
        <v>9006302</v>
      </c>
      <c r="C70" s="285">
        <f t="shared" si="33"/>
        <v>10113705</v>
      </c>
      <c r="D70" s="285">
        <f t="shared" si="33"/>
        <v>9254936</v>
      </c>
      <c r="E70" s="546">
        <f t="shared" si="26"/>
        <v>0.91510000000000002</v>
      </c>
      <c r="F70" s="338">
        <f t="shared" si="33"/>
        <v>7223099</v>
      </c>
      <c r="G70" s="338">
        <f t="shared" si="33"/>
        <v>8940390</v>
      </c>
      <c r="H70" s="338">
        <f t="shared" si="33"/>
        <v>8786056</v>
      </c>
      <c r="I70" s="553">
        <f t="shared" si="27"/>
        <v>0.98270000000000002</v>
      </c>
      <c r="J70" s="338">
        <f t="shared" si="33"/>
        <v>16229401</v>
      </c>
      <c r="K70" s="285">
        <f t="shared" si="33"/>
        <v>19054095</v>
      </c>
      <c r="L70" s="285">
        <f t="shared" si="33"/>
        <v>18040992</v>
      </c>
      <c r="M70" s="553">
        <f t="shared" si="29"/>
        <v>0.94679999999999997</v>
      </c>
    </row>
  </sheetData>
  <mergeCells count="8">
    <mergeCell ref="A3:L3"/>
    <mergeCell ref="B6:D6"/>
    <mergeCell ref="F6:H6"/>
    <mergeCell ref="J6:L6"/>
    <mergeCell ref="K4:L4"/>
    <mergeCell ref="B5:E5"/>
    <mergeCell ref="F5:I5"/>
    <mergeCell ref="J5:M5"/>
  </mergeCells>
  <phoneticPr fontId="17" type="noConversion"/>
  <printOptions horizontalCentered="1"/>
  <pageMargins left="0.62992125984251968" right="0.19685039370078741" top="0.70866141732283472" bottom="0.47244094488188981" header="0.43307086614173229" footer="0.70866141732283472"/>
  <pageSetup paperSize="9" scale="65" firstPageNumber="3" orientation="landscape" verticalDpi="300" r:id="rId1"/>
  <headerFooter alignWithMargins="0">
    <oddHeader>&amp;R&amp;8 2.1. m. a 21/2015 (V.4.) önkormányzati rendelethez</oddHeader>
    <oddFooter>&amp;C&amp;P. oldal</oddFooter>
  </headerFooter>
  <rowBreaks count="1" manualBreakCount="1">
    <brk id="34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AP448"/>
  <sheetViews>
    <sheetView view="pageBreakPreview" zoomScale="75" zoomScaleNormal="7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7" sqref="I17"/>
    </sheetView>
  </sheetViews>
  <sheetFormatPr defaultRowHeight="15"/>
  <cols>
    <col min="1" max="1" width="2.140625" style="959" customWidth="1"/>
    <col min="2" max="2" width="52" style="959" customWidth="1"/>
    <col min="3" max="3" width="11.140625" style="964" bestFit="1" customWidth="1"/>
    <col min="4" max="4" width="10.28515625" style="964" hidden="1" customWidth="1"/>
    <col min="5" max="5" width="9.28515625" style="965" hidden="1" customWidth="1"/>
    <col min="6" max="6" width="8.5703125" style="959" customWidth="1"/>
    <col min="7" max="7" width="10.7109375" style="959" customWidth="1"/>
    <col min="8" max="8" width="9.28515625" style="959" customWidth="1"/>
    <col min="9" max="9" width="10.28515625" style="319" customWidth="1"/>
    <col min="10" max="10" width="10.42578125" style="966" customWidth="1"/>
    <col min="11" max="11" width="11.140625" style="321" bestFit="1" customWidth="1"/>
    <col min="12" max="12" width="11.140625" style="321" hidden="1" customWidth="1"/>
    <col min="13" max="13" width="9.85546875" style="321" hidden="1" customWidth="1"/>
    <col min="14" max="14" width="9" style="321" customWidth="1"/>
    <col min="15" max="15" width="11.140625" style="321" bestFit="1" customWidth="1"/>
    <col min="16" max="16" width="8.140625" style="321" customWidth="1"/>
    <col min="17" max="17" width="9.85546875" style="321" customWidth="1"/>
    <col min="18" max="18" width="9.42578125" style="321" customWidth="1"/>
    <col min="19" max="19" width="10.85546875" style="321" customWidth="1"/>
    <col min="20" max="20" width="10.42578125" style="321" hidden="1" customWidth="1"/>
    <col min="21" max="21" width="9.85546875" style="321" hidden="1" customWidth="1"/>
    <col min="22" max="22" width="10.42578125" style="321" customWidth="1"/>
    <col min="23" max="23" width="11.28515625" style="321" customWidth="1"/>
    <col min="24" max="24" width="7.28515625" style="320" customWidth="1"/>
    <col min="25" max="25" width="10.7109375" style="319" customWidth="1"/>
    <col min="26" max="26" width="10.42578125" style="319" customWidth="1"/>
    <col min="27" max="16384" width="9.140625" style="959"/>
  </cols>
  <sheetData>
    <row r="1" spans="1:42" s="947" customFormat="1" ht="71.25" customHeight="1" thickBot="1">
      <c r="A1" s="1510" t="s">
        <v>1474</v>
      </c>
      <c r="B1" s="1511"/>
      <c r="C1" s="1511"/>
      <c r="D1" s="1511"/>
      <c r="E1" s="1511"/>
      <c r="F1" s="1511"/>
      <c r="G1" s="1511"/>
      <c r="H1" s="1511"/>
      <c r="I1" s="1511"/>
      <c r="J1" s="1511"/>
      <c r="K1" s="1511"/>
      <c r="L1" s="1511"/>
      <c r="M1" s="1511"/>
      <c r="N1" s="1511"/>
      <c r="O1" s="1511"/>
      <c r="P1" s="1511"/>
      <c r="Q1" s="1511"/>
      <c r="R1" s="1511"/>
      <c r="S1" s="1511"/>
      <c r="T1" s="1511"/>
      <c r="U1" s="1511"/>
      <c r="V1" s="1511"/>
      <c r="W1" s="1511"/>
      <c r="X1" s="1511"/>
      <c r="Y1" s="1512"/>
      <c r="Z1" s="1512"/>
      <c r="AA1" s="155"/>
      <c r="AB1" s="155"/>
      <c r="AC1" s="155"/>
      <c r="AD1" s="155"/>
      <c r="AE1" s="155"/>
      <c r="AF1" s="155"/>
      <c r="AG1" s="946"/>
      <c r="AH1" s="946"/>
      <c r="AI1" s="946"/>
      <c r="AJ1" s="946"/>
      <c r="AK1" s="946"/>
      <c r="AL1" s="946"/>
      <c r="AM1" s="946"/>
      <c r="AN1" s="946"/>
      <c r="AO1" s="946"/>
      <c r="AP1" s="946"/>
    </row>
    <row r="2" spans="1:42" s="769" customFormat="1" ht="19.5" customHeight="1" thickBot="1">
      <c r="A2" s="1491" t="s">
        <v>222</v>
      </c>
      <c r="B2" s="1492"/>
      <c r="C2" s="1479" t="s">
        <v>912</v>
      </c>
      <c r="D2" s="1480"/>
      <c r="E2" s="1480"/>
      <c r="F2" s="1480"/>
      <c r="G2" s="1480"/>
      <c r="H2" s="1480"/>
      <c r="I2" s="1480"/>
      <c r="J2" s="1481"/>
      <c r="K2" s="1479" t="s">
        <v>902</v>
      </c>
      <c r="L2" s="1480"/>
      <c r="M2" s="1480"/>
      <c r="N2" s="1480"/>
      <c r="O2" s="1480"/>
      <c r="P2" s="1480"/>
      <c r="Q2" s="1480"/>
      <c r="R2" s="1481"/>
      <c r="S2" s="1479" t="s">
        <v>903</v>
      </c>
      <c r="T2" s="1480"/>
      <c r="U2" s="1480"/>
      <c r="V2" s="1480"/>
      <c r="W2" s="1480"/>
      <c r="X2" s="1480"/>
      <c r="Y2" s="1480"/>
      <c r="Z2" s="1481"/>
    </row>
    <row r="3" spans="1:42" s="769" customFormat="1" ht="26.25" customHeight="1" thickBot="1">
      <c r="A3" s="1493"/>
      <c r="B3" s="1494"/>
      <c r="C3" s="1498" t="s">
        <v>978</v>
      </c>
      <c r="D3" s="1499"/>
      <c r="E3" s="1500"/>
      <c r="F3" s="1501" t="s">
        <v>555</v>
      </c>
      <c r="G3" s="1502"/>
      <c r="H3" s="1502"/>
      <c r="I3" s="1502"/>
      <c r="J3" s="1513"/>
      <c r="K3" s="1504" t="s">
        <v>978</v>
      </c>
      <c r="L3" s="1505"/>
      <c r="M3" s="1506"/>
      <c r="N3" s="1509" t="s">
        <v>555</v>
      </c>
      <c r="O3" s="1507"/>
      <c r="P3" s="1507"/>
      <c r="Q3" s="1507"/>
      <c r="R3" s="1508"/>
      <c r="S3" s="1504" t="s">
        <v>978</v>
      </c>
      <c r="T3" s="1505"/>
      <c r="U3" s="1506"/>
      <c r="V3" s="1509" t="s">
        <v>555</v>
      </c>
      <c r="W3" s="1507"/>
      <c r="X3" s="1507"/>
      <c r="Y3" s="1507"/>
      <c r="Z3" s="1508"/>
    </row>
    <row r="4" spans="1:42" s="769" customFormat="1" ht="60" customHeight="1" thickBot="1">
      <c r="A4" s="1495"/>
      <c r="B4" s="1496"/>
      <c r="C4" s="864" t="s">
        <v>556</v>
      </c>
      <c r="D4" s="865" t="s">
        <v>557</v>
      </c>
      <c r="E4" s="866" t="s">
        <v>558</v>
      </c>
      <c r="F4" s="773" t="s">
        <v>878</v>
      </c>
      <c r="G4" s="948" t="s">
        <v>221</v>
      </c>
      <c r="H4" s="867" t="s">
        <v>227</v>
      </c>
      <c r="I4" s="774" t="s">
        <v>1176</v>
      </c>
      <c r="J4" s="774" t="s">
        <v>1175</v>
      </c>
      <c r="K4" s="774" t="s">
        <v>556</v>
      </c>
      <c r="L4" s="949" t="s">
        <v>557</v>
      </c>
      <c r="M4" s="949" t="s">
        <v>558</v>
      </c>
      <c r="N4" s="949" t="s">
        <v>878</v>
      </c>
      <c r="O4" s="776" t="s">
        <v>221</v>
      </c>
      <c r="P4" s="776" t="s">
        <v>227</v>
      </c>
      <c r="Q4" s="773" t="s">
        <v>181</v>
      </c>
      <c r="R4" s="773" t="s">
        <v>586</v>
      </c>
      <c r="S4" s="950" t="s">
        <v>556</v>
      </c>
      <c r="T4" s="771" t="s">
        <v>557</v>
      </c>
      <c r="U4" s="868" t="s">
        <v>558</v>
      </c>
      <c r="V4" s="773" t="s">
        <v>878</v>
      </c>
      <c r="W4" s="773" t="s">
        <v>221</v>
      </c>
      <c r="X4" s="773" t="s">
        <v>227</v>
      </c>
      <c r="Y4" s="774" t="s">
        <v>181</v>
      </c>
      <c r="Z4" s="774" t="s">
        <v>586</v>
      </c>
    </row>
    <row r="5" spans="1:42" s="769" customFormat="1" ht="14.25" customHeight="1">
      <c r="A5" s="789"/>
      <c r="B5" s="767"/>
      <c r="C5" s="869"/>
      <c r="D5" s="870"/>
      <c r="E5" s="871"/>
      <c r="F5" s="872"/>
      <c r="G5" s="873"/>
      <c r="H5" s="873"/>
      <c r="I5" s="482"/>
      <c r="J5" s="483"/>
      <c r="K5" s="874"/>
      <c r="L5" s="875"/>
      <c r="M5" s="875"/>
      <c r="N5" s="876"/>
      <c r="O5" s="875"/>
      <c r="P5" s="875"/>
      <c r="Q5" s="875"/>
      <c r="R5" s="875"/>
      <c r="S5" s="951"/>
      <c r="T5" s="879"/>
      <c r="U5" s="880"/>
      <c r="V5" s="952"/>
      <c r="W5" s="875"/>
      <c r="X5" s="875"/>
      <c r="Y5" s="482"/>
      <c r="Z5" s="483"/>
    </row>
    <row r="6" spans="1:42" s="769" customFormat="1" ht="14.25" customHeight="1">
      <c r="A6" s="20"/>
      <c r="B6" s="143"/>
      <c r="C6" s="881">
        <f>SUM(C7:C21)</f>
        <v>1169851</v>
      </c>
      <c r="D6" s="882">
        <f t="shared" ref="D6:Z6" si="0">SUM(D7:D21)</f>
        <v>921143</v>
      </c>
      <c r="E6" s="883">
        <f t="shared" si="0"/>
        <v>248708</v>
      </c>
      <c r="F6" s="884">
        <f t="shared" si="0"/>
        <v>4811</v>
      </c>
      <c r="G6" s="882">
        <f t="shared" si="0"/>
        <v>1000203</v>
      </c>
      <c r="H6" s="882">
        <f t="shared" si="0"/>
        <v>0</v>
      </c>
      <c r="I6" s="495">
        <f t="shared" si="0"/>
        <v>85542</v>
      </c>
      <c r="J6" s="484">
        <f t="shared" si="0"/>
        <v>79295</v>
      </c>
      <c r="K6" s="881">
        <f>N6+O6+P6+Q6+R6</f>
        <v>1473958</v>
      </c>
      <c r="L6" s="882">
        <f t="shared" si="0"/>
        <v>1217594</v>
      </c>
      <c r="M6" s="883">
        <f t="shared" si="0"/>
        <v>346174</v>
      </c>
      <c r="N6" s="884">
        <f t="shared" si="0"/>
        <v>20261</v>
      </c>
      <c r="O6" s="882">
        <f t="shared" si="0"/>
        <v>1328911</v>
      </c>
      <c r="P6" s="882">
        <f t="shared" si="0"/>
        <v>0</v>
      </c>
      <c r="Q6" s="495">
        <f t="shared" si="0"/>
        <v>85542</v>
      </c>
      <c r="R6" s="484">
        <f t="shared" si="0"/>
        <v>39244</v>
      </c>
      <c r="S6" s="953">
        <f t="shared" si="0"/>
        <v>868426</v>
      </c>
      <c r="T6" s="882">
        <f t="shared" si="0"/>
        <v>665088</v>
      </c>
      <c r="U6" s="883">
        <f t="shared" si="0"/>
        <v>203338</v>
      </c>
      <c r="V6" s="884">
        <f t="shared" si="0"/>
        <v>38551</v>
      </c>
      <c r="W6" s="882">
        <f t="shared" si="0"/>
        <v>744908</v>
      </c>
      <c r="X6" s="882">
        <f t="shared" si="0"/>
        <v>0</v>
      </c>
      <c r="Y6" s="495">
        <f t="shared" si="0"/>
        <v>49656</v>
      </c>
      <c r="Z6" s="484">
        <f t="shared" si="0"/>
        <v>35311</v>
      </c>
    </row>
    <row r="7" spans="1:42" s="818" customFormat="1" ht="17.25" customHeight="1">
      <c r="A7" s="21"/>
      <c r="B7" s="249" t="s">
        <v>1056</v>
      </c>
      <c r="C7" s="855">
        <f>D7+E7</f>
        <v>98853</v>
      </c>
      <c r="D7" s="511">
        <v>77837</v>
      </c>
      <c r="E7" s="511">
        <v>21016</v>
      </c>
      <c r="F7" s="885">
        <v>3311</v>
      </c>
      <c r="G7" s="801"/>
      <c r="H7" s="801"/>
      <c r="I7" s="278">
        <v>85542</v>
      </c>
      <c r="J7" s="281">
        <v>10000</v>
      </c>
      <c r="K7" s="479">
        <v>237041</v>
      </c>
      <c r="L7" s="473">
        <v>186646</v>
      </c>
      <c r="M7" s="954">
        <v>50394</v>
      </c>
      <c r="N7" s="278">
        <v>6805</v>
      </c>
      <c r="O7" s="278">
        <v>134694</v>
      </c>
      <c r="P7" s="278">
        <v>0</v>
      </c>
      <c r="Q7" s="278">
        <v>85542</v>
      </c>
      <c r="R7" s="281">
        <v>10000</v>
      </c>
      <c r="S7" s="955">
        <f>T7+U7</f>
        <v>197643</v>
      </c>
      <c r="T7" s="511">
        <v>148249</v>
      </c>
      <c r="U7" s="512">
        <v>49394</v>
      </c>
      <c r="V7" s="185">
        <v>20771</v>
      </c>
      <c r="W7" s="511">
        <v>119401</v>
      </c>
      <c r="X7" s="511"/>
      <c r="Y7" s="511">
        <v>49656</v>
      </c>
      <c r="Z7" s="512">
        <v>7815</v>
      </c>
    </row>
    <row r="8" spans="1:42" s="818" customFormat="1" ht="18.75" customHeight="1">
      <c r="A8" s="21"/>
      <c r="B8" s="249" t="s">
        <v>1142</v>
      </c>
      <c r="C8" s="855">
        <f t="shared" ref="C8:C13" si="1">D8+E8</f>
        <v>29244</v>
      </c>
      <c r="D8" s="511">
        <v>23027</v>
      </c>
      <c r="E8" s="511">
        <v>6217</v>
      </c>
      <c r="F8" s="885"/>
      <c r="G8" s="801"/>
      <c r="H8" s="801"/>
      <c r="I8" s="278"/>
      <c r="J8" s="281">
        <v>29244</v>
      </c>
      <c r="K8" s="479">
        <f t="shared" ref="K8:K14" si="2">L8+M8</f>
        <v>194960</v>
      </c>
      <c r="L8" s="473">
        <v>153512</v>
      </c>
      <c r="M8" s="486">
        <v>41448</v>
      </c>
      <c r="N8" s="278">
        <v>0</v>
      </c>
      <c r="O8" s="278">
        <v>165716</v>
      </c>
      <c r="P8" s="278">
        <v>0</v>
      </c>
      <c r="Q8" s="278">
        <v>0</v>
      </c>
      <c r="R8" s="278">
        <v>29244</v>
      </c>
      <c r="S8" s="955">
        <f t="shared" ref="S8:S15" si="3">T8+U8</f>
        <v>180460</v>
      </c>
      <c r="T8" s="511">
        <v>142115</v>
      </c>
      <c r="U8" s="512">
        <v>38345</v>
      </c>
      <c r="V8" s="185"/>
      <c r="W8" s="511">
        <v>152988</v>
      </c>
      <c r="X8" s="511"/>
      <c r="Y8" s="511"/>
      <c r="Z8" s="512">
        <v>27473</v>
      </c>
    </row>
    <row r="9" spans="1:42" s="931" customFormat="1" ht="15.75">
      <c r="A9" s="943"/>
      <c r="B9" s="250" t="s">
        <v>1143</v>
      </c>
      <c r="C9" s="855">
        <f t="shared" si="1"/>
        <v>31201</v>
      </c>
      <c r="D9" s="511">
        <v>24568</v>
      </c>
      <c r="E9" s="511">
        <v>6633</v>
      </c>
      <c r="F9" s="885"/>
      <c r="G9" s="801"/>
      <c r="H9" s="801"/>
      <c r="I9" s="278"/>
      <c r="J9" s="281">
        <v>31201</v>
      </c>
      <c r="K9" s="479">
        <v>0</v>
      </c>
      <c r="L9" s="473">
        <v>56064</v>
      </c>
      <c r="M9" s="486">
        <v>15137</v>
      </c>
      <c r="N9" s="278">
        <v>0</v>
      </c>
      <c r="O9" s="278">
        <v>0</v>
      </c>
      <c r="P9" s="278">
        <v>0</v>
      </c>
      <c r="Q9" s="278">
        <v>0</v>
      </c>
      <c r="R9" s="278">
        <v>0</v>
      </c>
      <c r="S9" s="955"/>
      <c r="T9" s="511"/>
      <c r="U9" s="512"/>
      <c r="V9" s="185"/>
      <c r="W9" s="511"/>
      <c r="X9" s="511"/>
      <c r="Y9" s="511"/>
      <c r="Z9" s="512"/>
    </row>
    <row r="10" spans="1:42" s="931" customFormat="1" ht="20.25" customHeight="1">
      <c r="A10" s="943"/>
      <c r="B10" s="250" t="s">
        <v>1144</v>
      </c>
      <c r="C10" s="855">
        <f t="shared" si="1"/>
        <v>8850</v>
      </c>
      <c r="D10" s="511">
        <v>6969</v>
      </c>
      <c r="E10" s="511">
        <v>1881</v>
      </c>
      <c r="F10" s="885"/>
      <c r="G10" s="801"/>
      <c r="H10" s="801"/>
      <c r="I10" s="278"/>
      <c r="J10" s="281">
        <v>8850</v>
      </c>
      <c r="K10" s="479">
        <v>0</v>
      </c>
      <c r="L10" s="473">
        <v>18779</v>
      </c>
      <c r="M10" s="486">
        <v>5071</v>
      </c>
      <c r="N10" s="278">
        <v>0</v>
      </c>
      <c r="O10" s="278">
        <v>0</v>
      </c>
      <c r="P10" s="278">
        <v>0</v>
      </c>
      <c r="Q10" s="278">
        <v>0</v>
      </c>
      <c r="R10" s="278">
        <v>0</v>
      </c>
      <c r="S10" s="955"/>
      <c r="T10" s="511"/>
      <c r="U10" s="511"/>
      <c r="V10" s="185"/>
      <c r="W10" s="511"/>
      <c r="X10" s="511"/>
      <c r="Y10" s="511"/>
      <c r="Z10" s="512"/>
    </row>
    <row r="11" spans="1:42" s="931" customFormat="1" ht="17.25" customHeight="1">
      <c r="A11" s="943"/>
      <c r="B11" s="250" t="s">
        <v>1145</v>
      </c>
      <c r="C11" s="855">
        <f t="shared" si="1"/>
        <v>4500</v>
      </c>
      <c r="D11" s="511">
        <v>3543</v>
      </c>
      <c r="E11" s="511">
        <v>957</v>
      </c>
      <c r="F11" s="885">
        <v>1500</v>
      </c>
      <c r="G11" s="801">
        <v>3000</v>
      </c>
      <c r="H11" s="801"/>
      <c r="I11" s="278"/>
      <c r="J11" s="281"/>
      <c r="K11" s="479">
        <f t="shared" si="2"/>
        <v>4500</v>
      </c>
      <c r="L11" s="473">
        <v>3543</v>
      </c>
      <c r="M11" s="486">
        <v>957</v>
      </c>
      <c r="N11" s="278">
        <v>1500</v>
      </c>
      <c r="O11" s="278">
        <v>3000</v>
      </c>
      <c r="P11" s="278">
        <v>0</v>
      </c>
      <c r="Q11" s="278">
        <v>0</v>
      </c>
      <c r="R11" s="278">
        <v>0</v>
      </c>
      <c r="S11" s="955">
        <f t="shared" si="3"/>
        <v>4136</v>
      </c>
      <c r="T11" s="511">
        <v>4026</v>
      </c>
      <c r="U11" s="512">
        <v>110</v>
      </c>
      <c r="V11" s="185">
        <v>770</v>
      </c>
      <c r="W11" s="511">
        <v>3365</v>
      </c>
      <c r="X11" s="511"/>
      <c r="Y11" s="511"/>
      <c r="Z11" s="512"/>
    </row>
    <row r="12" spans="1:42" s="818" customFormat="1" ht="36" customHeight="1">
      <c r="A12" s="21"/>
      <c r="B12" s="403" t="s">
        <v>213</v>
      </c>
      <c r="C12" s="855">
        <f t="shared" si="1"/>
        <v>23609</v>
      </c>
      <c r="D12" s="511">
        <v>18590</v>
      </c>
      <c r="E12" s="511">
        <v>5019</v>
      </c>
      <c r="F12" s="885"/>
      <c r="G12" s="801">
        <v>23609</v>
      </c>
      <c r="H12" s="402"/>
      <c r="I12" s="278"/>
      <c r="J12" s="281"/>
      <c r="K12" s="479">
        <f t="shared" si="2"/>
        <v>23609</v>
      </c>
      <c r="L12" s="473">
        <v>19876</v>
      </c>
      <c r="M12" s="486">
        <v>3733</v>
      </c>
      <c r="N12" s="278">
        <v>0</v>
      </c>
      <c r="O12" s="278">
        <v>23609</v>
      </c>
      <c r="P12" s="278">
        <v>0</v>
      </c>
      <c r="Q12" s="278">
        <v>0</v>
      </c>
      <c r="R12" s="281">
        <v>0</v>
      </c>
      <c r="S12" s="955"/>
      <c r="T12" s="511"/>
      <c r="U12" s="511"/>
      <c r="V12" s="185"/>
      <c r="W12" s="511"/>
      <c r="X12" s="511"/>
      <c r="Y12" s="511"/>
      <c r="Z12" s="512"/>
    </row>
    <row r="13" spans="1:42" s="818" customFormat="1" ht="33.75" customHeight="1">
      <c r="A13" s="21"/>
      <c r="B13" s="403" t="s">
        <v>214</v>
      </c>
      <c r="C13" s="855">
        <f t="shared" si="1"/>
        <v>973594</v>
      </c>
      <c r="D13" s="511">
        <v>766609</v>
      </c>
      <c r="E13" s="511">
        <v>206985</v>
      </c>
      <c r="F13" s="885"/>
      <c r="G13" s="801">
        <v>973594</v>
      </c>
      <c r="H13" s="801"/>
      <c r="I13" s="278"/>
      <c r="J13" s="281"/>
      <c r="K13" s="479">
        <f t="shared" si="2"/>
        <v>973310</v>
      </c>
      <c r="L13" s="473">
        <v>768451</v>
      </c>
      <c r="M13" s="486">
        <v>204859</v>
      </c>
      <c r="N13" s="278">
        <v>9716</v>
      </c>
      <c r="O13" s="278">
        <v>963594</v>
      </c>
      <c r="P13" s="278">
        <v>0</v>
      </c>
      <c r="Q13" s="278">
        <v>0</v>
      </c>
      <c r="R13" s="281">
        <v>0</v>
      </c>
      <c r="S13" s="955">
        <f t="shared" si="3"/>
        <v>458196</v>
      </c>
      <c r="T13" s="511">
        <v>355695</v>
      </c>
      <c r="U13" s="511">
        <v>102501</v>
      </c>
      <c r="V13" s="185">
        <v>14270</v>
      </c>
      <c r="W13" s="511">
        <v>443903</v>
      </c>
      <c r="X13" s="511"/>
      <c r="Y13" s="511"/>
      <c r="Z13" s="512">
        <v>23</v>
      </c>
    </row>
    <row r="14" spans="1:42" s="931" customFormat="1" ht="34.5" customHeight="1">
      <c r="A14" s="943"/>
      <c r="B14" s="403" t="s">
        <v>1058</v>
      </c>
      <c r="C14" s="855"/>
      <c r="D14" s="511"/>
      <c r="E14" s="512"/>
      <c r="F14" s="885"/>
      <c r="G14" s="801"/>
      <c r="H14" s="801"/>
      <c r="I14" s="278"/>
      <c r="J14" s="281"/>
      <c r="K14" s="479">
        <f t="shared" si="2"/>
        <v>35298</v>
      </c>
      <c r="L14" s="473">
        <v>10723</v>
      </c>
      <c r="M14" s="486">
        <v>24575</v>
      </c>
      <c r="N14" s="278">
        <v>0</v>
      </c>
      <c r="O14" s="278">
        <v>35298</v>
      </c>
      <c r="P14" s="278">
        <v>0</v>
      </c>
      <c r="Q14" s="278">
        <v>0</v>
      </c>
      <c r="R14" s="278">
        <v>0</v>
      </c>
      <c r="S14" s="955">
        <f t="shared" ref="S14" si="4">T14+U14</f>
        <v>23009</v>
      </c>
      <c r="T14" s="511">
        <v>11032</v>
      </c>
      <c r="U14" s="511">
        <v>11977</v>
      </c>
      <c r="V14" s="185">
        <v>623</v>
      </c>
      <c r="W14" s="511">
        <v>22386</v>
      </c>
      <c r="X14" s="511"/>
      <c r="Y14" s="511"/>
      <c r="Z14" s="512"/>
    </row>
    <row r="15" spans="1:42" s="769" customFormat="1" ht="21.75" customHeight="1">
      <c r="A15" s="789"/>
      <c r="B15" s="178" t="s">
        <v>1268</v>
      </c>
      <c r="C15" s="855"/>
      <c r="D15" s="511">
        <f t="shared" ref="D15:D21" si="5">SUM(C15)/1.27</f>
        <v>0</v>
      </c>
      <c r="E15" s="511">
        <f t="shared" ref="E15:E21" si="6">SUM(D15)*0.27</f>
        <v>0</v>
      </c>
      <c r="F15" s="885"/>
      <c r="G15" s="801"/>
      <c r="H15" s="801"/>
      <c r="I15" s="278"/>
      <c r="J15" s="281"/>
      <c r="K15" s="479">
        <v>5240</v>
      </c>
      <c r="L15" s="473">
        <v>0</v>
      </c>
      <c r="M15" s="473">
        <v>0</v>
      </c>
      <c r="N15" s="278">
        <v>2240</v>
      </c>
      <c r="O15" s="278">
        <v>3000</v>
      </c>
      <c r="P15" s="278">
        <v>0</v>
      </c>
      <c r="Q15" s="278">
        <v>0</v>
      </c>
      <c r="R15" s="278">
        <v>0</v>
      </c>
      <c r="S15" s="955">
        <f t="shared" si="3"/>
        <v>4982</v>
      </c>
      <c r="T15" s="278">
        <v>3971</v>
      </c>
      <c r="U15" s="281">
        <v>1011</v>
      </c>
      <c r="V15" s="480">
        <v>2117</v>
      </c>
      <c r="W15" s="278">
        <v>2865</v>
      </c>
      <c r="X15" s="278"/>
      <c r="Y15" s="278"/>
      <c r="Z15" s="281"/>
    </row>
    <row r="16" spans="1:42" s="769" customFormat="1" ht="18.75" customHeight="1">
      <c r="A16" s="789"/>
      <c r="B16" s="250"/>
      <c r="C16" s="855"/>
      <c r="D16" s="511">
        <f t="shared" si="5"/>
        <v>0</v>
      </c>
      <c r="E16" s="511">
        <f t="shared" si="6"/>
        <v>0</v>
      </c>
      <c r="F16" s="885"/>
      <c r="G16" s="801"/>
      <c r="H16" s="801"/>
      <c r="I16" s="278"/>
      <c r="J16" s="281"/>
      <c r="K16" s="479"/>
      <c r="L16" s="473"/>
      <c r="M16" s="473"/>
      <c r="N16" s="278"/>
      <c r="O16" s="278"/>
      <c r="P16" s="278"/>
      <c r="Q16" s="278"/>
      <c r="R16" s="278"/>
      <c r="S16" s="955"/>
      <c r="T16" s="278"/>
      <c r="U16" s="281"/>
      <c r="V16" s="480"/>
      <c r="W16" s="278"/>
      <c r="X16" s="278"/>
      <c r="Y16" s="278"/>
      <c r="Z16" s="281"/>
    </row>
    <row r="17" spans="1:26" s="957" customFormat="1" ht="31.5" customHeight="1">
      <c r="A17" s="956"/>
      <c r="B17" s="178"/>
      <c r="C17" s="855"/>
      <c r="D17" s="511">
        <f t="shared" si="5"/>
        <v>0</v>
      </c>
      <c r="E17" s="511">
        <f t="shared" si="6"/>
        <v>0</v>
      </c>
      <c r="F17" s="480"/>
      <c r="G17" s="278"/>
      <c r="H17" s="278"/>
      <c r="I17" s="278"/>
      <c r="J17" s="281"/>
      <c r="K17" s="479"/>
      <c r="L17" s="473"/>
      <c r="M17" s="473"/>
      <c r="N17" s="278"/>
      <c r="O17" s="278"/>
      <c r="P17" s="278"/>
      <c r="Q17" s="278"/>
      <c r="R17" s="281"/>
      <c r="S17" s="955"/>
      <c r="T17" s="278"/>
      <c r="U17" s="281"/>
      <c r="V17" s="480"/>
      <c r="W17" s="278"/>
      <c r="X17" s="278"/>
      <c r="Y17" s="278"/>
      <c r="Z17" s="281"/>
    </row>
    <row r="18" spans="1:26" s="957" customFormat="1" ht="29.25" customHeight="1">
      <c r="A18" s="956"/>
      <c r="B18" s="250"/>
      <c r="C18" s="855"/>
      <c r="D18" s="511">
        <f t="shared" si="5"/>
        <v>0</v>
      </c>
      <c r="E18" s="511">
        <f t="shared" si="6"/>
        <v>0</v>
      </c>
      <c r="F18" s="480"/>
      <c r="G18" s="278"/>
      <c r="H18" s="278"/>
      <c r="I18" s="278"/>
      <c r="J18" s="281"/>
      <c r="K18" s="479"/>
      <c r="L18" s="473"/>
      <c r="M18" s="473"/>
      <c r="N18" s="278"/>
      <c r="O18" s="278"/>
      <c r="P18" s="278"/>
      <c r="Q18" s="278"/>
      <c r="R18" s="278"/>
      <c r="S18" s="955"/>
      <c r="T18" s="278"/>
      <c r="U18" s="281"/>
      <c r="V18" s="480"/>
      <c r="W18" s="278"/>
      <c r="X18" s="278"/>
      <c r="Y18" s="278"/>
      <c r="Z18" s="281"/>
    </row>
    <row r="19" spans="1:26" s="957" customFormat="1" ht="20.25" customHeight="1">
      <c r="A19" s="956"/>
      <c r="B19" s="135"/>
      <c r="C19" s="855"/>
      <c r="D19" s="511">
        <f t="shared" si="5"/>
        <v>0</v>
      </c>
      <c r="E19" s="511">
        <f t="shared" si="6"/>
        <v>0</v>
      </c>
      <c r="F19" s="480"/>
      <c r="G19" s="278"/>
      <c r="H19" s="278"/>
      <c r="I19" s="278"/>
      <c r="J19" s="281"/>
      <c r="K19" s="479"/>
      <c r="L19" s="473"/>
      <c r="M19" s="473"/>
      <c r="N19" s="278"/>
      <c r="O19" s="278"/>
      <c r="P19" s="278"/>
      <c r="Q19" s="278"/>
      <c r="R19" s="278"/>
      <c r="S19" s="955"/>
      <c r="T19" s="278"/>
      <c r="U19" s="281"/>
      <c r="V19" s="480"/>
      <c r="W19" s="278"/>
      <c r="X19" s="278"/>
      <c r="Y19" s="278"/>
      <c r="Z19" s="281"/>
    </row>
    <row r="20" spans="1:26" s="957" customFormat="1" ht="30" customHeight="1">
      <c r="A20" s="956"/>
      <c r="B20" s="135"/>
      <c r="C20" s="855"/>
      <c r="D20" s="511">
        <f t="shared" si="5"/>
        <v>0</v>
      </c>
      <c r="E20" s="511">
        <f t="shared" si="6"/>
        <v>0</v>
      </c>
      <c r="F20" s="480"/>
      <c r="G20" s="278"/>
      <c r="H20" s="278"/>
      <c r="I20" s="278"/>
      <c r="J20" s="281"/>
      <c r="K20" s="479"/>
      <c r="L20" s="473"/>
      <c r="M20" s="473"/>
      <c r="N20" s="278"/>
      <c r="O20" s="278"/>
      <c r="P20" s="278"/>
      <c r="Q20" s="278"/>
      <c r="R20" s="278"/>
      <c r="S20" s="955"/>
      <c r="T20" s="278"/>
      <c r="U20" s="281"/>
      <c r="V20" s="480"/>
      <c r="W20" s="278"/>
      <c r="X20" s="278"/>
      <c r="Y20" s="278"/>
      <c r="Z20" s="281"/>
    </row>
    <row r="21" spans="1:26" s="957" customFormat="1" ht="40.5" customHeight="1" thickBot="1">
      <c r="A21" s="956"/>
      <c r="B21" s="135"/>
      <c r="C21" s="855"/>
      <c r="D21" s="511">
        <f t="shared" si="5"/>
        <v>0</v>
      </c>
      <c r="E21" s="511">
        <f t="shared" si="6"/>
        <v>0</v>
      </c>
      <c r="F21" s="480"/>
      <c r="G21" s="278"/>
      <c r="H21" s="278"/>
      <c r="I21" s="278"/>
      <c r="J21" s="281"/>
      <c r="K21" s="479"/>
      <c r="L21" s="473"/>
      <c r="M21" s="473"/>
      <c r="N21" s="278"/>
      <c r="O21" s="278"/>
      <c r="P21" s="278"/>
      <c r="Q21" s="278"/>
      <c r="R21" s="278"/>
      <c r="S21" s="955"/>
      <c r="T21" s="278"/>
      <c r="U21" s="281"/>
      <c r="V21" s="480"/>
      <c r="W21" s="278"/>
      <c r="X21" s="278"/>
      <c r="Y21" s="278"/>
      <c r="Z21" s="281"/>
    </row>
    <row r="22" spans="1:26" s="37" customFormat="1" ht="25.5" customHeight="1" thickBot="1">
      <c r="A22" s="833" t="s">
        <v>1177</v>
      </c>
      <c r="B22" s="958"/>
      <c r="C22" s="39">
        <f>SUM(C6:C21)/2</f>
        <v>1169851</v>
      </c>
      <c r="D22" s="39">
        <f t="shared" ref="D22:Z22" si="7">SUM(D6:D21)/2</f>
        <v>921143</v>
      </c>
      <c r="E22" s="39">
        <f t="shared" si="7"/>
        <v>248708</v>
      </c>
      <c r="F22" s="39">
        <f t="shared" si="7"/>
        <v>4811</v>
      </c>
      <c r="G22" s="39">
        <f t="shared" si="7"/>
        <v>1000203</v>
      </c>
      <c r="H22" s="39">
        <f t="shared" si="7"/>
        <v>0</v>
      </c>
      <c r="I22" s="39">
        <f t="shared" si="7"/>
        <v>85542</v>
      </c>
      <c r="J22" s="39">
        <f t="shared" si="7"/>
        <v>79295</v>
      </c>
      <c r="K22" s="39">
        <f t="shared" si="7"/>
        <v>1473958</v>
      </c>
      <c r="L22" s="39">
        <f t="shared" si="7"/>
        <v>1217594</v>
      </c>
      <c r="M22" s="39">
        <f t="shared" si="7"/>
        <v>346174</v>
      </c>
      <c r="N22" s="39">
        <f t="shared" si="7"/>
        <v>20261</v>
      </c>
      <c r="O22" s="39">
        <f t="shared" si="7"/>
        <v>1328911</v>
      </c>
      <c r="P22" s="39">
        <f t="shared" si="7"/>
        <v>0</v>
      </c>
      <c r="Q22" s="39">
        <f t="shared" si="7"/>
        <v>85542</v>
      </c>
      <c r="R22" s="39">
        <f t="shared" si="7"/>
        <v>39244</v>
      </c>
      <c r="S22" s="39">
        <f t="shared" si="7"/>
        <v>868426</v>
      </c>
      <c r="T22" s="39">
        <f t="shared" si="7"/>
        <v>665088</v>
      </c>
      <c r="U22" s="39">
        <f t="shared" si="7"/>
        <v>203338</v>
      </c>
      <c r="V22" s="39">
        <f t="shared" si="7"/>
        <v>38551</v>
      </c>
      <c r="W22" s="39">
        <f t="shared" si="7"/>
        <v>744908</v>
      </c>
      <c r="X22" s="39">
        <f t="shared" si="7"/>
        <v>0</v>
      </c>
      <c r="Y22" s="39">
        <f t="shared" si="7"/>
        <v>49656</v>
      </c>
      <c r="Z22" s="190">
        <f t="shared" si="7"/>
        <v>35311</v>
      </c>
    </row>
    <row r="23" spans="1:26">
      <c r="C23" s="960"/>
      <c r="D23" s="960"/>
      <c r="E23" s="961"/>
      <c r="F23" s="962"/>
      <c r="G23" s="962"/>
      <c r="H23" s="962"/>
      <c r="I23" s="321"/>
      <c r="J23" s="963"/>
    </row>
    <row r="24" spans="1:26">
      <c r="C24" s="960"/>
      <c r="D24" s="960"/>
      <c r="E24" s="961"/>
      <c r="F24" s="962"/>
      <c r="G24" s="962"/>
      <c r="H24" s="962"/>
      <c r="I24" s="321"/>
      <c r="J24" s="963"/>
    </row>
    <row r="25" spans="1:26">
      <c r="C25" s="960"/>
      <c r="D25" s="960"/>
      <c r="E25" s="961"/>
      <c r="F25" s="962"/>
      <c r="G25" s="962"/>
      <c r="H25" s="962"/>
      <c r="I25" s="321"/>
      <c r="J25" s="963"/>
    </row>
    <row r="26" spans="1:26">
      <c r="C26" s="960"/>
      <c r="D26" s="960"/>
      <c r="E26" s="961"/>
      <c r="F26" s="962"/>
      <c r="G26" s="962"/>
      <c r="H26" s="962"/>
      <c r="I26" s="321"/>
      <c r="J26" s="963"/>
    </row>
    <row r="27" spans="1:26">
      <c r="C27" s="960"/>
      <c r="D27" s="960"/>
      <c r="E27" s="961"/>
      <c r="F27" s="962"/>
      <c r="G27" s="962"/>
      <c r="H27" s="962"/>
      <c r="I27" s="321"/>
      <c r="J27" s="963"/>
    </row>
    <row r="28" spans="1:26">
      <c r="C28" s="960"/>
      <c r="D28" s="960"/>
      <c r="E28" s="961"/>
      <c r="F28" s="962"/>
      <c r="G28" s="962"/>
      <c r="H28" s="962"/>
      <c r="I28" s="321"/>
      <c r="J28" s="963"/>
    </row>
    <row r="29" spans="1:26">
      <c r="C29" s="960"/>
      <c r="D29" s="960"/>
      <c r="E29" s="961"/>
      <c r="F29" s="962"/>
      <c r="G29" s="962"/>
      <c r="H29" s="962"/>
      <c r="I29" s="321"/>
      <c r="J29" s="963"/>
    </row>
    <row r="30" spans="1:26">
      <c r="C30" s="960"/>
      <c r="D30" s="960"/>
      <c r="E30" s="961"/>
      <c r="F30" s="962"/>
      <c r="G30" s="962"/>
      <c r="H30" s="962"/>
      <c r="I30" s="321"/>
      <c r="J30" s="963"/>
    </row>
    <row r="31" spans="1:26">
      <c r="C31" s="960"/>
      <c r="D31" s="960"/>
      <c r="E31" s="961"/>
      <c r="F31" s="962"/>
      <c r="G31" s="962"/>
      <c r="H31" s="962"/>
      <c r="I31" s="321"/>
      <c r="J31" s="963"/>
    </row>
    <row r="32" spans="1:26">
      <c r="C32" s="960"/>
      <c r="D32" s="960"/>
      <c r="E32" s="961"/>
      <c r="F32" s="962"/>
      <c r="G32" s="962"/>
      <c r="H32" s="962"/>
      <c r="I32" s="321"/>
      <c r="J32" s="963"/>
    </row>
    <row r="33" spans="3:10">
      <c r="C33" s="960"/>
      <c r="D33" s="960"/>
      <c r="E33" s="961"/>
      <c r="F33" s="962"/>
      <c r="G33" s="962"/>
      <c r="H33" s="962"/>
      <c r="I33" s="321"/>
      <c r="J33" s="963"/>
    </row>
    <row r="34" spans="3:10">
      <c r="C34" s="960"/>
      <c r="D34" s="960"/>
      <c r="E34" s="961"/>
      <c r="F34" s="962"/>
      <c r="G34" s="962"/>
      <c r="H34" s="962"/>
      <c r="I34" s="321"/>
      <c r="J34" s="963"/>
    </row>
    <row r="35" spans="3:10">
      <c r="C35" s="960"/>
      <c r="D35" s="960"/>
      <c r="E35" s="961"/>
      <c r="F35" s="962"/>
      <c r="G35" s="962"/>
      <c r="H35" s="962"/>
      <c r="I35" s="321"/>
      <c r="J35" s="963"/>
    </row>
    <row r="36" spans="3:10">
      <c r="C36" s="960"/>
      <c r="D36" s="960"/>
      <c r="E36" s="961"/>
      <c r="F36" s="962"/>
      <c r="G36" s="962"/>
      <c r="H36" s="962"/>
      <c r="I36" s="321"/>
      <c r="J36" s="963"/>
    </row>
    <row r="37" spans="3:10">
      <c r="C37" s="960"/>
      <c r="D37" s="960"/>
      <c r="E37" s="961"/>
      <c r="F37" s="962"/>
      <c r="G37" s="962"/>
      <c r="H37" s="962"/>
      <c r="I37" s="321"/>
      <c r="J37" s="963"/>
    </row>
    <row r="38" spans="3:10">
      <c r="C38" s="960"/>
      <c r="D38" s="960"/>
      <c r="E38" s="961"/>
      <c r="F38" s="962"/>
      <c r="G38" s="962"/>
      <c r="H38" s="962"/>
      <c r="I38" s="321"/>
      <c r="J38" s="963"/>
    </row>
    <row r="39" spans="3:10">
      <c r="C39" s="960"/>
      <c r="D39" s="960"/>
      <c r="E39" s="961"/>
      <c r="F39" s="962"/>
      <c r="G39" s="962"/>
      <c r="H39" s="962"/>
      <c r="I39" s="321"/>
      <c r="J39" s="963"/>
    </row>
    <row r="40" spans="3:10">
      <c r="C40" s="960"/>
      <c r="D40" s="960"/>
      <c r="E40" s="961"/>
      <c r="F40" s="962"/>
      <c r="G40" s="962"/>
      <c r="H40" s="962"/>
      <c r="I40" s="321"/>
      <c r="J40" s="963"/>
    </row>
    <row r="41" spans="3:10">
      <c r="C41" s="960"/>
      <c r="D41" s="960"/>
      <c r="E41" s="961"/>
      <c r="F41" s="962"/>
      <c r="G41" s="962"/>
      <c r="H41" s="962"/>
      <c r="I41" s="321"/>
      <c r="J41" s="963"/>
    </row>
    <row r="42" spans="3:10">
      <c r="C42" s="960"/>
      <c r="D42" s="960"/>
      <c r="E42" s="961"/>
      <c r="F42" s="962"/>
      <c r="G42" s="962"/>
      <c r="H42" s="962"/>
      <c r="I42" s="321"/>
      <c r="J42" s="963"/>
    </row>
    <row r="43" spans="3:10">
      <c r="C43" s="960"/>
      <c r="D43" s="960"/>
      <c r="E43" s="961"/>
      <c r="F43" s="962"/>
      <c r="G43" s="962"/>
      <c r="H43" s="962"/>
      <c r="I43" s="321"/>
      <c r="J43" s="963"/>
    </row>
    <row r="44" spans="3:10">
      <c r="C44" s="960"/>
      <c r="D44" s="960"/>
      <c r="E44" s="961"/>
      <c r="F44" s="962"/>
      <c r="G44" s="962"/>
      <c r="H44" s="962"/>
      <c r="I44" s="321"/>
      <c r="J44" s="963"/>
    </row>
    <row r="45" spans="3:10">
      <c r="C45" s="960"/>
      <c r="D45" s="960"/>
      <c r="E45" s="961"/>
      <c r="F45" s="962"/>
      <c r="G45" s="962"/>
      <c r="H45" s="962"/>
      <c r="I45" s="321"/>
      <c r="J45" s="963"/>
    </row>
    <row r="46" spans="3:10">
      <c r="C46" s="960"/>
      <c r="D46" s="960"/>
      <c r="E46" s="961"/>
      <c r="F46" s="962"/>
      <c r="G46" s="962"/>
      <c r="H46" s="962"/>
      <c r="I46" s="321"/>
      <c r="J46" s="963"/>
    </row>
    <row r="47" spans="3:10">
      <c r="C47" s="960"/>
      <c r="D47" s="960"/>
      <c r="E47" s="961"/>
      <c r="F47" s="962"/>
      <c r="G47" s="962"/>
      <c r="H47" s="962"/>
      <c r="I47" s="321"/>
      <c r="J47" s="963"/>
    </row>
    <row r="48" spans="3:10">
      <c r="C48" s="960"/>
      <c r="D48" s="960"/>
      <c r="E48" s="961"/>
      <c r="F48" s="962"/>
      <c r="G48" s="962"/>
      <c r="H48" s="962"/>
      <c r="I48" s="321"/>
      <c r="J48" s="963"/>
    </row>
    <row r="49" spans="3:10">
      <c r="C49" s="960"/>
      <c r="D49" s="960"/>
      <c r="E49" s="961"/>
      <c r="F49" s="962"/>
      <c r="G49" s="962"/>
      <c r="H49" s="962"/>
      <c r="I49" s="321"/>
      <c r="J49" s="963"/>
    </row>
    <row r="50" spans="3:10">
      <c r="C50" s="960"/>
      <c r="D50" s="960"/>
      <c r="E50" s="961"/>
      <c r="F50" s="962"/>
      <c r="G50" s="962"/>
      <c r="H50" s="962"/>
      <c r="I50" s="321"/>
      <c r="J50" s="963"/>
    </row>
    <row r="51" spans="3:10">
      <c r="C51" s="960"/>
      <c r="D51" s="960"/>
      <c r="E51" s="961"/>
      <c r="F51" s="962"/>
      <c r="G51" s="962"/>
      <c r="H51" s="962"/>
      <c r="I51" s="321"/>
      <c r="J51" s="963"/>
    </row>
    <row r="52" spans="3:10">
      <c r="C52" s="960"/>
      <c r="D52" s="960"/>
      <c r="E52" s="961"/>
      <c r="F52" s="962"/>
      <c r="G52" s="962"/>
      <c r="H52" s="962"/>
      <c r="I52" s="321"/>
      <c r="J52" s="963"/>
    </row>
    <row r="53" spans="3:10">
      <c r="C53" s="960"/>
      <c r="D53" s="960"/>
      <c r="E53" s="961"/>
      <c r="F53" s="962"/>
      <c r="G53" s="962"/>
      <c r="H53" s="962"/>
      <c r="I53" s="321"/>
      <c r="J53" s="963"/>
    </row>
    <row r="54" spans="3:10">
      <c r="C54" s="960"/>
      <c r="D54" s="960"/>
      <c r="E54" s="961"/>
      <c r="F54" s="962"/>
      <c r="G54" s="962"/>
      <c r="H54" s="962"/>
      <c r="I54" s="321"/>
      <c r="J54" s="963"/>
    </row>
    <row r="55" spans="3:10">
      <c r="C55" s="960"/>
      <c r="D55" s="960"/>
      <c r="E55" s="961"/>
      <c r="F55" s="962"/>
      <c r="G55" s="962"/>
      <c r="H55" s="962"/>
      <c r="I55" s="321"/>
      <c r="J55" s="963"/>
    </row>
    <row r="56" spans="3:10">
      <c r="C56" s="960"/>
      <c r="D56" s="960"/>
      <c r="E56" s="961"/>
      <c r="F56" s="962"/>
      <c r="G56" s="962"/>
      <c r="H56" s="962"/>
      <c r="I56" s="321"/>
      <c r="J56" s="963"/>
    </row>
    <row r="57" spans="3:10">
      <c r="C57" s="960"/>
      <c r="D57" s="960"/>
      <c r="E57" s="961"/>
      <c r="F57" s="962"/>
      <c r="G57" s="962"/>
      <c r="H57" s="962"/>
      <c r="I57" s="321"/>
      <c r="J57" s="963"/>
    </row>
    <row r="58" spans="3:10">
      <c r="C58" s="960"/>
      <c r="D58" s="960"/>
      <c r="E58" s="961"/>
      <c r="F58" s="962"/>
      <c r="G58" s="962"/>
      <c r="H58" s="962"/>
      <c r="I58" s="321"/>
      <c r="J58" s="963"/>
    </row>
    <row r="59" spans="3:10">
      <c r="C59" s="960"/>
      <c r="D59" s="960"/>
      <c r="E59" s="961"/>
      <c r="F59" s="962"/>
      <c r="G59" s="962"/>
      <c r="H59" s="962"/>
      <c r="I59" s="321"/>
      <c r="J59" s="963"/>
    </row>
    <row r="60" spans="3:10">
      <c r="C60" s="960"/>
      <c r="D60" s="960"/>
      <c r="E60" s="961"/>
      <c r="F60" s="962"/>
      <c r="G60" s="962"/>
      <c r="H60" s="962"/>
      <c r="I60" s="321"/>
      <c r="J60" s="963"/>
    </row>
    <row r="61" spans="3:10">
      <c r="C61" s="960"/>
      <c r="D61" s="960"/>
      <c r="E61" s="961"/>
      <c r="F61" s="962"/>
      <c r="G61" s="962"/>
      <c r="H61" s="962"/>
      <c r="I61" s="321"/>
      <c r="J61" s="963"/>
    </row>
    <row r="62" spans="3:10">
      <c r="C62" s="960"/>
      <c r="D62" s="960"/>
      <c r="E62" s="961"/>
      <c r="F62" s="962"/>
      <c r="G62" s="962"/>
      <c r="H62" s="962"/>
      <c r="I62" s="321"/>
      <c r="J62" s="963"/>
    </row>
    <row r="63" spans="3:10">
      <c r="C63" s="960"/>
      <c r="D63" s="960"/>
      <c r="E63" s="961"/>
      <c r="F63" s="962"/>
      <c r="G63" s="962"/>
      <c r="H63" s="962"/>
      <c r="I63" s="321"/>
      <c r="J63" s="963"/>
    </row>
    <row r="64" spans="3:10">
      <c r="C64" s="960"/>
      <c r="D64" s="960"/>
      <c r="E64" s="961"/>
      <c r="F64" s="962"/>
      <c r="G64" s="962"/>
      <c r="H64" s="962"/>
      <c r="I64" s="321"/>
      <c r="J64" s="963"/>
    </row>
    <row r="65" spans="3:10">
      <c r="C65" s="960"/>
      <c r="D65" s="960"/>
      <c r="E65" s="961"/>
      <c r="F65" s="962"/>
      <c r="G65" s="962"/>
      <c r="H65" s="962"/>
      <c r="I65" s="321"/>
      <c r="J65" s="963"/>
    </row>
    <row r="66" spans="3:10">
      <c r="C66" s="960"/>
      <c r="D66" s="960"/>
      <c r="E66" s="961"/>
      <c r="F66" s="962"/>
      <c r="G66" s="962"/>
      <c r="H66" s="962"/>
      <c r="I66" s="321"/>
      <c r="J66" s="963"/>
    </row>
    <row r="67" spans="3:10">
      <c r="C67" s="960"/>
      <c r="D67" s="960"/>
      <c r="E67" s="961"/>
      <c r="F67" s="962"/>
      <c r="G67" s="962"/>
      <c r="H67" s="962"/>
      <c r="I67" s="321"/>
      <c r="J67" s="963"/>
    </row>
    <row r="68" spans="3:10">
      <c r="C68" s="960"/>
      <c r="D68" s="960"/>
      <c r="E68" s="961"/>
      <c r="F68" s="962"/>
      <c r="G68" s="962"/>
      <c r="H68" s="962"/>
      <c r="I68" s="321"/>
      <c r="J68" s="963"/>
    </row>
    <row r="69" spans="3:10">
      <c r="C69" s="960"/>
      <c r="D69" s="960"/>
      <c r="E69" s="961"/>
      <c r="F69" s="962"/>
      <c r="G69" s="962"/>
      <c r="H69" s="962"/>
      <c r="I69" s="321"/>
      <c r="J69" s="963"/>
    </row>
    <row r="70" spans="3:10">
      <c r="C70" s="960"/>
      <c r="D70" s="960"/>
      <c r="E70" s="961"/>
      <c r="F70" s="962"/>
      <c r="G70" s="962"/>
      <c r="H70" s="962"/>
      <c r="I70" s="321"/>
      <c r="J70" s="963"/>
    </row>
    <row r="71" spans="3:10">
      <c r="C71" s="960"/>
      <c r="D71" s="960"/>
      <c r="E71" s="961"/>
      <c r="F71" s="962"/>
      <c r="G71" s="962"/>
      <c r="H71" s="962"/>
      <c r="I71" s="321"/>
      <c r="J71" s="963"/>
    </row>
    <row r="72" spans="3:10">
      <c r="C72" s="960"/>
      <c r="D72" s="960"/>
      <c r="E72" s="961"/>
      <c r="F72" s="962"/>
      <c r="G72" s="962"/>
      <c r="H72" s="962"/>
      <c r="I72" s="321"/>
      <c r="J72" s="963"/>
    </row>
    <row r="73" spans="3:10">
      <c r="C73" s="960"/>
      <c r="D73" s="960"/>
      <c r="E73" s="961"/>
      <c r="F73" s="962"/>
      <c r="G73" s="962"/>
      <c r="H73" s="962"/>
      <c r="I73" s="321"/>
      <c r="J73" s="963"/>
    </row>
    <row r="74" spans="3:10">
      <c r="C74" s="960"/>
      <c r="D74" s="960"/>
      <c r="E74" s="961"/>
      <c r="F74" s="962"/>
      <c r="G74" s="962"/>
      <c r="H74" s="962"/>
      <c r="I74" s="321"/>
      <c r="J74" s="963"/>
    </row>
    <row r="75" spans="3:10">
      <c r="C75" s="960"/>
      <c r="D75" s="960"/>
      <c r="E75" s="961"/>
      <c r="F75" s="962"/>
      <c r="G75" s="962"/>
      <c r="H75" s="962"/>
      <c r="I75" s="321"/>
      <c r="J75" s="963"/>
    </row>
    <row r="76" spans="3:10">
      <c r="C76" s="960"/>
      <c r="D76" s="960"/>
      <c r="E76" s="961"/>
      <c r="F76" s="962"/>
      <c r="G76" s="962"/>
      <c r="H76" s="962"/>
      <c r="I76" s="321"/>
      <c r="J76" s="963"/>
    </row>
    <row r="77" spans="3:10">
      <c r="C77" s="960"/>
      <c r="D77" s="960"/>
      <c r="E77" s="961"/>
      <c r="F77" s="962"/>
      <c r="G77" s="962"/>
      <c r="H77" s="962"/>
      <c r="I77" s="321"/>
      <c r="J77" s="963"/>
    </row>
    <row r="78" spans="3:10">
      <c r="C78" s="960"/>
      <c r="D78" s="960"/>
      <c r="E78" s="961"/>
      <c r="F78" s="962"/>
      <c r="G78" s="962"/>
      <c r="H78" s="962"/>
      <c r="I78" s="321"/>
      <c r="J78" s="963"/>
    </row>
    <row r="79" spans="3:10">
      <c r="C79" s="960"/>
      <c r="D79" s="960"/>
      <c r="E79" s="961"/>
      <c r="F79" s="962"/>
      <c r="G79" s="962"/>
      <c r="H79" s="962"/>
      <c r="I79" s="321"/>
      <c r="J79" s="963"/>
    </row>
    <row r="80" spans="3:10">
      <c r="C80" s="960"/>
      <c r="D80" s="960"/>
      <c r="E80" s="961"/>
      <c r="F80" s="962"/>
      <c r="G80" s="962"/>
      <c r="H80" s="962"/>
      <c r="I80" s="321"/>
      <c r="J80" s="963"/>
    </row>
    <row r="81" spans="3:10">
      <c r="C81" s="960"/>
      <c r="D81" s="960"/>
      <c r="E81" s="961"/>
      <c r="F81" s="962"/>
      <c r="G81" s="962"/>
      <c r="H81" s="962"/>
      <c r="I81" s="321"/>
      <c r="J81" s="963"/>
    </row>
    <row r="82" spans="3:10">
      <c r="C82" s="960"/>
      <c r="D82" s="960"/>
      <c r="E82" s="961"/>
      <c r="F82" s="962"/>
      <c r="G82" s="962"/>
      <c r="H82" s="962"/>
      <c r="I82" s="321"/>
      <c r="J82" s="963"/>
    </row>
    <row r="83" spans="3:10">
      <c r="C83" s="960"/>
      <c r="D83" s="960"/>
      <c r="E83" s="961"/>
      <c r="F83" s="962"/>
      <c r="G83" s="962"/>
      <c r="H83" s="962"/>
      <c r="I83" s="321"/>
      <c r="J83" s="963"/>
    </row>
    <row r="84" spans="3:10">
      <c r="C84" s="960"/>
      <c r="D84" s="960"/>
      <c r="E84" s="961"/>
      <c r="F84" s="962"/>
      <c r="G84" s="962"/>
      <c r="H84" s="962"/>
      <c r="I84" s="321"/>
      <c r="J84" s="963"/>
    </row>
    <row r="85" spans="3:10">
      <c r="C85" s="960"/>
      <c r="D85" s="960"/>
      <c r="E85" s="961"/>
      <c r="F85" s="962"/>
      <c r="G85" s="962"/>
      <c r="H85" s="962"/>
      <c r="I85" s="321"/>
      <c r="J85" s="963"/>
    </row>
    <row r="86" spans="3:10">
      <c r="C86" s="960"/>
      <c r="D86" s="960"/>
      <c r="E86" s="961"/>
      <c r="F86" s="962"/>
      <c r="G86" s="962"/>
      <c r="H86" s="962"/>
      <c r="I86" s="321"/>
      <c r="J86" s="963"/>
    </row>
    <row r="87" spans="3:10">
      <c r="C87" s="960"/>
      <c r="D87" s="960"/>
      <c r="E87" s="961"/>
      <c r="F87" s="962"/>
      <c r="G87" s="962"/>
      <c r="H87" s="962"/>
      <c r="I87" s="321"/>
      <c r="J87" s="963"/>
    </row>
    <row r="88" spans="3:10">
      <c r="C88" s="960"/>
      <c r="D88" s="960"/>
      <c r="E88" s="961"/>
      <c r="F88" s="962"/>
      <c r="G88" s="962"/>
      <c r="H88" s="962"/>
      <c r="I88" s="321"/>
      <c r="J88" s="963"/>
    </row>
    <row r="89" spans="3:10">
      <c r="C89" s="960"/>
      <c r="D89" s="960"/>
      <c r="E89" s="961"/>
      <c r="F89" s="962"/>
      <c r="G89" s="962"/>
      <c r="H89" s="962"/>
      <c r="I89" s="321"/>
      <c r="J89" s="963"/>
    </row>
    <row r="90" spans="3:10">
      <c r="C90" s="960"/>
      <c r="D90" s="960"/>
      <c r="E90" s="961"/>
      <c r="F90" s="962"/>
      <c r="G90" s="962"/>
      <c r="H90" s="962"/>
      <c r="I90" s="321"/>
      <c r="J90" s="963"/>
    </row>
    <row r="91" spans="3:10">
      <c r="C91" s="960"/>
      <c r="D91" s="960"/>
      <c r="E91" s="961"/>
      <c r="F91" s="962"/>
      <c r="G91" s="962"/>
      <c r="H91" s="962"/>
      <c r="I91" s="321"/>
      <c r="J91" s="963"/>
    </row>
    <row r="92" spans="3:10">
      <c r="C92" s="960"/>
      <c r="D92" s="960"/>
      <c r="E92" s="961"/>
      <c r="F92" s="962"/>
      <c r="G92" s="962"/>
      <c r="H92" s="962"/>
      <c r="I92" s="321"/>
      <c r="J92" s="963"/>
    </row>
    <row r="93" spans="3:10">
      <c r="C93" s="960"/>
      <c r="D93" s="960"/>
      <c r="E93" s="961"/>
      <c r="F93" s="962"/>
      <c r="G93" s="962"/>
      <c r="H93" s="962"/>
      <c r="I93" s="321"/>
      <c r="J93" s="963"/>
    </row>
    <row r="94" spans="3:10">
      <c r="C94" s="960"/>
      <c r="D94" s="960"/>
      <c r="E94" s="961"/>
      <c r="F94" s="962"/>
      <c r="G94" s="962"/>
      <c r="H94" s="962"/>
      <c r="I94" s="321"/>
      <c r="J94" s="963"/>
    </row>
    <row r="95" spans="3:10">
      <c r="C95" s="960"/>
      <c r="D95" s="960"/>
      <c r="E95" s="961"/>
      <c r="F95" s="962"/>
      <c r="G95" s="962"/>
      <c r="H95" s="962"/>
      <c r="I95" s="321"/>
      <c r="J95" s="963"/>
    </row>
    <row r="96" spans="3:10">
      <c r="C96" s="960"/>
      <c r="D96" s="960"/>
      <c r="E96" s="961"/>
      <c r="F96" s="962"/>
      <c r="G96" s="962"/>
      <c r="H96" s="962"/>
      <c r="I96" s="321"/>
      <c r="J96" s="963"/>
    </row>
    <row r="97" spans="3:10">
      <c r="C97" s="960"/>
      <c r="D97" s="960"/>
      <c r="E97" s="961"/>
      <c r="F97" s="962"/>
      <c r="G97" s="962"/>
      <c r="H97" s="962"/>
      <c r="I97" s="321"/>
      <c r="J97" s="963"/>
    </row>
    <row r="98" spans="3:10">
      <c r="C98" s="960"/>
      <c r="D98" s="960"/>
      <c r="E98" s="961"/>
      <c r="F98" s="962"/>
      <c r="G98" s="962"/>
      <c r="H98" s="962"/>
      <c r="I98" s="321"/>
      <c r="J98" s="963"/>
    </row>
    <row r="99" spans="3:10">
      <c r="C99" s="960"/>
      <c r="D99" s="960"/>
      <c r="E99" s="961"/>
      <c r="F99" s="962"/>
      <c r="G99" s="962"/>
      <c r="H99" s="962"/>
      <c r="I99" s="321"/>
      <c r="J99" s="963"/>
    </row>
    <row r="100" spans="3:10">
      <c r="C100" s="960"/>
      <c r="D100" s="960"/>
      <c r="E100" s="961"/>
      <c r="F100" s="962"/>
      <c r="G100" s="962"/>
      <c r="H100" s="962"/>
      <c r="I100" s="321"/>
      <c r="J100" s="963"/>
    </row>
    <row r="101" spans="3:10">
      <c r="C101" s="960"/>
      <c r="D101" s="960"/>
      <c r="E101" s="961"/>
      <c r="F101" s="962"/>
      <c r="G101" s="962"/>
      <c r="H101" s="962"/>
      <c r="I101" s="321"/>
      <c r="J101" s="963"/>
    </row>
    <row r="102" spans="3:10">
      <c r="C102" s="960"/>
      <c r="D102" s="960"/>
      <c r="E102" s="961"/>
      <c r="F102" s="962"/>
      <c r="G102" s="962"/>
      <c r="H102" s="962"/>
      <c r="I102" s="321"/>
      <c r="J102" s="963"/>
    </row>
    <row r="103" spans="3:10">
      <c r="C103" s="960"/>
      <c r="D103" s="960"/>
      <c r="E103" s="961"/>
      <c r="F103" s="962"/>
      <c r="G103" s="962"/>
      <c r="H103" s="962"/>
      <c r="I103" s="321"/>
      <c r="J103" s="963"/>
    </row>
    <row r="104" spans="3:10">
      <c r="C104" s="960"/>
      <c r="D104" s="960"/>
      <c r="E104" s="961"/>
      <c r="F104" s="962"/>
      <c r="G104" s="962"/>
      <c r="H104" s="962"/>
      <c r="I104" s="321"/>
      <c r="J104" s="963"/>
    </row>
    <row r="105" spans="3:10">
      <c r="C105" s="960"/>
      <c r="D105" s="960"/>
      <c r="E105" s="961"/>
      <c r="F105" s="962"/>
      <c r="G105" s="962"/>
      <c r="H105" s="962"/>
      <c r="I105" s="321"/>
      <c r="J105" s="963"/>
    </row>
    <row r="106" spans="3:10">
      <c r="C106" s="960"/>
      <c r="D106" s="960"/>
      <c r="E106" s="961"/>
      <c r="F106" s="962"/>
      <c r="G106" s="962"/>
      <c r="H106" s="962"/>
      <c r="I106" s="321"/>
      <c r="J106" s="963"/>
    </row>
    <row r="107" spans="3:10">
      <c r="C107" s="960"/>
      <c r="D107" s="960"/>
      <c r="E107" s="961"/>
      <c r="F107" s="962"/>
      <c r="G107" s="962"/>
      <c r="H107" s="962"/>
      <c r="I107" s="321"/>
      <c r="J107" s="963"/>
    </row>
    <row r="108" spans="3:10">
      <c r="C108" s="960"/>
      <c r="D108" s="960"/>
      <c r="E108" s="961"/>
      <c r="F108" s="962"/>
      <c r="G108" s="962"/>
      <c r="H108" s="962"/>
      <c r="I108" s="321"/>
      <c r="J108" s="963"/>
    </row>
    <row r="109" spans="3:10">
      <c r="C109" s="960"/>
      <c r="D109" s="960"/>
      <c r="E109" s="961"/>
      <c r="F109" s="962"/>
      <c r="G109" s="962"/>
      <c r="H109" s="962"/>
      <c r="I109" s="321"/>
      <c r="J109" s="963"/>
    </row>
    <row r="110" spans="3:10">
      <c r="C110" s="960"/>
      <c r="D110" s="960"/>
      <c r="E110" s="961"/>
      <c r="F110" s="962"/>
      <c r="G110" s="962"/>
      <c r="H110" s="962"/>
      <c r="I110" s="321"/>
      <c r="J110" s="963"/>
    </row>
    <row r="111" spans="3:10">
      <c r="C111" s="960"/>
      <c r="D111" s="960"/>
      <c r="E111" s="961"/>
      <c r="F111" s="962"/>
      <c r="G111" s="962"/>
      <c r="H111" s="962"/>
      <c r="I111" s="321"/>
      <c r="J111" s="963"/>
    </row>
    <row r="112" spans="3:10">
      <c r="C112" s="960"/>
      <c r="D112" s="960"/>
      <c r="E112" s="961"/>
      <c r="F112" s="962"/>
      <c r="G112" s="962"/>
      <c r="H112" s="962"/>
      <c r="I112" s="321"/>
      <c r="J112" s="963"/>
    </row>
    <row r="113" spans="3:10">
      <c r="C113" s="960"/>
      <c r="D113" s="960"/>
      <c r="E113" s="961"/>
      <c r="F113" s="962"/>
      <c r="G113" s="962"/>
      <c r="H113" s="962"/>
      <c r="I113" s="321"/>
      <c r="J113" s="963"/>
    </row>
    <row r="114" spans="3:10">
      <c r="C114" s="960"/>
      <c r="D114" s="960"/>
      <c r="E114" s="961"/>
      <c r="F114" s="962"/>
      <c r="G114" s="962"/>
      <c r="H114" s="962"/>
      <c r="I114" s="321"/>
      <c r="J114" s="963"/>
    </row>
    <row r="115" spans="3:10">
      <c r="C115" s="960"/>
      <c r="D115" s="960"/>
      <c r="E115" s="961"/>
      <c r="F115" s="962"/>
      <c r="G115" s="962"/>
      <c r="H115" s="962"/>
      <c r="I115" s="321"/>
      <c r="J115" s="963"/>
    </row>
    <row r="116" spans="3:10">
      <c r="C116" s="960"/>
      <c r="D116" s="960"/>
      <c r="E116" s="961"/>
      <c r="F116" s="962"/>
      <c r="G116" s="962"/>
      <c r="H116" s="962"/>
      <c r="I116" s="321"/>
      <c r="J116" s="963"/>
    </row>
    <row r="117" spans="3:10">
      <c r="C117" s="960"/>
      <c r="D117" s="960"/>
      <c r="E117" s="961"/>
      <c r="F117" s="962"/>
      <c r="G117" s="962"/>
      <c r="H117" s="962"/>
      <c r="I117" s="321"/>
      <c r="J117" s="963"/>
    </row>
    <row r="118" spans="3:10">
      <c r="C118" s="960"/>
      <c r="D118" s="960"/>
      <c r="E118" s="961"/>
      <c r="F118" s="962"/>
      <c r="G118" s="962"/>
      <c r="H118" s="962"/>
      <c r="I118" s="321"/>
      <c r="J118" s="963"/>
    </row>
    <row r="119" spans="3:10">
      <c r="C119" s="960"/>
      <c r="D119" s="960"/>
      <c r="E119" s="961"/>
      <c r="F119" s="962"/>
      <c r="G119" s="962"/>
      <c r="H119" s="962"/>
      <c r="I119" s="321"/>
      <c r="J119" s="963"/>
    </row>
    <row r="120" spans="3:10">
      <c r="C120" s="960"/>
      <c r="D120" s="960"/>
      <c r="E120" s="961"/>
      <c r="F120" s="962"/>
      <c r="G120" s="962"/>
      <c r="H120" s="962"/>
      <c r="I120" s="321"/>
      <c r="J120" s="963"/>
    </row>
    <row r="121" spans="3:10">
      <c r="C121" s="960"/>
      <c r="D121" s="960"/>
      <c r="E121" s="961"/>
      <c r="F121" s="962"/>
      <c r="G121" s="962"/>
      <c r="H121" s="962"/>
      <c r="I121" s="321"/>
      <c r="J121" s="963"/>
    </row>
    <row r="122" spans="3:10">
      <c r="C122" s="960"/>
      <c r="D122" s="960"/>
      <c r="E122" s="961"/>
      <c r="F122" s="962"/>
      <c r="G122" s="962"/>
      <c r="H122" s="962"/>
      <c r="I122" s="321"/>
      <c r="J122" s="963"/>
    </row>
    <row r="123" spans="3:10">
      <c r="C123" s="960"/>
      <c r="D123" s="960"/>
      <c r="E123" s="961"/>
      <c r="F123" s="962"/>
      <c r="G123" s="962"/>
      <c r="H123" s="962"/>
      <c r="I123" s="321"/>
      <c r="J123" s="963"/>
    </row>
    <row r="124" spans="3:10">
      <c r="C124" s="960"/>
      <c r="D124" s="960"/>
      <c r="E124" s="961"/>
      <c r="F124" s="962"/>
      <c r="G124" s="962"/>
      <c r="H124" s="962"/>
      <c r="I124" s="321"/>
      <c r="J124" s="963"/>
    </row>
    <row r="125" spans="3:10">
      <c r="C125" s="960"/>
      <c r="D125" s="960"/>
      <c r="E125" s="961"/>
      <c r="F125" s="962"/>
      <c r="G125" s="962"/>
      <c r="H125" s="962"/>
      <c r="I125" s="321"/>
      <c r="J125" s="963"/>
    </row>
    <row r="126" spans="3:10">
      <c r="C126" s="960"/>
      <c r="D126" s="960"/>
      <c r="E126" s="961"/>
      <c r="F126" s="962"/>
      <c r="G126" s="962"/>
      <c r="H126" s="962"/>
      <c r="I126" s="321"/>
      <c r="J126" s="963"/>
    </row>
    <row r="127" spans="3:10">
      <c r="C127" s="960"/>
      <c r="D127" s="960"/>
      <c r="E127" s="961"/>
      <c r="F127" s="962"/>
      <c r="G127" s="962"/>
      <c r="H127" s="962"/>
      <c r="I127" s="321"/>
      <c r="J127" s="963"/>
    </row>
    <row r="128" spans="3:10">
      <c r="C128" s="960"/>
      <c r="D128" s="960"/>
      <c r="E128" s="961"/>
      <c r="F128" s="962"/>
      <c r="G128" s="962"/>
      <c r="H128" s="962"/>
      <c r="I128" s="321"/>
      <c r="J128" s="963"/>
    </row>
    <row r="129" spans="3:10">
      <c r="C129" s="960"/>
      <c r="D129" s="960"/>
      <c r="E129" s="961"/>
      <c r="F129" s="962"/>
      <c r="G129" s="962"/>
      <c r="H129" s="962"/>
      <c r="I129" s="321"/>
      <c r="J129" s="963"/>
    </row>
    <row r="130" spans="3:10">
      <c r="C130" s="960"/>
      <c r="D130" s="960"/>
      <c r="E130" s="961"/>
      <c r="F130" s="962"/>
      <c r="G130" s="962"/>
      <c r="H130" s="962"/>
      <c r="I130" s="321"/>
      <c r="J130" s="963"/>
    </row>
    <row r="131" spans="3:10">
      <c r="C131" s="960"/>
      <c r="D131" s="960"/>
      <c r="E131" s="961"/>
      <c r="F131" s="962"/>
      <c r="G131" s="962"/>
      <c r="H131" s="962"/>
      <c r="I131" s="321"/>
      <c r="J131" s="963"/>
    </row>
    <row r="132" spans="3:10">
      <c r="C132" s="960"/>
      <c r="D132" s="960"/>
      <c r="E132" s="961"/>
      <c r="F132" s="962"/>
      <c r="G132" s="962"/>
      <c r="H132" s="962"/>
      <c r="I132" s="321"/>
      <c r="J132" s="963"/>
    </row>
    <row r="133" spans="3:10">
      <c r="C133" s="960"/>
      <c r="D133" s="960"/>
      <c r="E133" s="961"/>
      <c r="F133" s="962"/>
      <c r="G133" s="962"/>
      <c r="H133" s="962"/>
      <c r="I133" s="321"/>
      <c r="J133" s="963"/>
    </row>
    <row r="134" spans="3:10">
      <c r="C134" s="960"/>
      <c r="D134" s="960"/>
      <c r="E134" s="961"/>
      <c r="F134" s="962"/>
      <c r="G134" s="962"/>
      <c r="H134" s="962"/>
      <c r="I134" s="321"/>
      <c r="J134" s="963"/>
    </row>
    <row r="135" spans="3:10">
      <c r="C135" s="960"/>
      <c r="D135" s="960"/>
      <c r="E135" s="961"/>
      <c r="F135" s="962"/>
      <c r="G135" s="962"/>
      <c r="H135" s="962"/>
      <c r="I135" s="321"/>
      <c r="J135" s="963"/>
    </row>
    <row r="136" spans="3:10">
      <c r="C136" s="960"/>
      <c r="D136" s="960"/>
      <c r="E136" s="961"/>
      <c r="F136" s="962"/>
      <c r="G136" s="962"/>
      <c r="H136" s="962"/>
      <c r="I136" s="321"/>
      <c r="J136" s="963"/>
    </row>
    <row r="137" spans="3:10">
      <c r="C137" s="960"/>
      <c r="D137" s="960"/>
      <c r="E137" s="961"/>
      <c r="F137" s="962"/>
      <c r="G137" s="962"/>
      <c r="H137" s="962"/>
      <c r="I137" s="321"/>
      <c r="J137" s="963"/>
    </row>
    <row r="138" spans="3:10">
      <c r="C138" s="960"/>
      <c r="D138" s="960"/>
      <c r="E138" s="961"/>
      <c r="F138" s="962"/>
      <c r="G138" s="962"/>
      <c r="H138" s="962"/>
      <c r="I138" s="321"/>
      <c r="J138" s="963"/>
    </row>
    <row r="139" spans="3:10">
      <c r="C139" s="960"/>
      <c r="D139" s="960"/>
      <c r="E139" s="961"/>
      <c r="F139" s="962"/>
      <c r="G139" s="962"/>
      <c r="H139" s="962"/>
      <c r="I139" s="321"/>
      <c r="J139" s="963"/>
    </row>
    <row r="140" spans="3:10">
      <c r="C140" s="960"/>
      <c r="D140" s="960"/>
      <c r="E140" s="961"/>
      <c r="F140" s="962"/>
      <c r="G140" s="962"/>
      <c r="H140" s="962"/>
      <c r="I140" s="321"/>
      <c r="J140" s="963"/>
    </row>
    <row r="141" spans="3:10">
      <c r="C141" s="960"/>
      <c r="D141" s="960"/>
      <c r="E141" s="961"/>
      <c r="F141" s="962"/>
      <c r="G141" s="962"/>
      <c r="H141" s="962"/>
      <c r="I141" s="321"/>
      <c r="J141" s="963"/>
    </row>
    <row r="142" spans="3:10">
      <c r="C142" s="960"/>
      <c r="D142" s="960"/>
      <c r="E142" s="961"/>
      <c r="F142" s="962"/>
      <c r="G142" s="962"/>
      <c r="H142" s="962"/>
      <c r="I142" s="321"/>
      <c r="J142" s="963"/>
    </row>
    <row r="143" spans="3:10">
      <c r="C143" s="960"/>
      <c r="D143" s="960"/>
      <c r="E143" s="961"/>
      <c r="F143" s="962"/>
      <c r="G143" s="962"/>
      <c r="H143" s="962"/>
      <c r="I143" s="321"/>
      <c r="J143" s="963"/>
    </row>
    <row r="144" spans="3:10">
      <c r="C144" s="960"/>
      <c r="D144" s="960"/>
      <c r="E144" s="961"/>
      <c r="F144" s="962"/>
      <c r="G144" s="962"/>
      <c r="H144" s="962"/>
      <c r="I144" s="321"/>
      <c r="J144" s="963"/>
    </row>
    <row r="145" spans="3:10">
      <c r="C145" s="960"/>
      <c r="D145" s="960"/>
      <c r="E145" s="961"/>
      <c r="F145" s="962"/>
      <c r="G145" s="962"/>
      <c r="H145" s="962"/>
      <c r="I145" s="321"/>
      <c r="J145" s="963"/>
    </row>
    <row r="146" spans="3:10">
      <c r="C146" s="960"/>
      <c r="D146" s="960"/>
      <c r="E146" s="961"/>
      <c r="F146" s="962"/>
      <c r="G146" s="962"/>
      <c r="H146" s="962"/>
      <c r="I146" s="321"/>
      <c r="J146" s="963"/>
    </row>
    <row r="147" spans="3:10">
      <c r="C147" s="960"/>
      <c r="D147" s="960"/>
      <c r="E147" s="961"/>
      <c r="F147" s="962"/>
      <c r="G147" s="962"/>
      <c r="H147" s="962"/>
      <c r="I147" s="321"/>
      <c r="J147" s="963"/>
    </row>
    <row r="148" spans="3:10">
      <c r="C148" s="960"/>
      <c r="D148" s="960"/>
      <c r="E148" s="961"/>
      <c r="F148" s="962"/>
      <c r="G148" s="962"/>
      <c r="H148" s="962"/>
      <c r="I148" s="321"/>
      <c r="J148" s="963"/>
    </row>
    <row r="149" spans="3:10">
      <c r="C149" s="960"/>
      <c r="D149" s="960"/>
      <c r="E149" s="961"/>
      <c r="F149" s="962"/>
      <c r="G149" s="962"/>
      <c r="H149" s="962"/>
      <c r="I149" s="321"/>
      <c r="J149" s="963"/>
    </row>
    <row r="150" spans="3:10">
      <c r="C150" s="960"/>
      <c r="D150" s="960"/>
      <c r="E150" s="961"/>
      <c r="F150" s="962"/>
      <c r="G150" s="962"/>
      <c r="H150" s="962"/>
      <c r="I150" s="321"/>
      <c r="J150" s="963"/>
    </row>
    <row r="151" spans="3:10">
      <c r="C151" s="960"/>
      <c r="D151" s="960"/>
      <c r="E151" s="961"/>
      <c r="F151" s="962"/>
      <c r="G151" s="962"/>
      <c r="H151" s="962"/>
      <c r="I151" s="321"/>
      <c r="J151" s="963"/>
    </row>
    <row r="152" spans="3:10">
      <c r="C152" s="960"/>
      <c r="D152" s="960"/>
      <c r="E152" s="961"/>
      <c r="F152" s="962"/>
      <c r="G152" s="962"/>
      <c r="H152" s="962"/>
      <c r="I152" s="321"/>
      <c r="J152" s="963"/>
    </row>
    <row r="153" spans="3:10">
      <c r="C153" s="960"/>
      <c r="D153" s="960"/>
      <c r="E153" s="961"/>
      <c r="F153" s="962"/>
      <c r="G153" s="962"/>
      <c r="H153" s="962"/>
      <c r="I153" s="321"/>
      <c r="J153" s="963"/>
    </row>
    <row r="154" spans="3:10">
      <c r="C154" s="960"/>
      <c r="D154" s="960"/>
      <c r="E154" s="961"/>
      <c r="F154" s="962"/>
      <c r="G154" s="962"/>
      <c r="H154" s="962"/>
      <c r="I154" s="321"/>
      <c r="J154" s="963"/>
    </row>
    <row r="155" spans="3:10">
      <c r="C155" s="960"/>
      <c r="D155" s="960"/>
      <c r="E155" s="961"/>
      <c r="F155" s="962"/>
      <c r="G155" s="962"/>
      <c r="H155" s="962"/>
      <c r="I155" s="321"/>
      <c r="J155" s="963"/>
    </row>
    <row r="156" spans="3:10">
      <c r="C156" s="960"/>
      <c r="D156" s="960"/>
      <c r="E156" s="961"/>
      <c r="F156" s="962"/>
      <c r="G156" s="962"/>
      <c r="H156" s="962"/>
      <c r="I156" s="321"/>
      <c r="J156" s="963"/>
    </row>
    <row r="157" spans="3:10">
      <c r="C157" s="960"/>
      <c r="D157" s="960"/>
      <c r="E157" s="961"/>
      <c r="F157" s="962"/>
      <c r="G157" s="962"/>
      <c r="H157" s="962"/>
      <c r="I157" s="321"/>
      <c r="J157" s="963"/>
    </row>
    <row r="158" spans="3:10">
      <c r="C158" s="960"/>
      <c r="D158" s="960"/>
      <c r="E158" s="961"/>
      <c r="F158" s="962"/>
      <c r="G158" s="962"/>
      <c r="H158" s="962"/>
      <c r="I158" s="321"/>
      <c r="J158" s="963"/>
    </row>
    <row r="159" spans="3:10">
      <c r="C159" s="960"/>
      <c r="D159" s="960"/>
      <c r="E159" s="961"/>
      <c r="F159" s="962"/>
      <c r="G159" s="962"/>
      <c r="H159" s="962"/>
      <c r="I159" s="321"/>
      <c r="J159" s="963"/>
    </row>
    <row r="160" spans="3:10">
      <c r="C160" s="960"/>
      <c r="D160" s="960"/>
      <c r="E160" s="961"/>
      <c r="F160" s="962"/>
      <c r="G160" s="962"/>
      <c r="H160" s="962"/>
      <c r="I160" s="321"/>
      <c r="J160" s="963"/>
    </row>
    <row r="161" spans="3:10">
      <c r="C161" s="960"/>
      <c r="D161" s="960"/>
      <c r="E161" s="961"/>
      <c r="F161" s="962"/>
      <c r="G161" s="962"/>
      <c r="H161" s="962"/>
      <c r="I161" s="321"/>
      <c r="J161" s="963"/>
    </row>
    <row r="162" spans="3:10">
      <c r="C162" s="960"/>
      <c r="D162" s="960"/>
      <c r="E162" s="961"/>
      <c r="F162" s="962"/>
      <c r="G162" s="962"/>
      <c r="H162" s="962"/>
      <c r="I162" s="321"/>
      <c r="J162" s="963"/>
    </row>
    <row r="163" spans="3:10">
      <c r="C163" s="960"/>
      <c r="D163" s="960"/>
      <c r="E163" s="961"/>
      <c r="F163" s="962"/>
      <c r="G163" s="962"/>
      <c r="H163" s="962"/>
      <c r="I163" s="321"/>
      <c r="J163" s="963"/>
    </row>
    <row r="164" spans="3:10">
      <c r="C164" s="960"/>
      <c r="D164" s="960"/>
      <c r="E164" s="961"/>
      <c r="F164" s="962"/>
      <c r="G164" s="962"/>
      <c r="H164" s="962"/>
      <c r="I164" s="321"/>
      <c r="J164" s="963"/>
    </row>
    <row r="165" spans="3:10">
      <c r="C165" s="960"/>
      <c r="D165" s="960"/>
      <c r="E165" s="961"/>
      <c r="F165" s="962"/>
      <c r="G165" s="962"/>
      <c r="H165" s="962"/>
      <c r="I165" s="321"/>
      <c r="J165" s="963"/>
    </row>
    <row r="166" spans="3:10">
      <c r="C166" s="960"/>
      <c r="D166" s="960"/>
      <c r="E166" s="961"/>
      <c r="F166" s="962"/>
      <c r="G166" s="962"/>
      <c r="H166" s="962"/>
      <c r="I166" s="321"/>
      <c r="J166" s="963"/>
    </row>
    <row r="167" spans="3:10">
      <c r="C167" s="960"/>
      <c r="D167" s="960"/>
      <c r="E167" s="961"/>
      <c r="F167" s="962"/>
      <c r="G167" s="962"/>
      <c r="H167" s="962"/>
      <c r="I167" s="321"/>
      <c r="J167" s="963"/>
    </row>
    <row r="168" spans="3:10">
      <c r="C168" s="960"/>
      <c r="D168" s="960"/>
      <c r="E168" s="961"/>
      <c r="F168" s="962"/>
      <c r="G168" s="962"/>
      <c r="H168" s="962"/>
      <c r="I168" s="321"/>
      <c r="J168" s="963"/>
    </row>
    <row r="169" spans="3:10">
      <c r="C169" s="960"/>
      <c r="D169" s="960"/>
      <c r="E169" s="961"/>
      <c r="F169" s="962"/>
      <c r="G169" s="962"/>
      <c r="H169" s="962"/>
      <c r="I169" s="321"/>
      <c r="J169" s="963"/>
    </row>
    <row r="170" spans="3:10">
      <c r="C170" s="960"/>
      <c r="D170" s="960"/>
      <c r="E170" s="961"/>
      <c r="F170" s="962"/>
      <c r="G170" s="962"/>
      <c r="H170" s="962"/>
      <c r="I170" s="321"/>
      <c r="J170" s="963"/>
    </row>
    <row r="171" spans="3:10">
      <c r="C171" s="960"/>
      <c r="D171" s="960"/>
      <c r="E171" s="961"/>
      <c r="F171" s="962"/>
      <c r="G171" s="962"/>
      <c r="H171" s="962"/>
      <c r="I171" s="321"/>
      <c r="J171" s="963"/>
    </row>
    <row r="172" spans="3:10">
      <c r="C172" s="960"/>
      <c r="D172" s="960"/>
      <c r="E172" s="961"/>
      <c r="F172" s="962"/>
      <c r="G172" s="962"/>
      <c r="H172" s="962"/>
      <c r="I172" s="321"/>
      <c r="J172" s="963"/>
    </row>
    <row r="173" spans="3:10">
      <c r="C173" s="960"/>
      <c r="D173" s="960"/>
      <c r="E173" s="961"/>
      <c r="F173" s="962"/>
      <c r="G173" s="962"/>
      <c r="H173" s="962"/>
      <c r="I173" s="321"/>
      <c r="J173" s="963"/>
    </row>
    <row r="174" spans="3:10">
      <c r="C174" s="960"/>
      <c r="D174" s="960"/>
      <c r="E174" s="961"/>
      <c r="F174" s="962"/>
      <c r="G174" s="962"/>
      <c r="H174" s="962"/>
      <c r="I174" s="321"/>
      <c r="J174" s="963"/>
    </row>
    <row r="175" spans="3:10">
      <c r="C175" s="960"/>
      <c r="D175" s="960"/>
      <c r="E175" s="961"/>
      <c r="F175" s="962"/>
      <c r="G175" s="962"/>
      <c r="H175" s="962"/>
      <c r="I175" s="321"/>
      <c r="J175" s="963"/>
    </row>
    <row r="176" spans="3:10">
      <c r="C176" s="960"/>
      <c r="D176" s="960"/>
      <c r="E176" s="961"/>
      <c r="F176" s="962"/>
      <c r="G176" s="962"/>
      <c r="H176" s="962"/>
      <c r="I176" s="321"/>
      <c r="J176" s="963"/>
    </row>
    <row r="177" spans="3:10">
      <c r="C177" s="960"/>
      <c r="D177" s="960"/>
      <c r="E177" s="961"/>
      <c r="F177" s="962"/>
      <c r="G177" s="962"/>
      <c r="H177" s="962"/>
      <c r="I177" s="321"/>
      <c r="J177" s="963"/>
    </row>
    <row r="178" spans="3:10">
      <c r="C178" s="960"/>
      <c r="D178" s="960"/>
      <c r="E178" s="961"/>
      <c r="F178" s="962"/>
      <c r="G178" s="962"/>
      <c r="H178" s="962"/>
      <c r="I178" s="321"/>
      <c r="J178" s="963"/>
    </row>
    <row r="179" spans="3:10">
      <c r="C179" s="960"/>
      <c r="D179" s="960"/>
      <c r="E179" s="961"/>
      <c r="F179" s="962"/>
      <c r="G179" s="962"/>
      <c r="H179" s="962"/>
      <c r="I179" s="321"/>
      <c r="J179" s="963"/>
    </row>
    <row r="180" spans="3:10">
      <c r="C180" s="960"/>
      <c r="D180" s="960"/>
      <c r="E180" s="961"/>
      <c r="F180" s="962"/>
      <c r="G180" s="962"/>
      <c r="H180" s="962"/>
      <c r="I180" s="321"/>
      <c r="J180" s="963"/>
    </row>
    <row r="181" spans="3:10">
      <c r="C181" s="960"/>
      <c r="D181" s="960"/>
      <c r="E181" s="961"/>
      <c r="F181" s="962"/>
      <c r="G181" s="962"/>
      <c r="H181" s="962"/>
      <c r="I181" s="321"/>
      <c r="J181" s="963"/>
    </row>
    <row r="182" spans="3:10">
      <c r="C182" s="960"/>
      <c r="D182" s="960"/>
      <c r="E182" s="961"/>
      <c r="F182" s="962"/>
      <c r="G182" s="962"/>
      <c r="H182" s="962"/>
      <c r="I182" s="321"/>
      <c r="J182" s="963"/>
    </row>
    <row r="183" spans="3:10">
      <c r="C183" s="960"/>
      <c r="D183" s="960"/>
      <c r="E183" s="961"/>
      <c r="F183" s="962"/>
      <c r="G183" s="962"/>
      <c r="H183" s="962"/>
      <c r="I183" s="321"/>
      <c r="J183" s="963"/>
    </row>
    <row r="184" spans="3:10">
      <c r="C184" s="960"/>
      <c r="D184" s="960"/>
      <c r="E184" s="961"/>
      <c r="F184" s="962"/>
      <c r="G184" s="962"/>
      <c r="H184" s="962"/>
      <c r="I184" s="321"/>
      <c r="J184" s="963"/>
    </row>
    <row r="185" spans="3:10">
      <c r="C185" s="960"/>
      <c r="D185" s="960"/>
      <c r="E185" s="961"/>
      <c r="F185" s="962"/>
      <c r="G185" s="962"/>
      <c r="H185" s="962"/>
      <c r="I185" s="321"/>
      <c r="J185" s="963"/>
    </row>
    <row r="186" spans="3:10">
      <c r="C186" s="960"/>
      <c r="D186" s="960"/>
      <c r="E186" s="961"/>
      <c r="F186" s="962"/>
      <c r="G186" s="962"/>
      <c r="H186" s="962"/>
      <c r="I186" s="321"/>
      <c r="J186" s="963"/>
    </row>
    <row r="187" spans="3:10">
      <c r="C187" s="960"/>
      <c r="D187" s="960"/>
      <c r="E187" s="961"/>
      <c r="F187" s="962"/>
      <c r="G187" s="962"/>
      <c r="H187" s="962"/>
      <c r="I187" s="321"/>
      <c r="J187" s="963"/>
    </row>
    <row r="188" spans="3:10">
      <c r="C188" s="960"/>
      <c r="D188" s="960"/>
      <c r="E188" s="961"/>
      <c r="F188" s="962"/>
      <c r="G188" s="962"/>
      <c r="H188" s="962"/>
      <c r="I188" s="321"/>
      <c r="J188" s="963"/>
    </row>
    <row r="189" spans="3:10">
      <c r="C189" s="960"/>
      <c r="D189" s="960"/>
      <c r="E189" s="961"/>
      <c r="F189" s="962"/>
      <c r="G189" s="962"/>
      <c r="H189" s="962"/>
      <c r="I189" s="321"/>
      <c r="J189" s="963"/>
    </row>
    <row r="190" spans="3:10">
      <c r="C190" s="960"/>
      <c r="D190" s="960"/>
      <c r="E190" s="961"/>
      <c r="F190" s="962"/>
      <c r="G190" s="962"/>
      <c r="H190" s="962"/>
      <c r="I190" s="321"/>
      <c r="J190" s="963"/>
    </row>
    <row r="191" spans="3:10">
      <c r="C191" s="960"/>
      <c r="D191" s="960"/>
      <c r="E191" s="961"/>
      <c r="F191" s="962"/>
      <c r="G191" s="962"/>
      <c r="H191" s="962"/>
      <c r="I191" s="321"/>
      <c r="J191" s="963"/>
    </row>
    <row r="192" spans="3:10">
      <c r="C192" s="960"/>
      <c r="D192" s="960"/>
      <c r="E192" s="961"/>
      <c r="F192" s="962"/>
      <c r="G192" s="962"/>
      <c r="H192" s="962"/>
      <c r="I192" s="321"/>
      <c r="J192" s="963"/>
    </row>
    <row r="193" spans="3:10">
      <c r="C193" s="960"/>
      <c r="D193" s="960"/>
      <c r="E193" s="961"/>
      <c r="F193" s="962"/>
      <c r="G193" s="962"/>
      <c r="H193" s="962"/>
      <c r="I193" s="321"/>
      <c r="J193" s="963"/>
    </row>
    <row r="194" spans="3:10">
      <c r="C194" s="960"/>
      <c r="D194" s="960"/>
      <c r="E194" s="961"/>
      <c r="F194" s="962"/>
      <c r="G194" s="962"/>
      <c r="H194" s="962"/>
      <c r="I194" s="321"/>
      <c r="J194" s="963"/>
    </row>
    <row r="195" spans="3:10">
      <c r="C195" s="960"/>
      <c r="D195" s="960"/>
      <c r="E195" s="961"/>
      <c r="F195" s="962"/>
      <c r="G195" s="962"/>
      <c r="H195" s="962"/>
      <c r="I195" s="321"/>
      <c r="J195" s="963"/>
    </row>
    <row r="196" spans="3:10">
      <c r="C196" s="960"/>
      <c r="D196" s="960"/>
      <c r="E196" s="961"/>
      <c r="F196" s="962"/>
      <c r="G196" s="962"/>
      <c r="H196" s="962"/>
      <c r="I196" s="321"/>
      <c r="J196" s="963"/>
    </row>
    <row r="197" spans="3:10">
      <c r="C197" s="960"/>
      <c r="D197" s="960"/>
      <c r="E197" s="961"/>
      <c r="F197" s="962"/>
      <c r="G197" s="962"/>
      <c r="H197" s="962"/>
      <c r="I197" s="321"/>
      <c r="J197" s="963"/>
    </row>
    <row r="198" spans="3:10">
      <c r="C198" s="960"/>
      <c r="D198" s="960"/>
      <c r="E198" s="961"/>
      <c r="F198" s="962"/>
      <c r="G198" s="962"/>
      <c r="H198" s="962"/>
      <c r="I198" s="321"/>
      <c r="J198" s="963"/>
    </row>
    <row r="199" spans="3:10">
      <c r="C199" s="960"/>
      <c r="D199" s="960"/>
      <c r="E199" s="961"/>
      <c r="F199" s="962"/>
      <c r="G199" s="962"/>
      <c r="H199" s="962"/>
      <c r="I199" s="321"/>
      <c r="J199" s="963"/>
    </row>
    <row r="200" spans="3:10">
      <c r="C200" s="960"/>
      <c r="D200" s="960"/>
      <c r="E200" s="961"/>
      <c r="F200" s="962"/>
      <c r="G200" s="962"/>
      <c r="H200" s="962"/>
      <c r="I200" s="321"/>
      <c r="J200" s="963"/>
    </row>
    <row r="201" spans="3:10">
      <c r="C201" s="960"/>
      <c r="D201" s="960"/>
      <c r="E201" s="961"/>
      <c r="F201" s="962"/>
      <c r="G201" s="962"/>
      <c r="H201" s="962"/>
      <c r="I201" s="321"/>
      <c r="J201" s="963"/>
    </row>
    <row r="202" spans="3:10">
      <c r="C202" s="960"/>
      <c r="D202" s="960"/>
      <c r="E202" s="961"/>
      <c r="F202" s="962"/>
      <c r="G202" s="962"/>
      <c r="H202" s="962"/>
      <c r="I202" s="321"/>
      <c r="J202" s="963"/>
    </row>
    <row r="203" spans="3:10">
      <c r="C203" s="960"/>
      <c r="D203" s="960"/>
      <c r="E203" s="961"/>
      <c r="F203" s="962"/>
      <c r="G203" s="962"/>
      <c r="H203" s="962"/>
      <c r="I203" s="321"/>
      <c r="J203" s="963"/>
    </row>
    <row r="204" spans="3:10">
      <c r="C204" s="960"/>
      <c r="D204" s="960"/>
      <c r="E204" s="961"/>
      <c r="F204" s="962"/>
      <c r="G204" s="962"/>
      <c r="H204" s="962"/>
      <c r="I204" s="321"/>
      <c r="J204" s="963"/>
    </row>
    <row r="205" spans="3:10">
      <c r="C205" s="960"/>
      <c r="D205" s="960"/>
      <c r="E205" s="961"/>
      <c r="F205" s="962"/>
      <c r="G205" s="962"/>
      <c r="H205" s="962"/>
      <c r="I205" s="321"/>
      <c r="J205" s="963"/>
    </row>
    <row r="206" spans="3:10">
      <c r="C206" s="960"/>
      <c r="D206" s="960"/>
      <c r="E206" s="961"/>
      <c r="F206" s="962"/>
      <c r="G206" s="962"/>
      <c r="H206" s="962"/>
      <c r="I206" s="321"/>
      <c r="J206" s="963"/>
    </row>
    <row r="207" spans="3:10">
      <c r="C207" s="960"/>
      <c r="D207" s="960"/>
      <c r="E207" s="961"/>
      <c r="F207" s="962"/>
      <c r="G207" s="962"/>
      <c r="H207" s="962"/>
      <c r="I207" s="321"/>
      <c r="J207" s="963"/>
    </row>
    <row r="208" spans="3:10">
      <c r="C208" s="960"/>
      <c r="D208" s="960"/>
      <c r="E208" s="961"/>
      <c r="F208" s="962"/>
      <c r="G208" s="962"/>
      <c r="H208" s="962"/>
      <c r="I208" s="321"/>
      <c r="J208" s="963"/>
    </row>
    <row r="209" spans="3:10">
      <c r="C209" s="960"/>
      <c r="D209" s="960"/>
      <c r="E209" s="961"/>
      <c r="F209" s="962"/>
      <c r="G209" s="962"/>
      <c r="H209" s="962"/>
      <c r="I209" s="321"/>
      <c r="J209" s="963"/>
    </row>
    <row r="210" spans="3:10">
      <c r="C210" s="960"/>
      <c r="D210" s="960"/>
      <c r="E210" s="961"/>
      <c r="F210" s="962"/>
      <c r="G210" s="962"/>
      <c r="H210" s="962"/>
      <c r="I210" s="321"/>
      <c r="J210" s="963"/>
    </row>
    <row r="211" spans="3:10">
      <c r="C211" s="960"/>
      <c r="D211" s="960"/>
      <c r="E211" s="961"/>
      <c r="F211" s="962"/>
      <c r="G211" s="962"/>
      <c r="H211" s="962"/>
      <c r="I211" s="321"/>
      <c r="J211" s="963"/>
    </row>
    <row r="212" spans="3:10">
      <c r="C212" s="960"/>
      <c r="D212" s="960"/>
      <c r="E212" s="961"/>
      <c r="F212" s="962"/>
      <c r="G212" s="962"/>
      <c r="H212" s="962"/>
      <c r="I212" s="321"/>
      <c r="J212" s="963"/>
    </row>
    <row r="213" spans="3:10">
      <c r="C213" s="960"/>
      <c r="D213" s="960"/>
      <c r="E213" s="961"/>
      <c r="F213" s="962"/>
      <c r="G213" s="962"/>
      <c r="H213" s="962"/>
      <c r="I213" s="321"/>
      <c r="J213" s="963"/>
    </row>
    <row r="214" spans="3:10">
      <c r="C214" s="960"/>
      <c r="D214" s="960"/>
      <c r="E214" s="961"/>
      <c r="F214" s="962"/>
      <c r="G214" s="962"/>
      <c r="H214" s="962"/>
      <c r="I214" s="321"/>
      <c r="J214" s="963"/>
    </row>
    <row r="215" spans="3:10">
      <c r="C215" s="960"/>
      <c r="D215" s="960"/>
      <c r="E215" s="961"/>
      <c r="F215" s="962"/>
      <c r="G215" s="962"/>
      <c r="H215" s="962"/>
      <c r="I215" s="321"/>
      <c r="J215" s="963"/>
    </row>
    <row r="216" spans="3:10">
      <c r="C216" s="960"/>
      <c r="D216" s="960"/>
      <c r="E216" s="961"/>
      <c r="F216" s="962"/>
      <c r="G216" s="962"/>
      <c r="H216" s="962"/>
      <c r="I216" s="321"/>
      <c r="J216" s="963"/>
    </row>
    <row r="217" spans="3:10">
      <c r="C217" s="960"/>
      <c r="D217" s="960"/>
      <c r="E217" s="961"/>
      <c r="F217" s="962"/>
      <c r="G217" s="962"/>
      <c r="H217" s="962"/>
      <c r="I217" s="321"/>
      <c r="J217" s="963"/>
    </row>
    <row r="218" spans="3:10">
      <c r="C218" s="960"/>
      <c r="D218" s="960"/>
      <c r="E218" s="961"/>
      <c r="F218" s="962"/>
      <c r="G218" s="962"/>
      <c r="H218" s="962"/>
      <c r="I218" s="321"/>
      <c r="J218" s="963"/>
    </row>
    <row r="219" spans="3:10">
      <c r="C219" s="960"/>
      <c r="D219" s="960"/>
      <c r="E219" s="961"/>
      <c r="F219" s="962"/>
      <c r="G219" s="962"/>
      <c r="H219" s="962"/>
      <c r="I219" s="321"/>
      <c r="J219" s="963"/>
    </row>
    <row r="220" spans="3:10">
      <c r="C220" s="960"/>
      <c r="D220" s="960"/>
      <c r="E220" s="961"/>
      <c r="F220" s="962"/>
      <c r="G220" s="962"/>
      <c r="H220" s="962"/>
      <c r="I220" s="321"/>
      <c r="J220" s="963"/>
    </row>
    <row r="221" spans="3:10">
      <c r="C221" s="960"/>
      <c r="D221" s="960"/>
      <c r="E221" s="961"/>
      <c r="F221" s="962"/>
      <c r="G221" s="962"/>
      <c r="H221" s="962"/>
      <c r="I221" s="321"/>
      <c r="J221" s="963"/>
    </row>
    <row r="222" spans="3:10">
      <c r="C222" s="960"/>
      <c r="D222" s="960"/>
      <c r="E222" s="961"/>
      <c r="F222" s="962"/>
      <c r="G222" s="962"/>
      <c r="H222" s="962"/>
      <c r="I222" s="321"/>
      <c r="J222" s="963"/>
    </row>
    <row r="223" spans="3:10">
      <c r="C223" s="960"/>
      <c r="D223" s="960"/>
      <c r="E223" s="961"/>
      <c r="F223" s="962"/>
      <c r="G223" s="962"/>
      <c r="H223" s="962"/>
      <c r="I223" s="321"/>
      <c r="J223" s="963"/>
    </row>
    <row r="224" spans="3:10">
      <c r="C224" s="960"/>
      <c r="D224" s="960"/>
      <c r="E224" s="961"/>
      <c r="F224" s="962"/>
      <c r="G224" s="962"/>
      <c r="H224" s="962"/>
      <c r="I224" s="321"/>
      <c r="J224" s="963"/>
    </row>
    <row r="225" spans="3:10">
      <c r="C225" s="960"/>
      <c r="D225" s="960"/>
      <c r="E225" s="961"/>
      <c r="F225" s="962"/>
      <c r="G225" s="962"/>
      <c r="H225" s="962"/>
      <c r="I225" s="321"/>
      <c r="J225" s="963"/>
    </row>
    <row r="226" spans="3:10">
      <c r="C226" s="960"/>
      <c r="D226" s="960"/>
      <c r="E226" s="961"/>
      <c r="F226" s="962"/>
      <c r="G226" s="962"/>
      <c r="H226" s="962"/>
      <c r="I226" s="321"/>
      <c r="J226" s="963"/>
    </row>
    <row r="227" spans="3:10">
      <c r="C227" s="960"/>
      <c r="D227" s="960"/>
      <c r="E227" s="961"/>
      <c r="F227" s="962"/>
      <c r="G227" s="962"/>
      <c r="H227" s="962"/>
      <c r="I227" s="321"/>
      <c r="J227" s="963"/>
    </row>
    <row r="228" spans="3:10">
      <c r="C228" s="960"/>
      <c r="D228" s="960"/>
      <c r="E228" s="961"/>
      <c r="F228" s="962"/>
      <c r="G228" s="962"/>
      <c r="H228" s="962"/>
      <c r="I228" s="321"/>
      <c r="J228" s="963"/>
    </row>
    <row r="229" spans="3:10">
      <c r="C229" s="960"/>
      <c r="D229" s="960"/>
      <c r="E229" s="961"/>
      <c r="F229" s="962"/>
      <c r="G229" s="962"/>
      <c r="H229" s="962"/>
      <c r="I229" s="321"/>
      <c r="J229" s="963"/>
    </row>
    <row r="230" spans="3:10">
      <c r="C230" s="960"/>
      <c r="D230" s="960"/>
      <c r="E230" s="961"/>
      <c r="F230" s="962"/>
      <c r="G230" s="962"/>
      <c r="H230" s="962"/>
      <c r="I230" s="321"/>
      <c r="J230" s="963"/>
    </row>
    <row r="231" spans="3:10">
      <c r="C231" s="960"/>
      <c r="D231" s="960"/>
      <c r="E231" s="961"/>
      <c r="F231" s="962"/>
      <c r="G231" s="962"/>
      <c r="H231" s="962"/>
      <c r="I231" s="321"/>
      <c r="J231" s="963"/>
    </row>
    <row r="232" spans="3:10">
      <c r="C232" s="960"/>
      <c r="D232" s="960"/>
      <c r="E232" s="961"/>
      <c r="F232" s="962"/>
      <c r="G232" s="962"/>
      <c r="H232" s="962"/>
      <c r="I232" s="321"/>
      <c r="J232" s="963"/>
    </row>
    <row r="233" spans="3:10">
      <c r="C233" s="960"/>
      <c r="D233" s="960"/>
      <c r="E233" s="961"/>
      <c r="F233" s="962"/>
      <c r="G233" s="962"/>
      <c r="H233" s="962"/>
      <c r="I233" s="321"/>
      <c r="J233" s="963"/>
    </row>
    <row r="234" spans="3:10">
      <c r="C234" s="960"/>
      <c r="D234" s="960"/>
      <c r="E234" s="961"/>
      <c r="F234" s="962"/>
      <c r="G234" s="962"/>
      <c r="H234" s="962"/>
      <c r="I234" s="321"/>
      <c r="J234" s="963"/>
    </row>
    <row r="235" spans="3:10">
      <c r="C235" s="960"/>
      <c r="D235" s="960"/>
      <c r="E235" s="961"/>
      <c r="F235" s="962"/>
      <c r="G235" s="962"/>
      <c r="H235" s="962"/>
      <c r="I235" s="321"/>
      <c r="J235" s="963"/>
    </row>
    <row r="236" spans="3:10">
      <c r="C236" s="960"/>
      <c r="D236" s="960"/>
      <c r="E236" s="961"/>
      <c r="F236" s="962"/>
      <c r="G236" s="962"/>
      <c r="H236" s="962"/>
      <c r="I236" s="321"/>
      <c r="J236" s="963"/>
    </row>
    <row r="237" spans="3:10">
      <c r="C237" s="960"/>
      <c r="D237" s="960"/>
      <c r="E237" s="961"/>
      <c r="F237" s="962"/>
      <c r="G237" s="962"/>
      <c r="H237" s="962"/>
      <c r="I237" s="321"/>
      <c r="J237" s="963"/>
    </row>
    <row r="238" spans="3:10">
      <c r="C238" s="960"/>
      <c r="D238" s="960"/>
      <c r="E238" s="961"/>
      <c r="F238" s="962"/>
      <c r="G238" s="962"/>
      <c r="H238" s="962"/>
      <c r="I238" s="321"/>
      <c r="J238" s="963"/>
    </row>
    <row r="239" spans="3:10">
      <c r="C239" s="960"/>
      <c r="D239" s="960"/>
      <c r="E239" s="961"/>
      <c r="F239" s="962"/>
      <c r="G239" s="962"/>
      <c r="H239" s="962"/>
      <c r="I239" s="321"/>
      <c r="J239" s="963"/>
    </row>
    <row r="240" spans="3:10">
      <c r="C240" s="960"/>
      <c r="D240" s="960"/>
      <c r="E240" s="961"/>
      <c r="F240" s="962"/>
      <c r="G240" s="962"/>
      <c r="H240" s="962"/>
      <c r="I240" s="321"/>
      <c r="J240" s="963"/>
    </row>
    <row r="241" spans="3:10">
      <c r="C241" s="960"/>
      <c r="D241" s="960"/>
      <c r="E241" s="961"/>
      <c r="F241" s="962"/>
      <c r="G241" s="962"/>
      <c r="H241" s="962"/>
      <c r="I241" s="321"/>
      <c r="J241" s="963"/>
    </row>
    <row r="242" spans="3:10">
      <c r="C242" s="960"/>
      <c r="D242" s="960"/>
      <c r="E242" s="961"/>
      <c r="F242" s="962"/>
      <c r="G242" s="962"/>
      <c r="H242" s="962"/>
      <c r="I242" s="321"/>
      <c r="J242" s="963"/>
    </row>
    <row r="243" spans="3:10">
      <c r="C243" s="960"/>
      <c r="D243" s="960"/>
      <c r="E243" s="961"/>
      <c r="F243" s="962"/>
      <c r="G243" s="962"/>
      <c r="H243" s="962"/>
      <c r="I243" s="321"/>
      <c r="J243" s="963"/>
    </row>
    <row r="244" spans="3:10">
      <c r="C244" s="960"/>
      <c r="D244" s="960"/>
      <c r="E244" s="961"/>
      <c r="F244" s="962"/>
      <c r="G244" s="962"/>
      <c r="H244" s="962"/>
      <c r="I244" s="321"/>
      <c r="J244" s="963"/>
    </row>
    <row r="245" spans="3:10">
      <c r="C245" s="960"/>
      <c r="D245" s="960"/>
      <c r="E245" s="961"/>
      <c r="F245" s="962"/>
      <c r="G245" s="962"/>
      <c r="H245" s="962"/>
      <c r="I245" s="321"/>
      <c r="J245" s="963"/>
    </row>
    <row r="246" spans="3:10">
      <c r="C246" s="960"/>
      <c r="D246" s="960"/>
      <c r="E246" s="961"/>
      <c r="F246" s="962"/>
      <c r="G246" s="962"/>
      <c r="H246" s="962"/>
      <c r="I246" s="321"/>
      <c r="J246" s="963"/>
    </row>
    <row r="247" spans="3:10">
      <c r="C247" s="960"/>
      <c r="D247" s="960"/>
      <c r="E247" s="961"/>
      <c r="F247" s="962"/>
      <c r="G247" s="962"/>
      <c r="H247" s="962"/>
      <c r="I247" s="321"/>
      <c r="J247" s="963"/>
    </row>
    <row r="248" spans="3:10">
      <c r="C248" s="960"/>
      <c r="D248" s="960"/>
      <c r="E248" s="961"/>
      <c r="F248" s="962"/>
      <c r="G248" s="962"/>
      <c r="H248" s="962"/>
      <c r="I248" s="321"/>
      <c r="J248" s="963"/>
    </row>
    <row r="249" spans="3:10">
      <c r="C249" s="960"/>
      <c r="D249" s="960"/>
      <c r="E249" s="961"/>
      <c r="F249" s="962"/>
      <c r="G249" s="962"/>
      <c r="H249" s="962"/>
      <c r="I249" s="321"/>
      <c r="J249" s="963"/>
    </row>
    <row r="250" spans="3:10">
      <c r="C250" s="960"/>
      <c r="D250" s="960"/>
      <c r="E250" s="961"/>
      <c r="F250" s="962"/>
      <c r="G250" s="962"/>
      <c r="H250" s="962"/>
      <c r="I250" s="321"/>
      <c r="J250" s="963"/>
    </row>
    <row r="251" spans="3:10">
      <c r="C251" s="960"/>
      <c r="D251" s="960"/>
      <c r="E251" s="961"/>
      <c r="F251" s="962"/>
      <c r="G251" s="962"/>
      <c r="H251" s="962"/>
      <c r="I251" s="321"/>
      <c r="J251" s="963"/>
    </row>
    <row r="252" spans="3:10">
      <c r="C252" s="960"/>
      <c r="D252" s="960"/>
      <c r="E252" s="961"/>
      <c r="F252" s="962"/>
      <c r="G252" s="962"/>
      <c r="H252" s="962"/>
      <c r="I252" s="321"/>
      <c r="J252" s="963"/>
    </row>
    <row r="253" spans="3:10">
      <c r="C253" s="960"/>
      <c r="D253" s="960"/>
      <c r="E253" s="961"/>
      <c r="F253" s="962"/>
      <c r="G253" s="962"/>
      <c r="H253" s="962"/>
      <c r="I253" s="321"/>
      <c r="J253" s="963"/>
    </row>
    <row r="254" spans="3:10">
      <c r="C254" s="960"/>
      <c r="D254" s="960"/>
      <c r="E254" s="961"/>
      <c r="F254" s="962"/>
      <c r="G254" s="962"/>
      <c r="H254" s="962"/>
      <c r="I254" s="321"/>
      <c r="J254" s="963"/>
    </row>
    <row r="255" spans="3:10">
      <c r="C255" s="960"/>
      <c r="D255" s="960"/>
      <c r="E255" s="961"/>
      <c r="F255" s="962"/>
      <c r="G255" s="962"/>
      <c r="H255" s="962"/>
      <c r="I255" s="321"/>
      <c r="J255" s="963"/>
    </row>
    <row r="256" spans="3:10">
      <c r="C256" s="960"/>
      <c r="D256" s="960"/>
      <c r="E256" s="961"/>
      <c r="F256" s="962"/>
      <c r="G256" s="962"/>
      <c r="H256" s="962"/>
      <c r="I256" s="321"/>
      <c r="J256" s="963"/>
    </row>
    <row r="257" spans="3:10">
      <c r="C257" s="960"/>
      <c r="D257" s="960"/>
      <c r="E257" s="961"/>
      <c r="F257" s="962"/>
      <c r="G257" s="962"/>
      <c r="H257" s="962"/>
      <c r="I257" s="321"/>
      <c r="J257" s="963"/>
    </row>
    <row r="258" spans="3:10">
      <c r="C258" s="960"/>
      <c r="D258" s="960"/>
      <c r="E258" s="961"/>
      <c r="F258" s="962"/>
      <c r="G258" s="962"/>
      <c r="H258" s="962"/>
      <c r="I258" s="321"/>
      <c r="J258" s="963"/>
    </row>
    <row r="259" spans="3:10">
      <c r="C259" s="960"/>
      <c r="D259" s="960"/>
      <c r="E259" s="961"/>
      <c r="F259" s="962"/>
      <c r="G259" s="962"/>
      <c r="H259" s="962"/>
      <c r="I259" s="321"/>
      <c r="J259" s="963"/>
    </row>
    <row r="260" spans="3:10">
      <c r="C260" s="960"/>
      <c r="D260" s="960"/>
      <c r="E260" s="961"/>
      <c r="F260" s="962"/>
      <c r="G260" s="962"/>
      <c r="H260" s="962"/>
      <c r="I260" s="321"/>
      <c r="J260" s="963"/>
    </row>
    <row r="261" spans="3:10">
      <c r="C261" s="960"/>
      <c r="D261" s="960"/>
      <c r="E261" s="961"/>
      <c r="F261" s="962"/>
      <c r="G261" s="962"/>
      <c r="H261" s="962"/>
      <c r="I261" s="321"/>
      <c r="J261" s="963"/>
    </row>
    <row r="262" spans="3:10">
      <c r="C262" s="960"/>
      <c r="D262" s="960"/>
      <c r="E262" s="961"/>
      <c r="F262" s="962"/>
      <c r="G262" s="962"/>
      <c r="H262" s="962"/>
      <c r="I262" s="321"/>
      <c r="J262" s="963"/>
    </row>
    <row r="263" spans="3:10">
      <c r="C263" s="960"/>
      <c r="D263" s="960"/>
      <c r="E263" s="961"/>
      <c r="F263" s="962"/>
      <c r="G263" s="962"/>
      <c r="H263" s="962"/>
      <c r="I263" s="321"/>
      <c r="J263" s="963"/>
    </row>
    <row r="264" spans="3:10">
      <c r="C264" s="960"/>
      <c r="D264" s="960"/>
      <c r="E264" s="961"/>
      <c r="F264" s="962"/>
      <c r="G264" s="962"/>
      <c r="H264" s="962"/>
      <c r="I264" s="321"/>
      <c r="J264" s="963"/>
    </row>
    <row r="265" spans="3:10">
      <c r="C265" s="960"/>
      <c r="D265" s="960"/>
      <c r="E265" s="961"/>
      <c r="F265" s="962"/>
      <c r="G265" s="962"/>
      <c r="H265" s="962"/>
      <c r="I265" s="321"/>
      <c r="J265" s="963"/>
    </row>
    <row r="266" spans="3:10">
      <c r="C266" s="960"/>
      <c r="D266" s="960"/>
      <c r="E266" s="961"/>
      <c r="F266" s="962"/>
      <c r="G266" s="962"/>
      <c r="H266" s="962"/>
      <c r="I266" s="321"/>
      <c r="J266" s="963"/>
    </row>
    <row r="267" spans="3:10">
      <c r="C267" s="960"/>
      <c r="D267" s="960"/>
      <c r="E267" s="961"/>
      <c r="F267" s="962"/>
      <c r="G267" s="962"/>
      <c r="H267" s="962"/>
      <c r="I267" s="321"/>
      <c r="J267" s="963"/>
    </row>
    <row r="268" spans="3:10">
      <c r="C268" s="960"/>
      <c r="D268" s="960"/>
      <c r="E268" s="961"/>
      <c r="F268" s="962"/>
      <c r="G268" s="962"/>
      <c r="H268" s="962"/>
      <c r="I268" s="321"/>
      <c r="J268" s="963"/>
    </row>
    <row r="269" spans="3:10">
      <c r="C269" s="960"/>
      <c r="D269" s="960"/>
      <c r="E269" s="961"/>
      <c r="F269" s="962"/>
      <c r="G269" s="962"/>
      <c r="H269" s="962"/>
      <c r="I269" s="321"/>
      <c r="J269" s="963"/>
    </row>
    <row r="270" spans="3:10">
      <c r="C270" s="960"/>
      <c r="D270" s="960"/>
      <c r="E270" s="961"/>
      <c r="F270" s="962"/>
      <c r="G270" s="962"/>
      <c r="H270" s="962"/>
      <c r="I270" s="321"/>
      <c r="J270" s="963"/>
    </row>
    <row r="271" spans="3:10">
      <c r="C271" s="960"/>
      <c r="D271" s="960"/>
      <c r="E271" s="961"/>
      <c r="F271" s="962"/>
      <c r="G271" s="962"/>
      <c r="H271" s="962"/>
      <c r="I271" s="321"/>
      <c r="J271" s="963"/>
    </row>
    <row r="272" spans="3:10">
      <c r="C272" s="960"/>
      <c r="D272" s="960"/>
      <c r="E272" s="961"/>
      <c r="F272" s="962"/>
      <c r="G272" s="962"/>
      <c r="H272" s="962"/>
      <c r="I272" s="321"/>
      <c r="J272" s="963"/>
    </row>
    <row r="273" spans="3:10">
      <c r="C273" s="960"/>
      <c r="D273" s="960"/>
      <c r="E273" s="961"/>
      <c r="F273" s="962"/>
      <c r="G273" s="962"/>
      <c r="H273" s="962"/>
      <c r="I273" s="321"/>
      <c r="J273" s="963"/>
    </row>
    <row r="274" spans="3:10">
      <c r="C274" s="960"/>
      <c r="D274" s="960"/>
      <c r="E274" s="961"/>
      <c r="F274" s="962"/>
      <c r="G274" s="962"/>
      <c r="H274" s="962"/>
      <c r="I274" s="321"/>
      <c r="J274" s="963"/>
    </row>
    <row r="275" spans="3:10">
      <c r="C275" s="960"/>
      <c r="D275" s="960"/>
      <c r="E275" s="961"/>
      <c r="F275" s="962"/>
      <c r="G275" s="962"/>
      <c r="H275" s="962"/>
      <c r="I275" s="321"/>
      <c r="J275" s="963"/>
    </row>
    <row r="276" spans="3:10">
      <c r="C276" s="960"/>
      <c r="D276" s="960"/>
      <c r="E276" s="961"/>
      <c r="F276" s="962"/>
      <c r="G276" s="962"/>
      <c r="H276" s="962"/>
      <c r="I276" s="321"/>
      <c r="J276" s="963"/>
    </row>
    <row r="277" spans="3:10">
      <c r="C277" s="960"/>
      <c r="D277" s="960"/>
      <c r="E277" s="961"/>
      <c r="F277" s="962"/>
      <c r="G277" s="962"/>
      <c r="H277" s="962"/>
      <c r="I277" s="321"/>
      <c r="J277" s="963"/>
    </row>
    <row r="278" spans="3:10">
      <c r="C278" s="960"/>
      <c r="D278" s="960"/>
      <c r="E278" s="961"/>
      <c r="F278" s="962"/>
      <c r="G278" s="962"/>
      <c r="H278" s="962"/>
      <c r="I278" s="321"/>
      <c r="J278" s="963"/>
    </row>
    <row r="279" spans="3:10">
      <c r="C279" s="960"/>
      <c r="D279" s="960"/>
      <c r="E279" s="961"/>
      <c r="F279" s="962"/>
      <c r="G279" s="962"/>
      <c r="H279" s="962"/>
      <c r="I279" s="321"/>
      <c r="J279" s="963"/>
    </row>
    <row r="280" spans="3:10">
      <c r="C280" s="960"/>
      <c r="D280" s="960"/>
      <c r="E280" s="961"/>
      <c r="F280" s="962"/>
      <c r="G280" s="962"/>
      <c r="H280" s="962"/>
      <c r="I280" s="321"/>
      <c r="J280" s="963"/>
    </row>
    <row r="281" spans="3:10">
      <c r="C281" s="960"/>
      <c r="D281" s="960"/>
      <c r="E281" s="961"/>
      <c r="F281" s="962"/>
      <c r="G281" s="962"/>
      <c r="H281" s="962"/>
      <c r="I281" s="321"/>
      <c r="J281" s="963"/>
    </row>
    <row r="282" spans="3:10">
      <c r="C282" s="960"/>
      <c r="D282" s="960"/>
      <c r="E282" s="961"/>
      <c r="F282" s="962"/>
      <c r="G282" s="962"/>
      <c r="H282" s="962"/>
      <c r="I282" s="321"/>
      <c r="J282" s="963"/>
    </row>
    <row r="283" spans="3:10">
      <c r="C283" s="960"/>
      <c r="D283" s="960"/>
      <c r="E283" s="961"/>
      <c r="F283" s="962"/>
      <c r="G283" s="962"/>
      <c r="H283" s="962"/>
      <c r="I283" s="321"/>
      <c r="J283" s="963"/>
    </row>
    <row r="284" spans="3:10">
      <c r="C284" s="960"/>
      <c r="D284" s="960"/>
      <c r="E284" s="961"/>
      <c r="F284" s="962"/>
      <c r="G284" s="962"/>
      <c r="H284" s="962"/>
      <c r="I284" s="321"/>
      <c r="J284" s="963"/>
    </row>
    <row r="285" spans="3:10">
      <c r="C285" s="960"/>
      <c r="D285" s="960"/>
      <c r="E285" s="961"/>
      <c r="F285" s="962"/>
      <c r="G285" s="962"/>
      <c r="H285" s="962"/>
      <c r="I285" s="321"/>
      <c r="J285" s="963"/>
    </row>
    <row r="286" spans="3:10">
      <c r="C286" s="960"/>
      <c r="D286" s="960"/>
      <c r="E286" s="961"/>
      <c r="F286" s="962"/>
      <c r="G286" s="962"/>
      <c r="H286" s="962"/>
      <c r="I286" s="321"/>
      <c r="J286" s="963"/>
    </row>
    <row r="287" spans="3:10">
      <c r="C287" s="960"/>
      <c r="D287" s="960"/>
      <c r="E287" s="961"/>
      <c r="F287" s="962"/>
      <c r="G287" s="962"/>
      <c r="H287" s="962"/>
      <c r="I287" s="321"/>
      <c r="J287" s="963"/>
    </row>
    <row r="288" spans="3:10">
      <c r="C288" s="960"/>
      <c r="D288" s="960"/>
      <c r="E288" s="961"/>
      <c r="F288" s="962"/>
      <c r="G288" s="962"/>
      <c r="H288" s="962"/>
      <c r="I288" s="321"/>
      <c r="J288" s="963"/>
    </row>
    <row r="289" spans="3:10">
      <c r="C289" s="960"/>
      <c r="D289" s="960"/>
      <c r="E289" s="961"/>
      <c r="F289" s="962"/>
      <c r="G289" s="962"/>
      <c r="H289" s="962"/>
      <c r="I289" s="321"/>
      <c r="J289" s="963"/>
    </row>
    <row r="290" spans="3:10">
      <c r="C290" s="960"/>
      <c r="D290" s="960"/>
      <c r="E290" s="961"/>
      <c r="F290" s="962"/>
      <c r="G290" s="962"/>
      <c r="H290" s="962"/>
      <c r="I290" s="321"/>
      <c r="J290" s="963"/>
    </row>
    <row r="291" spans="3:10">
      <c r="C291" s="960"/>
      <c r="D291" s="960"/>
      <c r="E291" s="961"/>
      <c r="F291" s="962"/>
      <c r="G291" s="962"/>
      <c r="H291" s="962"/>
      <c r="I291" s="321"/>
      <c r="J291" s="963"/>
    </row>
    <row r="292" spans="3:10">
      <c r="C292" s="960"/>
      <c r="D292" s="960"/>
      <c r="E292" s="961"/>
      <c r="F292" s="962"/>
      <c r="G292" s="962"/>
      <c r="H292" s="962"/>
      <c r="I292" s="321"/>
      <c r="J292" s="963"/>
    </row>
    <row r="293" spans="3:10">
      <c r="C293" s="960"/>
      <c r="D293" s="960"/>
      <c r="E293" s="961"/>
      <c r="F293" s="962"/>
      <c r="G293" s="962"/>
      <c r="H293" s="962"/>
      <c r="I293" s="321"/>
      <c r="J293" s="963"/>
    </row>
    <row r="294" spans="3:10">
      <c r="C294" s="960"/>
      <c r="D294" s="960"/>
      <c r="E294" s="961"/>
      <c r="F294" s="962"/>
      <c r="G294" s="962"/>
      <c r="H294" s="962"/>
      <c r="I294" s="321"/>
      <c r="J294" s="963"/>
    </row>
    <row r="295" spans="3:10">
      <c r="C295" s="960"/>
      <c r="D295" s="960"/>
      <c r="E295" s="961"/>
      <c r="F295" s="962"/>
      <c r="G295" s="962"/>
      <c r="H295" s="962"/>
      <c r="I295" s="321"/>
      <c r="J295" s="963"/>
    </row>
    <row r="296" spans="3:10">
      <c r="C296" s="960"/>
      <c r="D296" s="960"/>
      <c r="E296" s="961"/>
      <c r="F296" s="962"/>
      <c r="G296" s="962"/>
      <c r="H296" s="962"/>
      <c r="I296" s="321"/>
      <c r="J296" s="963"/>
    </row>
    <row r="297" spans="3:10">
      <c r="C297" s="960"/>
      <c r="D297" s="960"/>
      <c r="E297" s="961"/>
      <c r="F297" s="962"/>
      <c r="G297" s="962"/>
      <c r="H297" s="962"/>
      <c r="I297" s="321"/>
      <c r="J297" s="963"/>
    </row>
    <row r="298" spans="3:10">
      <c r="C298" s="960"/>
      <c r="D298" s="960"/>
      <c r="E298" s="961"/>
      <c r="F298" s="962"/>
      <c r="G298" s="962"/>
      <c r="H298" s="962"/>
      <c r="I298" s="321"/>
      <c r="J298" s="963"/>
    </row>
    <row r="299" spans="3:10">
      <c r="C299" s="960"/>
      <c r="D299" s="960"/>
      <c r="E299" s="961"/>
      <c r="F299" s="962"/>
      <c r="G299" s="962"/>
      <c r="H299" s="962"/>
      <c r="I299" s="321"/>
      <c r="J299" s="963"/>
    </row>
    <row r="300" spans="3:10">
      <c r="C300" s="960"/>
      <c r="D300" s="960"/>
      <c r="E300" s="961"/>
      <c r="F300" s="962"/>
      <c r="G300" s="962"/>
      <c r="H300" s="962"/>
      <c r="I300" s="321"/>
      <c r="J300" s="963"/>
    </row>
    <row r="301" spans="3:10">
      <c r="C301" s="960"/>
      <c r="D301" s="960"/>
      <c r="E301" s="961"/>
      <c r="F301" s="962"/>
      <c r="G301" s="962"/>
      <c r="H301" s="962"/>
      <c r="I301" s="321"/>
      <c r="J301" s="963"/>
    </row>
    <row r="302" spans="3:10">
      <c r="C302" s="960"/>
      <c r="D302" s="960"/>
      <c r="E302" s="961"/>
      <c r="F302" s="962"/>
      <c r="G302" s="962"/>
      <c r="H302" s="962"/>
      <c r="I302" s="321"/>
      <c r="J302" s="963"/>
    </row>
    <row r="303" spans="3:10">
      <c r="C303" s="960"/>
      <c r="D303" s="960"/>
      <c r="E303" s="961"/>
      <c r="F303" s="962"/>
      <c r="G303" s="962"/>
      <c r="H303" s="962"/>
      <c r="I303" s="321"/>
      <c r="J303" s="963"/>
    </row>
    <row r="304" spans="3:10">
      <c r="C304" s="960"/>
      <c r="D304" s="960"/>
      <c r="E304" s="961"/>
      <c r="F304" s="962"/>
      <c r="G304" s="962"/>
      <c r="H304" s="962"/>
      <c r="I304" s="321"/>
      <c r="J304" s="963"/>
    </row>
    <row r="305" spans="3:10">
      <c r="C305" s="960"/>
      <c r="D305" s="960"/>
      <c r="E305" s="961"/>
      <c r="F305" s="962"/>
      <c r="G305" s="962"/>
      <c r="H305" s="962"/>
      <c r="I305" s="321"/>
      <c r="J305" s="963"/>
    </row>
    <row r="306" spans="3:10">
      <c r="C306" s="960"/>
      <c r="D306" s="960"/>
      <c r="E306" s="961"/>
      <c r="F306" s="962"/>
      <c r="G306" s="962"/>
      <c r="H306" s="962"/>
      <c r="I306" s="321"/>
      <c r="J306" s="963"/>
    </row>
    <row r="307" spans="3:10">
      <c r="C307" s="960"/>
      <c r="D307" s="960"/>
      <c r="E307" s="961"/>
      <c r="F307" s="962"/>
      <c r="G307" s="962"/>
      <c r="H307" s="962"/>
      <c r="I307" s="321"/>
      <c r="J307" s="963"/>
    </row>
    <row r="308" spans="3:10">
      <c r="C308" s="960"/>
      <c r="D308" s="960"/>
      <c r="E308" s="961"/>
      <c r="F308" s="962"/>
      <c r="G308" s="962"/>
      <c r="H308" s="962"/>
      <c r="I308" s="321"/>
      <c r="J308" s="963"/>
    </row>
    <row r="309" spans="3:10">
      <c r="C309" s="960"/>
      <c r="D309" s="960"/>
      <c r="E309" s="961"/>
      <c r="F309" s="962"/>
      <c r="G309" s="962"/>
      <c r="H309" s="962"/>
      <c r="I309" s="321"/>
      <c r="J309" s="963"/>
    </row>
    <row r="310" spans="3:10">
      <c r="C310" s="960"/>
      <c r="D310" s="960"/>
      <c r="E310" s="961"/>
      <c r="F310" s="962"/>
      <c r="G310" s="962"/>
      <c r="H310" s="962"/>
      <c r="I310" s="321"/>
      <c r="J310" s="963"/>
    </row>
    <row r="311" spans="3:10">
      <c r="C311" s="960"/>
      <c r="D311" s="960"/>
      <c r="E311" s="961"/>
      <c r="F311" s="962"/>
      <c r="G311" s="962"/>
      <c r="H311" s="962"/>
      <c r="I311" s="321"/>
      <c r="J311" s="963"/>
    </row>
    <row r="312" spans="3:10">
      <c r="C312" s="960"/>
      <c r="D312" s="960"/>
      <c r="E312" s="961"/>
      <c r="F312" s="962"/>
      <c r="G312" s="962"/>
      <c r="H312" s="962"/>
      <c r="I312" s="321"/>
      <c r="J312" s="963"/>
    </row>
    <row r="313" spans="3:10">
      <c r="C313" s="960"/>
      <c r="D313" s="960"/>
      <c r="E313" s="961"/>
      <c r="F313" s="962"/>
      <c r="G313" s="962"/>
      <c r="H313" s="962"/>
      <c r="I313" s="321"/>
      <c r="J313" s="963"/>
    </row>
    <row r="314" spans="3:10">
      <c r="C314" s="960"/>
      <c r="D314" s="960"/>
      <c r="E314" s="961"/>
      <c r="F314" s="962"/>
      <c r="G314" s="962"/>
      <c r="H314" s="962"/>
      <c r="I314" s="321"/>
      <c r="J314" s="963"/>
    </row>
    <row r="315" spans="3:10">
      <c r="C315" s="960"/>
      <c r="D315" s="960"/>
      <c r="E315" s="961"/>
      <c r="F315" s="962"/>
      <c r="G315" s="962"/>
      <c r="H315" s="962"/>
      <c r="I315" s="321"/>
      <c r="J315" s="963"/>
    </row>
    <row r="316" spans="3:10">
      <c r="C316" s="960"/>
      <c r="D316" s="960"/>
      <c r="E316" s="961"/>
      <c r="F316" s="962"/>
      <c r="G316" s="962"/>
      <c r="H316" s="962"/>
      <c r="I316" s="321"/>
      <c r="J316" s="963"/>
    </row>
    <row r="317" spans="3:10">
      <c r="C317" s="960"/>
      <c r="D317" s="960"/>
      <c r="E317" s="961"/>
      <c r="F317" s="962"/>
      <c r="G317" s="962"/>
      <c r="H317" s="962"/>
      <c r="I317" s="321"/>
      <c r="J317" s="963"/>
    </row>
    <row r="318" spans="3:10">
      <c r="C318" s="960"/>
      <c r="D318" s="960"/>
      <c r="E318" s="961"/>
      <c r="F318" s="962"/>
      <c r="G318" s="962"/>
      <c r="H318" s="962"/>
      <c r="I318" s="321"/>
      <c r="J318" s="963"/>
    </row>
    <row r="319" spans="3:10">
      <c r="C319" s="960"/>
      <c r="D319" s="960"/>
      <c r="E319" s="961"/>
      <c r="F319" s="962"/>
      <c r="G319" s="962"/>
      <c r="H319" s="962"/>
      <c r="I319" s="321"/>
      <c r="J319" s="963"/>
    </row>
    <row r="320" spans="3:10">
      <c r="C320" s="960"/>
      <c r="D320" s="960"/>
      <c r="E320" s="961"/>
      <c r="F320" s="962"/>
      <c r="G320" s="962"/>
      <c r="H320" s="962"/>
      <c r="I320" s="321"/>
      <c r="J320" s="963"/>
    </row>
    <row r="321" spans="3:10">
      <c r="C321" s="960"/>
      <c r="D321" s="960"/>
      <c r="E321" s="961"/>
      <c r="F321" s="962"/>
      <c r="G321" s="962"/>
      <c r="H321" s="962"/>
      <c r="I321" s="321"/>
      <c r="J321" s="963"/>
    </row>
    <row r="322" spans="3:10">
      <c r="C322" s="960"/>
      <c r="D322" s="960"/>
      <c r="E322" s="961"/>
      <c r="F322" s="962"/>
      <c r="G322" s="962"/>
      <c r="H322" s="962"/>
      <c r="I322" s="321"/>
      <c r="J322" s="963"/>
    </row>
    <row r="323" spans="3:10">
      <c r="C323" s="960"/>
      <c r="D323" s="960"/>
      <c r="E323" s="961"/>
      <c r="F323" s="962"/>
      <c r="G323" s="962"/>
      <c r="H323" s="962"/>
      <c r="I323" s="321"/>
      <c r="J323" s="963"/>
    </row>
    <row r="324" spans="3:10">
      <c r="C324" s="960"/>
      <c r="D324" s="960"/>
      <c r="E324" s="961"/>
      <c r="F324" s="962"/>
      <c r="G324" s="962"/>
      <c r="H324" s="962"/>
      <c r="I324" s="321"/>
      <c r="J324" s="963"/>
    </row>
    <row r="325" spans="3:10">
      <c r="C325" s="960"/>
      <c r="D325" s="960"/>
      <c r="E325" s="961"/>
      <c r="F325" s="962"/>
      <c r="G325" s="962"/>
      <c r="H325" s="962"/>
      <c r="I325" s="321"/>
      <c r="J325" s="963"/>
    </row>
    <row r="326" spans="3:10">
      <c r="C326" s="960"/>
      <c r="D326" s="960"/>
      <c r="E326" s="961"/>
      <c r="F326" s="962"/>
      <c r="G326" s="962"/>
      <c r="H326" s="962"/>
      <c r="I326" s="321"/>
      <c r="J326" s="963"/>
    </row>
    <row r="327" spans="3:10">
      <c r="C327" s="960"/>
      <c r="D327" s="960"/>
      <c r="E327" s="961"/>
      <c r="F327" s="962"/>
      <c r="G327" s="962"/>
      <c r="H327" s="962"/>
      <c r="I327" s="321"/>
      <c r="J327" s="963"/>
    </row>
    <row r="328" spans="3:10">
      <c r="C328" s="960"/>
      <c r="D328" s="960"/>
      <c r="E328" s="961"/>
      <c r="F328" s="962"/>
      <c r="G328" s="962"/>
      <c r="H328" s="962"/>
      <c r="I328" s="321"/>
      <c r="J328" s="963"/>
    </row>
    <row r="329" spans="3:10">
      <c r="C329" s="960"/>
      <c r="D329" s="960"/>
      <c r="E329" s="961"/>
      <c r="F329" s="962"/>
      <c r="G329" s="962"/>
      <c r="H329" s="962"/>
      <c r="I329" s="321"/>
      <c r="J329" s="963"/>
    </row>
    <row r="330" spans="3:10">
      <c r="C330" s="960"/>
      <c r="D330" s="960"/>
      <c r="E330" s="961"/>
      <c r="F330" s="962"/>
      <c r="G330" s="962"/>
      <c r="H330" s="962"/>
      <c r="I330" s="321"/>
      <c r="J330" s="963"/>
    </row>
    <row r="331" spans="3:10">
      <c r="C331" s="960"/>
      <c r="D331" s="960"/>
      <c r="E331" s="961"/>
      <c r="F331" s="962"/>
      <c r="G331" s="962"/>
      <c r="H331" s="962"/>
      <c r="I331" s="321"/>
      <c r="J331" s="963"/>
    </row>
    <row r="332" spans="3:10">
      <c r="C332" s="960"/>
      <c r="D332" s="960"/>
      <c r="E332" s="961"/>
      <c r="F332" s="962"/>
      <c r="G332" s="962"/>
      <c r="H332" s="962"/>
      <c r="I332" s="321"/>
      <c r="J332" s="963"/>
    </row>
    <row r="333" spans="3:10">
      <c r="C333" s="960"/>
      <c r="D333" s="960"/>
      <c r="E333" s="961"/>
      <c r="F333" s="962"/>
      <c r="G333" s="962"/>
      <c r="H333" s="962"/>
      <c r="I333" s="321"/>
      <c r="J333" s="963"/>
    </row>
    <row r="334" spans="3:10">
      <c r="C334" s="960"/>
      <c r="D334" s="960"/>
      <c r="E334" s="961"/>
      <c r="F334" s="962"/>
      <c r="G334" s="962"/>
      <c r="H334" s="962"/>
      <c r="I334" s="321"/>
      <c r="J334" s="963"/>
    </row>
    <row r="335" spans="3:10">
      <c r="C335" s="960"/>
      <c r="D335" s="960"/>
      <c r="E335" s="961"/>
      <c r="F335" s="962"/>
      <c r="G335" s="962"/>
      <c r="H335" s="962"/>
      <c r="I335" s="321"/>
      <c r="J335" s="963"/>
    </row>
    <row r="336" spans="3:10">
      <c r="C336" s="960"/>
      <c r="D336" s="960"/>
      <c r="E336" s="961"/>
      <c r="F336" s="962"/>
      <c r="G336" s="962"/>
      <c r="H336" s="962"/>
      <c r="I336" s="321"/>
      <c r="J336" s="963"/>
    </row>
    <row r="337" spans="3:10">
      <c r="C337" s="960"/>
      <c r="D337" s="960"/>
      <c r="E337" s="961"/>
      <c r="F337" s="962"/>
      <c r="G337" s="962"/>
      <c r="H337" s="962"/>
      <c r="I337" s="321"/>
      <c r="J337" s="963"/>
    </row>
    <row r="338" spans="3:10">
      <c r="C338" s="960"/>
      <c r="D338" s="960"/>
      <c r="E338" s="961"/>
      <c r="F338" s="962"/>
      <c r="G338" s="962"/>
      <c r="H338" s="962"/>
      <c r="I338" s="321"/>
      <c r="J338" s="963"/>
    </row>
    <row r="339" spans="3:10">
      <c r="C339" s="960"/>
      <c r="D339" s="960"/>
      <c r="E339" s="961"/>
      <c r="F339" s="962"/>
      <c r="G339" s="962"/>
      <c r="H339" s="962"/>
      <c r="I339" s="321"/>
      <c r="J339" s="963"/>
    </row>
    <row r="340" spans="3:10">
      <c r="C340" s="960"/>
      <c r="D340" s="960"/>
      <c r="E340" s="961"/>
      <c r="F340" s="962"/>
      <c r="G340" s="962"/>
      <c r="H340" s="962"/>
      <c r="I340" s="321"/>
      <c r="J340" s="963"/>
    </row>
    <row r="341" spans="3:10">
      <c r="C341" s="960"/>
      <c r="D341" s="960"/>
      <c r="E341" s="961"/>
      <c r="F341" s="962"/>
      <c r="G341" s="962"/>
      <c r="H341" s="962"/>
      <c r="I341" s="321"/>
      <c r="J341" s="963"/>
    </row>
    <row r="342" spans="3:10">
      <c r="C342" s="960"/>
      <c r="D342" s="960"/>
      <c r="E342" s="961"/>
      <c r="F342" s="962"/>
      <c r="G342" s="962"/>
      <c r="H342" s="962"/>
      <c r="I342" s="321"/>
      <c r="J342" s="963"/>
    </row>
    <row r="343" spans="3:10">
      <c r="C343" s="960"/>
      <c r="D343" s="960"/>
      <c r="E343" s="961"/>
      <c r="F343" s="962"/>
      <c r="G343" s="962"/>
      <c r="H343" s="962"/>
      <c r="I343" s="321"/>
      <c r="J343" s="963"/>
    </row>
    <row r="344" spans="3:10">
      <c r="C344" s="960"/>
      <c r="D344" s="960"/>
      <c r="E344" s="961"/>
      <c r="F344" s="962"/>
      <c r="G344" s="962"/>
      <c r="H344" s="962"/>
      <c r="I344" s="321"/>
      <c r="J344" s="963"/>
    </row>
    <row r="345" spans="3:10">
      <c r="C345" s="960"/>
      <c r="D345" s="960"/>
      <c r="E345" s="961"/>
      <c r="F345" s="962"/>
      <c r="G345" s="962"/>
      <c r="H345" s="962"/>
      <c r="I345" s="321"/>
      <c r="J345" s="963"/>
    </row>
    <row r="346" spans="3:10">
      <c r="C346" s="960"/>
      <c r="D346" s="960"/>
      <c r="E346" s="961"/>
      <c r="F346" s="962"/>
      <c r="G346" s="962"/>
      <c r="H346" s="962"/>
      <c r="I346" s="321"/>
      <c r="J346" s="963"/>
    </row>
    <row r="347" spans="3:10">
      <c r="C347" s="960"/>
      <c r="D347" s="960"/>
      <c r="E347" s="961"/>
      <c r="F347" s="962"/>
      <c r="G347" s="962"/>
      <c r="H347" s="962"/>
      <c r="I347" s="321"/>
      <c r="J347" s="963"/>
    </row>
    <row r="348" spans="3:10">
      <c r="C348" s="960"/>
      <c r="D348" s="960"/>
      <c r="E348" s="961"/>
      <c r="F348" s="962"/>
      <c r="G348" s="962"/>
      <c r="H348" s="962"/>
      <c r="I348" s="321"/>
      <c r="J348" s="963"/>
    </row>
    <row r="349" spans="3:10">
      <c r="C349" s="960"/>
      <c r="D349" s="960"/>
      <c r="E349" s="961"/>
      <c r="F349" s="962"/>
      <c r="G349" s="962"/>
      <c r="H349" s="962"/>
      <c r="I349" s="321"/>
      <c r="J349" s="963"/>
    </row>
    <row r="350" spans="3:10">
      <c r="C350" s="960"/>
      <c r="D350" s="960"/>
      <c r="E350" s="961"/>
      <c r="F350" s="962"/>
      <c r="G350" s="962"/>
      <c r="H350" s="962"/>
      <c r="I350" s="321"/>
      <c r="J350" s="963"/>
    </row>
    <row r="351" spans="3:10">
      <c r="C351" s="960"/>
      <c r="D351" s="960"/>
      <c r="E351" s="961"/>
      <c r="F351" s="962"/>
      <c r="G351" s="962"/>
      <c r="H351" s="962"/>
      <c r="I351" s="321"/>
      <c r="J351" s="963"/>
    </row>
    <row r="352" spans="3:10">
      <c r="C352" s="960"/>
      <c r="D352" s="960"/>
      <c r="E352" s="961"/>
      <c r="F352" s="962"/>
      <c r="G352" s="962"/>
      <c r="H352" s="962"/>
      <c r="I352" s="321"/>
      <c r="J352" s="963"/>
    </row>
    <row r="353" spans="3:10">
      <c r="C353" s="960"/>
      <c r="D353" s="960"/>
      <c r="E353" s="961"/>
      <c r="F353" s="962"/>
      <c r="G353" s="962"/>
      <c r="H353" s="962"/>
      <c r="I353" s="321"/>
      <c r="J353" s="963"/>
    </row>
    <row r="354" spans="3:10">
      <c r="C354" s="960"/>
      <c r="D354" s="960"/>
      <c r="E354" s="961"/>
      <c r="F354" s="962"/>
      <c r="G354" s="962"/>
      <c r="H354" s="962"/>
      <c r="I354" s="321"/>
      <c r="J354" s="963"/>
    </row>
    <row r="355" spans="3:10">
      <c r="C355" s="960"/>
      <c r="D355" s="960"/>
      <c r="E355" s="961"/>
      <c r="F355" s="962"/>
      <c r="G355" s="962"/>
      <c r="H355" s="962"/>
      <c r="I355" s="321"/>
      <c r="J355" s="963"/>
    </row>
    <row r="356" spans="3:10">
      <c r="C356" s="960"/>
      <c r="D356" s="960"/>
      <c r="E356" s="961"/>
      <c r="F356" s="962"/>
      <c r="G356" s="962"/>
      <c r="H356" s="962"/>
      <c r="I356" s="321"/>
      <c r="J356" s="963"/>
    </row>
    <row r="357" spans="3:10">
      <c r="C357" s="960"/>
      <c r="D357" s="960"/>
      <c r="E357" s="961"/>
      <c r="F357" s="962"/>
      <c r="G357" s="962"/>
      <c r="H357" s="962"/>
      <c r="I357" s="321"/>
      <c r="J357" s="963"/>
    </row>
    <row r="358" spans="3:10">
      <c r="C358" s="960"/>
      <c r="D358" s="960"/>
      <c r="E358" s="961"/>
      <c r="F358" s="962"/>
      <c r="G358" s="962"/>
      <c r="H358" s="962"/>
      <c r="I358" s="321"/>
      <c r="J358" s="963"/>
    </row>
    <row r="359" spans="3:10">
      <c r="C359" s="960"/>
      <c r="D359" s="960"/>
      <c r="E359" s="961"/>
      <c r="F359" s="962"/>
      <c r="G359" s="962"/>
      <c r="H359" s="962"/>
      <c r="I359" s="321"/>
      <c r="J359" s="963"/>
    </row>
    <row r="360" spans="3:10">
      <c r="C360" s="960"/>
      <c r="D360" s="960"/>
      <c r="E360" s="961"/>
      <c r="F360" s="962"/>
      <c r="G360" s="962"/>
      <c r="H360" s="962"/>
      <c r="I360" s="321"/>
      <c r="J360" s="963"/>
    </row>
    <row r="361" spans="3:10">
      <c r="C361" s="960"/>
      <c r="D361" s="960"/>
      <c r="E361" s="961"/>
      <c r="F361" s="962"/>
      <c r="G361" s="962"/>
      <c r="H361" s="962"/>
      <c r="I361" s="321"/>
      <c r="J361" s="963"/>
    </row>
    <row r="362" spans="3:10">
      <c r="C362" s="960"/>
      <c r="D362" s="960"/>
      <c r="E362" s="961"/>
      <c r="F362" s="962"/>
      <c r="G362" s="962"/>
      <c r="H362" s="962"/>
      <c r="I362" s="321"/>
      <c r="J362" s="963"/>
    </row>
    <row r="363" spans="3:10">
      <c r="C363" s="960"/>
      <c r="D363" s="960"/>
      <c r="E363" s="961"/>
      <c r="F363" s="962"/>
      <c r="G363" s="962"/>
      <c r="H363" s="962"/>
      <c r="I363" s="321"/>
      <c r="J363" s="963"/>
    </row>
    <row r="364" spans="3:10">
      <c r="C364" s="960"/>
      <c r="D364" s="960"/>
      <c r="E364" s="961"/>
      <c r="F364" s="962"/>
      <c r="G364" s="962"/>
      <c r="H364" s="962"/>
      <c r="I364" s="321"/>
      <c r="J364" s="963"/>
    </row>
    <row r="365" spans="3:10">
      <c r="C365" s="960"/>
      <c r="D365" s="960"/>
      <c r="E365" s="961"/>
      <c r="F365" s="962"/>
      <c r="G365" s="962"/>
      <c r="H365" s="962"/>
      <c r="I365" s="321"/>
      <c r="J365" s="963"/>
    </row>
    <row r="366" spans="3:10">
      <c r="C366" s="960"/>
      <c r="D366" s="960"/>
      <c r="E366" s="961"/>
      <c r="F366" s="962"/>
      <c r="G366" s="962"/>
      <c r="H366" s="962"/>
      <c r="I366" s="321"/>
      <c r="J366" s="963"/>
    </row>
    <row r="367" spans="3:10">
      <c r="C367" s="960"/>
      <c r="D367" s="960"/>
      <c r="E367" s="961"/>
      <c r="F367" s="962"/>
      <c r="G367" s="962"/>
      <c r="H367" s="962"/>
      <c r="I367" s="321"/>
      <c r="J367" s="963"/>
    </row>
    <row r="368" spans="3:10">
      <c r="C368" s="960"/>
      <c r="D368" s="960"/>
      <c r="E368" s="961"/>
      <c r="F368" s="962"/>
      <c r="G368" s="962"/>
      <c r="H368" s="962"/>
      <c r="I368" s="321"/>
      <c r="J368" s="963"/>
    </row>
    <row r="369" spans="3:10">
      <c r="C369" s="960"/>
      <c r="D369" s="960"/>
      <c r="E369" s="961"/>
      <c r="F369" s="962"/>
      <c r="G369" s="962"/>
      <c r="H369" s="962"/>
      <c r="I369" s="321"/>
      <c r="J369" s="963"/>
    </row>
    <row r="370" spans="3:10">
      <c r="C370" s="960"/>
      <c r="D370" s="960"/>
      <c r="E370" s="961"/>
      <c r="F370" s="962"/>
      <c r="G370" s="962"/>
      <c r="H370" s="962"/>
      <c r="I370" s="321"/>
      <c r="J370" s="963"/>
    </row>
    <row r="371" spans="3:10">
      <c r="C371" s="960"/>
      <c r="D371" s="960"/>
      <c r="E371" s="961"/>
      <c r="F371" s="962"/>
      <c r="G371" s="962"/>
      <c r="H371" s="962"/>
      <c r="I371" s="321"/>
      <c r="J371" s="963"/>
    </row>
    <row r="372" spans="3:10">
      <c r="C372" s="960"/>
      <c r="D372" s="960"/>
      <c r="E372" s="961"/>
      <c r="F372" s="962"/>
      <c r="G372" s="962"/>
      <c r="H372" s="962"/>
      <c r="I372" s="321"/>
      <c r="J372" s="963"/>
    </row>
    <row r="373" spans="3:10">
      <c r="C373" s="960"/>
      <c r="D373" s="960"/>
      <c r="E373" s="961"/>
      <c r="F373" s="962"/>
      <c r="G373" s="962"/>
      <c r="H373" s="962"/>
      <c r="I373" s="321"/>
      <c r="J373" s="963"/>
    </row>
    <row r="374" spans="3:10">
      <c r="C374" s="960"/>
      <c r="D374" s="960"/>
      <c r="E374" s="961"/>
      <c r="F374" s="962"/>
      <c r="G374" s="962"/>
      <c r="H374" s="962"/>
      <c r="I374" s="321"/>
      <c r="J374" s="963"/>
    </row>
    <row r="375" spans="3:10">
      <c r="C375" s="960"/>
      <c r="D375" s="960"/>
      <c r="E375" s="961"/>
      <c r="F375" s="962"/>
      <c r="G375" s="962"/>
      <c r="H375" s="962"/>
      <c r="I375" s="321"/>
      <c r="J375" s="963"/>
    </row>
    <row r="376" spans="3:10">
      <c r="C376" s="960"/>
      <c r="D376" s="960"/>
      <c r="E376" s="961"/>
      <c r="F376" s="962"/>
      <c r="G376" s="962"/>
      <c r="H376" s="962"/>
      <c r="I376" s="321"/>
      <c r="J376" s="963"/>
    </row>
    <row r="377" spans="3:10">
      <c r="C377" s="960"/>
      <c r="D377" s="960"/>
      <c r="E377" s="961"/>
      <c r="F377" s="962"/>
      <c r="G377" s="962"/>
      <c r="H377" s="962"/>
      <c r="I377" s="321"/>
      <c r="J377" s="963"/>
    </row>
    <row r="378" spans="3:10">
      <c r="C378" s="960"/>
      <c r="D378" s="960"/>
      <c r="E378" s="961"/>
      <c r="F378" s="962"/>
      <c r="G378" s="962"/>
      <c r="H378" s="962"/>
      <c r="I378" s="321"/>
      <c r="J378" s="963"/>
    </row>
    <row r="379" spans="3:10">
      <c r="C379" s="960"/>
      <c r="D379" s="960"/>
      <c r="E379" s="961"/>
      <c r="F379" s="962"/>
      <c r="G379" s="962"/>
      <c r="H379" s="962"/>
      <c r="I379" s="321"/>
      <c r="J379" s="963"/>
    </row>
    <row r="380" spans="3:10">
      <c r="C380" s="960"/>
      <c r="D380" s="960"/>
      <c r="E380" s="961"/>
      <c r="F380" s="962"/>
      <c r="G380" s="962"/>
      <c r="H380" s="962"/>
      <c r="I380" s="321"/>
      <c r="J380" s="963"/>
    </row>
    <row r="381" spans="3:10">
      <c r="C381" s="960"/>
      <c r="D381" s="960"/>
      <c r="E381" s="961"/>
      <c r="F381" s="962"/>
      <c r="G381" s="962"/>
      <c r="H381" s="962"/>
      <c r="I381" s="321"/>
      <c r="J381" s="963"/>
    </row>
    <row r="382" spans="3:10">
      <c r="C382" s="960"/>
      <c r="D382" s="960"/>
      <c r="E382" s="961"/>
      <c r="F382" s="962"/>
      <c r="G382" s="962"/>
      <c r="H382" s="962"/>
      <c r="I382" s="321"/>
      <c r="J382" s="963"/>
    </row>
    <row r="383" spans="3:10">
      <c r="C383" s="960"/>
      <c r="D383" s="960"/>
      <c r="E383" s="961"/>
      <c r="F383" s="962"/>
      <c r="G383" s="962"/>
      <c r="H383" s="962"/>
      <c r="I383" s="321"/>
      <c r="J383" s="963"/>
    </row>
    <row r="384" spans="3:10">
      <c r="C384" s="960"/>
      <c r="D384" s="960"/>
      <c r="E384" s="961"/>
      <c r="F384" s="962"/>
      <c r="G384" s="962"/>
      <c r="H384" s="962"/>
      <c r="I384" s="321"/>
      <c r="J384" s="963"/>
    </row>
    <row r="385" spans="3:10">
      <c r="C385" s="960"/>
      <c r="D385" s="960"/>
      <c r="E385" s="961"/>
      <c r="F385" s="962"/>
      <c r="G385" s="962"/>
      <c r="H385" s="962"/>
      <c r="I385" s="321"/>
      <c r="J385" s="963"/>
    </row>
    <row r="386" spans="3:10">
      <c r="C386" s="960"/>
      <c r="D386" s="960"/>
      <c r="E386" s="961"/>
      <c r="F386" s="962"/>
      <c r="G386" s="962"/>
      <c r="H386" s="962"/>
      <c r="I386" s="321"/>
      <c r="J386" s="963"/>
    </row>
    <row r="387" spans="3:10">
      <c r="C387" s="960"/>
      <c r="D387" s="960"/>
      <c r="E387" s="961"/>
      <c r="F387" s="962"/>
      <c r="G387" s="962"/>
      <c r="H387" s="962"/>
      <c r="I387" s="321"/>
      <c r="J387" s="963"/>
    </row>
    <row r="388" spans="3:10">
      <c r="C388" s="960"/>
      <c r="D388" s="960"/>
      <c r="E388" s="961"/>
      <c r="F388" s="962"/>
      <c r="G388" s="962"/>
      <c r="H388" s="962"/>
      <c r="I388" s="321"/>
      <c r="J388" s="963"/>
    </row>
    <row r="389" spans="3:10">
      <c r="C389" s="960"/>
      <c r="D389" s="960"/>
      <c r="E389" s="961"/>
      <c r="F389" s="962"/>
      <c r="G389" s="962"/>
      <c r="H389" s="962"/>
      <c r="I389" s="321"/>
      <c r="J389" s="963"/>
    </row>
    <row r="390" spans="3:10">
      <c r="C390" s="960"/>
      <c r="D390" s="960"/>
      <c r="E390" s="961"/>
      <c r="F390" s="962"/>
      <c r="G390" s="962"/>
      <c r="H390" s="962"/>
      <c r="I390" s="321"/>
      <c r="J390" s="963"/>
    </row>
    <row r="391" spans="3:10">
      <c r="C391" s="960"/>
      <c r="D391" s="960"/>
      <c r="E391" s="961"/>
      <c r="F391" s="962"/>
      <c r="G391" s="962"/>
      <c r="H391" s="962"/>
      <c r="I391" s="321"/>
      <c r="J391" s="963"/>
    </row>
    <row r="392" spans="3:10">
      <c r="C392" s="960"/>
      <c r="D392" s="960"/>
      <c r="E392" s="961"/>
      <c r="F392" s="962"/>
      <c r="G392" s="962"/>
      <c r="H392" s="962"/>
      <c r="I392" s="321"/>
      <c r="J392" s="963"/>
    </row>
    <row r="393" spans="3:10">
      <c r="C393" s="960"/>
      <c r="D393" s="960"/>
      <c r="E393" s="961"/>
      <c r="F393" s="962"/>
      <c r="G393" s="962"/>
      <c r="H393" s="962"/>
      <c r="I393" s="321"/>
      <c r="J393" s="963"/>
    </row>
    <row r="394" spans="3:10">
      <c r="C394" s="960"/>
      <c r="D394" s="960"/>
      <c r="E394" s="961"/>
      <c r="F394" s="962"/>
      <c r="G394" s="962"/>
      <c r="H394" s="962"/>
      <c r="I394" s="321"/>
      <c r="J394" s="963"/>
    </row>
    <row r="395" spans="3:10">
      <c r="C395" s="960"/>
      <c r="D395" s="960"/>
      <c r="E395" s="961"/>
      <c r="F395" s="962"/>
      <c r="G395" s="962"/>
      <c r="H395" s="962"/>
      <c r="I395" s="321"/>
      <c r="J395" s="963"/>
    </row>
    <row r="396" spans="3:10">
      <c r="C396" s="960"/>
      <c r="D396" s="960"/>
      <c r="E396" s="961"/>
      <c r="F396" s="962"/>
      <c r="G396" s="962"/>
      <c r="H396" s="962"/>
      <c r="I396" s="321"/>
      <c r="J396" s="963"/>
    </row>
    <row r="397" spans="3:10">
      <c r="C397" s="960"/>
      <c r="D397" s="960"/>
      <c r="E397" s="961"/>
      <c r="F397" s="962"/>
      <c r="G397" s="962"/>
      <c r="H397" s="962"/>
      <c r="I397" s="321"/>
      <c r="J397" s="963"/>
    </row>
    <row r="398" spans="3:10">
      <c r="C398" s="960"/>
      <c r="D398" s="960"/>
      <c r="E398" s="961"/>
      <c r="F398" s="962"/>
      <c r="G398" s="962"/>
      <c r="H398" s="962"/>
      <c r="I398" s="321"/>
      <c r="J398" s="963"/>
    </row>
    <row r="399" spans="3:10">
      <c r="C399" s="960"/>
      <c r="D399" s="960"/>
      <c r="E399" s="961"/>
      <c r="F399" s="962"/>
      <c r="G399" s="962"/>
      <c r="H399" s="962"/>
      <c r="I399" s="321"/>
      <c r="J399" s="963"/>
    </row>
    <row r="400" spans="3:10">
      <c r="C400" s="960"/>
      <c r="D400" s="960"/>
      <c r="E400" s="961"/>
      <c r="F400" s="962"/>
      <c r="G400" s="962"/>
      <c r="H400" s="962"/>
      <c r="I400" s="321"/>
      <c r="J400" s="963"/>
    </row>
    <row r="401" spans="3:10">
      <c r="C401" s="960"/>
      <c r="D401" s="960"/>
      <c r="E401" s="961"/>
      <c r="F401" s="962"/>
      <c r="G401" s="962"/>
      <c r="H401" s="962"/>
      <c r="I401" s="321"/>
      <c r="J401" s="963"/>
    </row>
    <row r="402" spans="3:10">
      <c r="C402" s="960"/>
      <c r="D402" s="960"/>
      <c r="E402" s="961"/>
      <c r="F402" s="962"/>
      <c r="G402" s="962"/>
      <c r="H402" s="962"/>
      <c r="I402" s="321"/>
      <c r="J402" s="963"/>
    </row>
    <row r="403" spans="3:10">
      <c r="C403" s="960"/>
      <c r="D403" s="960"/>
      <c r="E403" s="961"/>
      <c r="F403" s="962"/>
      <c r="G403" s="962"/>
      <c r="H403" s="962"/>
      <c r="I403" s="321"/>
      <c r="J403" s="963"/>
    </row>
    <row r="404" spans="3:10">
      <c r="C404" s="960"/>
      <c r="D404" s="960"/>
      <c r="E404" s="961"/>
      <c r="F404" s="962"/>
      <c r="G404" s="962"/>
      <c r="H404" s="962"/>
      <c r="I404" s="321"/>
      <c r="J404" s="963"/>
    </row>
    <row r="405" spans="3:10">
      <c r="C405" s="960"/>
      <c r="D405" s="960"/>
      <c r="E405" s="961"/>
      <c r="F405" s="962"/>
      <c r="G405" s="962"/>
      <c r="H405" s="962"/>
      <c r="I405" s="321"/>
      <c r="J405" s="963"/>
    </row>
    <row r="406" spans="3:10">
      <c r="C406" s="960"/>
      <c r="D406" s="960"/>
      <c r="E406" s="961"/>
      <c r="F406" s="962"/>
      <c r="G406" s="962"/>
      <c r="H406" s="962"/>
      <c r="I406" s="321"/>
      <c r="J406" s="963"/>
    </row>
    <row r="407" spans="3:10">
      <c r="C407" s="960"/>
      <c r="D407" s="960"/>
      <c r="E407" s="961"/>
      <c r="F407" s="962"/>
      <c r="G407" s="962"/>
      <c r="H407" s="962"/>
      <c r="I407" s="321"/>
      <c r="J407" s="963"/>
    </row>
    <row r="408" spans="3:10">
      <c r="C408" s="960"/>
      <c r="D408" s="960"/>
      <c r="E408" s="961"/>
      <c r="F408" s="962"/>
      <c r="G408" s="962"/>
      <c r="H408" s="962"/>
      <c r="I408" s="321"/>
      <c r="J408" s="963"/>
    </row>
    <row r="409" spans="3:10">
      <c r="C409" s="960"/>
      <c r="D409" s="960"/>
      <c r="E409" s="961"/>
      <c r="F409" s="962"/>
      <c r="G409" s="962"/>
      <c r="H409" s="962"/>
      <c r="I409" s="321"/>
      <c r="J409" s="963"/>
    </row>
    <row r="410" spans="3:10">
      <c r="C410" s="960"/>
      <c r="D410" s="960"/>
      <c r="E410" s="961"/>
      <c r="F410" s="962"/>
      <c r="G410" s="962"/>
      <c r="H410" s="962"/>
      <c r="I410" s="321"/>
      <c r="J410" s="963"/>
    </row>
    <row r="411" spans="3:10">
      <c r="C411" s="960"/>
      <c r="D411" s="960"/>
      <c r="E411" s="961"/>
      <c r="F411" s="962"/>
      <c r="G411" s="962"/>
      <c r="H411" s="962"/>
      <c r="I411" s="321"/>
      <c r="J411" s="963"/>
    </row>
    <row r="412" spans="3:10">
      <c r="C412" s="960"/>
      <c r="D412" s="960"/>
      <c r="E412" s="961"/>
      <c r="F412" s="962"/>
      <c r="G412" s="962"/>
      <c r="H412" s="962"/>
      <c r="I412" s="321"/>
      <c r="J412" s="963"/>
    </row>
    <row r="413" spans="3:10">
      <c r="C413" s="960"/>
      <c r="D413" s="960"/>
      <c r="E413" s="961"/>
      <c r="F413" s="962"/>
      <c r="G413" s="962"/>
      <c r="H413" s="962"/>
      <c r="I413" s="321"/>
      <c r="J413" s="963"/>
    </row>
    <row r="414" spans="3:10">
      <c r="C414" s="960"/>
      <c r="D414" s="960"/>
      <c r="E414" s="961"/>
      <c r="F414" s="962"/>
      <c r="G414" s="962"/>
      <c r="H414" s="962"/>
      <c r="I414" s="321"/>
      <c r="J414" s="963"/>
    </row>
    <row r="415" spans="3:10">
      <c r="C415" s="960"/>
      <c r="D415" s="960"/>
      <c r="E415" s="961"/>
      <c r="F415" s="962"/>
      <c r="G415" s="962"/>
      <c r="H415" s="962"/>
      <c r="I415" s="321"/>
      <c r="J415" s="963"/>
    </row>
    <row r="416" spans="3:10">
      <c r="C416" s="960"/>
      <c r="D416" s="960"/>
      <c r="E416" s="961"/>
      <c r="F416" s="962"/>
      <c r="G416" s="962"/>
      <c r="H416" s="962"/>
      <c r="I416" s="321"/>
      <c r="J416" s="963"/>
    </row>
    <row r="417" spans="3:10">
      <c r="C417" s="960"/>
      <c r="D417" s="960"/>
      <c r="E417" s="961"/>
      <c r="F417" s="962"/>
      <c r="G417" s="962"/>
      <c r="H417" s="962"/>
      <c r="I417" s="321"/>
      <c r="J417" s="963"/>
    </row>
    <row r="418" spans="3:10">
      <c r="C418" s="960"/>
      <c r="D418" s="960"/>
      <c r="E418" s="961"/>
      <c r="F418" s="962"/>
      <c r="G418" s="962"/>
      <c r="H418" s="962"/>
      <c r="I418" s="321"/>
      <c r="J418" s="963"/>
    </row>
    <row r="419" spans="3:10">
      <c r="C419" s="960"/>
      <c r="D419" s="960"/>
      <c r="E419" s="961"/>
      <c r="F419" s="962"/>
      <c r="G419" s="962"/>
      <c r="H419" s="962"/>
      <c r="I419" s="321"/>
      <c r="J419" s="963"/>
    </row>
    <row r="420" spans="3:10">
      <c r="C420" s="960"/>
      <c r="D420" s="960"/>
      <c r="E420" s="961"/>
      <c r="F420" s="962"/>
      <c r="G420" s="962"/>
      <c r="H420" s="962"/>
      <c r="I420" s="321"/>
      <c r="J420" s="963"/>
    </row>
    <row r="421" spans="3:10">
      <c r="C421" s="960"/>
      <c r="D421" s="960"/>
      <c r="E421" s="961"/>
      <c r="F421" s="962"/>
      <c r="G421" s="962"/>
      <c r="H421" s="962"/>
      <c r="I421" s="321"/>
      <c r="J421" s="963"/>
    </row>
    <row r="422" spans="3:10">
      <c r="C422" s="960"/>
      <c r="D422" s="960"/>
      <c r="E422" s="961"/>
      <c r="F422" s="962"/>
      <c r="G422" s="962"/>
      <c r="H422" s="962"/>
      <c r="I422" s="321"/>
      <c r="J422" s="963"/>
    </row>
    <row r="423" spans="3:10">
      <c r="C423" s="960"/>
      <c r="D423" s="960"/>
      <c r="E423" s="961"/>
      <c r="F423" s="962"/>
      <c r="G423" s="962"/>
      <c r="H423" s="962"/>
      <c r="I423" s="321"/>
      <c r="J423" s="963"/>
    </row>
    <row r="424" spans="3:10">
      <c r="C424" s="960"/>
      <c r="D424" s="960"/>
      <c r="E424" s="961"/>
      <c r="F424" s="962"/>
      <c r="G424" s="962"/>
      <c r="H424" s="962"/>
      <c r="I424" s="321"/>
      <c r="J424" s="963"/>
    </row>
    <row r="425" spans="3:10">
      <c r="C425" s="960"/>
      <c r="D425" s="960"/>
      <c r="E425" s="961"/>
      <c r="F425" s="962"/>
      <c r="G425" s="962"/>
      <c r="H425" s="962"/>
      <c r="I425" s="321"/>
      <c r="J425" s="963"/>
    </row>
    <row r="426" spans="3:10">
      <c r="C426" s="960"/>
      <c r="D426" s="960"/>
      <c r="E426" s="961"/>
      <c r="F426" s="962"/>
      <c r="G426" s="962"/>
      <c r="H426" s="962"/>
      <c r="I426" s="321"/>
      <c r="J426" s="963"/>
    </row>
    <row r="427" spans="3:10">
      <c r="C427" s="960"/>
      <c r="D427" s="960"/>
      <c r="E427" s="961"/>
      <c r="F427" s="962"/>
      <c r="G427" s="962"/>
      <c r="H427" s="962"/>
      <c r="I427" s="321"/>
      <c r="J427" s="963"/>
    </row>
    <row r="428" spans="3:10">
      <c r="C428" s="960"/>
      <c r="D428" s="960"/>
      <c r="E428" s="961"/>
      <c r="F428" s="962"/>
      <c r="G428" s="962"/>
      <c r="H428" s="962"/>
      <c r="I428" s="321"/>
      <c r="J428" s="963"/>
    </row>
    <row r="429" spans="3:10">
      <c r="C429" s="960"/>
      <c r="D429" s="960"/>
      <c r="E429" s="961"/>
      <c r="F429" s="962"/>
      <c r="G429" s="962"/>
      <c r="H429" s="962"/>
      <c r="I429" s="321"/>
      <c r="J429" s="963"/>
    </row>
    <row r="430" spans="3:10">
      <c r="C430" s="960"/>
      <c r="D430" s="960"/>
      <c r="E430" s="961"/>
      <c r="F430" s="962"/>
      <c r="G430" s="962"/>
      <c r="H430" s="962"/>
      <c r="I430" s="321"/>
      <c r="J430" s="963"/>
    </row>
    <row r="431" spans="3:10">
      <c r="C431" s="960"/>
      <c r="D431" s="960"/>
      <c r="E431" s="961"/>
      <c r="F431" s="962"/>
      <c r="G431" s="962"/>
      <c r="H431" s="962"/>
      <c r="I431" s="321"/>
      <c r="J431" s="963"/>
    </row>
    <row r="432" spans="3:10">
      <c r="C432" s="960"/>
      <c r="D432" s="960"/>
      <c r="E432" s="961"/>
      <c r="F432" s="962"/>
      <c r="G432" s="962"/>
      <c r="H432" s="962"/>
      <c r="I432" s="321"/>
      <c r="J432" s="963"/>
    </row>
    <row r="433" spans="3:10">
      <c r="C433" s="960"/>
      <c r="D433" s="960"/>
      <c r="E433" s="961"/>
      <c r="F433" s="962"/>
      <c r="G433" s="962"/>
      <c r="H433" s="962"/>
      <c r="I433" s="321"/>
      <c r="J433" s="963"/>
    </row>
    <row r="434" spans="3:10">
      <c r="C434" s="960"/>
      <c r="D434" s="960"/>
      <c r="E434" s="961"/>
      <c r="F434" s="962"/>
      <c r="G434" s="962"/>
      <c r="H434" s="962"/>
      <c r="I434" s="321"/>
      <c r="J434" s="963"/>
    </row>
    <row r="435" spans="3:10">
      <c r="C435" s="960"/>
      <c r="D435" s="960"/>
      <c r="E435" s="961"/>
      <c r="F435" s="962"/>
      <c r="G435" s="962"/>
      <c r="H435" s="962"/>
      <c r="I435" s="321"/>
      <c r="J435" s="963"/>
    </row>
    <row r="436" spans="3:10">
      <c r="C436" s="960"/>
      <c r="D436" s="960"/>
      <c r="E436" s="961"/>
      <c r="F436" s="962"/>
      <c r="G436" s="962"/>
      <c r="H436" s="962"/>
      <c r="I436" s="321"/>
      <c r="J436" s="963"/>
    </row>
    <row r="437" spans="3:10">
      <c r="C437" s="960"/>
      <c r="D437" s="960"/>
      <c r="E437" s="961"/>
      <c r="F437" s="962"/>
      <c r="G437" s="962"/>
      <c r="H437" s="962"/>
      <c r="I437" s="321"/>
      <c r="J437" s="963"/>
    </row>
    <row r="438" spans="3:10">
      <c r="C438" s="960"/>
      <c r="D438" s="960"/>
      <c r="E438" s="961"/>
      <c r="F438" s="962"/>
      <c r="G438" s="962"/>
      <c r="H438" s="962"/>
      <c r="I438" s="321"/>
      <c r="J438" s="963"/>
    </row>
    <row r="439" spans="3:10">
      <c r="C439" s="960"/>
      <c r="D439" s="960"/>
      <c r="E439" s="961"/>
      <c r="F439" s="962"/>
      <c r="G439" s="962"/>
      <c r="H439" s="962"/>
      <c r="I439" s="321"/>
      <c r="J439" s="963"/>
    </row>
    <row r="440" spans="3:10">
      <c r="C440" s="960"/>
      <c r="D440" s="960"/>
      <c r="E440" s="961"/>
      <c r="F440" s="962"/>
      <c r="G440" s="962"/>
      <c r="H440" s="962"/>
      <c r="I440" s="321"/>
      <c r="J440" s="963"/>
    </row>
    <row r="441" spans="3:10">
      <c r="C441" s="960"/>
      <c r="D441" s="960"/>
      <c r="E441" s="961"/>
      <c r="F441" s="962"/>
      <c r="G441" s="962"/>
      <c r="H441" s="962"/>
      <c r="I441" s="321"/>
      <c r="J441" s="963"/>
    </row>
    <row r="442" spans="3:10">
      <c r="C442" s="960"/>
      <c r="D442" s="960"/>
      <c r="E442" s="961"/>
      <c r="F442" s="962"/>
      <c r="G442" s="962"/>
      <c r="H442" s="962"/>
      <c r="I442" s="321"/>
      <c r="J442" s="963"/>
    </row>
    <row r="443" spans="3:10">
      <c r="C443" s="960"/>
      <c r="D443" s="960"/>
      <c r="E443" s="961"/>
      <c r="F443" s="962"/>
      <c r="G443" s="962"/>
      <c r="H443" s="962"/>
      <c r="I443" s="321"/>
      <c r="J443" s="963"/>
    </row>
    <row r="444" spans="3:10">
      <c r="C444" s="960"/>
      <c r="D444" s="960"/>
      <c r="E444" s="961"/>
      <c r="F444" s="962"/>
      <c r="G444" s="962"/>
      <c r="H444" s="962"/>
      <c r="I444" s="321"/>
      <c r="J444" s="963"/>
    </row>
    <row r="445" spans="3:10">
      <c r="C445" s="960"/>
      <c r="D445" s="960"/>
      <c r="E445" s="961"/>
      <c r="F445" s="962"/>
      <c r="G445" s="962"/>
      <c r="H445" s="962"/>
      <c r="I445" s="321"/>
      <c r="J445" s="963"/>
    </row>
    <row r="446" spans="3:10">
      <c r="C446" s="960"/>
      <c r="D446" s="960"/>
      <c r="E446" s="961"/>
      <c r="F446" s="962"/>
      <c r="G446" s="962"/>
      <c r="H446" s="962"/>
      <c r="I446" s="321"/>
      <c r="J446" s="963"/>
    </row>
    <row r="447" spans="3:10">
      <c r="C447" s="960"/>
      <c r="D447" s="960"/>
      <c r="E447" s="961"/>
      <c r="F447" s="962"/>
      <c r="G447" s="962"/>
      <c r="H447" s="962"/>
      <c r="I447" s="321"/>
      <c r="J447" s="963"/>
    </row>
    <row r="448" spans="3:10">
      <c r="C448" s="960"/>
      <c r="D448" s="960"/>
      <c r="E448" s="961"/>
      <c r="F448" s="962"/>
      <c r="G448" s="962"/>
      <c r="H448" s="962"/>
      <c r="I448" s="321"/>
      <c r="J448" s="963"/>
    </row>
  </sheetData>
  <mergeCells count="11">
    <mergeCell ref="S3:U3"/>
    <mergeCell ref="V3:Z3"/>
    <mergeCell ref="K3:M3"/>
    <mergeCell ref="N3:R3"/>
    <mergeCell ref="A1:Z1"/>
    <mergeCell ref="A2:B4"/>
    <mergeCell ref="C3:E3"/>
    <mergeCell ref="C2:J2"/>
    <mergeCell ref="K2:R2"/>
    <mergeCell ref="S2:Z2"/>
    <mergeCell ref="F3:J3"/>
  </mergeCells>
  <phoneticPr fontId="17" type="noConversion"/>
  <printOptions horizontalCentered="1"/>
  <pageMargins left="0.43307086614173229" right="0.39370078740157483" top="0.51181102362204722" bottom="0.27559055118110237" header="0.15748031496062992" footer="0.15748031496062992"/>
  <pageSetup paperSize="9" scale="55" orientation="landscape" r:id="rId1"/>
  <headerFooter alignWithMargins="0">
    <oddHeader>&amp;R&amp;8 8. m. a 21/2015 (V.4.)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9"/>
  <sheetViews>
    <sheetView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12.75"/>
  <cols>
    <col min="1" max="1" width="3.7109375" style="994" customWidth="1"/>
    <col min="2" max="2" width="2.140625" style="994" customWidth="1"/>
    <col min="3" max="3" width="3.85546875" style="994" customWidth="1"/>
    <col min="4" max="4" width="58.28515625" style="1084" customWidth="1"/>
    <col min="5" max="5" width="11.140625" style="994" customWidth="1"/>
    <col min="6" max="6" width="11" style="997" customWidth="1"/>
    <col min="7" max="7" width="11.7109375" style="1071" customWidth="1"/>
    <col min="8" max="8" width="9.7109375" style="994" customWidth="1"/>
    <col min="9" max="9" width="11.28515625" style="994" customWidth="1"/>
    <col min="10" max="10" width="10.140625" style="994" customWidth="1"/>
    <col min="11" max="16384" width="9.140625" style="994"/>
  </cols>
  <sheetData>
    <row r="1" spans="1:9" ht="53.25" customHeight="1">
      <c r="A1" s="992"/>
      <c r="B1" s="1291" t="s">
        <v>1468</v>
      </c>
      <c r="C1" s="1291"/>
      <c r="D1" s="1291"/>
      <c r="E1" s="1291"/>
      <c r="F1" s="1291"/>
      <c r="G1" s="1291"/>
      <c r="H1" s="993"/>
    </row>
    <row r="2" spans="1:9" ht="10.5" customHeight="1" thickBot="1">
      <c r="D2" s="995"/>
      <c r="E2" s="996"/>
      <c r="G2" s="998" t="s">
        <v>993</v>
      </c>
    </row>
    <row r="3" spans="1:9" ht="27.75" customHeight="1" thickBot="1">
      <c r="A3" s="1292" t="s">
        <v>330</v>
      </c>
      <c r="B3" s="1293"/>
      <c r="C3" s="1293"/>
      <c r="D3" s="1294"/>
      <c r="E3" s="228" t="s">
        <v>754</v>
      </c>
      <c r="F3" s="286" t="s">
        <v>902</v>
      </c>
      <c r="G3" s="228" t="s">
        <v>903</v>
      </c>
      <c r="H3" s="999"/>
      <c r="I3" s="1000"/>
    </row>
    <row r="4" spans="1:9" ht="18" customHeight="1">
      <c r="A4" s="1000"/>
      <c r="B4" s="1001"/>
      <c r="C4" s="1001"/>
      <c r="D4" s="1002"/>
      <c r="E4" s="1003"/>
      <c r="F4" s="1004"/>
      <c r="G4" s="1004"/>
    </row>
    <row r="5" spans="1:9" s="1006" customFormat="1" ht="15" customHeight="1">
      <c r="A5" s="1005" t="s">
        <v>331</v>
      </c>
      <c r="D5" s="502"/>
      <c r="E5" s="1007"/>
      <c r="F5" s="1008"/>
      <c r="G5" s="1009"/>
    </row>
    <row r="6" spans="1:9" s="1006" customFormat="1" ht="8.25" customHeight="1">
      <c r="A6" s="1005"/>
      <c r="D6" s="502"/>
      <c r="E6" s="1007"/>
      <c r="F6" s="1008"/>
      <c r="G6" s="1009"/>
    </row>
    <row r="7" spans="1:9" s="1006" customFormat="1" ht="15.75" hidden="1">
      <c r="B7" s="1010"/>
      <c r="C7" s="1011"/>
      <c r="D7" s="502"/>
      <c r="E7" s="1012"/>
      <c r="F7" s="1013"/>
      <c r="G7" s="1014"/>
    </row>
    <row r="8" spans="1:9" s="1006" customFormat="1" hidden="1">
      <c r="B8" s="1006" t="s">
        <v>332</v>
      </c>
      <c r="C8" s="1006" t="s">
        <v>481</v>
      </c>
      <c r="D8" s="502"/>
      <c r="E8" s="1015"/>
      <c r="F8" s="1016"/>
      <c r="G8" s="1017"/>
    </row>
    <row r="9" spans="1:9" s="1006" customFormat="1" ht="15.75" hidden="1" customHeight="1">
      <c r="B9" s="1018"/>
      <c r="C9" s="1019"/>
      <c r="D9" s="502"/>
      <c r="E9" s="1015"/>
      <c r="F9" s="1016"/>
      <c r="G9" s="1017"/>
    </row>
    <row r="10" spans="1:9" s="1006" customFormat="1" ht="15" hidden="1">
      <c r="B10" s="1018"/>
      <c r="C10" s="1019"/>
      <c r="D10" s="502"/>
      <c r="E10" s="1020">
        <v>0</v>
      </c>
      <c r="F10" s="1021">
        <v>0</v>
      </c>
      <c r="G10" s="1017">
        <f>SUM(E10:F10)</f>
        <v>0</v>
      </c>
    </row>
    <row r="11" spans="1:9" s="1006" customFormat="1" hidden="1">
      <c r="D11" s="502"/>
      <c r="E11" s="1020"/>
      <c r="F11" s="1021">
        <v>0</v>
      </c>
      <c r="G11" s="1017">
        <f>SUM(E11:F11)</f>
        <v>0</v>
      </c>
    </row>
    <row r="12" spans="1:9" s="1006" customFormat="1" ht="13.5" hidden="1" thickBot="1">
      <c r="C12" s="1022"/>
      <c r="D12" s="502"/>
      <c r="E12" s="1020"/>
      <c r="F12" s="1021">
        <v>0</v>
      </c>
      <c r="G12" s="1017">
        <f>SUM(E12:F12)</f>
        <v>0</v>
      </c>
    </row>
    <row r="13" spans="1:9" s="1006" customFormat="1" ht="16.5" hidden="1" thickBot="1">
      <c r="B13" s="1023" t="s">
        <v>332</v>
      </c>
      <c r="C13" s="1024" t="s">
        <v>30</v>
      </c>
      <c r="D13" s="502"/>
      <c r="E13" s="1025">
        <v>0</v>
      </c>
      <c r="F13" s="1026">
        <v>0</v>
      </c>
      <c r="G13" s="1027">
        <f>SUM(G10:G12)</f>
        <v>0</v>
      </c>
    </row>
    <row r="14" spans="1:9" s="1006" customFormat="1" ht="9.75" hidden="1" customHeight="1">
      <c r="B14" s="1010"/>
      <c r="C14" s="1011"/>
      <c r="D14" s="502"/>
      <c r="E14" s="1012"/>
      <c r="F14" s="1013"/>
      <c r="G14" s="1014"/>
    </row>
    <row r="15" spans="1:9" s="1006" customFormat="1" ht="15" customHeight="1">
      <c r="B15" s="1028" t="s">
        <v>332</v>
      </c>
      <c r="C15" s="1029" t="s">
        <v>760</v>
      </c>
      <c r="D15" s="502"/>
      <c r="E15" s="1015"/>
      <c r="F15" s="1016"/>
      <c r="G15" s="1017"/>
    </row>
    <row r="16" spans="1:9" s="1006" customFormat="1" ht="12" customHeight="1">
      <c r="B16" s="1028"/>
      <c r="C16" s="1030"/>
      <c r="D16" s="502"/>
      <c r="E16" s="1015"/>
      <c r="F16" s="1016"/>
      <c r="G16" s="1017"/>
    </row>
    <row r="17" spans="2:7" s="1006" customFormat="1" ht="15" hidden="1">
      <c r="B17" s="1018"/>
      <c r="C17" s="1019"/>
      <c r="D17" s="1031" t="s">
        <v>1190</v>
      </c>
      <c r="E17" s="1020"/>
      <c r="F17" s="1021">
        <v>0</v>
      </c>
      <c r="G17" s="1017">
        <f>SUM(E17:F17)</f>
        <v>0</v>
      </c>
    </row>
    <row r="18" spans="2:7" s="1006" customFormat="1" ht="15" hidden="1" customHeight="1">
      <c r="C18" s="1022"/>
      <c r="D18" s="1031" t="s">
        <v>1229</v>
      </c>
      <c r="E18" s="1020"/>
      <c r="F18" s="1021">
        <v>0</v>
      </c>
      <c r="G18" s="1017">
        <f>SUM(E18:F18)</f>
        <v>0</v>
      </c>
    </row>
    <row r="19" spans="2:7" s="1006" customFormat="1" ht="15" hidden="1" customHeight="1">
      <c r="C19" s="1022"/>
      <c r="D19" s="1032" t="s">
        <v>313</v>
      </c>
      <c r="E19" s="1020"/>
      <c r="F19" s="1021">
        <v>0</v>
      </c>
      <c r="G19" s="1017">
        <f>SUM(E19:F19)</f>
        <v>0</v>
      </c>
    </row>
    <row r="20" spans="2:7" s="1006" customFormat="1" ht="15" customHeight="1">
      <c r="C20" s="1022"/>
      <c r="D20" s="1098" t="s">
        <v>559</v>
      </c>
      <c r="E20" s="1020">
        <v>527</v>
      </c>
      <c r="F20" s="1021"/>
      <c r="G20" s="1017"/>
    </row>
    <row r="21" spans="2:7" s="1006" customFormat="1" ht="15" customHeight="1">
      <c r="C21" s="1022"/>
      <c r="D21" s="1099" t="s">
        <v>1146</v>
      </c>
      <c r="E21" s="1020">
        <v>41276</v>
      </c>
      <c r="F21" s="1021">
        <v>33765</v>
      </c>
      <c r="G21" s="1017">
        <v>33614</v>
      </c>
    </row>
    <row r="22" spans="2:7" s="1006" customFormat="1" ht="15" hidden="1" customHeight="1">
      <c r="C22" s="1022"/>
      <c r="D22" s="1100"/>
      <c r="E22" s="1020"/>
      <c r="F22" s="1021">
        <v>0</v>
      </c>
      <c r="G22" s="1017">
        <f t="shared" ref="G22:G31" si="0">SUM(E22:F22)</f>
        <v>0</v>
      </c>
    </row>
    <row r="23" spans="2:7" s="1006" customFormat="1" ht="15" hidden="1" customHeight="1">
      <c r="C23" s="1022"/>
      <c r="D23" s="1100"/>
      <c r="E23" s="1020"/>
      <c r="F23" s="1021">
        <v>0</v>
      </c>
      <c r="G23" s="1017">
        <f t="shared" si="0"/>
        <v>0</v>
      </c>
    </row>
    <row r="24" spans="2:7" s="1006" customFormat="1" ht="15" hidden="1" customHeight="1">
      <c r="C24" s="1022"/>
      <c r="D24" s="1100"/>
      <c r="E24" s="1020"/>
      <c r="F24" s="1021">
        <v>0</v>
      </c>
      <c r="G24" s="1017">
        <f t="shared" si="0"/>
        <v>0</v>
      </c>
    </row>
    <row r="25" spans="2:7" s="1006" customFormat="1" ht="15" hidden="1" customHeight="1">
      <c r="C25" s="1022"/>
      <c r="D25" s="1100"/>
      <c r="E25" s="1020"/>
      <c r="F25" s="1021">
        <v>0</v>
      </c>
      <c r="G25" s="1017">
        <f t="shared" si="0"/>
        <v>0</v>
      </c>
    </row>
    <row r="26" spans="2:7" s="1006" customFormat="1" ht="15" hidden="1" customHeight="1">
      <c r="C26" s="1022"/>
      <c r="D26" s="1100"/>
      <c r="E26" s="1020"/>
      <c r="F26" s="1021">
        <v>0</v>
      </c>
      <c r="G26" s="1017">
        <f t="shared" si="0"/>
        <v>0</v>
      </c>
    </row>
    <row r="27" spans="2:7" s="1006" customFormat="1" ht="15" hidden="1" customHeight="1">
      <c r="C27" s="1022"/>
      <c r="D27" s="1100"/>
      <c r="E27" s="1020"/>
      <c r="F27" s="1021">
        <v>0</v>
      </c>
      <c r="G27" s="1017">
        <f t="shared" si="0"/>
        <v>0</v>
      </c>
    </row>
    <row r="28" spans="2:7" s="1006" customFormat="1" ht="15" hidden="1" customHeight="1">
      <c r="C28" s="1022"/>
      <c r="D28" s="1100"/>
      <c r="E28" s="1020"/>
      <c r="F28" s="1021">
        <v>0</v>
      </c>
      <c r="G28" s="1017">
        <f t="shared" si="0"/>
        <v>0</v>
      </c>
    </row>
    <row r="29" spans="2:7" s="1006" customFormat="1" ht="15" hidden="1" customHeight="1">
      <c r="C29" s="1022"/>
      <c r="D29" s="1099"/>
      <c r="E29" s="1015"/>
      <c r="F29" s="1021">
        <v>0</v>
      </c>
      <c r="G29" s="1017">
        <f t="shared" si="0"/>
        <v>0</v>
      </c>
    </row>
    <row r="30" spans="2:7" s="1006" customFormat="1" ht="15" hidden="1" customHeight="1">
      <c r="C30" s="1022"/>
      <c r="D30" s="1098"/>
      <c r="E30" s="1015"/>
      <c r="F30" s="1021">
        <v>0</v>
      </c>
      <c r="G30" s="1017">
        <f t="shared" si="0"/>
        <v>0</v>
      </c>
    </row>
    <row r="31" spans="2:7" s="1006" customFormat="1" ht="15" hidden="1" customHeight="1">
      <c r="C31" s="1022"/>
      <c r="D31" s="502"/>
      <c r="E31" s="1015"/>
      <c r="F31" s="1021">
        <v>0</v>
      </c>
      <c r="G31" s="1017">
        <f t="shared" si="0"/>
        <v>0</v>
      </c>
    </row>
    <row r="32" spans="2:7" s="1006" customFormat="1" ht="15.75" customHeight="1" thickBot="1">
      <c r="C32" s="1022"/>
      <c r="D32" s="502"/>
      <c r="E32" s="1015"/>
      <c r="F32" s="1021"/>
      <c r="G32" s="1017"/>
    </row>
    <row r="33" spans="2:8" s="1006" customFormat="1" ht="15" customHeight="1" thickBot="1">
      <c r="B33" s="1038" t="s">
        <v>332</v>
      </c>
      <c r="C33" s="1047" t="s">
        <v>513</v>
      </c>
      <c r="D33" s="502"/>
      <c r="E33" s="1025">
        <f>SUM(E17:E32)</f>
        <v>41803</v>
      </c>
      <c r="F33" s="1035">
        <f>SUM(F17:F32)</f>
        <v>33765</v>
      </c>
      <c r="G33" s="1025">
        <f>SUM(G17:G32)</f>
        <v>33614</v>
      </c>
      <c r="H33" s="1015"/>
    </row>
    <row r="34" spans="2:8" s="1006" customFormat="1" ht="14.25" customHeight="1" thickBot="1">
      <c r="B34" s="1038"/>
      <c r="C34" s="1038"/>
      <c r="D34" s="502"/>
      <c r="E34" s="1015"/>
      <c r="F34" s="1016"/>
      <c r="G34" s="1017"/>
    </row>
    <row r="35" spans="2:8" s="1006" customFormat="1" ht="15" customHeight="1" thickBot="1">
      <c r="B35" s="1269"/>
      <c r="C35" s="1047" t="s">
        <v>1478</v>
      </c>
      <c r="D35" s="502"/>
      <c r="E35" s="1025">
        <f>SUM(E33)</f>
        <v>41803</v>
      </c>
      <c r="F35" s="1025">
        <f t="shared" ref="F35:G35" si="1">SUM(F33)</f>
        <v>33765</v>
      </c>
      <c r="G35" s="1025">
        <f t="shared" si="1"/>
        <v>33614</v>
      </c>
      <c r="H35" s="1015"/>
    </row>
    <row r="36" spans="2:8" s="1006" customFormat="1" ht="15" customHeight="1">
      <c r="D36" s="1036"/>
      <c r="E36" s="1015"/>
      <c r="F36" s="1016"/>
      <c r="G36" s="1017"/>
    </row>
    <row r="37" spans="2:8" s="1006" customFormat="1" ht="15" customHeight="1">
      <c r="B37" s="1101" t="s">
        <v>159</v>
      </c>
      <c r="C37" s="1006" t="s">
        <v>1262</v>
      </c>
      <c r="D37" s="502"/>
      <c r="E37" s="1015"/>
      <c r="F37" s="1016"/>
      <c r="G37" s="1017"/>
    </row>
    <row r="38" spans="2:8" s="1006" customFormat="1" ht="10.5" customHeight="1">
      <c r="C38" s="1022"/>
      <c r="D38" s="1102"/>
      <c r="E38" s="1020"/>
      <c r="F38" s="1021"/>
      <c r="G38" s="1017"/>
    </row>
    <row r="39" spans="2:8" s="1006" customFormat="1" ht="15" customHeight="1">
      <c r="C39" s="1022"/>
      <c r="D39" s="1100" t="s">
        <v>1000</v>
      </c>
      <c r="E39" s="1020"/>
      <c r="F39" s="1021">
        <v>14</v>
      </c>
      <c r="G39" s="1017"/>
    </row>
    <row r="40" spans="2:8" s="1006" customFormat="1" ht="15" customHeight="1">
      <c r="C40" s="1022"/>
      <c r="D40" s="1100" t="s">
        <v>1269</v>
      </c>
      <c r="E40" s="1020"/>
      <c r="F40" s="1021">
        <v>74</v>
      </c>
      <c r="G40" s="1017"/>
    </row>
    <row r="41" spans="2:8" s="1006" customFormat="1" ht="15" hidden="1" customHeight="1">
      <c r="C41" s="1022"/>
      <c r="D41" s="502"/>
      <c r="E41" s="1020"/>
      <c r="F41" s="1021">
        <v>0</v>
      </c>
      <c r="G41" s="1017"/>
    </row>
    <row r="42" spans="2:8" s="1006" customFormat="1" ht="15" customHeight="1" thickBot="1">
      <c r="C42" s="1022"/>
      <c r="D42" s="1039"/>
      <c r="E42" s="1020"/>
      <c r="F42" s="1021"/>
      <c r="G42" s="1017"/>
    </row>
    <row r="43" spans="2:8" s="1006" customFormat="1" ht="15" customHeight="1" thickBot="1">
      <c r="B43" s="1269" t="s">
        <v>159</v>
      </c>
      <c r="C43" s="1047" t="s">
        <v>1475</v>
      </c>
      <c r="D43" s="502"/>
      <c r="E43" s="1025"/>
      <c r="F43" s="1040">
        <f>SUM(F39:F42)</f>
        <v>88</v>
      </c>
      <c r="G43" s="1026">
        <f>SUM(G38:G42)</f>
        <v>0</v>
      </c>
      <c r="H43" s="1015"/>
    </row>
    <row r="44" spans="2:8" s="1006" customFormat="1" ht="12.75" customHeight="1" thickBot="1">
      <c r="B44" s="1269"/>
      <c r="C44" s="1047"/>
      <c r="D44" s="1041"/>
      <c r="E44" s="1042"/>
      <c r="F44" s="1043"/>
      <c r="G44" s="1044"/>
      <c r="H44" s="1015"/>
    </row>
    <row r="45" spans="2:8" s="1075" customFormat="1" ht="14.25" customHeight="1" thickBot="1">
      <c r="B45" s="1270"/>
      <c r="C45" s="1231" t="s">
        <v>1479</v>
      </c>
      <c r="D45" s="1094"/>
      <c r="E45" s="1035">
        <f>SUM(E35+E43)</f>
        <v>41803</v>
      </c>
      <c r="F45" s="1035">
        <f>SUM(F35+F43)</f>
        <v>33853</v>
      </c>
      <c r="G45" s="1026">
        <f>G35+G43</f>
        <v>33614</v>
      </c>
      <c r="H45" s="1085"/>
    </row>
    <row r="46" spans="2:8" s="1006" customFormat="1" ht="15.75" customHeight="1" thickBot="1">
      <c r="D46" s="502"/>
      <c r="E46" s="1015"/>
      <c r="F46" s="1016"/>
      <c r="G46" s="1017"/>
    </row>
    <row r="47" spans="2:8" s="1006" customFormat="1" ht="15" hidden="1" customHeight="1">
      <c r="B47" s="1047" t="s">
        <v>166</v>
      </c>
      <c r="D47" s="502"/>
      <c r="E47" s="1015"/>
      <c r="F47" s="1016"/>
      <c r="G47" s="1017"/>
    </row>
    <row r="48" spans="2:8" s="1006" customFormat="1" ht="11.25" hidden="1" customHeight="1">
      <c r="B48" s="1047"/>
      <c r="D48" s="502"/>
      <c r="E48" s="1015"/>
      <c r="F48" s="1016"/>
      <c r="G48" s="1017"/>
    </row>
    <row r="49" spans="1:8" s="1006" customFormat="1" ht="15" hidden="1" customHeight="1">
      <c r="A49" s="1038"/>
      <c r="B49" s="1028" t="s">
        <v>332</v>
      </c>
      <c r="C49" s="1030" t="s">
        <v>574</v>
      </c>
      <c r="D49" s="1048"/>
      <c r="E49" s="1015"/>
      <c r="F49" s="1016"/>
      <c r="G49" s="1017"/>
    </row>
    <row r="50" spans="1:8" s="1006" customFormat="1" ht="12.75" hidden="1" customHeight="1">
      <c r="C50" s="1022"/>
      <c r="D50" s="502"/>
      <c r="E50" s="1020"/>
      <c r="F50" s="1021"/>
      <c r="G50" s="1017"/>
    </row>
    <row r="51" spans="1:8" s="1006" customFormat="1" ht="15.75" hidden="1" customHeight="1">
      <c r="B51" s="1018"/>
      <c r="C51" s="1019"/>
      <c r="D51" s="1033"/>
      <c r="E51" s="1020"/>
      <c r="F51" s="1021">
        <v>0</v>
      </c>
      <c r="G51" s="1017">
        <f t="shared" ref="G51:G58" si="2">SUM(E51:F51)</f>
        <v>0</v>
      </c>
    </row>
    <row r="52" spans="1:8" s="1006" customFormat="1" ht="15" hidden="1">
      <c r="B52" s="1018"/>
      <c r="C52" s="1019"/>
      <c r="D52" s="1033"/>
      <c r="E52" s="1020"/>
      <c r="F52" s="1021">
        <v>0</v>
      </c>
      <c r="G52" s="1017">
        <f t="shared" si="2"/>
        <v>0</v>
      </c>
    </row>
    <row r="53" spans="1:8" s="1006" customFormat="1" ht="15" hidden="1">
      <c r="B53" s="1018"/>
      <c r="C53" s="1019"/>
      <c r="D53" s="1033"/>
      <c r="E53" s="1020"/>
      <c r="F53" s="1021">
        <v>0</v>
      </c>
      <c r="G53" s="1017">
        <f t="shared" si="2"/>
        <v>0</v>
      </c>
    </row>
    <row r="54" spans="1:8" s="1006" customFormat="1" ht="18.75" hidden="1" customHeight="1">
      <c r="B54" s="1018"/>
      <c r="C54" s="1019"/>
      <c r="D54" s="1033"/>
      <c r="E54" s="1020"/>
      <c r="F54" s="1021">
        <v>0</v>
      </c>
      <c r="G54" s="1017">
        <f t="shared" si="2"/>
        <v>0</v>
      </c>
    </row>
    <row r="55" spans="1:8" s="1006" customFormat="1" ht="15" hidden="1">
      <c r="B55" s="1018"/>
      <c r="C55" s="1019"/>
      <c r="D55" s="1033"/>
      <c r="E55" s="1020"/>
      <c r="F55" s="1021">
        <v>0</v>
      </c>
      <c r="G55" s="1017">
        <f t="shared" si="2"/>
        <v>0</v>
      </c>
    </row>
    <row r="56" spans="1:8" s="1006" customFormat="1" ht="15" hidden="1">
      <c r="B56" s="1018"/>
      <c r="C56" s="1019"/>
      <c r="D56" s="1049"/>
      <c r="E56" s="1020"/>
      <c r="F56" s="1021">
        <v>0</v>
      </c>
      <c r="G56" s="1017">
        <f t="shared" si="2"/>
        <v>0</v>
      </c>
    </row>
    <row r="57" spans="1:8" s="1006" customFormat="1" ht="15" hidden="1">
      <c r="B57" s="1018"/>
      <c r="C57" s="1019"/>
      <c r="D57" s="1033"/>
      <c r="E57" s="1020"/>
      <c r="F57" s="1021">
        <v>0</v>
      </c>
      <c r="G57" s="1017">
        <f t="shared" si="2"/>
        <v>0</v>
      </c>
    </row>
    <row r="58" spans="1:8" s="1006" customFormat="1" ht="15" hidden="1">
      <c r="B58" s="1018"/>
      <c r="C58" s="1019"/>
      <c r="D58" s="969"/>
      <c r="E58" s="1020"/>
      <c r="F58" s="1021">
        <v>0</v>
      </c>
      <c r="G58" s="1017">
        <f t="shared" si="2"/>
        <v>0</v>
      </c>
    </row>
    <row r="59" spans="1:8" s="1006" customFormat="1" ht="15" hidden="1" customHeight="1" thickBot="1">
      <c r="D59" s="502"/>
      <c r="E59" s="1015"/>
      <c r="F59" s="1016"/>
      <c r="G59" s="1017"/>
    </row>
    <row r="60" spans="1:8" s="1006" customFormat="1" ht="15" hidden="1" customHeight="1" thickBot="1">
      <c r="B60" s="1023" t="s">
        <v>332</v>
      </c>
      <c r="C60" s="1034" t="s">
        <v>984</v>
      </c>
      <c r="D60" s="502"/>
      <c r="E60" s="1050">
        <v>0</v>
      </c>
      <c r="F60" s="1026">
        <v>0</v>
      </c>
      <c r="G60" s="1051">
        <f>SUM(G51:G59)</f>
        <v>0</v>
      </c>
      <c r="H60" s="1015"/>
    </row>
    <row r="61" spans="1:8" s="1006" customFormat="1" ht="8.25" hidden="1" customHeight="1">
      <c r="D61" s="502"/>
      <c r="E61" s="1015"/>
      <c r="F61" s="1016"/>
      <c r="G61" s="1017"/>
    </row>
    <row r="62" spans="1:8" s="1006" customFormat="1" ht="15" hidden="1" customHeight="1">
      <c r="B62" s="1037" t="s">
        <v>165</v>
      </c>
      <c r="C62" s="1038" t="s">
        <v>1264</v>
      </c>
      <c r="D62" s="502"/>
      <c r="E62" s="1015"/>
      <c r="F62" s="1016"/>
      <c r="G62" s="1017"/>
    </row>
    <row r="63" spans="1:8" s="1006" customFormat="1" ht="15" hidden="1" customHeight="1">
      <c r="B63" s="1052"/>
      <c r="C63" s="1022"/>
      <c r="D63" s="502"/>
      <c r="E63" s="1015"/>
      <c r="F63" s="1021">
        <v>0</v>
      </c>
      <c r="G63" s="1017">
        <f>SUM(E63:F63)</f>
        <v>0</v>
      </c>
    </row>
    <row r="64" spans="1:8" s="1006" customFormat="1" ht="15" hidden="1" customHeight="1">
      <c r="B64" s="1052"/>
      <c r="C64" s="1022"/>
      <c r="D64" s="502"/>
      <c r="E64" s="1015"/>
      <c r="F64" s="1021">
        <v>0</v>
      </c>
      <c r="G64" s="1017">
        <f>SUM(E64:F64)</f>
        <v>0</v>
      </c>
    </row>
    <row r="65" spans="1:8" s="1006" customFormat="1" ht="15" hidden="1" customHeight="1">
      <c r="B65" s="1052"/>
      <c r="C65" s="1022"/>
      <c r="D65" s="502"/>
      <c r="E65" s="1015"/>
      <c r="F65" s="1021">
        <v>0</v>
      </c>
      <c r="G65" s="1017">
        <f>SUM(E65:F65)</f>
        <v>0</v>
      </c>
    </row>
    <row r="66" spans="1:8" s="1006" customFormat="1" ht="15" hidden="1" customHeight="1">
      <c r="B66" s="1052"/>
      <c r="C66" s="1022"/>
      <c r="D66" s="502"/>
      <c r="E66" s="1020"/>
      <c r="F66" s="1021">
        <v>0</v>
      </c>
      <c r="G66" s="1017">
        <f>SUM(E66:F66)</f>
        <v>0</v>
      </c>
    </row>
    <row r="67" spans="1:8" s="1006" customFormat="1" ht="14.25" hidden="1" customHeight="1" thickBot="1">
      <c r="B67" s="1052"/>
      <c r="D67" s="502"/>
      <c r="E67" s="1015"/>
      <c r="F67" s="1016"/>
      <c r="G67" s="1017"/>
    </row>
    <row r="68" spans="1:8" s="1006" customFormat="1" ht="15" hidden="1" customHeight="1" thickBot="1">
      <c r="B68" s="1023" t="s">
        <v>165</v>
      </c>
      <c r="C68" s="1034" t="s">
        <v>1464</v>
      </c>
      <c r="D68" s="502"/>
      <c r="E68" s="1050">
        <v>0</v>
      </c>
      <c r="F68" s="1026">
        <v>0</v>
      </c>
      <c r="G68" s="1051">
        <f>SUM(G63:G67)</f>
        <v>0</v>
      </c>
      <c r="H68" s="1015"/>
    </row>
    <row r="69" spans="1:8" s="1006" customFormat="1" ht="15.75" hidden="1" customHeight="1" thickBot="1">
      <c r="D69" s="502"/>
      <c r="E69" s="1015"/>
      <c r="F69" s="1016"/>
      <c r="G69" s="1017"/>
    </row>
    <row r="70" spans="1:8" s="1006" customFormat="1" ht="15" hidden="1" customHeight="1" thickBot="1">
      <c r="C70" s="1045" t="s">
        <v>1465</v>
      </c>
      <c r="D70" s="1046"/>
      <c r="E70" s="1025">
        <v>0</v>
      </c>
      <c r="F70" s="1053">
        <v>0</v>
      </c>
      <c r="G70" s="1026">
        <f>SUM(E70:F70)</f>
        <v>0</v>
      </c>
      <c r="H70" s="1015"/>
    </row>
    <row r="71" spans="1:8" s="1006" customFormat="1" ht="15.75" hidden="1" customHeight="1">
      <c r="D71" s="502"/>
      <c r="E71" s="1015"/>
      <c r="F71" s="1016"/>
      <c r="G71" s="1017"/>
    </row>
    <row r="72" spans="1:8" s="1006" customFormat="1" ht="15" hidden="1" customHeight="1" thickBot="1">
      <c r="D72" s="502"/>
      <c r="E72" s="1015"/>
      <c r="F72" s="1016"/>
      <c r="G72" s="1017"/>
    </row>
    <row r="73" spans="1:8" s="1006" customFormat="1" ht="17.25" customHeight="1" thickBot="1">
      <c r="A73" s="1054" t="s">
        <v>1242</v>
      </c>
      <c r="D73" s="502"/>
      <c r="E73" s="1025">
        <f>SUM(E45+E70)</f>
        <v>41803</v>
      </c>
      <c r="F73" s="1035">
        <f>SUM(F45+F70)</f>
        <v>33853</v>
      </c>
      <c r="G73" s="1025">
        <f>SUM(G45+G70)</f>
        <v>33614</v>
      </c>
      <c r="H73" s="1015"/>
    </row>
    <row r="74" spans="1:8" s="1006" customFormat="1" ht="18" customHeight="1">
      <c r="A74" s="1034"/>
      <c r="D74" s="502"/>
      <c r="E74" s="1042"/>
      <c r="F74" s="1043"/>
      <c r="G74" s="1044"/>
      <c r="H74" s="1015"/>
    </row>
    <row r="75" spans="1:8" s="1006" customFormat="1" ht="18" customHeight="1">
      <c r="A75" s="1034"/>
      <c r="D75" s="502"/>
      <c r="E75" s="1042"/>
      <c r="F75" s="1043"/>
      <c r="G75" s="1044"/>
      <c r="H75" s="1015"/>
    </row>
    <row r="76" spans="1:8" s="1006" customFormat="1" ht="18" customHeight="1">
      <c r="A76" s="1055" t="s">
        <v>567</v>
      </c>
      <c r="D76" s="502"/>
      <c r="E76" s="1015"/>
      <c r="F76" s="1016"/>
      <c r="G76" s="1017"/>
    </row>
    <row r="77" spans="1:8" s="1006" customFormat="1" ht="10.5" customHeight="1">
      <c r="A77" s="1055"/>
      <c r="D77" s="502"/>
      <c r="E77" s="1015"/>
      <c r="F77" s="1016"/>
      <c r="G77" s="1017"/>
    </row>
    <row r="78" spans="1:8" s="1006" customFormat="1" ht="15" customHeight="1">
      <c r="B78" s="1268" t="s">
        <v>761</v>
      </c>
      <c r="C78" s="1011"/>
      <c r="D78" s="502"/>
      <c r="E78" s="1012"/>
      <c r="F78" s="1013"/>
      <c r="G78" s="1014"/>
    </row>
    <row r="79" spans="1:8" s="1006" customFormat="1" ht="9" customHeight="1">
      <c r="B79" s="1010"/>
      <c r="C79" s="1011"/>
      <c r="D79" s="502"/>
      <c r="E79" s="1012"/>
      <c r="F79" s="1013"/>
      <c r="G79" s="1014"/>
    </row>
    <row r="80" spans="1:8" s="1006" customFormat="1" ht="15">
      <c r="B80" s="1056" t="s">
        <v>332</v>
      </c>
      <c r="C80" s="1029" t="s">
        <v>1263</v>
      </c>
      <c r="D80" s="1057"/>
      <c r="E80" s="1015"/>
      <c r="F80" s="1016"/>
      <c r="G80" s="1017"/>
    </row>
    <row r="81" spans="3:7" s="1006" customFormat="1" ht="11.25" customHeight="1">
      <c r="D81" s="502"/>
      <c r="E81" s="1015"/>
      <c r="F81" s="1016"/>
      <c r="G81" s="1017"/>
    </row>
    <row r="82" spans="3:7" s="1006" customFormat="1" ht="11.25" customHeight="1">
      <c r="C82" s="1022"/>
      <c r="D82" s="1058" t="s">
        <v>170</v>
      </c>
      <c r="E82" s="1020"/>
      <c r="F82" s="1021"/>
      <c r="G82" s="1017"/>
    </row>
    <row r="83" spans="3:7" s="1006" customFormat="1" ht="11.25" customHeight="1">
      <c r="C83" s="1022"/>
      <c r="D83" s="1059" t="s">
        <v>1270</v>
      </c>
      <c r="E83" s="1020"/>
      <c r="F83" s="1021">
        <v>23</v>
      </c>
      <c r="G83" s="1017">
        <v>16</v>
      </c>
    </row>
    <row r="84" spans="3:7" s="1006" customFormat="1" ht="11.25" hidden="1" customHeight="1">
      <c r="C84" s="1022"/>
      <c r="D84" s="1058" t="s">
        <v>54</v>
      </c>
      <c r="E84" s="1015"/>
      <c r="F84" s="1021"/>
      <c r="G84" s="1017"/>
    </row>
    <row r="85" spans="3:7" s="1006" customFormat="1" ht="11.25" hidden="1" customHeight="1">
      <c r="C85" s="1022"/>
      <c r="D85" s="1039" t="s">
        <v>484</v>
      </c>
      <c r="E85" s="1015"/>
      <c r="F85" s="1016">
        <v>0</v>
      </c>
      <c r="G85" s="1017">
        <f>SUM(E85:F85)</f>
        <v>0</v>
      </c>
    </row>
    <row r="86" spans="3:7" s="1006" customFormat="1" ht="11.25" customHeight="1">
      <c r="C86" s="1022"/>
      <c r="D86" s="1058" t="s">
        <v>971</v>
      </c>
      <c r="E86" s="1015"/>
      <c r="F86" s="1021"/>
      <c r="G86" s="1017"/>
    </row>
    <row r="87" spans="3:7" s="1006" customFormat="1" ht="11.25" customHeight="1">
      <c r="C87" s="1022"/>
      <c r="D87" s="1059" t="s">
        <v>1270</v>
      </c>
      <c r="E87" s="1015"/>
      <c r="F87" s="1016">
        <v>52</v>
      </c>
      <c r="G87" s="1017">
        <v>35</v>
      </c>
    </row>
    <row r="88" spans="3:7" s="1006" customFormat="1" ht="11.25" hidden="1" customHeight="1">
      <c r="C88" s="1022"/>
      <c r="D88" s="1058" t="s">
        <v>972</v>
      </c>
      <c r="E88" s="1015"/>
      <c r="F88" s="1021"/>
      <c r="G88" s="1017"/>
    </row>
    <row r="89" spans="3:7" s="1006" customFormat="1" ht="11.25" hidden="1" customHeight="1">
      <c r="C89" s="1022"/>
      <c r="D89" s="1039" t="s">
        <v>484</v>
      </c>
      <c r="E89" s="1015"/>
      <c r="F89" s="1016">
        <v>0</v>
      </c>
      <c r="G89" s="1017">
        <f>SUM(E89:F89)</f>
        <v>0</v>
      </c>
    </row>
    <row r="90" spans="3:7" s="1006" customFormat="1" ht="11.25" hidden="1" customHeight="1">
      <c r="C90" s="1022"/>
      <c r="D90" s="1058" t="s">
        <v>1169</v>
      </c>
      <c r="E90" s="1015"/>
      <c r="F90" s="1021"/>
      <c r="G90" s="1017"/>
    </row>
    <row r="91" spans="3:7" s="1006" customFormat="1" ht="11.25" hidden="1" customHeight="1">
      <c r="C91" s="1022"/>
      <c r="D91" s="1039" t="s">
        <v>484</v>
      </c>
      <c r="E91" s="1015"/>
      <c r="F91" s="1016">
        <v>0</v>
      </c>
      <c r="G91" s="1017">
        <f>SUM(E91:F91)</f>
        <v>0</v>
      </c>
    </row>
    <row r="92" spans="3:7" s="1006" customFormat="1" ht="11.25" hidden="1" customHeight="1">
      <c r="C92" s="1022"/>
      <c r="D92" s="1058" t="s">
        <v>1170</v>
      </c>
      <c r="E92" s="1015"/>
      <c r="F92" s="1021"/>
      <c r="G92" s="1017"/>
    </row>
    <row r="93" spans="3:7" s="1006" customFormat="1" ht="11.25" hidden="1" customHeight="1">
      <c r="C93" s="1022"/>
      <c r="D93" s="1039" t="s">
        <v>484</v>
      </c>
      <c r="E93" s="1015"/>
      <c r="F93" s="1016">
        <v>0</v>
      </c>
      <c r="G93" s="1017">
        <f>SUM(E93:F93)</f>
        <v>0</v>
      </c>
    </row>
    <row r="94" spans="3:7" s="1006" customFormat="1" ht="11.25" hidden="1" customHeight="1">
      <c r="C94" s="1022"/>
      <c r="D94" s="1060" t="s">
        <v>1171</v>
      </c>
      <c r="E94" s="1015"/>
      <c r="F94" s="1021"/>
      <c r="G94" s="1017"/>
    </row>
    <row r="95" spans="3:7" s="1006" customFormat="1" ht="11.25" hidden="1" customHeight="1">
      <c r="C95" s="1022"/>
      <c r="D95" s="1039" t="s">
        <v>484</v>
      </c>
      <c r="E95" s="1015"/>
      <c r="F95" s="1016">
        <v>0</v>
      </c>
      <c r="G95" s="1017">
        <f>SUM(E95:F95)</f>
        <v>0</v>
      </c>
    </row>
    <row r="96" spans="3:7" s="1006" customFormat="1" ht="11.25" hidden="1" customHeight="1">
      <c r="C96" s="1022"/>
      <c r="D96" s="1060" t="s">
        <v>1172</v>
      </c>
      <c r="E96" s="1015"/>
      <c r="F96" s="1021"/>
      <c r="G96" s="1017"/>
    </row>
    <row r="97" spans="3:7" s="1006" customFormat="1" ht="11.25" hidden="1" customHeight="1">
      <c r="C97" s="1022"/>
      <c r="D97" s="1039" t="s">
        <v>484</v>
      </c>
      <c r="E97" s="1015"/>
      <c r="F97" s="1016">
        <v>0</v>
      </c>
      <c r="G97" s="1017">
        <f>SUM(E97:F97)</f>
        <v>0</v>
      </c>
    </row>
    <row r="98" spans="3:7" s="1006" customFormat="1" ht="11.25" hidden="1" customHeight="1">
      <c r="C98" s="1022"/>
      <c r="D98" s="1058" t="s">
        <v>496</v>
      </c>
      <c r="E98" s="1015"/>
      <c r="F98" s="1021"/>
      <c r="G98" s="1017"/>
    </row>
    <row r="99" spans="3:7" s="1006" customFormat="1" ht="11.25" hidden="1" customHeight="1">
      <c r="C99" s="1022"/>
      <c r="D99" s="1039" t="s">
        <v>484</v>
      </c>
      <c r="E99" s="1015"/>
      <c r="F99" s="1016">
        <v>0</v>
      </c>
      <c r="G99" s="1017">
        <f>SUM(E99:F99)</f>
        <v>0</v>
      </c>
    </row>
    <row r="100" spans="3:7" s="1006" customFormat="1" ht="11.25" hidden="1" customHeight="1">
      <c r="C100" s="1022"/>
      <c r="D100" s="1058" t="s">
        <v>1173</v>
      </c>
      <c r="E100" s="1015"/>
      <c r="F100" s="1021"/>
      <c r="G100" s="1017"/>
    </row>
    <row r="101" spans="3:7" s="1006" customFormat="1" ht="11.25" hidden="1" customHeight="1">
      <c r="C101" s="1022"/>
      <c r="D101" s="1039" t="s">
        <v>484</v>
      </c>
      <c r="E101" s="1015"/>
      <c r="F101" s="1016">
        <v>0</v>
      </c>
      <c r="G101" s="1017">
        <f>SUM(E101:F101)</f>
        <v>0</v>
      </c>
    </row>
    <row r="102" spans="3:7" s="1006" customFormat="1" ht="11.25" hidden="1" customHeight="1">
      <c r="C102" s="1022"/>
      <c r="D102" s="1058" t="s">
        <v>304</v>
      </c>
      <c r="E102" s="1015"/>
      <c r="F102" s="1021"/>
      <c r="G102" s="1017"/>
    </row>
    <row r="103" spans="3:7" s="1006" customFormat="1" ht="11.25" hidden="1" customHeight="1">
      <c r="C103" s="1022"/>
      <c r="D103" s="1039" t="s">
        <v>484</v>
      </c>
      <c r="E103" s="1015"/>
      <c r="F103" s="1016">
        <v>0</v>
      </c>
      <c r="G103" s="1017">
        <f>SUM(E103:F103)</f>
        <v>0</v>
      </c>
    </row>
    <row r="104" spans="3:7" s="1006" customFormat="1" ht="11.25" hidden="1" customHeight="1">
      <c r="C104" s="1022"/>
      <c r="D104" s="1039" t="s">
        <v>1011</v>
      </c>
      <c r="E104" s="1015"/>
      <c r="F104" s="1016">
        <v>0</v>
      </c>
      <c r="G104" s="1017">
        <f>SUM(E104:F104)</f>
        <v>0</v>
      </c>
    </row>
    <row r="105" spans="3:7" s="1006" customFormat="1" ht="11.25" hidden="1" customHeight="1">
      <c r="C105" s="1022"/>
      <c r="D105" s="1058" t="s">
        <v>305</v>
      </c>
      <c r="E105" s="1015"/>
      <c r="F105" s="1021"/>
      <c r="G105" s="1017"/>
    </row>
    <row r="106" spans="3:7" s="1006" customFormat="1" ht="11.25" hidden="1" customHeight="1">
      <c r="C106" s="1022"/>
      <c r="D106" s="1039" t="s">
        <v>484</v>
      </c>
      <c r="E106" s="1015"/>
      <c r="F106" s="1016">
        <v>0</v>
      </c>
      <c r="G106" s="1017">
        <f>SUM(E106:F106)</f>
        <v>0</v>
      </c>
    </row>
    <row r="107" spans="3:7" s="1006" customFormat="1" ht="11.25" hidden="1" customHeight="1">
      <c r="C107" s="1022"/>
      <c r="D107" s="1058" t="s">
        <v>306</v>
      </c>
      <c r="E107" s="1015"/>
      <c r="F107" s="1021"/>
      <c r="G107" s="1017"/>
    </row>
    <row r="108" spans="3:7" s="1006" customFormat="1" ht="12.75" hidden="1" customHeight="1">
      <c r="C108" s="1022"/>
      <c r="D108" s="1039" t="s">
        <v>484</v>
      </c>
      <c r="E108" s="1015"/>
      <c r="F108" s="1016">
        <v>0</v>
      </c>
      <c r="G108" s="1017">
        <f>SUM(E108:F108)</f>
        <v>0</v>
      </c>
    </row>
    <row r="109" spans="3:7" s="1006" customFormat="1" ht="12.75" hidden="1" customHeight="1">
      <c r="C109" s="1022"/>
      <c r="D109" s="1039" t="s">
        <v>174</v>
      </c>
      <c r="E109" s="1015"/>
      <c r="F109" s="1016">
        <v>0</v>
      </c>
      <c r="G109" s="1017">
        <f>SUM(E109:F110)</f>
        <v>0</v>
      </c>
    </row>
    <row r="110" spans="3:7" s="1006" customFormat="1" ht="12.75" hidden="1" customHeight="1">
      <c r="C110" s="1022"/>
      <c r="D110" s="1058" t="s">
        <v>308</v>
      </c>
      <c r="E110" s="1015"/>
      <c r="F110" s="1021"/>
      <c r="G110" s="1017"/>
    </row>
    <row r="111" spans="3:7" s="1006" customFormat="1" ht="12.75" hidden="1" customHeight="1">
      <c r="C111" s="1022"/>
      <c r="D111" s="1039" t="s">
        <v>484</v>
      </c>
      <c r="E111" s="1015"/>
      <c r="F111" s="1016">
        <v>0</v>
      </c>
      <c r="G111" s="1017">
        <f>SUM(E111:F111)</f>
        <v>0</v>
      </c>
    </row>
    <row r="112" spans="3:7" s="1006" customFormat="1" ht="12.75" hidden="1" customHeight="1">
      <c r="C112" s="1022"/>
      <c r="D112" s="1058" t="s">
        <v>53</v>
      </c>
      <c r="E112" s="1015"/>
      <c r="F112" s="1021"/>
      <c r="G112" s="1017"/>
    </row>
    <row r="113" spans="3:7" s="1006" customFormat="1" ht="12" hidden="1" customHeight="1">
      <c r="C113" s="1022"/>
      <c r="D113" s="1039" t="s">
        <v>484</v>
      </c>
      <c r="E113" s="1015"/>
      <c r="F113" s="1016">
        <v>0</v>
      </c>
      <c r="G113" s="1017">
        <f>SUM(E113:F113)</f>
        <v>0</v>
      </c>
    </row>
    <row r="114" spans="3:7" s="1006" customFormat="1" ht="12.75" hidden="1" customHeight="1">
      <c r="C114" s="1022"/>
      <c r="D114" s="1058" t="s">
        <v>973</v>
      </c>
      <c r="E114" s="1015"/>
      <c r="F114" s="1021"/>
      <c r="G114" s="1017"/>
    </row>
    <row r="115" spans="3:7" s="1006" customFormat="1" ht="12" hidden="1" customHeight="1">
      <c r="C115" s="1022"/>
      <c r="D115" s="1039" t="s">
        <v>484</v>
      </c>
      <c r="E115" s="1015"/>
      <c r="F115" s="1016">
        <v>0</v>
      </c>
      <c r="G115" s="1017">
        <f>SUM(E115:F115)</f>
        <v>0</v>
      </c>
    </row>
    <row r="116" spans="3:7" s="1006" customFormat="1" ht="12.75" hidden="1" customHeight="1">
      <c r="C116" s="1022"/>
      <c r="D116" s="1058" t="s">
        <v>575</v>
      </c>
      <c r="E116" s="1015"/>
      <c r="F116" s="1021"/>
      <c r="G116" s="1017"/>
    </row>
    <row r="117" spans="3:7" s="1006" customFormat="1" ht="12.75" hidden="1" customHeight="1">
      <c r="C117" s="1022"/>
      <c r="D117" s="1039" t="s">
        <v>484</v>
      </c>
      <c r="E117" s="1015"/>
      <c r="F117" s="1016">
        <v>0</v>
      </c>
      <c r="G117" s="1017">
        <f>SUM(E117:F117)</f>
        <v>0</v>
      </c>
    </row>
    <row r="118" spans="3:7" s="1006" customFormat="1" ht="12.75" hidden="1" customHeight="1">
      <c r="C118" s="1022"/>
      <c r="D118" s="1039" t="s">
        <v>485</v>
      </c>
      <c r="E118" s="1015"/>
      <c r="F118" s="1016">
        <v>0</v>
      </c>
      <c r="G118" s="1017">
        <f>SUM(E118:F118)</f>
        <v>0</v>
      </c>
    </row>
    <row r="119" spans="3:7" s="1006" customFormat="1" ht="12.75" hidden="1" customHeight="1">
      <c r="C119" s="1022"/>
      <c r="D119" s="1058" t="s">
        <v>576</v>
      </c>
      <c r="E119" s="1015"/>
      <c r="F119" s="1021"/>
      <c r="G119" s="1017"/>
    </row>
    <row r="120" spans="3:7" s="1006" customFormat="1" ht="12.75" hidden="1" customHeight="1">
      <c r="C120" s="1022"/>
      <c r="D120" s="1039" t="s">
        <v>484</v>
      </c>
      <c r="E120" s="1015"/>
      <c r="F120" s="1016">
        <v>0</v>
      </c>
      <c r="G120" s="1017">
        <f>SUM(E120:F120)</f>
        <v>0</v>
      </c>
    </row>
    <row r="121" spans="3:7" s="1006" customFormat="1" ht="12.75" hidden="1" customHeight="1">
      <c r="C121" s="1022"/>
      <c r="D121" s="1058" t="s">
        <v>577</v>
      </c>
      <c r="E121" s="1015"/>
      <c r="F121" s="1021"/>
      <c r="G121" s="1017"/>
    </row>
    <row r="122" spans="3:7" s="1006" customFormat="1" ht="12.75" hidden="1" customHeight="1">
      <c r="C122" s="1022"/>
      <c r="D122" s="1039" t="s">
        <v>484</v>
      </c>
      <c r="E122" s="1015"/>
      <c r="F122" s="1016">
        <v>0</v>
      </c>
      <c r="G122" s="1017">
        <f>SUM(E122:F122)</f>
        <v>0</v>
      </c>
    </row>
    <row r="123" spans="3:7" s="1006" customFormat="1" ht="12.75" hidden="1" customHeight="1">
      <c r="C123" s="1022"/>
      <c r="D123" s="1058" t="s">
        <v>974</v>
      </c>
      <c r="E123" s="1015"/>
      <c r="F123" s="1021"/>
      <c r="G123" s="1017"/>
    </row>
    <row r="124" spans="3:7" s="1006" customFormat="1" ht="12.75" hidden="1" customHeight="1">
      <c r="C124" s="1022"/>
      <c r="D124" s="1039" t="s">
        <v>484</v>
      </c>
      <c r="E124" s="1015"/>
      <c r="F124" s="1016">
        <v>0</v>
      </c>
      <c r="G124" s="1017">
        <f>SUM(E124:F124)</f>
        <v>0</v>
      </c>
    </row>
    <row r="125" spans="3:7" s="1006" customFormat="1" ht="12.75" hidden="1" customHeight="1">
      <c r="C125" s="1022"/>
      <c r="D125" s="1058" t="s">
        <v>975</v>
      </c>
      <c r="E125" s="1015"/>
      <c r="F125" s="1021"/>
      <c r="G125" s="1017"/>
    </row>
    <row r="126" spans="3:7" s="1006" customFormat="1" ht="12.75" hidden="1" customHeight="1">
      <c r="C126" s="1022"/>
      <c r="D126" s="1039" t="s">
        <v>484</v>
      </c>
      <c r="E126" s="1015"/>
      <c r="F126" s="1016">
        <v>0</v>
      </c>
      <c r="G126" s="1017">
        <f>SUM(E126:F126)</f>
        <v>0</v>
      </c>
    </row>
    <row r="127" spans="3:7" s="1006" customFormat="1" ht="12.75" hidden="1" customHeight="1">
      <c r="C127" s="1022"/>
      <c r="D127" s="1058" t="s">
        <v>976</v>
      </c>
      <c r="E127" s="1015"/>
      <c r="F127" s="1021"/>
      <c r="G127" s="1017"/>
    </row>
    <row r="128" spans="3:7" s="1006" customFormat="1" ht="12.75" hidden="1" customHeight="1">
      <c r="C128" s="1022"/>
      <c r="D128" s="1039" t="s">
        <v>484</v>
      </c>
      <c r="E128" s="1015"/>
      <c r="F128" s="1016">
        <v>0</v>
      </c>
      <c r="G128" s="1017">
        <f>SUM(E128:F128)</f>
        <v>0</v>
      </c>
    </row>
    <row r="129" spans="3:7" s="1006" customFormat="1" ht="12.75" hidden="1" customHeight="1">
      <c r="C129" s="1022"/>
      <c r="D129" s="1039" t="s">
        <v>689</v>
      </c>
      <c r="E129" s="1015"/>
      <c r="F129" s="1016">
        <v>0</v>
      </c>
      <c r="G129" s="1017">
        <f>SUM(E129:F129)</f>
        <v>0</v>
      </c>
    </row>
    <row r="130" spans="3:7" s="1006" customFormat="1" ht="12.75" hidden="1" customHeight="1">
      <c r="C130" s="1022"/>
      <c r="D130" s="1058" t="s">
        <v>162</v>
      </c>
      <c r="E130" s="1015"/>
      <c r="F130" s="1021"/>
      <c r="G130" s="1017"/>
    </row>
    <row r="131" spans="3:7" s="1006" customFormat="1" ht="12.75" hidden="1" customHeight="1">
      <c r="C131" s="1022"/>
      <c r="D131" s="1039" t="s">
        <v>484</v>
      </c>
      <c r="E131" s="1015"/>
      <c r="F131" s="1016">
        <v>0</v>
      </c>
      <c r="G131" s="1017">
        <f>SUM(E131:F131)</f>
        <v>0</v>
      </c>
    </row>
    <row r="132" spans="3:7" s="1006" customFormat="1" ht="12.75" hidden="1" customHeight="1">
      <c r="C132" s="1022"/>
      <c r="D132" s="1058" t="s">
        <v>961</v>
      </c>
      <c r="E132" s="1015"/>
      <c r="F132" s="1021"/>
      <c r="G132" s="1017"/>
    </row>
    <row r="133" spans="3:7" s="1006" customFormat="1" ht="12.75" hidden="1" customHeight="1">
      <c r="C133" s="1022"/>
      <c r="D133" s="502" t="s">
        <v>1179</v>
      </c>
      <c r="E133" s="1015"/>
      <c r="F133" s="1021">
        <v>0</v>
      </c>
      <c r="G133" s="1017">
        <f>SUM(E133:F133)</f>
        <v>0</v>
      </c>
    </row>
    <row r="134" spans="3:7" s="1006" customFormat="1" ht="12.75" hidden="1" customHeight="1">
      <c r="C134" s="1022"/>
      <c r="D134" s="1039" t="s">
        <v>484</v>
      </c>
      <c r="E134" s="1015"/>
      <c r="F134" s="1016">
        <v>0</v>
      </c>
      <c r="G134" s="1017">
        <f>SUM(E134:F134)</f>
        <v>0</v>
      </c>
    </row>
    <row r="135" spans="3:7" s="1006" customFormat="1" ht="12.75" hidden="1" customHeight="1">
      <c r="C135" s="1022"/>
      <c r="D135" s="1058" t="s">
        <v>646</v>
      </c>
      <c r="E135" s="1015"/>
      <c r="F135" s="1021"/>
      <c r="G135" s="1017"/>
    </row>
    <row r="136" spans="3:7" s="1006" customFormat="1" ht="12.75" hidden="1" customHeight="1">
      <c r="C136" s="1022"/>
      <c r="D136" s="1039" t="s">
        <v>484</v>
      </c>
      <c r="E136" s="1015"/>
      <c r="F136" s="1016">
        <v>0</v>
      </c>
      <c r="G136" s="1017">
        <f>SUM(E136:F136)</f>
        <v>0</v>
      </c>
    </row>
    <row r="137" spans="3:7" s="1006" customFormat="1" ht="12.75" hidden="1" customHeight="1">
      <c r="C137" s="1022"/>
      <c r="D137" s="1039" t="s">
        <v>960</v>
      </c>
      <c r="E137" s="1015"/>
      <c r="F137" s="1016">
        <v>0</v>
      </c>
      <c r="G137" s="1017">
        <f>SUM(E137:F137)</f>
        <v>0</v>
      </c>
    </row>
    <row r="138" spans="3:7" s="1006" customFormat="1" ht="13.5" hidden="1" customHeight="1">
      <c r="C138" s="1022"/>
      <c r="D138" s="1039" t="s">
        <v>1180</v>
      </c>
      <c r="E138" s="1015"/>
      <c r="F138" s="1016">
        <v>0</v>
      </c>
      <c r="G138" s="1017">
        <f>SUM(E138:F138)</f>
        <v>0</v>
      </c>
    </row>
    <row r="139" spans="3:7" s="1006" customFormat="1" ht="12.75" customHeight="1">
      <c r="C139" s="1022"/>
      <c r="D139" s="1058" t="s">
        <v>868</v>
      </c>
      <c r="E139" s="1015"/>
      <c r="F139" s="1016"/>
      <c r="G139" s="1017"/>
    </row>
    <row r="140" spans="3:7" s="1006" customFormat="1" ht="12.75" customHeight="1">
      <c r="C140" s="1022"/>
      <c r="D140" s="1059" t="s">
        <v>1235</v>
      </c>
      <c r="E140" s="1015"/>
      <c r="F140" s="1016">
        <v>1305</v>
      </c>
      <c r="G140" s="1017">
        <v>1305</v>
      </c>
    </row>
    <row r="141" spans="3:7" s="1006" customFormat="1" ht="12.75" customHeight="1">
      <c r="C141" s="1022"/>
      <c r="D141" s="1059" t="s">
        <v>1270</v>
      </c>
      <c r="E141" s="1015"/>
      <c r="F141" s="1016">
        <v>46</v>
      </c>
      <c r="G141" s="1017">
        <v>25</v>
      </c>
    </row>
    <row r="142" spans="3:7" s="1006" customFormat="1" ht="12.75" customHeight="1">
      <c r="C142" s="1022"/>
      <c r="D142" s="1058" t="s">
        <v>172</v>
      </c>
      <c r="E142" s="1015"/>
      <c r="F142" s="1016"/>
      <c r="G142" s="1017"/>
    </row>
    <row r="143" spans="3:7" s="1006" customFormat="1" ht="12.75" customHeight="1">
      <c r="C143" s="1022"/>
      <c r="D143" s="1059" t="s">
        <v>1236</v>
      </c>
      <c r="E143" s="1015"/>
      <c r="F143" s="1016">
        <v>150</v>
      </c>
      <c r="G143" s="1017">
        <v>150</v>
      </c>
    </row>
    <row r="144" spans="3:7" s="1006" customFormat="1" ht="12.75" customHeight="1">
      <c r="C144" s="1022"/>
      <c r="D144" s="1059" t="s">
        <v>61</v>
      </c>
      <c r="E144" s="1015"/>
      <c r="F144" s="1016">
        <v>200</v>
      </c>
      <c r="G144" s="1017">
        <v>200</v>
      </c>
    </row>
    <row r="145" spans="2:8" s="1006" customFormat="1" ht="12.75" customHeight="1">
      <c r="C145" s="1022"/>
      <c r="D145" s="1059" t="s">
        <v>1272</v>
      </c>
      <c r="E145" s="1015"/>
      <c r="F145" s="1016">
        <v>200</v>
      </c>
      <c r="G145" s="1017">
        <v>200</v>
      </c>
    </row>
    <row r="146" spans="2:8" s="1006" customFormat="1" ht="12.75" customHeight="1">
      <c r="C146" s="1022"/>
      <c r="D146" s="1059" t="s">
        <v>1273</v>
      </c>
      <c r="E146" s="1015"/>
      <c r="F146" s="1016">
        <v>500</v>
      </c>
      <c r="G146" s="1017">
        <v>500</v>
      </c>
    </row>
    <row r="147" spans="2:8" s="1006" customFormat="1" ht="12.75" customHeight="1">
      <c r="C147" s="1022"/>
      <c r="D147" s="1059" t="s">
        <v>1274</v>
      </c>
      <c r="E147" s="1015"/>
      <c r="F147" s="1016">
        <v>200</v>
      </c>
      <c r="G147" s="1017">
        <v>200</v>
      </c>
    </row>
    <row r="148" spans="2:8" s="1006" customFormat="1" ht="12.75" hidden="1" customHeight="1">
      <c r="C148" s="1022"/>
      <c r="D148" s="1061" t="s">
        <v>169</v>
      </c>
      <c r="E148" s="1015"/>
      <c r="F148" s="1016"/>
      <c r="G148" s="1017"/>
    </row>
    <row r="149" spans="2:8" s="1006" customFormat="1" ht="12.75" hidden="1" customHeight="1">
      <c r="C149" s="1022"/>
      <c r="D149" s="1039" t="s">
        <v>969</v>
      </c>
      <c r="E149" s="1015"/>
      <c r="F149" s="1016">
        <v>0</v>
      </c>
      <c r="G149" s="1017"/>
    </row>
    <row r="150" spans="2:8" s="1006" customFormat="1">
      <c r="C150" s="1022"/>
      <c r="D150" s="1061" t="s">
        <v>977</v>
      </c>
      <c r="E150" s="1015"/>
      <c r="F150" s="1016"/>
      <c r="G150" s="1017"/>
    </row>
    <row r="151" spans="2:8" s="1006" customFormat="1">
      <c r="C151" s="1022"/>
      <c r="D151" s="1059" t="s">
        <v>273</v>
      </c>
      <c r="E151" s="1015"/>
      <c r="F151" s="1016">
        <v>74625</v>
      </c>
      <c r="G151" s="1017">
        <v>65420</v>
      </c>
    </row>
    <row r="152" spans="2:8" s="1006" customFormat="1">
      <c r="C152" s="1022"/>
      <c r="D152" s="1059" t="s">
        <v>1270</v>
      </c>
      <c r="E152" s="1015"/>
      <c r="F152" s="1016">
        <v>99</v>
      </c>
      <c r="G152" s="1017">
        <v>57</v>
      </c>
    </row>
    <row r="153" spans="2:8" s="1006" customFormat="1">
      <c r="C153" s="1022"/>
      <c r="D153" s="1059" t="s">
        <v>1271</v>
      </c>
      <c r="E153" s="1015"/>
      <c r="F153" s="1016">
        <v>4628</v>
      </c>
      <c r="G153" s="1017">
        <v>4628</v>
      </c>
    </row>
    <row r="154" spans="2:8" s="1006" customFormat="1" ht="9.75" customHeight="1" thickBot="1">
      <c r="C154" s="1022"/>
      <c r="D154" s="1039"/>
      <c r="E154" s="1015"/>
      <c r="F154" s="1016"/>
      <c r="G154" s="1017"/>
    </row>
    <row r="155" spans="2:8" s="1006" customFormat="1" ht="18.75" customHeight="1" thickBot="1">
      <c r="B155" s="1269" t="s">
        <v>332</v>
      </c>
      <c r="C155" s="1047" t="s">
        <v>513</v>
      </c>
      <c r="D155" s="502"/>
      <c r="E155" s="1025">
        <f>SUM(E83:E154)</f>
        <v>0</v>
      </c>
      <c r="F155" s="1035">
        <f>SUM(F83:F154)</f>
        <v>82028</v>
      </c>
      <c r="G155" s="1025">
        <f>SUM(G83:G154)</f>
        <v>72736</v>
      </c>
      <c r="H155" s="1015"/>
    </row>
    <row r="156" spans="2:8" s="1006" customFormat="1" ht="12.75" customHeight="1">
      <c r="B156" s="1023"/>
      <c r="C156" s="1034"/>
      <c r="D156" s="502"/>
      <c r="E156" s="1042"/>
      <c r="F156" s="1043"/>
      <c r="G156" s="1044"/>
      <c r="H156" s="1015"/>
    </row>
    <row r="157" spans="2:8" s="1006" customFormat="1" ht="17.25" customHeight="1">
      <c r="B157" s="1023"/>
      <c r="C157" s="1034"/>
      <c r="D157" s="502"/>
      <c r="E157" s="1042"/>
      <c r="F157" s="1016"/>
      <c r="G157" s="1044"/>
    </row>
    <row r="158" spans="2:8" s="1006" customFormat="1" ht="15" customHeight="1">
      <c r="B158" s="1062" t="s">
        <v>165</v>
      </c>
      <c r="C158" s="1047" t="s">
        <v>1264</v>
      </c>
      <c r="D158" s="1048"/>
      <c r="E158" s="1015"/>
      <c r="F158" s="1016"/>
      <c r="G158" s="1017"/>
    </row>
    <row r="159" spans="2:8" s="1006" customFormat="1" ht="14.25" customHeight="1">
      <c r="B159" s="1052"/>
      <c r="C159" s="1063"/>
      <c r="D159" s="502"/>
      <c r="E159" s="1015"/>
      <c r="F159" s="1016"/>
      <c r="G159" s="1017"/>
    </row>
    <row r="160" spans="2:8" s="1006" customFormat="1" ht="15" customHeight="1">
      <c r="C160" s="1022"/>
      <c r="D160" s="1058" t="s">
        <v>172</v>
      </c>
      <c r="E160" s="1015"/>
      <c r="F160" s="1016"/>
      <c r="G160" s="1017"/>
    </row>
    <row r="161" spans="3:7" s="1006" customFormat="1" ht="15" customHeight="1">
      <c r="C161" s="1022"/>
      <c r="D161" s="1059" t="s">
        <v>1460</v>
      </c>
      <c r="E161" s="1015"/>
      <c r="F161" s="1021">
        <v>0</v>
      </c>
      <c r="G161" s="1017">
        <v>306</v>
      </c>
    </row>
    <row r="162" spans="3:7" s="1006" customFormat="1" ht="15" hidden="1" customHeight="1">
      <c r="C162" s="1022"/>
      <c r="D162" s="1059" t="s">
        <v>279</v>
      </c>
      <c r="E162" s="1015"/>
      <c r="F162" s="1021">
        <v>0</v>
      </c>
      <c r="G162" s="1017">
        <f>SUM(E162:F162)</f>
        <v>0</v>
      </c>
    </row>
    <row r="163" spans="3:7" s="1006" customFormat="1" ht="15" hidden="1" customHeight="1">
      <c r="C163" s="1022"/>
      <c r="D163" s="1058" t="s">
        <v>973</v>
      </c>
      <c r="E163" s="1015"/>
      <c r="F163" s="1016"/>
      <c r="G163" s="1017"/>
    </row>
    <row r="164" spans="3:7" s="1006" customFormat="1" ht="15" hidden="1" customHeight="1">
      <c r="C164" s="1022"/>
      <c r="D164" s="1039" t="s">
        <v>132</v>
      </c>
      <c r="E164" s="1015">
        <v>0</v>
      </c>
      <c r="F164" s="1021">
        <v>0</v>
      </c>
      <c r="G164" s="1017">
        <f>SUM(E164:F164)</f>
        <v>0</v>
      </c>
    </row>
    <row r="165" spans="3:7" s="1006" customFormat="1" ht="12" hidden="1" customHeight="1">
      <c r="C165" s="1022"/>
      <c r="D165" s="1058" t="s">
        <v>975</v>
      </c>
      <c r="E165" s="1015"/>
      <c r="F165" s="1016"/>
      <c r="G165" s="1017"/>
    </row>
    <row r="166" spans="3:7" s="1006" customFormat="1" ht="12" hidden="1" customHeight="1">
      <c r="C166" s="1022"/>
      <c r="D166" s="1039" t="s">
        <v>133</v>
      </c>
      <c r="E166" s="1015">
        <v>0</v>
      </c>
      <c r="F166" s="1021">
        <v>0</v>
      </c>
      <c r="G166" s="1017">
        <f>SUM(E166:F166)</f>
        <v>0</v>
      </c>
    </row>
    <row r="167" spans="3:7" s="1006" customFormat="1" ht="12" hidden="1" customHeight="1">
      <c r="C167" s="1022"/>
      <c r="D167" s="1061" t="s">
        <v>976</v>
      </c>
      <c r="E167" s="1015"/>
      <c r="F167" s="1016"/>
      <c r="G167" s="1017"/>
    </row>
    <row r="168" spans="3:7" s="1006" customFormat="1" ht="12.75" hidden="1" customHeight="1">
      <c r="C168" s="1022"/>
      <c r="D168" s="1039" t="s">
        <v>134</v>
      </c>
      <c r="E168" s="1015">
        <v>0</v>
      </c>
      <c r="F168" s="1021">
        <v>0</v>
      </c>
      <c r="G168" s="1017">
        <f>SUM(E168:F168)</f>
        <v>0</v>
      </c>
    </row>
    <row r="169" spans="3:7" s="1006" customFormat="1" ht="12.75" hidden="1" customHeight="1">
      <c r="C169" s="1022"/>
      <c r="D169" s="1061" t="s">
        <v>961</v>
      </c>
      <c r="E169" s="1015"/>
      <c r="F169" s="1021"/>
      <c r="G169" s="1017"/>
    </row>
    <row r="170" spans="3:7" s="1006" customFormat="1" ht="12.75" hidden="1" customHeight="1">
      <c r="C170" s="1022"/>
      <c r="D170" s="1039"/>
      <c r="E170" s="1015">
        <v>0</v>
      </c>
      <c r="F170" s="1021">
        <v>0</v>
      </c>
      <c r="G170" s="1017">
        <f>SUM(E170:F170)</f>
        <v>0</v>
      </c>
    </row>
    <row r="171" spans="3:7" s="1006" customFormat="1" ht="12" hidden="1" customHeight="1">
      <c r="C171" s="1022"/>
      <c r="D171" s="1058" t="s">
        <v>976</v>
      </c>
      <c r="E171" s="1015"/>
      <c r="F171" s="1016"/>
      <c r="G171" s="1017"/>
    </row>
    <row r="172" spans="3:7" s="1006" customFormat="1" ht="12.75" hidden="1" customHeight="1">
      <c r="C172" s="1022"/>
      <c r="D172" s="1039" t="s">
        <v>175</v>
      </c>
      <c r="E172" s="1015">
        <v>0</v>
      </c>
      <c r="F172" s="1016">
        <v>0</v>
      </c>
      <c r="G172" s="1017">
        <f>SUM(E172:F172)</f>
        <v>0</v>
      </c>
    </row>
    <row r="173" spans="3:7" s="1006" customFormat="1" ht="12.75" hidden="1" customHeight="1">
      <c r="C173" s="1022"/>
      <c r="D173" s="1058" t="s">
        <v>646</v>
      </c>
      <c r="E173" s="1015"/>
      <c r="F173" s="1016"/>
      <c r="G173" s="1017"/>
    </row>
    <row r="174" spans="3:7" s="1006" customFormat="1" ht="12.75" hidden="1" customHeight="1">
      <c r="C174" s="1022"/>
      <c r="D174" s="1039" t="s">
        <v>880</v>
      </c>
      <c r="E174" s="1015">
        <v>0</v>
      </c>
      <c r="F174" s="1016">
        <v>0</v>
      </c>
      <c r="G174" s="1017">
        <f>SUM(E174:F174)</f>
        <v>0</v>
      </c>
    </row>
    <row r="175" spans="3:7" s="1006" customFormat="1" ht="12.75" customHeight="1">
      <c r="C175" s="1022"/>
      <c r="D175" s="1039"/>
      <c r="E175" s="1015"/>
      <c r="F175" s="1016"/>
      <c r="G175" s="1017"/>
    </row>
    <row r="176" spans="3:7" s="1006" customFormat="1" ht="11.25" customHeight="1" thickBot="1">
      <c r="C176" s="1022"/>
      <c r="D176" s="1039"/>
      <c r="E176" s="1015"/>
      <c r="F176" s="1016"/>
      <c r="G176" s="1017"/>
    </row>
    <row r="177" spans="2:8" s="1006" customFormat="1" ht="16.5" customHeight="1" thickBot="1">
      <c r="B177" s="1269" t="s">
        <v>165</v>
      </c>
      <c r="C177" s="1047" t="s">
        <v>1475</v>
      </c>
      <c r="D177" s="502"/>
      <c r="E177" s="1025">
        <f>SUM(E160:E176)</f>
        <v>0</v>
      </c>
      <c r="F177" s="1035">
        <f>SUM(F160:F176)</f>
        <v>0</v>
      </c>
      <c r="G177" s="1025">
        <f>SUM(G160:G176)</f>
        <v>306</v>
      </c>
      <c r="H177" s="1015"/>
    </row>
    <row r="178" spans="2:8" s="1006" customFormat="1" ht="11.25" customHeight="1" thickBot="1">
      <c r="D178" s="502"/>
      <c r="E178" s="1015"/>
      <c r="F178" s="1016"/>
      <c r="G178" s="1017"/>
    </row>
    <row r="179" spans="2:8" s="1006" customFormat="1" ht="18.75" customHeight="1" thickBot="1">
      <c r="B179" s="1269" t="s">
        <v>159</v>
      </c>
      <c r="C179" s="1047" t="s">
        <v>228</v>
      </c>
      <c r="D179" s="502"/>
      <c r="E179" s="1064">
        <v>976234</v>
      </c>
      <c r="F179" s="1065">
        <v>1007870</v>
      </c>
      <c r="G179" s="1064">
        <v>1007870</v>
      </c>
      <c r="H179" s="1015"/>
    </row>
    <row r="180" spans="2:8" s="1006" customFormat="1" ht="12" customHeight="1" thickBot="1">
      <c r="D180" s="502"/>
      <c r="E180" s="1015"/>
      <c r="F180" s="1016"/>
      <c r="G180" s="1017"/>
    </row>
    <row r="181" spans="2:8" s="1075" customFormat="1" ht="17.25" customHeight="1" thickBot="1">
      <c r="C181" s="1231" t="s">
        <v>1476</v>
      </c>
      <c r="D181" s="1094"/>
      <c r="E181" s="1035">
        <f>E155+E177+E179</f>
        <v>976234</v>
      </c>
      <c r="F181" s="1035">
        <f>F155+F177+F179</f>
        <v>1089898</v>
      </c>
      <c r="G181" s="1035">
        <f>G155+G177+G179</f>
        <v>1080912</v>
      </c>
      <c r="H181" s="1085"/>
    </row>
    <row r="182" spans="2:8" s="1006" customFormat="1" ht="9.75" customHeight="1">
      <c r="D182" s="502"/>
      <c r="E182" s="1015"/>
      <c r="F182" s="1016"/>
      <c r="G182" s="1017"/>
    </row>
    <row r="183" spans="2:8" s="1006" customFormat="1" ht="14.25" customHeight="1">
      <c r="D183" s="502"/>
      <c r="E183" s="1015"/>
      <c r="F183" s="1016"/>
      <c r="G183" s="1017"/>
    </row>
    <row r="184" spans="2:8" s="1006" customFormat="1" ht="12.75" customHeight="1">
      <c r="B184" s="1010" t="s">
        <v>166</v>
      </c>
      <c r="D184" s="502"/>
      <c r="E184" s="1015"/>
      <c r="F184" s="1016"/>
      <c r="G184" s="1017"/>
    </row>
    <row r="185" spans="2:8" s="1006" customFormat="1" ht="9" customHeight="1">
      <c r="B185" s="1047"/>
      <c r="D185" s="502"/>
      <c r="E185" s="1015"/>
      <c r="F185" s="1016"/>
      <c r="G185" s="1017"/>
    </row>
    <row r="186" spans="2:8" s="1034" customFormat="1" ht="15" hidden="1" customHeight="1">
      <c r="B186" s="1066" t="s">
        <v>332</v>
      </c>
      <c r="C186" s="1067" t="s">
        <v>100</v>
      </c>
      <c r="D186" s="1058"/>
      <c r="E186" s="1068"/>
      <c r="F186" s="1069"/>
      <c r="G186" s="1070"/>
    </row>
    <row r="187" spans="2:8" s="1006" customFormat="1" ht="13.5" hidden="1" customHeight="1">
      <c r="C187" s="1022"/>
      <c r="D187" s="502"/>
      <c r="E187" s="1015"/>
      <c r="F187" s="1016"/>
      <c r="G187" s="1017"/>
    </row>
    <row r="188" spans="2:8" s="1006" customFormat="1" ht="12.75" hidden="1" customHeight="1">
      <c r="C188" s="1022"/>
      <c r="D188" s="1058" t="s">
        <v>54</v>
      </c>
      <c r="E188" s="1020"/>
      <c r="F188" s="1021"/>
      <c r="G188" s="1016"/>
    </row>
    <row r="189" spans="2:8" s="1006" customFormat="1" ht="12.75" hidden="1" customHeight="1">
      <c r="C189" s="1022"/>
      <c r="D189" s="1039" t="s">
        <v>484</v>
      </c>
      <c r="E189" s="1020"/>
      <c r="F189" s="1021">
        <v>0</v>
      </c>
      <c r="G189" s="1017">
        <f>SUM(E189:F189)</f>
        <v>0</v>
      </c>
    </row>
    <row r="190" spans="2:8" s="1006" customFormat="1" ht="12.75" hidden="1" customHeight="1">
      <c r="C190" s="1022"/>
      <c r="D190" s="1058" t="s">
        <v>305</v>
      </c>
      <c r="E190" s="1020"/>
      <c r="F190" s="1021"/>
      <c r="G190" s="1017"/>
    </row>
    <row r="191" spans="2:8" s="1006" customFormat="1" ht="12.75" hidden="1" customHeight="1">
      <c r="C191" s="1022"/>
      <c r="D191" s="1039" t="s">
        <v>484</v>
      </c>
      <c r="E191" s="1020"/>
      <c r="F191" s="1021">
        <v>0</v>
      </c>
      <c r="G191" s="1017">
        <f>SUM(E191:F191)</f>
        <v>0</v>
      </c>
    </row>
    <row r="192" spans="2:8" s="1006" customFormat="1" ht="12.75" hidden="1" customHeight="1">
      <c r="C192" s="1022"/>
      <c r="D192" s="1058" t="s">
        <v>306</v>
      </c>
      <c r="E192" s="1020"/>
      <c r="F192" s="1021"/>
      <c r="G192" s="1017"/>
    </row>
    <row r="193" spans="3:9" s="1006" customFormat="1" ht="12.75" hidden="1" customHeight="1">
      <c r="C193" s="1022"/>
      <c r="D193" s="1039" t="s">
        <v>484</v>
      </c>
      <c r="E193" s="1020"/>
      <c r="F193" s="1021">
        <v>0</v>
      </c>
      <c r="G193" s="1017">
        <f>SUM(E193:F193)</f>
        <v>0</v>
      </c>
    </row>
    <row r="194" spans="3:9" s="1006" customFormat="1" ht="12.75" hidden="1" customHeight="1">
      <c r="C194" s="1022"/>
      <c r="D194" s="1058" t="s">
        <v>546</v>
      </c>
      <c r="E194" s="1020"/>
      <c r="F194" s="1021"/>
      <c r="G194" s="1017"/>
    </row>
    <row r="195" spans="3:9" s="1006" customFormat="1" ht="12.75" hidden="1" customHeight="1">
      <c r="C195" s="1022"/>
      <c r="D195" s="1039" t="s">
        <v>484</v>
      </c>
      <c r="E195" s="1020"/>
      <c r="F195" s="1021">
        <v>0</v>
      </c>
      <c r="G195" s="1017">
        <f>SUM(E195:F195)</f>
        <v>0</v>
      </c>
    </row>
    <row r="196" spans="3:9" ht="12.75" hidden="1" customHeight="1">
      <c r="D196" s="1058" t="s">
        <v>576</v>
      </c>
      <c r="F196" s="1021"/>
      <c r="I196" s="1006"/>
    </row>
    <row r="197" spans="3:9" s="1006" customFormat="1" ht="12.75" hidden="1" customHeight="1">
      <c r="C197" s="1022"/>
      <c r="D197" s="1039" t="s">
        <v>484</v>
      </c>
      <c r="E197" s="1020"/>
      <c r="F197" s="1021">
        <v>0</v>
      </c>
      <c r="G197" s="1017">
        <f>SUM(E197:F197)</f>
        <v>0</v>
      </c>
    </row>
    <row r="198" spans="3:9" s="1006" customFormat="1" ht="12.75" hidden="1" customHeight="1">
      <c r="C198" s="1022"/>
      <c r="D198" s="1060" t="s">
        <v>577</v>
      </c>
      <c r="E198" s="1020"/>
      <c r="F198" s="1021"/>
      <c r="G198" s="1017"/>
    </row>
    <row r="199" spans="3:9" s="1006" customFormat="1" ht="12.75" hidden="1" customHeight="1">
      <c r="C199" s="1022"/>
      <c r="D199" s="1039" t="s">
        <v>484</v>
      </c>
      <c r="E199" s="1020"/>
      <c r="F199" s="1021">
        <v>0</v>
      </c>
      <c r="G199" s="1017">
        <f>SUM(E199:F199)</f>
        <v>0</v>
      </c>
    </row>
    <row r="200" spans="3:9" s="1006" customFormat="1" ht="12.75" hidden="1" customHeight="1">
      <c r="C200" s="1022"/>
      <c r="D200" s="1061" t="s">
        <v>976</v>
      </c>
      <c r="E200" s="1020"/>
      <c r="F200" s="1021"/>
      <c r="G200" s="1017"/>
    </row>
    <row r="201" spans="3:9" s="1006" customFormat="1" ht="12.75" hidden="1" customHeight="1">
      <c r="C201" s="1022"/>
      <c r="D201" s="1039" t="s">
        <v>484</v>
      </c>
      <c r="E201" s="1020"/>
      <c r="F201" s="1021">
        <v>0</v>
      </c>
      <c r="G201" s="1017">
        <f>SUM(E201:F201)</f>
        <v>0</v>
      </c>
    </row>
    <row r="202" spans="3:9" s="1006" customFormat="1" ht="12.75" hidden="1" customHeight="1">
      <c r="C202" s="1022"/>
      <c r="D202" s="1060" t="s">
        <v>961</v>
      </c>
      <c r="E202" s="1020"/>
      <c r="F202" s="1021"/>
      <c r="G202" s="1017"/>
    </row>
    <row r="203" spans="3:9" s="1006" customFormat="1" ht="12.75" hidden="1" customHeight="1">
      <c r="C203" s="1022"/>
      <c r="D203" s="1039" t="s">
        <v>484</v>
      </c>
      <c r="E203" s="1020"/>
      <c r="F203" s="1021">
        <v>0</v>
      </c>
      <c r="G203" s="1017">
        <f>SUM(E203:F203)</f>
        <v>0</v>
      </c>
    </row>
    <row r="204" spans="3:9" s="1006" customFormat="1" ht="12.75" hidden="1" customHeight="1">
      <c r="C204" s="1022"/>
      <c r="D204" s="1060" t="s">
        <v>646</v>
      </c>
      <c r="E204" s="1020"/>
      <c r="F204" s="1021"/>
      <c r="G204" s="1017"/>
    </row>
    <row r="205" spans="3:9" s="1006" customFormat="1" ht="12" hidden="1" customHeight="1">
      <c r="C205" s="1022"/>
      <c r="D205" s="1039" t="s">
        <v>484</v>
      </c>
      <c r="E205" s="1020"/>
      <c r="F205" s="1021">
        <v>0</v>
      </c>
      <c r="G205" s="1017">
        <f>SUM(E205:F205)</f>
        <v>0</v>
      </c>
    </row>
    <row r="206" spans="3:9" s="1006" customFormat="1" ht="12.75" hidden="1" customHeight="1">
      <c r="C206" s="1022"/>
      <c r="D206" s="1061" t="s">
        <v>1010</v>
      </c>
      <c r="E206" s="1020"/>
      <c r="F206" s="1021"/>
      <c r="G206" s="1017"/>
    </row>
    <row r="207" spans="3:9" s="1006" customFormat="1" ht="12.75" hidden="1" customHeight="1">
      <c r="C207" s="1022"/>
      <c r="D207" s="502" t="s">
        <v>985</v>
      </c>
      <c r="E207" s="1020"/>
      <c r="F207" s="1021">
        <v>0</v>
      </c>
      <c r="G207" s="1017">
        <f>SUM(E207:F207)</f>
        <v>0</v>
      </c>
    </row>
    <row r="208" spans="3:9" s="1006" customFormat="1" ht="12.75" hidden="1" customHeight="1">
      <c r="C208" s="1022"/>
      <c r="D208" s="1060" t="s">
        <v>169</v>
      </c>
      <c r="E208" s="1020"/>
      <c r="F208" s="1021"/>
      <c r="G208" s="1017"/>
    </row>
    <row r="209" spans="2:8" s="1006" customFormat="1" ht="12.75" hidden="1" customHeight="1">
      <c r="C209" s="1022"/>
      <c r="D209" s="1039" t="s">
        <v>1011</v>
      </c>
      <c r="E209" s="1020"/>
      <c r="F209" s="1021">
        <v>0</v>
      </c>
      <c r="G209" s="1017">
        <f>SUM(E209:F209)</f>
        <v>0</v>
      </c>
    </row>
    <row r="210" spans="2:8" s="1006" customFormat="1" ht="12.75" hidden="1" customHeight="1">
      <c r="C210" s="1022"/>
      <c r="D210" s="1039"/>
      <c r="E210" s="1020"/>
      <c r="F210" s="1021">
        <v>0</v>
      </c>
      <c r="G210" s="1017">
        <f>SUM(E210:F210)</f>
        <v>0</v>
      </c>
    </row>
    <row r="211" spans="2:8" s="1006" customFormat="1" ht="12.75" customHeight="1">
      <c r="C211" s="1022"/>
      <c r="D211" s="1058" t="s">
        <v>172</v>
      </c>
      <c r="E211" s="1020"/>
      <c r="F211" s="1021"/>
      <c r="G211" s="1017"/>
    </row>
    <row r="212" spans="2:8" s="1006" customFormat="1" ht="12" customHeight="1">
      <c r="C212" s="1022"/>
      <c r="D212" s="1059" t="s">
        <v>1237</v>
      </c>
      <c r="E212" s="1020"/>
      <c r="F212" s="1021">
        <v>1820</v>
      </c>
      <c r="G212" s="1017">
        <v>1820</v>
      </c>
    </row>
    <row r="213" spans="2:8" s="1006" customFormat="1" ht="12.75" hidden="1" customHeight="1">
      <c r="C213" s="1022"/>
      <c r="D213" s="1039" t="s">
        <v>484</v>
      </c>
      <c r="E213" s="1020"/>
      <c r="F213" s="1021">
        <v>0</v>
      </c>
      <c r="G213" s="1017"/>
    </row>
    <row r="214" spans="2:8" s="1006" customFormat="1" ht="13.5" customHeight="1">
      <c r="C214" s="1022"/>
      <c r="D214" s="1061" t="s">
        <v>977</v>
      </c>
      <c r="E214" s="1020"/>
      <c r="F214" s="1021"/>
      <c r="G214" s="1017"/>
    </row>
    <row r="215" spans="2:8" s="1006" customFormat="1" ht="12.75" customHeight="1">
      <c r="C215" s="1022"/>
      <c r="D215" s="1059" t="s">
        <v>273</v>
      </c>
      <c r="E215" s="1020"/>
      <c r="F215" s="1021">
        <v>1768</v>
      </c>
      <c r="G215" s="1017">
        <v>1768</v>
      </c>
    </row>
    <row r="216" spans="2:8" s="1006" customFormat="1" ht="14.25" customHeight="1" thickBot="1">
      <c r="C216" s="1022"/>
      <c r="D216" s="502"/>
      <c r="E216" s="1020"/>
      <c r="F216" s="1021"/>
      <c r="G216" s="1017"/>
    </row>
    <row r="217" spans="2:8" s="1006" customFormat="1" ht="17.25" customHeight="1" thickBot="1">
      <c r="B217" s="1269" t="s">
        <v>332</v>
      </c>
      <c r="C217" s="1047" t="s">
        <v>984</v>
      </c>
      <c r="D217" s="502"/>
      <c r="E217" s="1050">
        <f>SUM(E188:E216)</f>
        <v>0</v>
      </c>
      <c r="F217" s="1072">
        <f>SUM(F188:F216)</f>
        <v>3588</v>
      </c>
      <c r="G217" s="1050">
        <f>SUM(G188:G216)</f>
        <v>3588</v>
      </c>
      <c r="H217" s="1015"/>
    </row>
    <row r="218" spans="2:8" s="1006" customFormat="1" ht="11.25" customHeight="1" thickBot="1">
      <c r="D218" s="502"/>
      <c r="E218" s="1015"/>
      <c r="F218" s="1016"/>
      <c r="G218" s="1017"/>
    </row>
    <row r="219" spans="2:8" s="1034" customFormat="1" ht="15.75" hidden="1" customHeight="1">
      <c r="B219" s="1073" t="s">
        <v>165</v>
      </c>
      <c r="C219" s="1034" t="s">
        <v>1264</v>
      </c>
      <c r="D219" s="1058"/>
      <c r="E219" s="1068"/>
      <c r="F219" s="1069"/>
      <c r="G219" s="1070"/>
    </row>
    <row r="220" spans="2:8" s="1006" customFormat="1" ht="12" hidden="1" customHeight="1">
      <c r="B220" s="1052"/>
      <c r="C220" s="1063"/>
      <c r="D220" s="502"/>
      <c r="E220" s="1015"/>
      <c r="F220" s="1016"/>
      <c r="G220" s="1017"/>
    </row>
    <row r="221" spans="2:8" s="1006" customFormat="1" ht="15" hidden="1" customHeight="1">
      <c r="B221" s="1052"/>
      <c r="C221" s="1022"/>
      <c r="D221" s="1058" t="s">
        <v>171</v>
      </c>
      <c r="E221" s="1015"/>
      <c r="F221" s="1021"/>
      <c r="G221" s="1017"/>
    </row>
    <row r="222" spans="2:8" s="1006" customFormat="1" ht="15" hidden="1" customHeight="1">
      <c r="B222" s="1052"/>
      <c r="C222" s="1022"/>
      <c r="D222" s="1059" t="s">
        <v>278</v>
      </c>
      <c r="E222" s="1015"/>
      <c r="F222" s="1021">
        <v>0</v>
      </c>
      <c r="G222" s="1017">
        <f>SUM(E222:F222)</f>
        <v>0</v>
      </c>
    </row>
    <row r="223" spans="2:8" s="1006" customFormat="1" ht="15" hidden="1" customHeight="1">
      <c r="B223" s="1052"/>
      <c r="C223" s="1022"/>
      <c r="D223" s="1039"/>
      <c r="E223" s="1015"/>
      <c r="F223" s="1021">
        <v>0</v>
      </c>
      <c r="G223" s="1017">
        <f>SUM(E223:F223)</f>
        <v>0</v>
      </c>
    </row>
    <row r="224" spans="2:8" s="1006" customFormat="1" ht="9.75" hidden="1" customHeight="1" thickBot="1">
      <c r="B224" s="992"/>
      <c r="D224" s="502"/>
      <c r="E224" s="1074"/>
      <c r="F224" s="1021"/>
      <c r="G224" s="1017"/>
    </row>
    <row r="225" spans="1:8" s="1006" customFormat="1" ht="15" hidden="1" customHeight="1" thickBot="1">
      <c r="B225" s="1023" t="s">
        <v>165</v>
      </c>
      <c r="C225" s="1034" t="s">
        <v>1464</v>
      </c>
      <c r="D225" s="502"/>
      <c r="E225" s="1050">
        <f>SUM(E221:E224)</f>
        <v>0</v>
      </c>
      <c r="F225" s="1072">
        <f>SUM(F221:F224)</f>
        <v>0</v>
      </c>
      <c r="G225" s="1050">
        <f>SUM(G221:G224)</f>
        <v>0</v>
      </c>
      <c r="H225" s="1015"/>
    </row>
    <row r="226" spans="1:8" s="1006" customFormat="1" ht="9" hidden="1" customHeight="1" thickBot="1">
      <c r="B226" s="1023"/>
      <c r="C226" s="1034"/>
      <c r="D226" s="1039"/>
      <c r="E226" s="1042"/>
      <c r="F226" s="1043"/>
      <c r="G226" s="1044"/>
    </row>
    <row r="227" spans="1:8" s="1075" customFormat="1" ht="15" customHeight="1" thickBot="1">
      <c r="C227" s="1231" t="s">
        <v>1477</v>
      </c>
      <c r="D227" s="1094"/>
      <c r="E227" s="1035">
        <f>SUM(E217+E225)</f>
        <v>0</v>
      </c>
      <c r="F227" s="1035">
        <f>SUM(F217+F225)</f>
        <v>3588</v>
      </c>
      <c r="G227" s="1035">
        <f>SUM(G217+G225)</f>
        <v>3588</v>
      </c>
    </row>
    <row r="228" spans="1:8" s="1006" customFormat="1" ht="6.75" customHeight="1" thickBot="1">
      <c r="B228" s="1075"/>
      <c r="C228" s="1076"/>
      <c r="D228" s="1077"/>
      <c r="E228" s="1078"/>
      <c r="F228" s="1043"/>
      <c r="G228" s="1043"/>
      <c r="H228" s="1079"/>
    </row>
    <row r="229" spans="1:8" ht="17.25" customHeight="1" thickBot="1">
      <c r="A229" s="1054" t="s">
        <v>1147</v>
      </c>
      <c r="B229" s="1006"/>
      <c r="C229" s="1006"/>
      <c r="D229" s="502"/>
      <c r="E229" s="1025">
        <f>SUM(E181+E227)</f>
        <v>976234</v>
      </c>
      <c r="F229" s="1035">
        <f>SUM(F181+F227)</f>
        <v>1093486</v>
      </c>
      <c r="G229" s="1025">
        <f>SUM(G181+G227)</f>
        <v>1084500</v>
      </c>
    </row>
    <row r="230" spans="1:8" ht="11.25" customHeight="1">
      <c r="A230" s="1034"/>
      <c r="B230" s="1006"/>
      <c r="C230" s="1006"/>
      <c r="D230" s="502"/>
      <c r="E230" s="1042"/>
      <c r="F230" s="1043"/>
      <c r="G230" s="1044"/>
    </row>
    <row r="231" spans="1:8" ht="18" customHeight="1">
      <c r="A231" s="1034"/>
      <c r="B231" s="1006"/>
      <c r="C231" s="1006"/>
      <c r="D231" s="502"/>
      <c r="E231" s="1042"/>
      <c r="F231" s="1043"/>
      <c r="G231" s="1044"/>
    </row>
    <row r="232" spans="1:8" s="1006" customFormat="1" ht="15" customHeight="1">
      <c r="A232" s="1005" t="s">
        <v>1158</v>
      </c>
      <c r="D232" s="502"/>
      <c r="E232" s="1007"/>
      <c r="F232" s="1008"/>
      <c r="G232" s="1009"/>
    </row>
    <row r="233" spans="1:8" s="1006" customFormat="1" ht="9" customHeight="1">
      <c r="A233" s="1005"/>
      <c r="D233" s="502"/>
      <c r="E233" s="1007"/>
      <c r="F233" s="1008"/>
      <c r="G233" s="1009"/>
    </row>
    <row r="234" spans="1:8" s="1006" customFormat="1" ht="15.75">
      <c r="B234" s="1010" t="s">
        <v>761</v>
      </c>
      <c r="C234" s="1011"/>
      <c r="D234" s="502"/>
      <c r="E234" s="1012"/>
      <c r="F234" s="1013"/>
      <c r="G234" s="1014"/>
    </row>
    <row r="235" spans="1:8" s="1006" customFormat="1" ht="9" customHeight="1">
      <c r="B235" s="1010"/>
      <c r="C235" s="1011"/>
      <c r="D235" s="502"/>
      <c r="E235" s="1012"/>
      <c r="F235" s="1013"/>
      <c r="G235" s="1014"/>
    </row>
    <row r="236" spans="1:8" s="1006" customFormat="1" ht="9.75" customHeight="1">
      <c r="B236" s="1010"/>
      <c r="C236" s="1011"/>
      <c r="D236" s="502"/>
      <c r="E236" s="1012"/>
      <c r="F236" s="1013"/>
      <c r="G236" s="1014"/>
    </row>
    <row r="237" spans="1:8" s="1087" customFormat="1" ht="15" customHeight="1">
      <c r="B237" s="1221" t="s">
        <v>332</v>
      </c>
      <c r="C237" s="1222" t="s">
        <v>760</v>
      </c>
      <c r="D237" s="502"/>
      <c r="E237" s="1015"/>
      <c r="F237" s="1016"/>
      <c r="G237" s="1017"/>
    </row>
    <row r="238" spans="1:8" s="1087" customFormat="1" ht="8.25" customHeight="1">
      <c r="B238" s="1221"/>
      <c r="C238" s="1222"/>
      <c r="D238" s="502"/>
      <c r="E238" s="1015"/>
      <c r="F238" s="1016"/>
      <c r="G238" s="1017"/>
    </row>
    <row r="239" spans="1:8" s="1087" customFormat="1" hidden="1">
      <c r="B239" s="1221"/>
      <c r="C239" s="1222"/>
      <c r="D239" s="1099" t="s">
        <v>329</v>
      </c>
      <c r="E239" s="1020"/>
      <c r="F239" s="1021"/>
      <c r="G239" s="1017"/>
    </row>
    <row r="240" spans="1:8" s="1087" customFormat="1" ht="15.75" customHeight="1">
      <c r="B240" s="1221"/>
      <c r="C240" s="1222"/>
      <c r="D240" s="1099" t="s">
        <v>980</v>
      </c>
      <c r="E240" s="1080">
        <v>12802</v>
      </c>
      <c r="F240" s="1021">
        <v>12802</v>
      </c>
      <c r="G240" s="1017">
        <v>12802</v>
      </c>
    </row>
    <row r="241" spans="2:7" s="1087" customFormat="1" ht="15.75" customHeight="1">
      <c r="B241" s="1221"/>
      <c r="C241" s="1222"/>
      <c r="D241" s="1099" t="s">
        <v>1275</v>
      </c>
      <c r="E241" s="1080"/>
      <c r="F241" s="1021">
        <v>1000</v>
      </c>
      <c r="G241" s="1017">
        <v>1000</v>
      </c>
    </row>
    <row r="242" spans="2:7" s="1087" customFormat="1" ht="15.75" customHeight="1">
      <c r="C242" s="1022"/>
      <c r="D242" s="1099" t="s">
        <v>692</v>
      </c>
      <c r="E242" s="1080">
        <v>6720</v>
      </c>
      <c r="F242" s="1021">
        <v>6720</v>
      </c>
      <c r="G242" s="1017">
        <v>6720</v>
      </c>
    </row>
    <row r="243" spans="2:7" s="1087" customFormat="1" ht="25.5">
      <c r="C243" s="1022"/>
      <c r="D243" s="1099" t="s">
        <v>1276</v>
      </c>
      <c r="E243" s="1080"/>
      <c r="F243" s="1021">
        <v>552</v>
      </c>
      <c r="G243" s="1017">
        <v>453</v>
      </c>
    </row>
    <row r="244" spans="2:7" s="1087" customFormat="1" ht="15.75" customHeight="1">
      <c r="C244" s="1022"/>
      <c r="D244" s="1100" t="s">
        <v>314</v>
      </c>
      <c r="E244" s="1016">
        <v>5361</v>
      </c>
      <c r="F244" s="1021">
        <v>11557</v>
      </c>
      <c r="G244" s="1017">
        <v>14264</v>
      </c>
    </row>
    <row r="245" spans="2:7" s="1087" customFormat="1" ht="15.75" customHeight="1">
      <c r="C245" s="1022"/>
      <c r="D245" s="1100" t="s">
        <v>881</v>
      </c>
      <c r="E245" s="1016">
        <v>1275</v>
      </c>
      <c r="F245" s="1021">
        <v>3240</v>
      </c>
      <c r="G245" s="1017">
        <v>2430</v>
      </c>
    </row>
    <row r="246" spans="2:7" s="1087" customFormat="1" ht="15.75" customHeight="1">
      <c r="C246" s="1022"/>
      <c r="D246" s="1100" t="s">
        <v>1058</v>
      </c>
      <c r="E246" s="1081">
        <v>4690</v>
      </c>
      <c r="F246" s="1021">
        <v>15540</v>
      </c>
      <c r="G246" s="1017">
        <f>16699-9018</f>
        <v>7681</v>
      </c>
    </row>
    <row r="247" spans="2:7" s="1087" customFormat="1" ht="15.75" customHeight="1">
      <c r="C247" s="1022"/>
      <c r="D247" s="1100" t="s">
        <v>1059</v>
      </c>
      <c r="E247" s="1080">
        <v>22772</v>
      </c>
      <c r="F247" s="1082">
        <v>22772</v>
      </c>
      <c r="G247" s="1083">
        <v>10791</v>
      </c>
    </row>
    <row r="248" spans="2:7" s="1087" customFormat="1" ht="15.75" customHeight="1">
      <c r="C248" s="1022"/>
      <c r="D248" s="1100" t="s">
        <v>1148</v>
      </c>
      <c r="E248" s="1080">
        <v>127249</v>
      </c>
      <c r="F248" s="1021">
        <v>127249</v>
      </c>
      <c r="G248" s="1017">
        <f>95341-7832</f>
        <v>87509</v>
      </c>
    </row>
    <row r="249" spans="2:7" s="1087" customFormat="1" ht="15.75" customHeight="1">
      <c r="C249" s="1022"/>
      <c r="D249" s="1098" t="s">
        <v>594</v>
      </c>
      <c r="F249" s="1021">
        <v>150</v>
      </c>
      <c r="G249" s="1017">
        <v>72</v>
      </c>
    </row>
    <row r="250" spans="2:7" s="1087" customFormat="1" ht="15.75" customHeight="1">
      <c r="C250" s="1022"/>
      <c r="D250" s="1100" t="s">
        <v>1149</v>
      </c>
      <c r="F250" s="1021">
        <v>22834</v>
      </c>
      <c r="G250" s="1017"/>
    </row>
    <row r="251" spans="2:7" s="1087" customFormat="1" ht="15.75" customHeight="1">
      <c r="C251" s="1022"/>
      <c r="D251" s="502" t="s">
        <v>968</v>
      </c>
      <c r="F251" s="1021">
        <v>8500</v>
      </c>
      <c r="G251" s="1017"/>
    </row>
    <row r="252" spans="2:7" s="1087" customFormat="1" ht="15.75" customHeight="1">
      <c r="C252" s="1022"/>
      <c r="D252" s="1098" t="s">
        <v>1277</v>
      </c>
      <c r="F252" s="1021">
        <v>2000</v>
      </c>
      <c r="G252" s="1017">
        <v>2000</v>
      </c>
    </row>
    <row r="253" spans="2:7" s="1087" customFormat="1" ht="15.75" customHeight="1">
      <c r="C253" s="1022"/>
      <c r="D253" s="1098" t="s">
        <v>1278</v>
      </c>
      <c r="F253" s="1021">
        <v>76491</v>
      </c>
      <c r="G253" s="1017">
        <v>73292</v>
      </c>
    </row>
    <row r="254" spans="2:7" s="1087" customFormat="1" ht="15.75" customHeight="1">
      <c r="C254" s="1022"/>
      <c r="D254" s="502" t="s">
        <v>1279</v>
      </c>
      <c r="F254" s="1021">
        <v>5517</v>
      </c>
      <c r="G254" s="1017">
        <v>5517</v>
      </c>
    </row>
    <row r="255" spans="2:7" s="1087" customFormat="1" ht="15.75" customHeight="1">
      <c r="C255" s="1022"/>
      <c r="D255" s="1100" t="s">
        <v>921</v>
      </c>
      <c r="E255" s="1080"/>
      <c r="F255" s="1021">
        <v>35511</v>
      </c>
      <c r="G255" s="1017">
        <v>35511</v>
      </c>
    </row>
    <row r="256" spans="2:7" s="1087" customFormat="1" ht="15.75" customHeight="1">
      <c r="C256" s="1022"/>
      <c r="D256" s="969" t="s">
        <v>1280</v>
      </c>
      <c r="E256" s="1080"/>
      <c r="F256" s="1021">
        <v>607</v>
      </c>
      <c r="G256" s="1017">
        <v>607</v>
      </c>
    </row>
    <row r="257" spans="2:8" s="1087" customFormat="1" ht="15.75" customHeight="1">
      <c r="C257" s="1022"/>
      <c r="D257" s="969" t="s">
        <v>1281</v>
      </c>
      <c r="E257" s="1080"/>
      <c r="F257" s="1021">
        <v>1950</v>
      </c>
      <c r="G257" s="1017">
        <v>1950</v>
      </c>
    </row>
    <row r="258" spans="2:8" s="1006" customFormat="1" ht="15.75" customHeight="1">
      <c r="C258" s="1022"/>
      <c r="D258" s="1031"/>
      <c r="E258" s="1080"/>
      <c r="F258" s="1021"/>
      <c r="G258" s="1017"/>
    </row>
    <row r="259" spans="2:8" ht="13.5" thickBot="1"/>
    <row r="260" spans="2:8" s="1006" customFormat="1" ht="15" customHeight="1" thickBot="1">
      <c r="C260" s="1047" t="s">
        <v>813</v>
      </c>
      <c r="D260" s="502"/>
      <c r="E260" s="1035">
        <f>SUM(E239:E258)</f>
        <v>180869</v>
      </c>
      <c r="F260" s="1035">
        <f>SUM(F239:F258)</f>
        <v>354992</v>
      </c>
      <c r="G260" s="1035">
        <f>SUM(G239:G258)</f>
        <v>262599</v>
      </c>
      <c r="H260" s="1015"/>
    </row>
    <row r="261" spans="2:8" s="1006" customFormat="1" ht="14.25" customHeight="1" thickBot="1">
      <c r="C261" s="1038"/>
      <c r="D261" s="502"/>
      <c r="E261" s="1085"/>
      <c r="F261" s="1016"/>
      <c r="G261" s="1017"/>
    </row>
    <row r="262" spans="2:8" s="1006" customFormat="1" ht="15" customHeight="1" thickBot="1">
      <c r="B262" s="1023"/>
      <c r="C262" s="1047" t="s">
        <v>1480</v>
      </c>
      <c r="D262" s="502"/>
      <c r="E262" s="1026">
        <f>SUM(E239:E258)</f>
        <v>180869</v>
      </c>
      <c r="F262" s="1026">
        <f>SUM(F239:F258)</f>
        <v>354992</v>
      </c>
      <c r="G262" s="1026">
        <f>SUM(G239:G258)</f>
        <v>262599</v>
      </c>
      <c r="H262" s="1015"/>
    </row>
    <row r="263" spans="2:8" s="1006" customFormat="1" ht="11.25" customHeight="1">
      <c r="D263" s="1036"/>
      <c r="E263" s="1085"/>
      <c r="F263" s="1016"/>
      <c r="G263" s="1017"/>
    </row>
    <row r="264" spans="2:8" s="1087" customFormat="1" ht="15" customHeight="1">
      <c r="B264" s="1101" t="s">
        <v>165</v>
      </c>
      <c r="C264" s="1087" t="s">
        <v>1264</v>
      </c>
      <c r="D264" s="502"/>
      <c r="E264" s="1085"/>
      <c r="F264" s="1016"/>
      <c r="G264" s="1017"/>
    </row>
    <row r="265" spans="2:8" s="1087" customFormat="1" ht="15" customHeight="1">
      <c r="C265" s="1022"/>
      <c r="D265" s="1100" t="s">
        <v>315</v>
      </c>
      <c r="E265" s="1080">
        <v>100</v>
      </c>
      <c r="F265" s="1021">
        <v>100</v>
      </c>
      <c r="G265" s="1017"/>
    </row>
    <row r="266" spans="2:8" s="1087" customFormat="1" ht="15" customHeight="1">
      <c r="C266" s="1022"/>
      <c r="D266" s="1100" t="s">
        <v>1461</v>
      </c>
      <c r="E266" s="1080"/>
      <c r="F266" s="1021"/>
      <c r="G266" s="1017">
        <v>10</v>
      </c>
    </row>
    <row r="267" spans="2:8" s="1087" customFormat="1" ht="15" customHeight="1">
      <c r="C267" s="1022"/>
      <c r="D267" s="502" t="s">
        <v>1282</v>
      </c>
      <c r="E267" s="1080"/>
      <c r="F267" s="1021">
        <v>10</v>
      </c>
      <c r="G267" s="1017"/>
    </row>
    <row r="268" spans="2:8" s="1006" customFormat="1" ht="11.25" customHeight="1" thickBot="1">
      <c r="C268" s="1022"/>
      <c r="D268" s="1039"/>
      <c r="E268" s="1080"/>
      <c r="F268" s="1021"/>
      <c r="G268" s="1017"/>
    </row>
    <row r="269" spans="2:8" s="1006" customFormat="1" ht="15" customHeight="1" thickBot="1">
      <c r="B269" s="1023"/>
      <c r="C269" s="1047" t="s">
        <v>1475</v>
      </c>
      <c r="D269" s="502"/>
      <c r="E269" s="1035">
        <f>SUM(E265:E268)</f>
        <v>100</v>
      </c>
      <c r="F269" s="1035">
        <f>SUM(F265:F268)</f>
        <v>110</v>
      </c>
      <c r="G269" s="1035">
        <f>SUM(G265:G268)</f>
        <v>10</v>
      </c>
      <c r="H269" s="1015"/>
    </row>
    <row r="270" spans="2:8" s="1006" customFormat="1" ht="14.25" customHeight="1" thickBot="1">
      <c r="B270" s="1023"/>
      <c r="C270" s="1047"/>
      <c r="D270" s="1041"/>
      <c r="E270" s="1078"/>
      <c r="F270" s="1043"/>
      <c r="G270" s="1044"/>
      <c r="H270" s="1015"/>
    </row>
    <row r="271" spans="2:8" s="1075" customFormat="1" ht="15" customHeight="1" thickBot="1">
      <c r="C271" s="1231" t="s">
        <v>1481</v>
      </c>
      <c r="D271" s="1094"/>
      <c r="E271" s="1035">
        <f>E262+E269</f>
        <v>180969</v>
      </c>
      <c r="F271" s="1035">
        <f>F262+F269</f>
        <v>355102</v>
      </c>
      <c r="G271" s="1035">
        <f>G262+G269</f>
        <v>262609</v>
      </c>
      <c r="H271" s="1085"/>
    </row>
    <row r="272" spans="2:8" s="1006" customFormat="1" ht="13.5" customHeight="1">
      <c r="D272" s="502"/>
      <c r="E272" s="1085"/>
      <c r="F272" s="1016"/>
      <c r="G272" s="1017"/>
    </row>
    <row r="273" spans="2:7" s="1006" customFormat="1" ht="13.5" customHeight="1">
      <c r="D273" s="502"/>
      <c r="E273" s="1085"/>
      <c r="F273" s="1016"/>
      <c r="G273" s="1017"/>
    </row>
    <row r="274" spans="2:7" s="1006" customFormat="1" ht="11.25" customHeight="1">
      <c r="D274" s="502"/>
      <c r="E274" s="1085"/>
      <c r="F274" s="1016"/>
      <c r="G274" s="1017"/>
    </row>
    <row r="275" spans="2:7" s="1006" customFormat="1" ht="16.5" customHeight="1">
      <c r="B275" s="1047" t="s">
        <v>166</v>
      </c>
      <c r="D275" s="502"/>
      <c r="E275" s="1085"/>
      <c r="F275" s="1016"/>
      <c r="G275" s="1017"/>
    </row>
    <row r="276" spans="2:7" s="1006" customFormat="1" ht="12.75" customHeight="1">
      <c r="B276" s="1047"/>
      <c r="D276" s="502"/>
      <c r="E276" s="1085"/>
      <c r="F276" s="1016"/>
      <c r="G276" s="1017"/>
    </row>
    <row r="277" spans="2:7" s="1087" customFormat="1" ht="15.75" customHeight="1">
      <c r="B277" s="1221" t="s">
        <v>332</v>
      </c>
      <c r="C277" s="1222" t="s">
        <v>593</v>
      </c>
      <c r="D277" s="502"/>
      <c r="E277" s="1085"/>
      <c r="F277" s="1016"/>
      <c r="G277" s="1017"/>
    </row>
    <row r="278" spans="2:7" s="1087" customFormat="1" ht="16.5" customHeight="1">
      <c r="C278" s="1022"/>
      <c r="D278" s="502"/>
      <c r="E278" s="1080"/>
      <c r="F278" s="1021"/>
      <c r="G278" s="1017"/>
    </row>
    <row r="279" spans="2:7" s="1087" customFormat="1">
      <c r="B279" s="1221"/>
      <c r="C279" s="1222"/>
      <c r="D279" s="1098" t="s">
        <v>730</v>
      </c>
      <c r="E279" s="1086">
        <v>27940</v>
      </c>
      <c r="F279" s="1021"/>
      <c r="G279" s="1017"/>
    </row>
    <row r="280" spans="2:7" s="1087" customFormat="1">
      <c r="B280" s="1221"/>
      <c r="C280" s="1222"/>
      <c r="D280" s="1098" t="s">
        <v>1149</v>
      </c>
      <c r="E280" s="1080">
        <v>134694</v>
      </c>
      <c r="F280" s="1021">
        <v>111860</v>
      </c>
      <c r="G280" s="1017">
        <v>8608</v>
      </c>
    </row>
    <row r="281" spans="2:7" s="1087" customFormat="1" ht="14.25" customHeight="1">
      <c r="B281" s="1221"/>
      <c r="C281" s="1222"/>
      <c r="D281" s="1098" t="s">
        <v>32</v>
      </c>
      <c r="E281" s="1080">
        <v>30608</v>
      </c>
      <c r="F281" s="1021">
        <v>19758</v>
      </c>
      <c r="G281" s="1017">
        <f>47271-19757</f>
        <v>27514</v>
      </c>
    </row>
    <row r="282" spans="2:7" s="1087" customFormat="1">
      <c r="B282" s="1221"/>
      <c r="C282" s="1222"/>
      <c r="D282" s="1098" t="s">
        <v>1150</v>
      </c>
      <c r="E282" s="1080">
        <v>837</v>
      </c>
      <c r="F282" s="1021">
        <v>837</v>
      </c>
      <c r="G282" s="1017">
        <v>0</v>
      </c>
    </row>
    <row r="283" spans="2:7" s="1087" customFormat="1" ht="25.5">
      <c r="B283" s="1221"/>
      <c r="C283" s="1222"/>
      <c r="D283" s="1098" t="s">
        <v>1151</v>
      </c>
      <c r="E283" s="1086">
        <v>836345</v>
      </c>
      <c r="F283" s="1082">
        <v>836345</v>
      </c>
      <c r="G283" s="1083">
        <f>453808-70489</f>
        <v>383319</v>
      </c>
    </row>
    <row r="284" spans="2:7" s="1087" customFormat="1">
      <c r="B284" s="1221"/>
      <c r="C284" s="1222"/>
      <c r="D284" s="1098" t="s">
        <v>968</v>
      </c>
      <c r="E284" s="1085">
        <v>165716</v>
      </c>
      <c r="F284" s="1021">
        <v>157216</v>
      </c>
      <c r="G284" s="1017">
        <v>142877</v>
      </c>
    </row>
    <row r="285" spans="2:7" s="1087" customFormat="1">
      <c r="B285" s="1221"/>
      <c r="C285" s="1222"/>
      <c r="D285" s="1098" t="s">
        <v>594</v>
      </c>
      <c r="E285" s="1087">
        <v>3000</v>
      </c>
      <c r="F285" s="1021">
        <v>2850</v>
      </c>
      <c r="G285" s="1017">
        <v>2850</v>
      </c>
    </row>
    <row r="286" spans="2:7" s="1087" customFormat="1">
      <c r="B286" s="1221"/>
      <c r="C286" s="1222"/>
      <c r="D286" s="1100" t="s">
        <v>665</v>
      </c>
      <c r="F286" s="1021">
        <v>1000</v>
      </c>
      <c r="G286" s="1017">
        <v>1000</v>
      </c>
    </row>
    <row r="287" spans="2:7" s="1006" customFormat="1" ht="15">
      <c r="B287" s="1018"/>
      <c r="C287" s="1019"/>
      <c r="D287" s="969"/>
      <c r="F287" s="1021"/>
      <c r="G287" s="1017"/>
    </row>
    <row r="288" spans="2:7" s="1006" customFormat="1" ht="12" customHeight="1" thickBot="1">
      <c r="D288" s="502"/>
      <c r="F288" s="1016"/>
      <c r="G288" s="1017"/>
    </row>
    <row r="289" spans="1:8" s="1006" customFormat="1" ht="15" customHeight="1" thickBot="1">
      <c r="B289" s="1023"/>
      <c r="C289" s="1047" t="s">
        <v>849</v>
      </c>
      <c r="D289" s="502"/>
      <c r="E289" s="1072">
        <f>SUM(E279:E288)</f>
        <v>1199140</v>
      </c>
      <c r="F289" s="1072">
        <f>SUM(F279:F288)</f>
        <v>1129866</v>
      </c>
      <c r="G289" s="1072">
        <f>SUM(G279:G288)</f>
        <v>566168</v>
      </c>
      <c r="H289" s="1015"/>
    </row>
    <row r="290" spans="1:8" s="1006" customFormat="1" ht="9" customHeight="1">
      <c r="D290" s="502"/>
      <c r="E290" s="1085"/>
      <c r="F290" s="1016"/>
      <c r="G290" s="1017"/>
    </row>
    <row r="291" spans="1:8" s="1087" customFormat="1" ht="15" customHeight="1">
      <c r="B291" s="1101" t="s">
        <v>165</v>
      </c>
      <c r="C291" s="1087" t="s">
        <v>1264</v>
      </c>
      <c r="D291" s="502"/>
      <c r="E291" s="1085"/>
      <c r="F291" s="1016"/>
      <c r="G291" s="1017"/>
    </row>
    <row r="292" spans="1:8" s="1087" customFormat="1" ht="15" customHeight="1">
      <c r="B292" s="1101"/>
      <c r="C292" s="1022"/>
      <c r="D292" s="502" t="s">
        <v>959</v>
      </c>
      <c r="E292" s="1085">
        <v>3000</v>
      </c>
      <c r="F292" s="1021">
        <v>3000</v>
      </c>
      <c r="G292" s="1017">
        <v>4283</v>
      </c>
    </row>
    <row r="293" spans="1:8" s="1006" customFormat="1" ht="7.5" customHeight="1" thickBot="1">
      <c r="B293" s="1052"/>
      <c r="D293" s="502"/>
      <c r="E293" s="1085"/>
      <c r="F293" s="1016"/>
      <c r="G293" s="1017"/>
    </row>
    <row r="294" spans="1:8" s="1006" customFormat="1" ht="18" customHeight="1" thickBot="1">
      <c r="B294" s="1023"/>
      <c r="C294" s="1047" t="s">
        <v>1482</v>
      </c>
      <c r="D294" s="502"/>
      <c r="E294" s="1050">
        <f>SUM(E292:E293)</f>
        <v>3000</v>
      </c>
      <c r="F294" s="1072">
        <f>SUM(F292:F293)</f>
        <v>3000</v>
      </c>
      <c r="G294" s="1050">
        <f>SUM(G292:G293)</f>
        <v>4283</v>
      </c>
      <c r="H294" s="1015"/>
    </row>
    <row r="295" spans="1:8" s="1006" customFormat="1" ht="16.5" customHeight="1" thickBot="1">
      <c r="D295" s="502"/>
      <c r="E295" s="1015"/>
      <c r="F295" s="1016"/>
      <c r="G295" s="1017"/>
    </row>
    <row r="296" spans="1:8" s="1075" customFormat="1" ht="19.5" customHeight="1" thickBot="1">
      <c r="C296" s="1231" t="s">
        <v>1477</v>
      </c>
      <c r="D296" s="1094"/>
      <c r="E296" s="1035">
        <f>SUM(E289+E294)</f>
        <v>1202140</v>
      </c>
      <c r="F296" s="1035">
        <f>SUM(F289+F294)</f>
        <v>1132866</v>
      </c>
      <c r="G296" s="1035">
        <f>SUM(G289+G294)</f>
        <v>570451</v>
      </c>
      <c r="H296" s="1085"/>
    </row>
    <row r="297" spans="1:8" s="1006" customFormat="1" ht="17.25" customHeight="1" thickBot="1">
      <c r="D297" s="502"/>
      <c r="E297" s="1015"/>
      <c r="F297" s="1016"/>
      <c r="G297" s="1017"/>
    </row>
    <row r="298" spans="1:8" s="1006" customFormat="1" ht="20.25" customHeight="1" thickBot="1">
      <c r="A298" s="1054" t="s">
        <v>458</v>
      </c>
      <c r="B298" s="1063"/>
      <c r="C298" s="1063"/>
      <c r="D298" s="1223"/>
      <c r="E298" s="1025">
        <f>SUM(E271+E296)</f>
        <v>1383109</v>
      </c>
      <c r="F298" s="1035">
        <f>SUM(F271+F296)</f>
        <v>1487968</v>
      </c>
      <c r="G298" s="1025">
        <f>SUM(G271+G296)</f>
        <v>833060</v>
      </c>
      <c r="H298" s="1015"/>
    </row>
    <row r="299" spans="1:8" ht="17.25" customHeight="1">
      <c r="A299" s="1054"/>
      <c r="B299" s="1063"/>
      <c r="C299" s="1063"/>
      <c r="D299" s="1223"/>
      <c r="E299" s="1042"/>
      <c r="F299" s="1043"/>
      <c r="G299" s="1044"/>
    </row>
    <row r="300" spans="1:8" s="1225" customFormat="1" ht="15" customHeight="1">
      <c r="A300" s="1271" t="s">
        <v>999</v>
      </c>
      <c r="B300" s="1295" t="s">
        <v>568</v>
      </c>
      <c r="C300" s="1296"/>
      <c r="D300" s="1296"/>
      <c r="E300" s="1085"/>
      <c r="F300" s="1016"/>
      <c r="G300" s="1016"/>
    </row>
    <row r="301" spans="1:8" ht="18.75" hidden="1" customHeight="1">
      <c r="A301" s="1034"/>
      <c r="B301" s="1034"/>
      <c r="C301" s="1006"/>
      <c r="D301" s="502"/>
      <c r="E301" s="1015"/>
      <c r="F301" s="1016"/>
      <c r="G301" s="1017"/>
    </row>
    <row r="302" spans="1:8" ht="15.75" hidden="1" customHeight="1">
      <c r="A302" s="1034"/>
      <c r="B302" s="1034"/>
      <c r="C302" s="1006"/>
      <c r="D302" s="502"/>
      <c r="E302" s="1015"/>
      <c r="F302" s="1016"/>
      <c r="G302" s="1017"/>
    </row>
    <row r="303" spans="1:8" s="1006" customFormat="1" hidden="1">
      <c r="B303" s="1006" t="s">
        <v>332</v>
      </c>
      <c r="C303" s="1006" t="s">
        <v>468</v>
      </c>
      <c r="D303" s="502"/>
      <c r="E303" s="1015"/>
      <c r="F303" s="1016"/>
      <c r="G303" s="1017"/>
    </row>
    <row r="304" spans="1:8" s="1006" customFormat="1" ht="15.75" hidden="1" customHeight="1">
      <c r="B304" s="1018"/>
      <c r="C304" s="1019"/>
      <c r="D304" s="502"/>
      <c r="E304" s="1015"/>
      <c r="F304" s="1016"/>
      <c r="G304" s="1017"/>
    </row>
    <row r="305" spans="1:9" s="1006" customFormat="1" ht="15" hidden="1">
      <c r="B305" s="1018"/>
      <c r="C305" s="1019"/>
      <c r="D305" s="502" t="s">
        <v>469</v>
      </c>
      <c r="E305" s="1020"/>
      <c r="F305" s="1021">
        <v>0</v>
      </c>
      <c r="G305" s="1017">
        <f>SUM(E305:F305)</f>
        <v>0</v>
      </c>
      <c r="I305" s="1088"/>
    </row>
    <row r="306" spans="1:9" s="1006" customFormat="1" hidden="1">
      <c r="D306" s="502"/>
      <c r="E306" s="1020"/>
      <c r="F306" s="1021">
        <v>0</v>
      </c>
      <c r="G306" s="1017">
        <f>SUM(E306:F306)</f>
        <v>0</v>
      </c>
    </row>
    <row r="307" spans="1:9" s="1006" customFormat="1" ht="13.5" hidden="1" thickBot="1">
      <c r="C307" s="1022"/>
      <c r="D307" s="502"/>
      <c r="E307" s="1020"/>
      <c r="F307" s="1021"/>
      <c r="G307" s="1017"/>
    </row>
    <row r="308" spans="1:9" s="1006" customFormat="1" ht="13.5" hidden="1" thickBot="1">
      <c r="B308" s="1006" t="s">
        <v>332</v>
      </c>
      <c r="C308" s="1034" t="s">
        <v>470</v>
      </c>
      <c r="D308" s="502"/>
      <c r="E308" s="1025">
        <v>0</v>
      </c>
      <c r="F308" s="1026">
        <v>0</v>
      </c>
      <c r="G308" s="1027">
        <f>SUM(G305:G307)</f>
        <v>0</v>
      </c>
    </row>
    <row r="309" spans="1:9" ht="15.75" hidden="1" customHeight="1">
      <c r="A309" s="1034"/>
      <c r="B309" s="1034"/>
      <c r="C309" s="1006"/>
      <c r="D309" s="502"/>
      <c r="E309" s="1015">
        <v>0</v>
      </c>
      <c r="F309" s="1016"/>
      <c r="G309" s="1017"/>
    </row>
    <row r="310" spans="1:9" ht="15.75" customHeight="1">
      <c r="A310" s="1034"/>
      <c r="B310" s="1034"/>
      <c r="C310" s="1006"/>
      <c r="D310" s="502"/>
      <c r="E310" s="1015"/>
      <c r="F310" s="1016"/>
      <c r="G310" s="1017"/>
    </row>
    <row r="311" spans="1:9" ht="19.5" customHeight="1">
      <c r="A311" s="1006"/>
      <c r="B311" s="1006"/>
      <c r="C311" s="1047" t="s">
        <v>1265</v>
      </c>
      <c r="D311" s="502"/>
      <c r="E311" s="1089">
        <f>SUM(E33+E181+E271)</f>
        <v>1199006</v>
      </c>
      <c r="F311" s="1089">
        <f>SUM(F45+F181+F271)</f>
        <v>1478853</v>
      </c>
      <c r="G311" s="1089">
        <f>SUM(G33+G181+G271)</f>
        <v>1377135</v>
      </c>
    </row>
    <row r="312" spans="1:9" ht="18" customHeight="1">
      <c r="A312" s="1006"/>
      <c r="B312" s="1006"/>
      <c r="C312" s="1047" t="s">
        <v>1188</v>
      </c>
      <c r="D312" s="502"/>
      <c r="E312" s="1089">
        <f>E70+E227+E296</f>
        <v>1202140</v>
      </c>
      <c r="F312" s="1089">
        <f>F70+F227+F296</f>
        <v>1136454</v>
      </c>
      <c r="G312" s="1089">
        <f>G70+G227+G296</f>
        <v>574039</v>
      </c>
    </row>
    <row r="313" spans="1:9" hidden="1">
      <c r="A313" s="1006"/>
      <c r="B313" s="1006"/>
      <c r="C313" s="1034" t="s">
        <v>1189</v>
      </c>
      <c r="D313" s="502"/>
      <c r="E313" s="1074"/>
      <c r="F313" s="1090">
        <v>0</v>
      </c>
      <c r="G313" s="1090">
        <f>SUM(E313:F313)</f>
        <v>0</v>
      </c>
    </row>
    <row r="314" spans="1:9" ht="19.5" customHeight="1" thickBot="1">
      <c r="A314" s="1006"/>
      <c r="B314" s="1006"/>
      <c r="C314" s="1006"/>
      <c r="D314" s="502"/>
      <c r="E314" s="1006"/>
      <c r="F314" s="1091"/>
      <c r="G314" s="1092"/>
    </row>
    <row r="315" spans="1:9" s="1225" customFormat="1" ht="15" customHeight="1" thickBot="1">
      <c r="A315" s="1231" t="s">
        <v>1183</v>
      </c>
      <c r="B315" s="1075"/>
      <c r="C315" s="1075"/>
      <c r="D315" s="1094"/>
      <c r="E315" s="1035">
        <f>SUM(E311:E314)</f>
        <v>2401146</v>
      </c>
      <c r="F315" s="1035">
        <f>SUM(F311:F314)</f>
        <v>2615307</v>
      </c>
      <c r="G315" s="1035">
        <f>SUM(G311:G314)</f>
        <v>1951174</v>
      </c>
      <c r="H315" s="1224"/>
    </row>
    <row r="316" spans="1:9" ht="12" customHeight="1">
      <c r="A316" s="1076"/>
      <c r="B316" s="1075"/>
      <c r="C316" s="1075"/>
      <c r="D316" s="1094"/>
      <c r="E316" s="1078"/>
      <c r="F316" s="1043"/>
      <c r="G316" s="1043"/>
      <c r="H316" s="1093"/>
    </row>
    <row r="317" spans="1:9" ht="17.25" customHeight="1">
      <c r="A317" s="1034"/>
      <c r="B317" s="1006"/>
      <c r="C317" s="1006"/>
      <c r="D317" s="502"/>
      <c r="E317" s="1042"/>
      <c r="F317" s="1043"/>
      <c r="G317" s="1044"/>
    </row>
    <row r="318" spans="1:9" ht="15" customHeight="1">
      <c r="A318" s="1271" t="s">
        <v>459</v>
      </c>
      <c r="B318" s="1054" t="s">
        <v>1266</v>
      </c>
      <c r="C318" s="1063"/>
      <c r="D318" s="502"/>
      <c r="E318" s="1042"/>
      <c r="F318" s="1043"/>
      <c r="G318" s="1044"/>
    </row>
    <row r="319" spans="1:9" ht="15" customHeight="1">
      <c r="A319" s="1076"/>
      <c r="B319" s="1034"/>
      <c r="C319" s="1006"/>
      <c r="D319" s="502"/>
      <c r="E319" s="1042"/>
      <c r="F319" s="1043"/>
      <c r="G319" s="1044"/>
    </row>
    <row r="320" spans="1:9" ht="15" hidden="1" customHeight="1">
      <c r="A320" s="1076"/>
      <c r="B320" s="1034"/>
      <c r="C320" s="1034" t="s">
        <v>796</v>
      </c>
      <c r="D320" s="1034"/>
      <c r="E320" s="1042"/>
      <c r="F320" s="1043"/>
      <c r="G320" s="1044"/>
    </row>
    <row r="321" spans="1:8" ht="30.75" hidden="1" customHeight="1">
      <c r="A321" s="1076"/>
      <c r="B321" s="1034"/>
      <c r="C321" s="1006"/>
      <c r="D321" s="502"/>
      <c r="E321" s="1089"/>
      <c r="F321" s="1090">
        <v>0</v>
      </c>
      <c r="G321" s="1095">
        <f>SUM(E321:F321)</f>
        <v>0</v>
      </c>
    </row>
    <row r="322" spans="1:8" ht="12.75" hidden="1" customHeight="1" thickBot="1">
      <c r="A322" s="1076"/>
      <c r="B322" s="1034"/>
      <c r="C322" s="1006"/>
      <c r="D322" s="502"/>
      <c r="E322" s="1074"/>
      <c r="F322" s="1090"/>
      <c r="G322" s="1095"/>
    </row>
    <row r="323" spans="1:8" ht="15" hidden="1" customHeight="1" thickBot="1">
      <c r="A323" s="1076"/>
      <c r="B323" s="1034"/>
      <c r="C323" s="1034" t="s">
        <v>1267</v>
      </c>
      <c r="D323" s="502"/>
      <c r="E323" s="1050"/>
      <c r="F323" s="1026">
        <v>0</v>
      </c>
      <c r="G323" s="1051">
        <f>SUM(G321:G322)</f>
        <v>0</v>
      </c>
    </row>
    <row r="324" spans="1:8" ht="11.25" hidden="1" customHeight="1">
      <c r="A324" s="1076"/>
      <c r="B324" s="1034"/>
      <c r="C324" s="1034"/>
      <c r="D324" s="502"/>
      <c r="E324" s="1042"/>
      <c r="F324" s="1043"/>
      <c r="G324" s="1043"/>
    </row>
    <row r="325" spans="1:8" ht="15" hidden="1" customHeight="1">
      <c r="A325" s="1076"/>
      <c r="B325" s="1034"/>
      <c r="C325" s="1034"/>
      <c r="D325" s="502"/>
      <c r="E325" s="1042"/>
      <c r="F325" s="1043"/>
      <c r="G325" s="1043"/>
    </row>
    <row r="326" spans="1:8" ht="13.5" customHeight="1">
      <c r="A326" s="1034"/>
      <c r="B326" s="1006"/>
      <c r="C326" s="1047" t="s">
        <v>762</v>
      </c>
      <c r="D326" s="502"/>
      <c r="E326" s="1078"/>
      <c r="F326" s="1043"/>
      <c r="G326" s="1044"/>
    </row>
    <row r="327" spans="1:8" ht="15" customHeight="1">
      <c r="A327" s="1034"/>
      <c r="B327" s="1006"/>
      <c r="C327" s="1006"/>
      <c r="D327" s="502" t="s">
        <v>693</v>
      </c>
      <c r="E327" s="1089">
        <v>25</v>
      </c>
      <c r="F327" s="1090">
        <v>25</v>
      </c>
      <c r="G327" s="1095">
        <v>0</v>
      </c>
    </row>
    <row r="328" spans="1:8" ht="25.5" customHeight="1">
      <c r="A328" s="1034"/>
      <c r="B328" s="1006"/>
      <c r="C328" s="1006"/>
      <c r="D328" s="502" t="s">
        <v>1152</v>
      </c>
      <c r="E328" s="1089">
        <v>75</v>
      </c>
      <c r="F328" s="1090">
        <v>75</v>
      </c>
      <c r="G328" s="1095">
        <v>91</v>
      </c>
    </row>
    <row r="329" spans="1:8" ht="14.25" customHeight="1" thickBot="1">
      <c r="A329" s="1034"/>
      <c r="B329" s="1006"/>
      <c r="C329" s="1006"/>
      <c r="D329" s="502"/>
      <c r="E329" s="1089"/>
      <c r="F329" s="1090"/>
      <c r="G329" s="1095"/>
    </row>
    <row r="330" spans="1:8" ht="14.25" customHeight="1" thickBot="1">
      <c r="A330" s="1034"/>
      <c r="B330" s="1006"/>
      <c r="C330" s="1047" t="s">
        <v>1267</v>
      </c>
      <c r="D330" s="502"/>
      <c r="E330" s="1072">
        <f>SUM(E327:E329)</f>
        <v>100</v>
      </c>
      <c r="F330" s="1072">
        <f>SUM(F327:F329)</f>
        <v>100</v>
      </c>
      <c r="G330" s="1072">
        <f>SUM(G327:G329)</f>
        <v>91</v>
      </c>
      <c r="H330" s="1093"/>
    </row>
    <row r="331" spans="1:8" ht="7.5" customHeight="1" thickBot="1">
      <c r="A331" s="1034"/>
      <c r="B331" s="1006"/>
      <c r="C331" s="1047"/>
      <c r="D331" s="502"/>
      <c r="E331" s="1078"/>
      <c r="F331" s="1043"/>
      <c r="G331" s="1043"/>
      <c r="H331" s="1093"/>
    </row>
    <row r="332" spans="1:8" s="1006" customFormat="1" ht="15" customHeight="1" thickBot="1">
      <c r="C332" s="1231" t="s">
        <v>1483</v>
      </c>
      <c r="D332" s="1094"/>
      <c r="E332" s="1035">
        <f>SUM(E321+E330)</f>
        <v>100</v>
      </c>
      <c r="F332" s="1035">
        <f>SUM(F321+F330)</f>
        <v>100</v>
      </c>
      <c r="G332" s="1035">
        <f>SUM(G321+G330)</f>
        <v>91</v>
      </c>
      <c r="H332" s="1015"/>
    </row>
    <row r="333" spans="1:8" ht="11.25" customHeight="1">
      <c r="A333" s="1034"/>
      <c r="B333" s="1006"/>
      <c r="C333" s="1034"/>
      <c r="D333" s="502"/>
      <c r="E333" s="1078"/>
      <c r="F333" s="1043"/>
      <c r="G333" s="1043"/>
      <c r="H333" s="1093"/>
    </row>
    <row r="334" spans="1:8" ht="15" customHeight="1">
      <c r="A334" s="1271" t="s">
        <v>460</v>
      </c>
      <c r="B334" s="1054" t="s">
        <v>0</v>
      </c>
      <c r="C334" s="1006"/>
      <c r="D334" s="502"/>
      <c r="E334" s="1085"/>
      <c r="F334" s="1016"/>
      <c r="G334" s="1017"/>
    </row>
    <row r="335" spans="1:8" ht="15" customHeight="1">
      <c r="A335" s="1076"/>
      <c r="B335" s="1034"/>
      <c r="C335" s="1006"/>
      <c r="D335" s="502"/>
      <c r="E335" s="1085"/>
      <c r="F335" s="1016"/>
      <c r="G335" s="1017"/>
    </row>
    <row r="336" spans="1:8" ht="15.75" customHeight="1">
      <c r="A336" s="1006"/>
      <c r="B336" s="1006"/>
      <c r="C336" s="1047" t="s">
        <v>850</v>
      </c>
      <c r="D336" s="502"/>
      <c r="E336" s="1080"/>
      <c r="F336" s="1021"/>
      <c r="G336" s="1017"/>
    </row>
    <row r="337" spans="1:8" ht="15" customHeight="1">
      <c r="A337" s="1006"/>
      <c r="B337" s="1006"/>
      <c r="C337" s="1006"/>
      <c r="D337" s="1096" t="s">
        <v>33</v>
      </c>
      <c r="E337" s="1020">
        <v>6000</v>
      </c>
      <c r="F337" s="1021">
        <v>6000</v>
      </c>
      <c r="G337" s="1017">
        <v>11753</v>
      </c>
    </row>
    <row r="338" spans="1:8" ht="17.25" customHeight="1">
      <c r="A338" s="1006"/>
      <c r="B338" s="1006"/>
      <c r="C338" s="1006"/>
      <c r="D338" s="502" t="s">
        <v>871</v>
      </c>
      <c r="E338" s="1020">
        <v>30000</v>
      </c>
      <c r="F338" s="1082">
        <v>30000</v>
      </c>
      <c r="G338" s="1083">
        <v>30060</v>
      </c>
    </row>
    <row r="339" spans="1:8" ht="27.75" customHeight="1">
      <c r="A339" s="1006"/>
      <c r="B339" s="1006"/>
      <c r="C339" s="1006"/>
      <c r="D339" s="1096" t="s">
        <v>694</v>
      </c>
      <c r="E339" s="1020">
        <v>40000</v>
      </c>
      <c r="F339" s="1021">
        <v>40000</v>
      </c>
      <c r="G339" s="1017">
        <v>37908</v>
      </c>
    </row>
    <row r="340" spans="1:8" ht="12.75" customHeight="1" thickBot="1">
      <c r="A340" s="1006"/>
      <c r="B340" s="1006"/>
      <c r="C340" s="1006"/>
      <c r="D340" s="502"/>
      <c r="E340" s="1020"/>
      <c r="F340" s="1021"/>
      <c r="G340" s="1017"/>
    </row>
    <row r="341" spans="1:8" ht="15" customHeight="1" thickBot="1">
      <c r="A341" s="1034"/>
      <c r="B341" s="1006"/>
      <c r="C341" s="1047" t="s">
        <v>1</v>
      </c>
      <c r="D341" s="502"/>
      <c r="E341" s="1025">
        <f>SUM(E337:E340)</f>
        <v>76000</v>
      </c>
      <c r="F341" s="1035">
        <f>SUM(F337:F340)</f>
        <v>76000</v>
      </c>
      <c r="G341" s="1025">
        <f>SUM(G337:G340)</f>
        <v>79721</v>
      </c>
      <c r="H341" s="1093"/>
    </row>
    <row r="342" spans="1:8" ht="15" hidden="1" customHeight="1">
      <c r="A342" s="1006"/>
      <c r="B342" s="1006"/>
      <c r="C342" s="1097"/>
      <c r="D342" s="1096"/>
      <c r="E342" s="1020"/>
      <c r="F342" s="1021"/>
      <c r="G342" s="1016"/>
    </row>
    <row r="343" spans="1:8" ht="15" hidden="1" customHeight="1">
      <c r="A343" s="1006"/>
      <c r="B343" s="1006"/>
      <c r="C343" s="1034" t="s">
        <v>763</v>
      </c>
      <c r="D343" s="1096"/>
      <c r="E343" s="1020"/>
      <c r="F343" s="1021"/>
      <c r="G343" s="1016"/>
    </row>
    <row r="344" spans="1:8" ht="15" hidden="1" customHeight="1">
      <c r="A344" s="1006"/>
      <c r="B344" s="1006"/>
      <c r="C344" s="1006"/>
      <c r="D344" s="502"/>
      <c r="E344" s="1020">
        <v>76000</v>
      </c>
      <c r="F344" s="1021">
        <v>0</v>
      </c>
      <c r="G344" s="1017">
        <f>SUM(E344:F344)</f>
        <v>76000</v>
      </c>
    </row>
    <row r="345" spans="1:8" ht="15" hidden="1" customHeight="1" thickBot="1">
      <c r="A345" s="1006"/>
      <c r="B345" s="1006"/>
      <c r="C345" s="1006"/>
      <c r="D345" s="502"/>
      <c r="E345" s="1020"/>
      <c r="F345" s="1021"/>
      <c r="G345" s="1017"/>
    </row>
    <row r="346" spans="1:8" ht="15" hidden="1" customHeight="1" thickBot="1">
      <c r="A346" s="1034"/>
      <c r="B346" s="1006"/>
      <c r="C346" s="1034" t="s">
        <v>1</v>
      </c>
      <c r="D346" s="502"/>
      <c r="E346" s="1025"/>
      <c r="F346" s="1053">
        <v>0</v>
      </c>
      <c r="G346" s="1026">
        <f>SUM(E346:F346)</f>
        <v>0</v>
      </c>
      <c r="H346" s="1093"/>
    </row>
    <row r="347" spans="1:8" ht="13.5" hidden="1" thickBot="1"/>
    <row r="348" spans="1:8" s="1006" customFormat="1" ht="19.5" hidden="1" customHeight="1" thickBot="1">
      <c r="C348" s="1045" t="s">
        <v>1467</v>
      </c>
      <c r="D348" s="1046"/>
      <c r="E348" s="1025">
        <f>SUM(E341+E346)</f>
        <v>76000</v>
      </c>
      <c r="F348" s="1035">
        <f>SUM(F341+F346)</f>
        <v>76000</v>
      </c>
      <c r="G348" s="1025">
        <f>SUM(G341+G346)</f>
        <v>79721</v>
      </c>
      <c r="H348" s="1015"/>
    </row>
    <row r="349" spans="1:8" hidden="1"/>
  </sheetData>
  <mergeCells count="3">
    <mergeCell ref="B1:G1"/>
    <mergeCell ref="A3:D3"/>
    <mergeCell ref="B300:D300"/>
  </mergeCells>
  <phoneticPr fontId="17" type="noConversion"/>
  <printOptions horizontalCentered="1"/>
  <pageMargins left="0.62992125984251968" right="0.23622047244094491" top="0.70866141732283472" bottom="0.43307086614173229" header="0.31496062992125984" footer="0.27559055118110237"/>
  <pageSetup paperSize="9" scale="65" firstPageNumber="4" orientation="portrait" verticalDpi="300" r:id="rId1"/>
  <headerFooter alignWithMargins="0">
    <oddHeader xml:space="preserve">&amp;R&amp;8 2.2. m. a 21/2015 (V.4.) önkormányzati rendelethez
</oddHeader>
    <oddFooter>&amp;C&amp;8&amp;P. oldal</oddFooter>
  </headerFooter>
  <rowBreaks count="2" manualBreakCount="2">
    <brk id="182" max="6" man="1"/>
    <brk id="27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Z118"/>
  <sheetViews>
    <sheetView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2.75"/>
  <cols>
    <col min="1" max="2" width="9.140625" style="103"/>
    <col min="3" max="3" width="23.85546875" style="103" customWidth="1"/>
    <col min="4" max="4" width="10" style="46" customWidth="1"/>
    <col min="5" max="5" width="10.85546875" style="46" customWidth="1"/>
    <col min="6" max="6" width="9" style="46" customWidth="1"/>
    <col min="7" max="7" width="0.42578125" style="66" hidden="1" customWidth="1"/>
    <col min="8" max="8" width="10" style="46" hidden="1" customWidth="1"/>
    <col min="9" max="9" width="10.7109375" style="46" hidden="1" customWidth="1"/>
    <col min="10" max="10" width="10.140625" style="46" hidden="1" customWidth="1"/>
    <col min="11" max="11" width="0.42578125" style="46" hidden="1" customWidth="1"/>
    <col min="12" max="12" width="10" style="46" customWidth="1"/>
    <col min="13" max="13" width="10.7109375" style="46" customWidth="1"/>
    <col min="14" max="14" width="9.7109375" style="46" customWidth="1"/>
    <col min="15" max="15" width="7.42578125" style="46" hidden="1" customWidth="1"/>
    <col min="16" max="16" width="10.140625" style="46" customWidth="1"/>
    <col min="17" max="17" width="10.42578125" style="46" customWidth="1"/>
    <col min="18" max="18" width="10.140625" style="46" customWidth="1"/>
    <col min="19" max="19" width="0.42578125" style="46" hidden="1" customWidth="1"/>
    <col min="20" max="20" width="10" style="46" hidden="1" customWidth="1"/>
    <col min="21" max="21" width="10.7109375" style="46" hidden="1" customWidth="1"/>
    <col min="22" max="22" width="0" style="46" hidden="1" customWidth="1"/>
    <col min="23" max="23" width="0.42578125" style="103" hidden="1" customWidth="1"/>
    <col min="24" max="24" width="10" style="46" customWidth="1"/>
    <col min="25" max="25" width="10.28515625" style="46" customWidth="1"/>
    <col min="26" max="26" width="9.5703125" style="46" customWidth="1"/>
    <col min="27" max="16384" width="9.140625" style="103"/>
  </cols>
  <sheetData>
    <row r="1" spans="1:26" ht="37.5" customHeight="1">
      <c r="A1" s="1297" t="s">
        <v>1470</v>
      </c>
      <c r="B1" s="1297"/>
      <c r="C1" s="1297"/>
      <c r="D1" s="1297"/>
      <c r="E1" s="1297"/>
      <c r="F1" s="1297"/>
      <c r="G1" s="1297"/>
      <c r="H1" s="1298"/>
      <c r="I1" s="1298"/>
      <c r="J1" s="1298"/>
      <c r="K1" s="1298"/>
      <c r="L1" s="1298"/>
      <c r="M1" s="1298"/>
      <c r="N1" s="1298"/>
      <c r="O1" s="1298"/>
      <c r="P1" s="1298"/>
      <c r="Q1" s="1298"/>
      <c r="R1" s="1298"/>
      <c r="S1" s="1298"/>
      <c r="T1" s="1298"/>
      <c r="U1" s="1298"/>
      <c r="V1" s="1298"/>
      <c r="W1" s="1298"/>
      <c r="X1" s="1298"/>
      <c r="Y1" s="1299"/>
      <c r="Z1" s="1299"/>
    </row>
    <row r="2" spans="1:26" ht="18" customHeight="1" thickBot="1">
      <c r="A2" s="1300" t="s">
        <v>993</v>
      </c>
      <c r="B2" s="1286"/>
      <c r="C2" s="1286"/>
      <c r="D2" s="1286"/>
      <c r="E2" s="1286"/>
      <c r="F2" s="1286"/>
      <c r="G2" s="1286"/>
      <c r="H2" s="1286"/>
      <c r="I2" s="1286"/>
      <c r="J2" s="1286"/>
      <c r="K2" s="1286"/>
      <c r="L2" s="1286"/>
      <c r="M2" s="1286"/>
      <c r="N2" s="1286"/>
      <c r="O2" s="1286"/>
      <c r="P2" s="1286"/>
      <c r="Q2" s="1286"/>
      <c r="R2" s="1286"/>
      <c r="S2" s="1286"/>
      <c r="T2" s="1286"/>
      <c r="U2" s="1286"/>
      <c r="V2" s="1286"/>
      <c r="W2" s="1301"/>
      <c r="X2" s="1301"/>
      <c r="Y2" s="1301"/>
      <c r="Z2" s="1301"/>
    </row>
    <row r="3" spans="1:26" ht="42" customHeight="1" thickBot="1">
      <c r="A3" s="1302" t="s">
        <v>330</v>
      </c>
      <c r="B3" s="1303"/>
      <c r="C3" s="1303"/>
      <c r="D3" s="1308" t="s">
        <v>510</v>
      </c>
      <c r="E3" s="1309"/>
      <c r="F3" s="1310"/>
      <c r="G3" s="687"/>
      <c r="H3" s="1308"/>
      <c r="I3" s="1309"/>
      <c r="J3" s="1310"/>
      <c r="K3" s="687"/>
      <c r="L3" s="1311" t="s">
        <v>671</v>
      </c>
      <c r="M3" s="1312"/>
      <c r="N3" s="1313"/>
      <c r="O3" s="687"/>
      <c r="P3" s="1311" t="s">
        <v>851</v>
      </c>
      <c r="Q3" s="1312"/>
      <c r="R3" s="1313"/>
      <c r="S3" s="687"/>
      <c r="T3" s="1311"/>
      <c r="U3" s="1312"/>
      <c r="V3" s="1313"/>
      <c r="W3" s="688"/>
      <c r="X3" s="1320" t="s">
        <v>276</v>
      </c>
      <c r="Y3" s="1321"/>
      <c r="Z3" s="1322"/>
    </row>
    <row r="4" spans="1:26" ht="28.5" hidden="1" customHeight="1" thickBot="1">
      <c r="A4" s="1304"/>
      <c r="B4" s="1305"/>
      <c r="C4" s="1305"/>
      <c r="D4" s="1323"/>
      <c r="E4" s="1324"/>
      <c r="F4" s="1325"/>
      <c r="G4" s="689"/>
      <c r="H4" s="1314"/>
      <c r="I4" s="1334"/>
      <c r="J4" s="1335"/>
      <c r="K4" s="689"/>
      <c r="L4" s="1317"/>
      <c r="M4" s="1318"/>
      <c r="N4" s="1319"/>
      <c r="O4" s="689"/>
      <c r="P4" s="1326"/>
      <c r="Q4" s="1327"/>
      <c r="R4" s="1328"/>
      <c r="S4" s="689"/>
      <c r="T4" s="1314"/>
      <c r="U4" s="1315"/>
      <c r="V4" s="1316"/>
      <c r="W4" s="514"/>
      <c r="X4" s="1323"/>
      <c r="Y4" s="1324"/>
      <c r="Z4" s="1325"/>
    </row>
    <row r="5" spans="1:26" ht="38.25" customHeight="1" thickBot="1">
      <c r="A5" s="1306"/>
      <c r="B5" s="1307"/>
      <c r="C5" s="1307"/>
      <c r="D5" s="228" t="s">
        <v>754</v>
      </c>
      <c r="E5" s="284" t="s">
        <v>902</v>
      </c>
      <c r="F5" s="228" t="s">
        <v>903</v>
      </c>
      <c r="G5" s="228" t="s">
        <v>590</v>
      </c>
      <c r="H5" s="228"/>
      <c r="I5" s="284"/>
      <c r="J5" s="228"/>
      <c r="K5" s="286" t="s">
        <v>958</v>
      </c>
      <c r="L5" s="228" t="s">
        <v>754</v>
      </c>
      <c r="M5" s="284" t="s">
        <v>902</v>
      </c>
      <c r="N5" s="228" t="s">
        <v>903</v>
      </c>
      <c r="O5" s="228"/>
      <c r="P5" s="228" t="s">
        <v>754</v>
      </c>
      <c r="Q5" s="284" t="s">
        <v>902</v>
      </c>
      <c r="R5" s="228" t="s">
        <v>903</v>
      </c>
      <c r="S5" s="228" t="s">
        <v>176</v>
      </c>
      <c r="T5" s="228" t="s">
        <v>754</v>
      </c>
      <c r="U5" s="284" t="s">
        <v>958</v>
      </c>
      <c r="V5" s="228" t="s">
        <v>755</v>
      </c>
      <c r="W5" s="228" t="s">
        <v>176</v>
      </c>
      <c r="X5" s="228" t="s">
        <v>754</v>
      </c>
      <c r="Y5" s="284" t="s">
        <v>902</v>
      </c>
      <c r="Z5" s="228" t="s">
        <v>903</v>
      </c>
    </row>
    <row r="6" spans="1:26" ht="22.5" hidden="1" customHeight="1">
      <c r="A6" s="298"/>
      <c r="B6" s="298"/>
      <c r="C6" s="298"/>
      <c r="D6" s="80"/>
      <c r="E6" s="287"/>
      <c r="F6" s="80"/>
      <c r="G6" s="80"/>
      <c r="H6" s="66"/>
      <c r="I6" s="287"/>
      <c r="J6" s="66"/>
      <c r="K6" s="66"/>
      <c r="L6" s="66"/>
      <c r="M6" s="287"/>
      <c r="N6" s="66"/>
      <c r="O6" s="66"/>
      <c r="P6" s="66"/>
      <c r="Q6" s="287"/>
      <c r="R6" s="66"/>
      <c r="S6" s="66"/>
      <c r="T6" s="66"/>
      <c r="U6" s="287"/>
      <c r="V6" s="66"/>
      <c r="W6" s="59"/>
      <c r="X6" s="66"/>
      <c r="Y6" s="287"/>
      <c r="Z6" s="66"/>
    </row>
    <row r="7" spans="1:26" ht="15.95" customHeight="1">
      <c r="A7" s="1329" t="s">
        <v>562</v>
      </c>
      <c r="B7" s="1329"/>
      <c r="C7" s="1329"/>
      <c r="D7" s="80"/>
      <c r="E7" s="287"/>
      <c r="F7" s="80"/>
      <c r="G7" s="80"/>
      <c r="H7" s="66"/>
      <c r="I7" s="287"/>
      <c r="J7" s="66"/>
      <c r="K7" s="66"/>
      <c r="L7" s="66"/>
      <c r="M7" s="287"/>
      <c r="N7" s="66"/>
      <c r="O7" s="66"/>
      <c r="P7" s="66"/>
      <c r="Q7" s="287"/>
      <c r="R7" s="66"/>
      <c r="S7" s="66"/>
      <c r="T7" s="66"/>
      <c r="U7" s="287"/>
      <c r="V7" s="66"/>
      <c r="W7" s="59"/>
      <c r="X7" s="66"/>
      <c r="Y7" s="287"/>
      <c r="Z7" s="66"/>
    </row>
    <row r="8" spans="1:26" ht="15.95" customHeight="1">
      <c r="A8" s="298"/>
      <c r="B8" s="298"/>
      <c r="C8" s="298"/>
      <c r="D8" s="80"/>
      <c r="E8" s="287"/>
      <c r="F8" s="80"/>
      <c r="G8" s="80"/>
      <c r="H8" s="66"/>
      <c r="I8" s="287"/>
      <c r="J8" s="66"/>
      <c r="K8" s="66"/>
      <c r="L8" s="66"/>
      <c r="M8" s="287"/>
      <c r="N8" s="66"/>
      <c r="O8" s="66"/>
      <c r="P8" s="66"/>
      <c r="Q8" s="287"/>
      <c r="R8" s="66"/>
      <c r="S8" s="66"/>
      <c r="T8" s="66"/>
      <c r="U8" s="287"/>
      <c r="V8" s="66"/>
      <c r="W8" s="59"/>
      <c r="X8" s="66"/>
      <c r="Y8" s="287"/>
      <c r="Z8" s="66"/>
    </row>
    <row r="9" spans="1:26" s="70" customFormat="1" ht="15.95" customHeight="1">
      <c r="A9" s="100" t="s">
        <v>172</v>
      </c>
      <c r="B9" s="100"/>
      <c r="C9" s="100"/>
      <c r="D9" s="77">
        <v>32219</v>
      </c>
      <c r="E9" s="299">
        <v>32219</v>
      </c>
      <c r="F9" s="52">
        <v>32219</v>
      </c>
      <c r="G9" s="77"/>
      <c r="H9" s="77"/>
      <c r="I9" s="299"/>
      <c r="J9" s="77">
        <f t="shared" ref="J9:J25" si="0">SUM(H9:I9)</f>
        <v>0</v>
      </c>
      <c r="K9" s="77"/>
      <c r="L9" s="77"/>
      <c r="M9" s="299">
        <v>263</v>
      </c>
      <c r="N9" s="77">
        <v>263</v>
      </c>
      <c r="O9" s="77"/>
      <c r="P9" s="77"/>
      <c r="Q9" s="299">
        <v>1250</v>
      </c>
      <c r="R9" s="77">
        <v>1250</v>
      </c>
      <c r="S9" s="77"/>
      <c r="T9" s="77">
        <v>0</v>
      </c>
      <c r="U9" s="299"/>
      <c r="V9" s="77">
        <f t="shared" ref="V9:V25" si="1">SUM(T9:U9)</f>
        <v>0</v>
      </c>
      <c r="W9" s="100"/>
      <c r="X9" s="77">
        <f t="shared" ref="X9:Z25" si="2">SUM(D9+H9+L9+P9+T9)</f>
        <v>32219</v>
      </c>
      <c r="Y9" s="299">
        <f t="shared" si="2"/>
        <v>33732</v>
      </c>
      <c r="Z9" s="77">
        <f t="shared" si="2"/>
        <v>33732</v>
      </c>
    </row>
    <row r="10" spans="1:26" s="70" customFormat="1" ht="15.95" customHeight="1">
      <c r="A10" s="100" t="s">
        <v>169</v>
      </c>
      <c r="B10" s="100"/>
      <c r="C10" s="100"/>
      <c r="D10" s="77">
        <v>0</v>
      </c>
      <c r="E10" s="299">
        <v>0</v>
      </c>
      <c r="G10" s="77"/>
      <c r="H10" s="77"/>
      <c r="I10" s="299"/>
      <c r="J10" s="77">
        <f t="shared" si="0"/>
        <v>0</v>
      </c>
      <c r="K10" s="77"/>
      <c r="L10" s="77"/>
      <c r="M10" s="299">
        <v>1378</v>
      </c>
      <c r="N10" s="77">
        <v>1378</v>
      </c>
      <c r="O10" s="77"/>
      <c r="P10" s="77"/>
      <c r="Q10" s="299"/>
      <c r="R10" s="77"/>
      <c r="S10" s="77"/>
      <c r="T10" s="77">
        <v>0</v>
      </c>
      <c r="U10" s="299"/>
      <c r="V10" s="77">
        <f t="shared" si="1"/>
        <v>0</v>
      </c>
      <c r="W10" s="100"/>
      <c r="X10" s="77">
        <f t="shared" si="2"/>
        <v>0</v>
      </c>
      <c r="Y10" s="299">
        <f t="shared" si="2"/>
        <v>1378</v>
      </c>
      <c r="Z10" s="77">
        <f t="shared" si="2"/>
        <v>1378</v>
      </c>
    </row>
    <row r="11" spans="1:26" s="70" customFormat="1" ht="15.95" customHeight="1">
      <c r="A11" s="100" t="s">
        <v>170</v>
      </c>
      <c r="B11" s="100"/>
      <c r="C11" s="100"/>
      <c r="D11" s="77">
        <v>162633</v>
      </c>
      <c r="E11" s="299">
        <v>180352</v>
      </c>
      <c r="F11" s="77">
        <v>180352</v>
      </c>
      <c r="G11" s="77"/>
      <c r="H11" s="77"/>
      <c r="I11" s="299"/>
      <c r="J11" s="77">
        <f t="shared" si="0"/>
        <v>0</v>
      </c>
      <c r="K11" s="77"/>
      <c r="L11" s="77"/>
      <c r="M11" s="299">
        <v>1064</v>
      </c>
      <c r="N11" s="77">
        <v>1064</v>
      </c>
      <c r="O11" s="77"/>
      <c r="P11" s="77"/>
      <c r="Q11" s="299"/>
      <c r="R11" s="77"/>
      <c r="S11" s="77"/>
      <c r="T11" s="77">
        <v>0</v>
      </c>
      <c r="U11" s="299"/>
      <c r="V11" s="77">
        <f t="shared" si="1"/>
        <v>0</v>
      </c>
      <c r="W11" s="100"/>
      <c r="X11" s="77">
        <f t="shared" si="2"/>
        <v>162633</v>
      </c>
      <c r="Y11" s="299">
        <f t="shared" si="2"/>
        <v>181416</v>
      </c>
      <c r="Z11" s="77">
        <f t="shared" si="2"/>
        <v>181416</v>
      </c>
    </row>
    <row r="12" spans="1:26" s="70" customFormat="1" ht="15.95" customHeight="1">
      <c r="A12" s="100" t="s">
        <v>588</v>
      </c>
      <c r="B12" s="100"/>
      <c r="C12" s="100"/>
      <c r="D12" s="77">
        <v>153169</v>
      </c>
      <c r="E12" s="299">
        <v>158376</v>
      </c>
      <c r="F12" s="77">
        <v>158376</v>
      </c>
      <c r="G12" s="77"/>
      <c r="H12" s="77"/>
      <c r="I12" s="299"/>
      <c r="J12" s="77">
        <f t="shared" si="0"/>
        <v>0</v>
      </c>
      <c r="K12" s="77"/>
      <c r="L12" s="77"/>
      <c r="M12" s="299">
        <v>865</v>
      </c>
      <c r="N12" s="77">
        <v>865</v>
      </c>
      <c r="O12" s="77"/>
      <c r="P12" s="77"/>
      <c r="Q12" s="299"/>
      <c r="R12" s="77"/>
      <c r="S12" s="77"/>
      <c r="T12" s="77">
        <v>0</v>
      </c>
      <c r="U12" s="299"/>
      <c r="V12" s="77">
        <f t="shared" si="1"/>
        <v>0</v>
      </c>
      <c r="W12" s="100"/>
      <c r="X12" s="77">
        <f t="shared" si="2"/>
        <v>153169</v>
      </c>
      <c r="Y12" s="299">
        <f t="shared" si="2"/>
        <v>159241</v>
      </c>
      <c r="Z12" s="77">
        <f t="shared" si="2"/>
        <v>159241</v>
      </c>
    </row>
    <row r="13" spans="1:26" s="70" customFormat="1" ht="15.95" customHeight="1">
      <c r="A13" s="100" t="s">
        <v>508</v>
      </c>
      <c r="B13" s="100"/>
      <c r="C13" s="100"/>
      <c r="D13" s="77">
        <v>0</v>
      </c>
      <c r="E13" s="299">
        <v>0</v>
      </c>
      <c r="F13" s="77">
        <v>0</v>
      </c>
      <c r="G13" s="77"/>
      <c r="H13" s="77"/>
      <c r="I13" s="299"/>
      <c r="J13" s="77">
        <f t="shared" si="0"/>
        <v>0</v>
      </c>
      <c r="K13" s="77"/>
      <c r="L13" s="77"/>
      <c r="M13" s="299">
        <v>152</v>
      </c>
      <c r="N13" s="77">
        <v>152</v>
      </c>
      <c r="O13" s="77"/>
      <c r="P13" s="77"/>
      <c r="Q13" s="299"/>
      <c r="R13" s="77"/>
      <c r="S13" s="77"/>
      <c r="T13" s="77">
        <v>0</v>
      </c>
      <c r="U13" s="299"/>
      <c r="V13" s="77">
        <f t="shared" si="1"/>
        <v>0</v>
      </c>
      <c r="W13" s="100"/>
      <c r="X13" s="77">
        <f t="shared" si="2"/>
        <v>0</v>
      </c>
      <c r="Y13" s="299">
        <f t="shared" si="2"/>
        <v>152</v>
      </c>
      <c r="Z13" s="77">
        <f t="shared" si="2"/>
        <v>152</v>
      </c>
    </row>
    <row r="14" spans="1:26" ht="15.95" customHeight="1">
      <c r="A14" s="232" t="s">
        <v>561</v>
      </c>
      <c r="B14" s="59"/>
      <c r="C14" s="59"/>
      <c r="D14" s="66">
        <v>144819</v>
      </c>
      <c r="E14" s="287">
        <v>145052</v>
      </c>
      <c r="F14" s="66">
        <v>145052</v>
      </c>
      <c r="H14" s="66"/>
      <c r="I14" s="287"/>
      <c r="J14" s="66">
        <f t="shared" si="0"/>
        <v>0</v>
      </c>
      <c r="K14" s="66"/>
      <c r="L14" s="66"/>
      <c r="M14" s="287">
        <v>1793</v>
      </c>
      <c r="N14" s="66">
        <v>1793</v>
      </c>
      <c r="O14" s="66"/>
      <c r="P14" s="66"/>
      <c r="Q14" s="287"/>
      <c r="R14" s="66"/>
      <c r="S14" s="66"/>
      <c r="T14" s="66">
        <v>0</v>
      </c>
      <c r="U14" s="287"/>
      <c r="V14" s="66">
        <f t="shared" si="1"/>
        <v>0</v>
      </c>
      <c r="W14" s="59"/>
      <c r="X14" s="66">
        <f t="shared" si="2"/>
        <v>144819</v>
      </c>
      <c r="Y14" s="287">
        <f t="shared" si="2"/>
        <v>146845</v>
      </c>
      <c r="Z14" s="66">
        <f t="shared" si="2"/>
        <v>146845</v>
      </c>
    </row>
    <row r="15" spans="1:26" ht="15.95" customHeight="1">
      <c r="A15" s="232" t="s">
        <v>1166</v>
      </c>
      <c r="B15" s="151"/>
      <c r="C15" s="151"/>
      <c r="D15" s="66">
        <v>85209</v>
      </c>
      <c r="E15" s="287">
        <v>87269</v>
      </c>
      <c r="F15" s="66">
        <v>87269</v>
      </c>
      <c r="H15" s="66"/>
      <c r="I15" s="287"/>
      <c r="J15" s="66">
        <f t="shared" si="0"/>
        <v>0</v>
      </c>
      <c r="K15" s="66"/>
      <c r="L15" s="66"/>
      <c r="M15" s="287">
        <v>25</v>
      </c>
      <c r="N15" s="66">
        <v>25</v>
      </c>
      <c r="O15" s="66"/>
      <c r="P15" s="66"/>
      <c r="Q15" s="287"/>
      <c r="R15" s="66"/>
      <c r="S15" s="66"/>
      <c r="T15" s="66">
        <v>0</v>
      </c>
      <c r="U15" s="287"/>
      <c r="V15" s="66">
        <f t="shared" si="1"/>
        <v>0</v>
      </c>
      <c r="W15" s="59"/>
      <c r="X15" s="66">
        <f t="shared" si="2"/>
        <v>85209</v>
      </c>
      <c r="Y15" s="287">
        <f t="shared" si="2"/>
        <v>87294</v>
      </c>
      <c r="Z15" s="66">
        <f t="shared" si="2"/>
        <v>87294</v>
      </c>
    </row>
    <row r="16" spans="1:26" ht="15.95" customHeight="1">
      <c r="A16" s="232" t="s">
        <v>1167</v>
      </c>
      <c r="B16" s="151"/>
      <c r="C16" s="151"/>
      <c r="D16" s="66">
        <v>133339</v>
      </c>
      <c r="E16" s="287">
        <v>136700</v>
      </c>
      <c r="F16" s="66">
        <v>136700</v>
      </c>
      <c r="H16" s="66"/>
      <c r="I16" s="287"/>
      <c r="J16" s="66">
        <f t="shared" si="0"/>
        <v>0</v>
      </c>
      <c r="K16" s="66"/>
      <c r="L16" s="66"/>
      <c r="M16" s="287">
        <v>80</v>
      </c>
      <c r="N16" s="66">
        <v>80</v>
      </c>
      <c r="O16" s="66"/>
      <c r="P16" s="66"/>
      <c r="Q16" s="287"/>
      <c r="R16" s="66"/>
      <c r="S16" s="66"/>
      <c r="T16" s="66">
        <v>0</v>
      </c>
      <c r="U16" s="287"/>
      <c r="V16" s="66">
        <f t="shared" si="1"/>
        <v>0</v>
      </c>
      <c r="W16" s="59"/>
      <c r="X16" s="66">
        <f t="shared" si="2"/>
        <v>133339</v>
      </c>
      <c r="Y16" s="287">
        <f t="shared" si="2"/>
        <v>136780</v>
      </c>
      <c r="Z16" s="66">
        <f t="shared" si="2"/>
        <v>136780</v>
      </c>
    </row>
    <row r="17" spans="1:26" ht="15.95" customHeight="1">
      <c r="A17" s="232" t="s">
        <v>1168</v>
      </c>
      <c r="B17" s="151"/>
      <c r="C17" s="151"/>
      <c r="D17" s="66">
        <v>131087</v>
      </c>
      <c r="E17" s="287">
        <v>130671</v>
      </c>
      <c r="F17" s="66">
        <v>130671</v>
      </c>
      <c r="H17" s="66"/>
      <c r="I17" s="287"/>
      <c r="J17" s="66">
        <f t="shared" si="0"/>
        <v>0</v>
      </c>
      <c r="K17" s="66"/>
      <c r="L17" s="66"/>
      <c r="M17" s="287">
        <v>54</v>
      </c>
      <c r="N17" s="66">
        <v>54</v>
      </c>
      <c r="O17" s="66"/>
      <c r="P17" s="66"/>
      <c r="Q17" s="287"/>
      <c r="R17" s="66"/>
      <c r="S17" s="66"/>
      <c r="T17" s="66">
        <v>0</v>
      </c>
      <c r="U17" s="287"/>
      <c r="V17" s="66">
        <f t="shared" si="1"/>
        <v>0</v>
      </c>
      <c r="W17" s="59"/>
      <c r="X17" s="66">
        <f t="shared" si="2"/>
        <v>131087</v>
      </c>
      <c r="Y17" s="287">
        <f t="shared" si="2"/>
        <v>130725</v>
      </c>
      <c r="Z17" s="66">
        <f t="shared" si="2"/>
        <v>130725</v>
      </c>
    </row>
    <row r="18" spans="1:26" ht="15.95" customHeight="1">
      <c r="A18" s="232" t="s">
        <v>495</v>
      </c>
      <c r="B18" s="151"/>
      <c r="C18" s="151"/>
      <c r="D18" s="66">
        <v>173849</v>
      </c>
      <c r="E18" s="287">
        <v>173722</v>
      </c>
      <c r="F18" s="66">
        <v>173722</v>
      </c>
      <c r="H18" s="66"/>
      <c r="I18" s="287"/>
      <c r="J18" s="66">
        <f t="shared" si="0"/>
        <v>0</v>
      </c>
      <c r="K18" s="66"/>
      <c r="L18" s="66"/>
      <c r="M18" s="287">
        <v>112</v>
      </c>
      <c r="N18" s="66">
        <v>112</v>
      </c>
      <c r="O18" s="66"/>
      <c r="P18" s="66"/>
      <c r="Q18" s="287"/>
      <c r="R18" s="66"/>
      <c r="S18" s="66"/>
      <c r="T18" s="66">
        <v>0</v>
      </c>
      <c r="U18" s="287"/>
      <c r="V18" s="66">
        <f t="shared" si="1"/>
        <v>0</v>
      </c>
      <c r="W18" s="59"/>
      <c r="X18" s="66">
        <f t="shared" si="2"/>
        <v>173849</v>
      </c>
      <c r="Y18" s="287">
        <f t="shared" si="2"/>
        <v>173834</v>
      </c>
      <c r="Z18" s="66">
        <f t="shared" si="2"/>
        <v>173834</v>
      </c>
    </row>
    <row r="19" spans="1:26" ht="15.95" customHeight="1">
      <c r="A19" s="232" t="s">
        <v>1169</v>
      </c>
      <c r="B19" s="151"/>
      <c r="C19" s="151"/>
      <c r="D19" s="66">
        <v>107792</v>
      </c>
      <c r="E19" s="287">
        <v>107453</v>
      </c>
      <c r="F19" s="66">
        <v>107453</v>
      </c>
      <c r="H19" s="66"/>
      <c r="I19" s="287"/>
      <c r="J19" s="66">
        <f t="shared" si="0"/>
        <v>0</v>
      </c>
      <c r="K19" s="66"/>
      <c r="L19" s="66"/>
      <c r="M19" s="287">
        <v>73</v>
      </c>
      <c r="N19" s="66">
        <v>73</v>
      </c>
      <c r="O19" s="66"/>
      <c r="P19" s="66"/>
      <c r="Q19" s="287"/>
      <c r="R19" s="66"/>
      <c r="S19" s="66"/>
      <c r="T19" s="66">
        <v>0</v>
      </c>
      <c r="U19" s="287"/>
      <c r="V19" s="66">
        <f t="shared" si="1"/>
        <v>0</v>
      </c>
      <c r="W19" s="59"/>
      <c r="X19" s="66">
        <f t="shared" si="2"/>
        <v>107792</v>
      </c>
      <c r="Y19" s="287">
        <f t="shared" si="2"/>
        <v>107526</v>
      </c>
      <c r="Z19" s="66">
        <f t="shared" si="2"/>
        <v>107526</v>
      </c>
    </row>
    <row r="20" spans="1:26" ht="15.95" customHeight="1">
      <c r="A20" s="232" t="s">
        <v>1170</v>
      </c>
      <c r="B20" s="151"/>
      <c r="C20" s="151"/>
      <c r="D20" s="66">
        <v>99025</v>
      </c>
      <c r="E20" s="287">
        <v>97726</v>
      </c>
      <c r="F20" s="66">
        <v>97726</v>
      </c>
      <c r="H20" s="66"/>
      <c r="I20" s="287"/>
      <c r="J20" s="66">
        <f t="shared" si="0"/>
        <v>0</v>
      </c>
      <c r="K20" s="66"/>
      <c r="L20" s="66"/>
      <c r="M20" s="287">
        <v>75</v>
      </c>
      <c r="N20" s="66">
        <v>75</v>
      </c>
      <c r="O20" s="66"/>
      <c r="P20" s="66"/>
      <c r="Q20" s="287"/>
      <c r="R20" s="66"/>
      <c r="S20" s="66"/>
      <c r="T20" s="66">
        <v>0</v>
      </c>
      <c r="U20" s="287"/>
      <c r="V20" s="66">
        <f t="shared" si="1"/>
        <v>0</v>
      </c>
      <c r="W20" s="59"/>
      <c r="X20" s="66">
        <f t="shared" si="2"/>
        <v>99025</v>
      </c>
      <c r="Y20" s="287">
        <f t="shared" si="2"/>
        <v>97801</v>
      </c>
      <c r="Z20" s="66">
        <f t="shared" si="2"/>
        <v>97801</v>
      </c>
    </row>
    <row r="21" spans="1:26" ht="15.95" customHeight="1">
      <c r="A21" s="232" t="s">
        <v>1171</v>
      </c>
      <c r="B21" s="151"/>
      <c r="C21" s="151"/>
      <c r="D21" s="66">
        <v>143602</v>
      </c>
      <c r="E21" s="287">
        <v>139332</v>
      </c>
      <c r="F21" s="66">
        <v>139332</v>
      </c>
      <c r="H21" s="66"/>
      <c r="I21" s="287"/>
      <c r="J21" s="66">
        <f t="shared" si="0"/>
        <v>0</v>
      </c>
      <c r="K21" s="66"/>
      <c r="L21" s="66"/>
      <c r="M21" s="287">
        <v>90</v>
      </c>
      <c r="N21" s="66">
        <v>90</v>
      </c>
      <c r="O21" s="66"/>
      <c r="P21" s="66"/>
      <c r="Q21" s="287"/>
      <c r="R21" s="66"/>
      <c r="S21" s="66"/>
      <c r="T21" s="66">
        <v>0</v>
      </c>
      <c r="U21" s="287"/>
      <c r="V21" s="66">
        <f t="shared" si="1"/>
        <v>0</v>
      </c>
      <c r="W21" s="59"/>
      <c r="X21" s="66">
        <f t="shared" si="2"/>
        <v>143602</v>
      </c>
      <c r="Y21" s="287">
        <f t="shared" si="2"/>
        <v>139422</v>
      </c>
      <c r="Z21" s="66">
        <f t="shared" si="2"/>
        <v>139422</v>
      </c>
    </row>
    <row r="22" spans="1:26" ht="15.95" customHeight="1">
      <c r="A22" s="232" t="s">
        <v>1172</v>
      </c>
      <c r="B22" s="151"/>
      <c r="C22" s="151"/>
      <c r="D22" s="66">
        <v>93156</v>
      </c>
      <c r="E22" s="287">
        <v>93211</v>
      </c>
      <c r="F22" s="66">
        <v>93211</v>
      </c>
      <c r="H22" s="66"/>
      <c r="I22" s="287"/>
      <c r="J22" s="66">
        <f t="shared" si="0"/>
        <v>0</v>
      </c>
      <c r="K22" s="66"/>
      <c r="L22" s="66"/>
      <c r="M22" s="287">
        <v>110</v>
      </c>
      <c r="N22" s="66">
        <v>110</v>
      </c>
      <c r="O22" s="66"/>
      <c r="P22" s="66"/>
      <c r="Q22" s="287"/>
      <c r="R22" s="66"/>
      <c r="S22" s="66"/>
      <c r="T22" s="66">
        <v>0</v>
      </c>
      <c r="U22" s="287"/>
      <c r="V22" s="66">
        <f t="shared" si="1"/>
        <v>0</v>
      </c>
      <c r="W22" s="59"/>
      <c r="X22" s="66">
        <f t="shared" si="2"/>
        <v>93156</v>
      </c>
      <c r="Y22" s="287">
        <f t="shared" si="2"/>
        <v>93321</v>
      </c>
      <c r="Z22" s="66">
        <f t="shared" si="2"/>
        <v>93321</v>
      </c>
    </row>
    <row r="23" spans="1:26" ht="15.95" customHeight="1">
      <c r="A23" s="232" t="s">
        <v>496</v>
      </c>
      <c r="B23" s="151"/>
      <c r="C23" s="151"/>
      <c r="D23" s="66">
        <v>104706</v>
      </c>
      <c r="E23" s="287">
        <v>101631</v>
      </c>
      <c r="F23" s="66">
        <v>101631</v>
      </c>
      <c r="H23" s="66"/>
      <c r="I23" s="287"/>
      <c r="J23" s="66">
        <f t="shared" si="0"/>
        <v>0</v>
      </c>
      <c r="K23" s="66"/>
      <c r="L23" s="66"/>
      <c r="M23" s="287">
        <v>70</v>
      </c>
      <c r="N23" s="66">
        <v>70</v>
      </c>
      <c r="O23" s="66"/>
      <c r="P23" s="66"/>
      <c r="Q23" s="287"/>
      <c r="R23" s="66"/>
      <c r="S23" s="66"/>
      <c r="T23" s="66">
        <v>0</v>
      </c>
      <c r="U23" s="287"/>
      <c r="V23" s="66">
        <f t="shared" si="1"/>
        <v>0</v>
      </c>
      <c r="W23" s="59"/>
      <c r="X23" s="66">
        <f t="shared" si="2"/>
        <v>104706</v>
      </c>
      <c r="Y23" s="287">
        <f t="shared" si="2"/>
        <v>101701</v>
      </c>
      <c r="Z23" s="66">
        <f t="shared" si="2"/>
        <v>101701</v>
      </c>
    </row>
    <row r="24" spans="1:26" ht="15.95" customHeight="1">
      <c r="A24" s="232" t="s">
        <v>1173</v>
      </c>
      <c r="B24" s="151"/>
      <c r="C24" s="151"/>
      <c r="D24" s="66">
        <v>95486</v>
      </c>
      <c r="E24" s="287">
        <v>95925</v>
      </c>
      <c r="F24" s="66">
        <v>95925</v>
      </c>
      <c r="H24" s="66"/>
      <c r="I24" s="287"/>
      <c r="J24" s="66">
        <f t="shared" si="0"/>
        <v>0</v>
      </c>
      <c r="K24" s="66"/>
      <c r="L24" s="66"/>
      <c r="M24" s="287">
        <v>55</v>
      </c>
      <c r="N24" s="66">
        <v>55</v>
      </c>
      <c r="O24" s="66"/>
      <c r="P24" s="66"/>
      <c r="Q24" s="287"/>
      <c r="R24" s="66"/>
      <c r="S24" s="66"/>
      <c r="T24" s="66">
        <v>0</v>
      </c>
      <c r="U24" s="287"/>
      <c r="V24" s="66">
        <f t="shared" si="1"/>
        <v>0</v>
      </c>
      <c r="W24" s="59"/>
      <c r="X24" s="66">
        <f t="shared" si="2"/>
        <v>95486</v>
      </c>
      <c r="Y24" s="287">
        <f t="shared" si="2"/>
        <v>95980</v>
      </c>
      <c r="Z24" s="66">
        <f t="shared" si="2"/>
        <v>95980</v>
      </c>
    </row>
    <row r="25" spans="1:26" ht="15.95" customHeight="1">
      <c r="A25" s="232" t="s">
        <v>304</v>
      </c>
      <c r="B25" s="151"/>
      <c r="C25" s="151"/>
      <c r="D25" s="66">
        <v>86734</v>
      </c>
      <c r="E25" s="287">
        <v>86279</v>
      </c>
      <c r="F25" s="66">
        <v>86279</v>
      </c>
      <c r="H25" s="66"/>
      <c r="I25" s="287"/>
      <c r="J25" s="66">
        <f t="shared" si="0"/>
        <v>0</v>
      </c>
      <c r="K25" s="66"/>
      <c r="L25" s="66"/>
      <c r="M25" s="287">
        <v>61</v>
      </c>
      <c r="N25" s="66">
        <v>61</v>
      </c>
      <c r="O25" s="66"/>
      <c r="P25" s="66"/>
      <c r="Q25" s="287"/>
      <c r="R25" s="66"/>
      <c r="S25" s="66"/>
      <c r="T25" s="66">
        <v>0</v>
      </c>
      <c r="U25" s="287"/>
      <c r="V25" s="66">
        <f t="shared" si="1"/>
        <v>0</v>
      </c>
      <c r="W25" s="59"/>
      <c r="X25" s="66">
        <f t="shared" si="2"/>
        <v>86734</v>
      </c>
      <c r="Y25" s="287">
        <f t="shared" si="2"/>
        <v>86340</v>
      </c>
      <c r="Z25" s="66">
        <f t="shared" si="2"/>
        <v>86340</v>
      </c>
    </row>
    <row r="26" spans="1:26" ht="15.75" customHeight="1" thickBot="1">
      <c r="A26" s="59"/>
      <c r="B26" s="59"/>
      <c r="C26" s="59"/>
      <c r="D26" s="66"/>
      <c r="E26" s="287"/>
      <c r="F26" s="66"/>
      <c r="H26" s="66"/>
      <c r="I26" s="287"/>
      <c r="J26" s="66"/>
      <c r="K26" s="66"/>
      <c r="L26" s="66"/>
      <c r="M26" s="287"/>
      <c r="N26" s="66"/>
      <c r="O26" s="66"/>
      <c r="P26" s="66"/>
      <c r="Q26" s="287"/>
      <c r="R26" s="66"/>
      <c r="S26" s="66"/>
      <c r="T26" s="66"/>
      <c r="U26" s="287"/>
      <c r="V26" s="66"/>
      <c r="W26" s="59"/>
      <c r="X26" s="66"/>
      <c r="Y26" s="287"/>
      <c r="Z26" s="66"/>
    </row>
    <row r="27" spans="1:26" ht="18" customHeight="1" thickBot="1">
      <c r="A27" s="690" t="s">
        <v>957</v>
      </c>
      <c r="B27" s="690"/>
      <c r="C27" s="691"/>
      <c r="D27" s="692">
        <f t="shared" ref="D27:Z27" si="3">SUM(D9:D26)</f>
        <v>1746825</v>
      </c>
      <c r="E27" s="692">
        <f t="shared" si="3"/>
        <v>1765918</v>
      </c>
      <c r="F27" s="692">
        <f t="shared" si="3"/>
        <v>1765918</v>
      </c>
      <c r="G27" s="692">
        <f t="shared" si="3"/>
        <v>0</v>
      </c>
      <c r="H27" s="692">
        <f t="shared" si="3"/>
        <v>0</v>
      </c>
      <c r="I27" s="692">
        <f t="shared" si="3"/>
        <v>0</v>
      </c>
      <c r="J27" s="692">
        <f t="shared" si="3"/>
        <v>0</v>
      </c>
      <c r="K27" s="692">
        <f t="shared" si="3"/>
        <v>0</v>
      </c>
      <c r="L27" s="692">
        <f t="shared" si="3"/>
        <v>0</v>
      </c>
      <c r="M27" s="692">
        <f t="shared" si="3"/>
        <v>6320</v>
      </c>
      <c r="N27" s="692">
        <f t="shared" si="3"/>
        <v>6320</v>
      </c>
      <c r="O27" s="692">
        <f t="shared" si="3"/>
        <v>0</v>
      </c>
      <c r="P27" s="692">
        <f t="shared" si="3"/>
        <v>0</v>
      </c>
      <c r="Q27" s="692">
        <f t="shared" si="3"/>
        <v>1250</v>
      </c>
      <c r="R27" s="692">
        <f t="shared" si="3"/>
        <v>1250</v>
      </c>
      <c r="S27" s="692">
        <f t="shared" si="3"/>
        <v>0</v>
      </c>
      <c r="T27" s="692">
        <f t="shared" si="3"/>
        <v>0</v>
      </c>
      <c r="U27" s="692">
        <f t="shared" si="3"/>
        <v>0</v>
      </c>
      <c r="V27" s="692">
        <f t="shared" si="3"/>
        <v>0</v>
      </c>
      <c r="W27" s="692">
        <f t="shared" si="3"/>
        <v>0</v>
      </c>
      <c r="X27" s="692">
        <f t="shared" si="3"/>
        <v>1746825</v>
      </c>
      <c r="Y27" s="692">
        <f t="shared" si="3"/>
        <v>1773488</v>
      </c>
      <c r="Z27" s="692">
        <f t="shared" si="3"/>
        <v>1773488</v>
      </c>
    </row>
    <row r="28" spans="1:26" ht="21.75" customHeight="1">
      <c r="A28" s="693"/>
      <c r="B28" s="693"/>
      <c r="C28" s="69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59"/>
      <c r="X28" s="83"/>
      <c r="Y28" s="83"/>
      <c r="Z28" s="83"/>
    </row>
    <row r="29" spans="1:26" ht="15.75">
      <c r="A29" s="1329" t="s">
        <v>563</v>
      </c>
      <c r="B29" s="1329"/>
      <c r="C29" s="1329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59"/>
      <c r="X29" s="83"/>
      <c r="Y29" s="83"/>
      <c r="Z29" s="83"/>
    </row>
    <row r="30" spans="1:26" ht="15.75">
      <c r="A30" s="691"/>
      <c r="B30" s="691"/>
      <c r="C30" s="691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59"/>
      <c r="X30" s="83"/>
      <c r="Y30" s="83"/>
      <c r="Z30" s="83"/>
    </row>
    <row r="31" spans="1:26" ht="18.75" customHeight="1">
      <c r="A31" s="1330" t="s">
        <v>18</v>
      </c>
      <c r="B31" s="1330"/>
      <c r="C31" s="1330"/>
      <c r="D31" s="229">
        <v>281175</v>
      </c>
      <c r="E31" s="694">
        <v>224284</v>
      </c>
      <c r="F31" s="229">
        <v>224284</v>
      </c>
      <c r="G31" s="83"/>
      <c r="H31" s="229"/>
      <c r="I31" s="694"/>
      <c r="J31" s="229">
        <f>SUM(H31:I31)</f>
        <v>0</v>
      </c>
      <c r="K31" s="83"/>
      <c r="L31" s="229"/>
      <c r="M31" s="694">
        <v>696</v>
      </c>
      <c r="N31" s="229">
        <v>696</v>
      </c>
      <c r="O31" s="83"/>
      <c r="P31" s="229"/>
      <c r="Q31" s="694">
        <v>0</v>
      </c>
      <c r="R31" s="229"/>
      <c r="S31" s="83"/>
      <c r="T31" s="229"/>
      <c r="U31" s="694"/>
      <c r="V31" s="229">
        <f>SUM(T31:U31)</f>
        <v>0</v>
      </c>
      <c r="W31" s="59"/>
      <c r="X31" s="229">
        <f>SUM(D31+H31+L31+P31+T31)</f>
        <v>281175</v>
      </c>
      <c r="Y31" s="694">
        <f>SUM(E31+I31+M31+Q31+U31)</f>
        <v>224980</v>
      </c>
      <c r="Z31" s="229">
        <f>SUM(F31+J31+N31+R31+V31)</f>
        <v>224980</v>
      </c>
    </row>
    <row r="32" spans="1:26" ht="19.5" hidden="1" customHeight="1">
      <c r="A32" s="1330"/>
      <c r="B32" s="1330"/>
      <c r="C32" s="1330"/>
      <c r="D32" s="229"/>
      <c r="E32" s="694">
        <v>0</v>
      </c>
      <c r="F32" s="229">
        <f>SUM(D32:E32)</f>
        <v>0</v>
      </c>
      <c r="G32" s="85"/>
      <c r="H32" s="229"/>
      <c r="I32" s="694"/>
      <c r="J32" s="229">
        <f>SUM(H32:I32)</f>
        <v>0</v>
      </c>
      <c r="K32" s="87"/>
      <c r="L32" s="229">
        <v>0</v>
      </c>
      <c r="M32" s="694">
        <v>0</v>
      </c>
      <c r="N32" s="229">
        <f>SUM(L32:M32)</f>
        <v>0</v>
      </c>
      <c r="O32" s="87"/>
      <c r="P32" s="229">
        <v>0</v>
      </c>
      <c r="Q32" s="694">
        <v>0</v>
      </c>
      <c r="R32" s="229">
        <f>SUM(P32:Q32)</f>
        <v>0</v>
      </c>
      <c r="S32" s="87"/>
      <c r="T32" s="229">
        <v>0</v>
      </c>
      <c r="U32" s="694"/>
      <c r="V32" s="229">
        <f>SUM(T32:U32)</f>
        <v>0</v>
      </c>
      <c r="W32" s="88"/>
      <c r="X32" s="229">
        <f>SUM(D32+H32+L32+P32+T32)</f>
        <v>0</v>
      </c>
      <c r="Y32" s="694">
        <v>0</v>
      </c>
      <c r="Z32" s="229">
        <f>SUM(X32:Y32)</f>
        <v>0</v>
      </c>
    </row>
    <row r="33" spans="1:26" ht="19.5" customHeight="1" thickBot="1">
      <c r="A33" s="695"/>
      <c r="B33" s="695"/>
      <c r="C33" s="695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59"/>
      <c r="X33" s="83"/>
      <c r="Y33" s="83"/>
      <c r="Z33" s="83"/>
    </row>
    <row r="34" spans="1:26" ht="19.5" customHeight="1" thickBot="1">
      <c r="A34" s="289" t="s">
        <v>1181</v>
      </c>
      <c r="B34" s="695"/>
      <c r="C34" s="695"/>
      <c r="D34" s="696">
        <f t="shared" ref="D34:Z34" si="4">SUM(D31:D33)</f>
        <v>281175</v>
      </c>
      <c r="E34" s="696">
        <f t="shared" si="4"/>
        <v>224284</v>
      </c>
      <c r="F34" s="696">
        <f t="shared" si="4"/>
        <v>224284</v>
      </c>
      <c r="G34" s="696">
        <f t="shared" si="4"/>
        <v>0</v>
      </c>
      <c r="H34" s="696">
        <f t="shared" si="4"/>
        <v>0</v>
      </c>
      <c r="I34" s="696">
        <f t="shared" si="4"/>
        <v>0</v>
      </c>
      <c r="J34" s="696">
        <f t="shared" si="4"/>
        <v>0</v>
      </c>
      <c r="K34" s="696">
        <f t="shared" si="4"/>
        <v>0</v>
      </c>
      <c r="L34" s="696">
        <f t="shared" si="4"/>
        <v>0</v>
      </c>
      <c r="M34" s="696">
        <f t="shared" si="4"/>
        <v>696</v>
      </c>
      <c r="N34" s="696">
        <f t="shared" si="4"/>
        <v>696</v>
      </c>
      <c r="O34" s="696">
        <f t="shared" si="4"/>
        <v>0</v>
      </c>
      <c r="P34" s="696">
        <f t="shared" si="4"/>
        <v>0</v>
      </c>
      <c r="Q34" s="696">
        <f t="shared" si="4"/>
        <v>0</v>
      </c>
      <c r="R34" s="696">
        <f t="shared" si="4"/>
        <v>0</v>
      </c>
      <c r="S34" s="696">
        <f t="shared" si="4"/>
        <v>0</v>
      </c>
      <c r="T34" s="696">
        <f t="shared" si="4"/>
        <v>0</v>
      </c>
      <c r="U34" s="696">
        <f t="shared" si="4"/>
        <v>0</v>
      </c>
      <c r="V34" s="696">
        <f t="shared" si="4"/>
        <v>0</v>
      </c>
      <c r="W34" s="696">
        <f t="shared" si="4"/>
        <v>0</v>
      </c>
      <c r="X34" s="696">
        <f t="shared" si="4"/>
        <v>281175</v>
      </c>
      <c r="Y34" s="696">
        <f t="shared" si="4"/>
        <v>224980</v>
      </c>
      <c r="Z34" s="696">
        <f t="shared" si="4"/>
        <v>224980</v>
      </c>
    </row>
    <row r="35" spans="1:26" ht="15" customHeight="1">
      <c r="A35" s="289"/>
      <c r="B35" s="695"/>
      <c r="C35" s="695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59"/>
      <c r="X35" s="83"/>
      <c r="Y35" s="83"/>
      <c r="Z35" s="83"/>
    </row>
    <row r="36" spans="1:26" ht="24" customHeight="1">
      <c r="A36" s="1329" t="s">
        <v>1006</v>
      </c>
      <c r="B36" s="1329"/>
      <c r="C36" s="1329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59"/>
      <c r="X36" s="83"/>
      <c r="Y36" s="83"/>
      <c r="Z36" s="83"/>
    </row>
    <row r="37" spans="1:26" ht="15.75">
      <c r="A37" s="691"/>
      <c r="B37" s="691"/>
      <c r="C37" s="691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59"/>
      <c r="X37" s="83"/>
      <c r="Y37" s="83"/>
      <c r="Z37" s="83"/>
    </row>
    <row r="38" spans="1:26" ht="18.75" customHeight="1">
      <c r="A38" s="1330" t="s">
        <v>1005</v>
      </c>
      <c r="B38" s="1330"/>
      <c r="C38" s="1330"/>
      <c r="D38" s="229">
        <v>186155</v>
      </c>
      <c r="E38" s="694">
        <v>151137</v>
      </c>
      <c r="F38" s="229">
        <v>151136</v>
      </c>
      <c r="G38" s="83"/>
      <c r="H38" s="229"/>
      <c r="I38" s="694"/>
      <c r="J38" s="229">
        <f>SUM(H38:I38)</f>
        <v>0</v>
      </c>
      <c r="K38" s="83"/>
      <c r="L38" s="229"/>
      <c r="M38" s="694">
        <v>5880</v>
      </c>
      <c r="N38" s="229">
        <v>5880</v>
      </c>
      <c r="O38" s="83"/>
      <c r="P38" s="229"/>
      <c r="Q38" s="694">
        <v>210439</v>
      </c>
      <c r="R38" s="229">
        <v>210439</v>
      </c>
      <c r="S38" s="83"/>
      <c r="T38" s="229"/>
      <c r="U38" s="694"/>
      <c r="V38" s="229">
        <f>SUM(T38:U38)</f>
        <v>0</v>
      </c>
      <c r="W38" s="59"/>
      <c r="X38" s="229">
        <f>SUM(D38+H38+L38+P38+T38)</f>
        <v>186155</v>
      </c>
      <c r="Y38" s="694">
        <f>SUM(E38+I38+M38+Q38+U38)</f>
        <v>367456</v>
      </c>
      <c r="Z38" s="229">
        <f>SUM(F38+J38+N38+R38+V38)</f>
        <v>367455</v>
      </c>
    </row>
    <row r="39" spans="1:26" ht="15.75" customHeight="1" thickBot="1">
      <c r="A39" s="695"/>
      <c r="B39" s="695"/>
      <c r="C39" s="695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59"/>
      <c r="X39" s="83"/>
      <c r="Y39" s="83"/>
      <c r="Z39" s="83"/>
    </row>
    <row r="40" spans="1:26" ht="19.5" customHeight="1" thickBot="1">
      <c r="A40" s="289" t="s">
        <v>1007</v>
      </c>
      <c r="B40" s="695"/>
      <c r="C40" s="695"/>
      <c r="D40" s="696">
        <f t="shared" ref="D40:Z40" si="5">SUM(D38:D39)</f>
        <v>186155</v>
      </c>
      <c r="E40" s="696">
        <f t="shared" si="5"/>
        <v>151137</v>
      </c>
      <c r="F40" s="696">
        <f t="shared" si="5"/>
        <v>151136</v>
      </c>
      <c r="G40" s="696">
        <f t="shared" si="5"/>
        <v>0</v>
      </c>
      <c r="H40" s="696">
        <f t="shared" si="5"/>
        <v>0</v>
      </c>
      <c r="I40" s="696">
        <f t="shared" si="5"/>
        <v>0</v>
      </c>
      <c r="J40" s="696">
        <f t="shared" si="5"/>
        <v>0</v>
      </c>
      <c r="K40" s="696">
        <f t="shared" si="5"/>
        <v>0</v>
      </c>
      <c r="L40" s="696">
        <f t="shared" si="5"/>
        <v>0</v>
      </c>
      <c r="M40" s="696">
        <f t="shared" si="5"/>
        <v>5880</v>
      </c>
      <c r="N40" s="696">
        <f t="shared" si="5"/>
        <v>5880</v>
      </c>
      <c r="O40" s="696">
        <f t="shared" si="5"/>
        <v>0</v>
      </c>
      <c r="P40" s="696">
        <f t="shared" si="5"/>
        <v>0</v>
      </c>
      <c r="Q40" s="696">
        <f t="shared" si="5"/>
        <v>210439</v>
      </c>
      <c r="R40" s="696">
        <f t="shared" si="5"/>
        <v>210439</v>
      </c>
      <c r="S40" s="696">
        <f t="shared" si="5"/>
        <v>0</v>
      </c>
      <c r="T40" s="696">
        <f t="shared" si="5"/>
        <v>0</v>
      </c>
      <c r="U40" s="696">
        <f t="shared" si="5"/>
        <v>0</v>
      </c>
      <c r="V40" s="696">
        <f t="shared" si="5"/>
        <v>0</v>
      </c>
      <c r="W40" s="696">
        <f t="shared" si="5"/>
        <v>0</v>
      </c>
      <c r="X40" s="696">
        <f t="shared" si="5"/>
        <v>186155</v>
      </c>
      <c r="Y40" s="696">
        <f t="shared" si="5"/>
        <v>367456</v>
      </c>
      <c r="Z40" s="696">
        <f t="shared" si="5"/>
        <v>367455</v>
      </c>
    </row>
    <row r="41" spans="1:26" ht="13.5" customHeight="1">
      <c r="A41" s="289"/>
      <c r="B41" s="691"/>
      <c r="C41" s="691"/>
      <c r="D41" s="84"/>
      <c r="E41" s="84"/>
      <c r="F41" s="84"/>
      <c r="G41" s="85"/>
      <c r="H41" s="86"/>
      <c r="I41" s="288"/>
      <c r="J41" s="86"/>
      <c r="K41" s="87"/>
      <c r="L41" s="86"/>
      <c r="M41" s="288"/>
      <c r="N41" s="86"/>
      <c r="O41" s="87"/>
      <c r="P41" s="86"/>
      <c r="Q41" s="288"/>
      <c r="R41" s="86"/>
      <c r="S41" s="87"/>
      <c r="T41" s="86"/>
      <c r="U41" s="288"/>
      <c r="V41" s="86"/>
      <c r="W41" s="88"/>
      <c r="X41" s="86"/>
      <c r="Y41" s="288"/>
      <c r="Z41" s="86"/>
    </row>
    <row r="42" spans="1:26" ht="22.5" customHeight="1">
      <c r="A42" s="697" t="s">
        <v>564</v>
      </c>
      <c r="B42" s="691"/>
      <c r="C42" s="691"/>
      <c r="D42" s="84"/>
      <c r="E42" s="84"/>
      <c r="F42" s="84"/>
      <c r="G42" s="85"/>
      <c r="H42" s="86"/>
      <c r="I42" s="288"/>
      <c r="J42" s="86"/>
      <c r="K42" s="87"/>
      <c r="L42" s="86"/>
      <c r="M42" s="288"/>
      <c r="N42" s="86"/>
      <c r="O42" s="87"/>
      <c r="P42" s="86"/>
      <c r="Q42" s="288"/>
      <c r="R42" s="86"/>
      <c r="S42" s="87"/>
      <c r="T42" s="86"/>
      <c r="U42" s="288"/>
      <c r="V42" s="86"/>
      <c r="W42" s="88"/>
      <c r="X42" s="86"/>
      <c r="Y42" s="288"/>
      <c r="Z42" s="86"/>
    </row>
    <row r="43" spans="1:26" ht="14.25" customHeight="1">
      <c r="A43" s="289"/>
      <c r="B43" s="691"/>
      <c r="C43" s="691"/>
      <c r="D43" s="84"/>
      <c r="E43" s="84"/>
      <c r="F43" s="84"/>
      <c r="G43" s="85"/>
      <c r="H43" s="86"/>
      <c r="I43" s="288"/>
      <c r="J43" s="86"/>
      <c r="K43" s="87"/>
      <c r="L43" s="86"/>
      <c r="M43" s="288"/>
      <c r="N43" s="86"/>
      <c r="O43" s="87"/>
      <c r="P43" s="86"/>
      <c r="Q43" s="288"/>
      <c r="R43" s="86"/>
      <c r="S43" s="87"/>
      <c r="T43" s="86"/>
      <c r="U43" s="288"/>
      <c r="V43" s="86"/>
      <c r="W43" s="88"/>
      <c r="X43" s="86"/>
      <c r="Y43" s="288"/>
      <c r="Z43" s="86"/>
    </row>
    <row r="44" spans="1:26" ht="15.75" customHeight="1">
      <c r="A44" s="289" t="s">
        <v>1239</v>
      </c>
      <c r="B44" s="691"/>
      <c r="C44" s="691"/>
      <c r="D44" s="84">
        <f t="shared" ref="D44:W44" si="6">SUM(D27)</f>
        <v>1746825</v>
      </c>
      <c r="E44" s="84">
        <f t="shared" si="6"/>
        <v>1765918</v>
      </c>
      <c r="F44" s="84">
        <f t="shared" si="6"/>
        <v>1765918</v>
      </c>
      <c r="G44" s="66">
        <f t="shared" si="6"/>
        <v>0</v>
      </c>
      <c r="H44" s="84">
        <f t="shared" si="6"/>
        <v>0</v>
      </c>
      <c r="I44" s="288">
        <f t="shared" si="6"/>
        <v>0</v>
      </c>
      <c r="J44" s="84">
        <f t="shared" si="6"/>
        <v>0</v>
      </c>
      <c r="K44" s="84">
        <f t="shared" si="6"/>
        <v>0</v>
      </c>
      <c r="L44" s="84">
        <f t="shared" si="6"/>
        <v>0</v>
      </c>
      <c r="M44" s="84">
        <f t="shared" si="6"/>
        <v>6320</v>
      </c>
      <c r="N44" s="84">
        <f t="shared" si="6"/>
        <v>6320</v>
      </c>
      <c r="O44" s="84">
        <f t="shared" si="6"/>
        <v>0</v>
      </c>
      <c r="P44" s="84">
        <f t="shared" si="6"/>
        <v>0</v>
      </c>
      <c r="Q44" s="84">
        <f t="shared" si="6"/>
        <v>1250</v>
      </c>
      <c r="R44" s="84">
        <f t="shared" si="6"/>
        <v>1250</v>
      </c>
      <c r="S44" s="84">
        <f t="shared" si="6"/>
        <v>0</v>
      </c>
      <c r="T44" s="84">
        <f t="shared" si="6"/>
        <v>0</v>
      </c>
      <c r="U44" s="288">
        <f t="shared" si="6"/>
        <v>0</v>
      </c>
      <c r="V44" s="84">
        <f t="shared" si="6"/>
        <v>0</v>
      </c>
      <c r="W44" s="89">
        <f t="shared" si="6"/>
        <v>0</v>
      </c>
      <c r="X44" s="84">
        <f t="shared" ref="X44:Z46" si="7">SUM(D44+H44+L44+P44+T44)</f>
        <v>1746825</v>
      </c>
      <c r="Y44" s="288">
        <f t="shared" si="7"/>
        <v>1773488</v>
      </c>
      <c r="Z44" s="84">
        <f t="shared" si="7"/>
        <v>1773488</v>
      </c>
    </row>
    <row r="45" spans="1:26" ht="19.5" customHeight="1">
      <c r="A45" s="289" t="s">
        <v>566</v>
      </c>
      <c r="B45" s="59"/>
      <c r="C45" s="59"/>
      <c r="D45" s="84">
        <f t="shared" ref="D45:W45" si="8">SUM(D34)</f>
        <v>281175</v>
      </c>
      <c r="E45" s="84">
        <f t="shared" si="8"/>
        <v>224284</v>
      </c>
      <c r="F45" s="84">
        <f t="shared" si="8"/>
        <v>224284</v>
      </c>
      <c r="G45" s="66">
        <f t="shared" si="8"/>
        <v>0</v>
      </c>
      <c r="H45" s="84">
        <f t="shared" si="8"/>
        <v>0</v>
      </c>
      <c r="I45" s="288">
        <f t="shared" si="8"/>
        <v>0</v>
      </c>
      <c r="J45" s="84">
        <f t="shared" si="8"/>
        <v>0</v>
      </c>
      <c r="K45" s="84">
        <f t="shared" si="8"/>
        <v>0</v>
      </c>
      <c r="L45" s="84">
        <f t="shared" si="8"/>
        <v>0</v>
      </c>
      <c r="M45" s="84">
        <f t="shared" si="8"/>
        <v>696</v>
      </c>
      <c r="N45" s="84">
        <f t="shared" si="8"/>
        <v>696</v>
      </c>
      <c r="O45" s="84">
        <f t="shared" si="8"/>
        <v>0</v>
      </c>
      <c r="P45" s="84">
        <f t="shared" si="8"/>
        <v>0</v>
      </c>
      <c r="Q45" s="84">
        <f t="shared" si="8"/>
        <v>0</v>
      </c>
      <c r="R45" s="84">
        <f t="shared" si="8"/>
        <v>0</v>
      </c>
      <c r="S45" s="84">
        <f t="shared" si="8"/>
        <v>0</v>
      </c>
      <c r="T45" s="84">
        <f t="shared" si="8"/>
        <v>0</v>
      </c>
      <c r="U45" s="288">
        <f t="shared" si="8"/>
        <v>0</v>
      </c>
      <c r="V45" s="84">
        <f t="shared" si="8"/>
        <v>0</v>
      </c>
      <c r="W45" s="89">
        <f t="shared" si="8"/>
        <v>0</v>
      </c>
      <c r="X45" s="84">
        <f t="shared" si="7"/>
        <v>281175</v>
      </c>
      <c r="Y45" s="288">
        <f t="shared" si="7"/>
        <v>224980</v>
      </c>
      <c r="Z45" s="84">
        <f t="shared" si="7"/>
        <v>224980</v>
      </c>
    </row>
    <row r="46" spans="1:26" ht="19.5" customHeight="1" thickBot="1">
      <c r="A46" s="289" t="s">
        <v>1008</v>
      </c>
      <c r="B46" s="59"/>
      <c r="C46" s="59"/>
      <c r="D46" s="84">
        <f t="shared" ref="D46:V46" si="9">SUM(D40)</f>
        <v>186155</v>
      </c>
      <c r="E46" s="84">
        <f t="shared" si="9"/>
        <v>151137</v>
      </c>
      <c r="F46" s="84">
        <f t="shared" si="9"/>
        <v>151136</v>
      </c>
      <c r="G46" s="66">
        <f t="shared" si="9"/>
        <v>0</v>
      </c>
      <c r="H46" s="84">
        <f t="shared" si="9"/>
        <v>0</v>
      </c>
      <c r="I46" s="288">
        <f t="shared" si="9"/>
        <v>0</v>
      </c>
      <c r="J46" s="84">
        <f t="shared" si="9"/>
        <v>0</v>
      </c>
      <c r="K46" s="84">
        <f t="shared" si="9"/>
        <v>0</v>
      </c>
      <c r="L46" s="84">
        <f t="shared" si="9"/>
        <v>0</v>
      </c>
      <c r="M46" s="84">
        <f t="shared" si="9"/>
        <v>5880</v>
      </c>
      <c r="N46" s="84">
        <f t="shared" si="9"/>
        <v>5880</v>
      </c>
      <c r="O46" s="84">
        <f t="shared" si="9"/>
        <v>0</v>
      </c>
      <c r="P46" s="84">
        <f t="shared" si="9"/>
        <v>0</v>
      </c>
      <c r="Q46" s="84">
        <f t="shared" si="9"/>
        <v>210439</v>
      </c>
      <c r="R46" s="84">
        <f t="shared" si="9"/>
        <v>210439</v>
      </c>
      <c r="S46" s="84">
        <f t="shared" si="9"/>
        <v>0</v>
      </c>
      <c r="T46" s="84">
        <f t="shared" si="9"/>
        <v>0</v>
      </c>
      <c r="U46" s="288">
        <f t="shared" si="9"/>
        <v>0</v>
      </c>
      <c r="V46" s="84">
        <f t="shared" si="9"/>
        <v>0</v>
      </c>
      <c r="W46" s="89">
        <f>SUM(W35)</f>
        <v>0</v>
      </c>
      <c r="X46" s="84">
        <f t="shared" si="7"/>
        <v>186155</v>
      </c>
      <c r="Y46" s="288">
        <f t="shared" si="7"/>
        <v>367456</v>
      </c>
      <c r="Z46" s="84">
        <f t="shared" si="7"/>
        <v>367455</v>
      </c>
    </row>
    <row r="47" spans="1:26" s="197" customFormat="1" ht="30" customHeight="1" thickBot="1">
      <c r="A47" s="1331" t="s">
        <v>565</v>
      </c>
      <c r="B47" s="1332"/>
      <c r="C47" s="1333"/>
      <c r="D47" s="79">
        <f t="shared" ref="D47:Z47" si="10">SUM(D44:D46)</f>
        <v>2214155</v>
      </c>
      <c r="E47" s="79">
        <f t="shared" si="10"/>
        <v>2141339</v>
      </c>
      <c r="F47" s="79">
        <f t="shared" si="10"/>
        <v>2141338</v>
      </c>
      <c r="G47" s="79">
        <f t="shared" si="10"/>
        <v>0</v>
      </c>
      <c r="H47" s="79">
        <f t="shared" si="10"/>
        <v>0</v>
      </c>
      <c r="I47" s="79">
        <f t="shared" si="10"/>
        <v>0</v>
      </c>
      <c r="J47" s="79">
        <f t="shared" si="10"/>
        <v>0</v>
      </c>
      <c r="K47" s="79">
        <f t="shared" si="10"/>
        <v>0</v>
      </c>
      <c r="L47" s="79">
        <f t="shared" si="10"/>
        <v>0</v>
      </c>
      <c r="M47" s="79">
        <f t="shared" si="10"/>
        <v>12896</v>
      </c>
      <c r="N47" s="79">
        <f t="shared" si="10"/>
        <v>12896</v>
      </c>
      <c r="O47" s="79">
        <f t="shared" si="10"/>
        <v>0</v>
      </c>
      <c r="P47" s="79">
        <f t="shared" si="10"/>
        <v>0</v>
      </c>
      <c r="Q47" s="79">
        <f t="shared" si="10"/>
        <v>211689</v>
      </c>
      <c r="R47" s="79">
        <f t="shared" si="10"/>
        <v>211689</v>
      </c>
      <c r="S47" s="79">
        <f t="shared" si="10"/>
        <v>0</v>
      </c>
      <c r="T47" s="79">
        <f t="shared" si="10"/>
        <v>0</v>
      </c>
      <c r="U47" s="79">
        <f t="shared" si="10"/>
        <v>0</v>
      </c>
      <c r="V47" s="79">
        <f t="shared" si="10"/>
        <v>0</v>
      </c>
      <c r="W47" s="79">
        <f t="shared" si="10"/>
        <v>0</v>
      </c>
      <c r="X47" s="79">
        <f t="shared" si="10"/>
        <v>2214155</v>
      </c>
      <c r="Y47" s="79">
        <f t="shared" si="10"/>
        <v>2365924</v>
      </c>
      <c r="Z47" s="79">
        <f t="shared" si="10"/>
        <v>2365923</v>
      </c>
    </row>
    <row r="48" spans="1:26">
      <c r="A48" s="59"/>
      <c r="B48" s="59"/>
      <c r="C48" s="59"/>
      <c r="D48" s="66"/>
      <c r="E48" s="66"/>
      <c r="F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59"/>
      <c r="X48" s="66"/>
      <c r="Y48" s="66"/>
      <c r="Z48" s="66"/>
    </row>
    <row r="49" spans="1:26" s="699" customFormat="1">
      <c r="A49" s="290" t="s">
        <v>591</v>
      </c>
      <c r="B49" s="128"/>
      <c r="C49" s="128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128"/>
      <c r="X49" s="262"/>
      <c r="Y49" s="698"/>
      <c r="Z49" s="698"/>
    </row>
    <row r="50" spans="1:26" s="699" customFormat="1">
      <c r="A50" s="128"/>
      <c r="B50" s="128"/>
      <c r="C50" s="128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128"/>
      <c r="X50" s="262"/>
      <c r="Y50" s="698"/>
      <c r="Z50" s="698"/>
    </row>
    <row r="51" spans="1:26" s="699" customFormat="1">
      <c r="A51" s="128" t="s">
        <v>217</v>
      </c>
      <c r="B51" s="128"/>
      <c r="C51" s="128"/>
      <c r="D51" s="262">
        <v>0</v>
      </c>
      <c r="E51" s="700">
        <v>0</v>
      </c>
      <c r="F51" s="262">
        <v>0</v>
      </c>
      <c r="G51" s="262"/>
      <c r="H51" s="262"/>
      <c r="I51" s="700"/>
      <c r="J51" s="262">
        <f t="shared" ref="J51:J64" si="11">SUM(H51:I51)</f>
        <v>0</v>
      </c>
      <c r="K51" s="262"/>
      <c r="L51" s="262"/>
      <c r="M51" s="700">
        <v>0</v>
      </c>
      <c r="N51" s="262"/>
      <c r="O51" s="262"/>
      <c r="P51" s="262"/>
      <c r="Q51" s="700">
        <v>0</v>
      </c>
      <c r="R51" s="262"/>
      <c r="S51" s="262"/>
      <c r="T51" s="262">
        <v>0</v>
      </c>
      <c r="U51" s="700"/>
      <c r="V51" s="262">
        <f t="shared" ref="V51:V64" si="12">SUM(T51:U51)</f>
        <v>0</v>
      </c>
      <c r="W51" s="128"/>
      <c r="X51" s="262">
        <f t="shared" ref="X51:Z64" si="13">SUM(D51+H51+L51+P51+T51)</f>
        <v>0</v>
      </c>
      <c r="Y51" s="700">
        <f t="shared" si="13"/>
        <v>0</v>
      </c>
      <c r="Z51" s="262">
        <f t="shared" si="13"/>
        <v>0</v>
      </c>
    </row>
    <row r="52" spans="1:26" s="699" customFormat="1">
      <c r="A52" s="128" t="s">
        <v>305</v>
      </c>
      <c r="B52" s="128"/>
      <c r="C52" s="128"/>
      <c r="D52" s="262">
        <v>5333</v>
      </c>
      <c r="E52" s="700">
        <v>6002</v>
      </c>
      <c r="F52" s="262">
        <v>6002</v>
      </c>
      <c r="G52" s="262"/>
      <c r="H52" s="262"/>
      <c r="I52" s="700"/>
      <c r="J52" s="262">
        <f t="shared" si="11"/>
        <v>0</v>
      </c>
      <c r="K52" s="262"/>
      <c r="L52" s="262"/>
      <c r="M52" s="700">
        <v>0</v>
      </c>
      <c r="N52" s="262"/>
      <c r="O52" s="262"/>
      <c r="P52" s="262"/>
      <c r="Q52" s="700">
        <v>0</v>
      </c>
      <c r="R52" s="262"/>
      <c r="S52" s="262"/>
      <c r="T52" s="262">
        <v>0</v>
      </c>
      <c r="U52" s="700"/>
      <c r="V52" s="262">
        <f t="shared" si="12"/>
        <v>0</v>
      </c>
      <c r="W52" s="128"/>
      <c r="X52" s="262">
        <f t="shared" si="13"/>
        <v>5333</v>
      </c>
      <c r="Y52" s="700">
        <f t="shared" si="13"/>
        <v>6002</v>
      </c>
      <c r="Z52" s="262">
        <f t="shared" si="13"/>
        <v>6002</v>
      </c>
    </row>
    <row r="53" spans="1:26" s="699" customFormat="1">
      <c r="A53" s="128" t="s">
        <v>306</v>
      </c>
      <c r="B53" s="128"/>
      <c r="C53" s="128"/>
      <c r="D53" s="262">
        <v>10614</v>
      </c>
      <c r="E53" s="700">
        <v>11435</v>
      </c>
      <c r="F53" s="262">
        <v>11435</v>
      </c>
      <c r="G53" s="262"/>
      <c r="H53" s="262"/>
      <c r="I53" s="700"/>
      <c r="J53" s="262">
        <f t="shared" si="11"/>
        <v>0</v>
      </c>
      <c r="K53" s="262"/>
      <c r="L53" s="262"/>
      <c r="M53" s="700">
        <v>0</v>
      </c>
      <c r="N53" s="262"/>
      <c r="O53" s="262"/>
      <c r="P53" s="262"/>
      <c r="Q53" s="700">
        <v>0</v>
      </c>
      <c r="R53" s="262"/>
      <c r="S53" s="262"/>
      <c r="T53" s="262">
        <v>0</v>
      </c>
      <c r="U53" s="700"/>
      <c r="V53" s="262">
        <f t="shared" si="12"/>
        <v>0</v>
      </c>
      <c r="W53" s="128"/>
      <c r="X53" s="262">
        <f t="shared" si="13"/>
        <v>10614</v>
      </c>
      <c r="Y53" s="700">
        <f t="shared" si="13"/>
        <v>11435</v>
      </c>
      <c r="Z53" s="262">
        <f t="shared" si="13"/>
        <v>11435</v>
      </c>
    </row>
    <row r="54" spans="1:26" s="699" customFormat="1">
      <c r="A54" s="128" t="s">
        <v>308</v>
      </c>
      <c r="B54" s="128"/>
      <c r="C54" s="128"/>
      <c r="D54" s="262">
        <v>3385</v>
      </c>
      <c r="E54" s="700">
        <v>3267</v>
      </c>
      <c r="F54" s="262">
        <v>3267</v>
      </c>
      <c r="G54" s="262"/>
      <c r="H54" s="262"/>
      <c r="I54" s="700"/>
      <c r="J54" s="262">
        <f t="shared" si="11"/>
        <v>0</v>
      </c>
      <c r="K54" s="262"/>
      <c r="L54" s="262"/>
      <c r="M54" s="700">
        <v>0</v>
      </c>
      <c r="N54" s="262"/>
      <c r="O54" s="262"/>
      <c r="P54" s="262"/>
      <c r="Q54" s="700">
        <v>0</v>
      </c>
      <c r="R54" s="262"/>
      <c r="S54" s="262"/>
      <c r="T54" s="262">
        <v>0</v>
      </c>
      <c r="U54" s="700"/>
      <c r="V54" s="262">
        <f t="shared" si="12"/>
        <v>0</v>
      </c>
      <c r="W54" s="128"/>
      <c r="X54" s="262">
        <f t="shared" si="13"/>
        <v>3385</v>
      </c>
      <c r="Y54" s="700">
        <f t="shared" si="13"/>
        <v>3267</v>
      </c>
      <c r="Z54" s="262">
        <f t="shared" si="13"/>
        <v>3267</v>
      </c>
    </row>
    <row r="55" spans="1:26" s="699" customFormat="1">
      <c r="A55" s="128" t="s">
        <v>546</v>
      </c>
      <c r="B55" s="128"/>
      <c r="C55" s="128"/>
      <c r="D55" s="262">
        <v>8319</v>
      </c>
      <c r="E55" s="700">
        <v>9360</v>
      </c>
      <c r="F55" s="262">
        <v>9360</v>
      </c>
      <c r="G55" s="262"/>
      <c r="H55" s="262"/>
      <c r="I55" s="700"/>
      <c r="J55" s="262">
        <f t="shared" si="11"/>
        <v>0</v>
      </c>
      <c r="K55" s="262"/>
      <c r="L55" s="262"/>
      <c r="M55" s="700">
        <v>0</v>
      </c>
      <c r="N55" s="262"/>
      <c r="O55" s="262"/>
      <c r="P55" s="262"/>
      <c r="Q55" s="700">
        <v>0</v>
      </c>
      <c r="R55" s="262"/>
      <c r="S55" s="262"/>
      <c r="T55" s="262">
        <v>0</v>
      </c>
      <c r="U55" s="700"/>
      <c r="V55" s="262">
        <f t="shared" si="12"/>
        <v>0</v>
      </c>
      <c r="W55" s="128"/>
      <c r="X55" s="262">
        <f t="shared" si="13"/>
        <v>8319</v>
      </c>
      <c r="Y55" s="700">
        <f t="shared" si="13"/>
        <v>9360</v>
      </c>
      <c r="Z55" s="262">
        <f t="shared" si="13"/>
        <v>9360</v>
      </c>
    </row>
    <row r="56" spans="1:26" s="699" customFormat="1">
      <c r="A56" s="128" t="s">
        <v>547</v>
      </c>
      <c r="B56" s="128"/>
      <c r="C56" s="128"/>
      <c r="D56" s="262">
        <v>9209</v>
      </c>
      <c r="E56" s="700">
        <v>10071</v>
      </c>
      <c r="F56" s="262">
        <v>10071</v>
      </c>
      <c r="G56" s="262"/>
      <c r="H56" s="262"/>
      <c r="I56" s="700"/>
      <c r="J56" s="262">
        <f t="shared" si="11"/>
        <v>0</v>
      </c>
      <c r="K56" s="262"/>
      <c r="L56" s="262"/>
      <c r="M56" s="700">
        <v>0</v>
      </c>
      <c r="N56" s="262"/>
      <c r="O56" s="262"/>
      <c r="P56" s="262"/>
      <c r="Q56" s="700">
        <v>0</v>
      </c>
      <c r="R56" s="262"/>
      <c r="S56" s="262"/>
      <c r="T56" s="262">
        <v>0</v>
      </c>
      <c r="U56" s="700"/>
      <c r="V56" s="262">
        <f t="shared" si="12"/>
        <v>0</v>
      </c>
      <c r="W56" s="128"/>
      <c r="X56" s="262">
        <f t="shared" si="13"/>
        <v>9209</v>
      </c>
      <c r="Y56" s="700">
        <f t="shared" si="13"/>
        <v>10071</v>
      </c>
      <c r="Z56" s="262">
        <f t="shared" si="13"/>
        <v>10071</v>
      </c>
    </row>
    <row r="57" spans="1:26" s="699" customFormat="1">
      <c r="A57" s="128" t="s">
        <v>575</v>
      </c>
      <c r="B57" s="128"/>
      <c r="C57" s="128"/>
      <c r="D57" s="262">
        <v>5132</v>
      </c>
      <c r="E57" s="700">
        <v>5760</v>
      </c>
      <c r="F57" s="262">
        <v>5760</v>
      </c>
      <c r="G57" s="262"/>
      <c r="H57" s="262"/>
      <c r="I57" s="700"/>
      <c r="J57" s="262">
        <f t="shared" si="11"/>
        <v>0</v>
      </c>
      <c r="K57" s="262"/>
      <c r="L57" s="262"/>
      <c r="M57" s="700">
        <v>0</v>
      </c>
      <c r="N57" s="262"/>
      <c r="O57" s="262"/>
      <c r="P57" s="262"/>
      <c r="Q57" s="700">
        <v>0</v>
      </c>
      <c r="R57" s="262"/>
      <c r="S57" s="262"/>
      <c r="T57" s="262">
        <v>0</v>
      </c>
      <c r="U57" s="700"/>
      <c r="V57" s="262">
        <f t="shared" si="12"/>
        <v>0</v>
      </c>
      <c r="W57" s="128"/>
      <c r="X57" s="262">
        <f t="shared" si="13"/>
        <v>5132</v>
      </c>
      <c r="Y57" s="700">
        <f t="shared" si="13"/>
        <v>5760</v>
      </c>
      <c r="Z57" s="262">
        <f t="shared" si="13"/>
        <v>5760</v>
      </c>
    </row>
    <row r="58" spans="1:26" s="699" customFormat="1">
      <c r="A58" s="128" t="s">
        <v>576</v>
      </c>
      <c r="D58" s="262">
        <v>2758</v>
      </c>
      <c r="E58" s="700">
        <v>2620</v>
      </c>
      <c r="F58" s="262">
        <v>2620</v>
      </c>
      <c r="G58" s="262"/>
      <c r="H58" s="262"/>
      <c r="I58" s="700"/>
      <c r="J58" s="262">
        <f t="shared" si="11"/>
        <v>0</v>
      </c>
      <c r="K58" s="262"/>
      <c r="L58" s="262"/>
      <c r="M58" s="700">
        <v>0</v>
      </c>
      <c r="N58" s="262"/>
      <c r="O58" s="262"/>
      <c r="P58" s="262"/>
      <c r="Q58" s="700">
        <v>0</v>
      </c>
      <c r="R58" s="262"/>
      <c r="S58" s="262"/>
      <c r="T58" s="262">
        <v>0</v>
      </c>
      <c r="U58" s="700"/>
      <c r="V58" s="262">
        <f t="shared" si="12"/>
        <v>0</v>
      </c>
      <c r="W58" s="128"/>
      <c r="X58" s="262">
        <f t="shared" si="13"/>
        <v>2758</v>
      </c>
      <c r="Y58" s="700">
        <f t="shared" si="13"/>
        <v>2620</v>
      </c>
      <c r="Z58" s="262">
        <f t="shared" si="13"/>
        <v>2620</v>
      </c>
    </row>
    <row r="59" spans="1:26" s="699" customFormat="1">
      <c r="A59" s="128" t="s">
        <v>577</v>
      </c>
      <c r="D59" s="262">
        <v>8407</v>
      </c>
      <c r="E59" s="700">
        <v>8779</v>
      </c>
      <c r="F59" s="262">
        <v>8779</v>
      </c>
      <c r="G59" s="262"/>
      <c r="H59" s="262"/>
      <c r="I59" s="700"/>
      <c r="J59" s="262">
        <f t="shared" si="11"/>
        <v>0</v>
      </c>
      <c r="K59" s="262"/>
      <c r="L59" s="262"/>
      <c r="M59" s="700">
        <v>0</v>
      </c>
      <c r="N59" s="262"/>
      <c r="O59" s="262"/>
      <c r="P59" s="262"/>
      <c r="Q59" s="700">
        <v>0</v>
      </c>
      <c r="R59" s="262"/>
      <c r="S59" s="262"/>
      <c r="T59" s="262">
        <v>0</v>
      </c>
      <c r="U59" s="700"/>
      <c r="V59" s="262">
        <f t="shared" si="12"/>
        <v>0</v>
      </c>
      <c r="W59" s="128"/>
      <c r="X59" s="262">
        <f t="shared" si="13"/>
        <v>8407</v>
      </c>
      <c r="Y59" s="700">
        <f t="shared" si="13"/>
        <v>8779</v>
      </c>
      <c r="Z59" s="262">
        <f t="shared" si="13"/>
        <v>8779</v>
      </c>
    </row>
    <row r="60" spans="1:26" s="699" customFormat="1">
      <c r="A60" s="128" t="s">
        <v>676</v>
      </c>
      <c r="D60" s="262">
        <v>4443</v>
      </c>
      <c r="E60" s="700">
        <v>4941</v>
      </c>
      <c r="F60" s="262">
        <v>4941</v>
      </c>
      <c r="G60" s="262"/>
      <c r="H60" s="262"/>
      <c r="I60" s="700"/>
      <c r="J60" s="262">
        <f t="shared" si="11"/>
        <v>0</v>
      </c>
      <c r="K60" s="262"/>
      <c r="L60" s="262"/>
      <c r="M60" s="700">
        <v>0</v>
      </c>
      <c r="N60" s="262"/>
      <c r="O60" s="262"/>
      <c r="P60" s="262"/>
      <c r="Q60" s="700">
        <v>0</v>
      </c>
      <c r="R60" s="262"/>
      <c r="S60" s="262"/>
      <c r="T60" s="262">
        <v>0</v>
      </c>
      <c r="U60" s="700"/>
      <c r="V60" s="262">
        <f t="shared" si="12"/>
        <v>0</v>
      </c>
      <c r="W60" s="128"/>
      <c r="X60" s="262">
        <f t="shared" si="13"/>
        <v>4443</v>
      </c>
      <c r="Y60" s="700">
        <f t="shared" si="13"/>
        <v>4941</v>
      </c>
      <c r="Z60" s="262">
        <f t="shared" si="13"/>
        <v>4941</v>
      </c>
    </row>
    <row r="61" spans="1:26" s="699" customFormat="1">
      <c r="A61" s="128" t="s">
        <v>579</v>
      </c>
      <c r="D61" s="698">
        <v>10341</v>
      </c>
      <c r="E61" s="700">
        <v>11337</v>
      </c>
      <c r="F61" s="698">
        <v>11337</v>
      </c>
      <c r="G61" s="262"/>
      <c r="H61" s="698"/>
      <c r="I61" s="700"/>
      <c r="J61" s="262">
        <f t="shared" si="11"/>
        <v>0</v>
      </c>
      <c r="K61" s="698"/>
      <c r="L61" s="698"/>
      <c r="M61" s="700">
        <v>0</v>
      </c>
      <c r="N61" s="262"/>
      <c r="O61" s="698"/>
      <c r="P61" s="698"/>
      <c r="Q61" s="700">
        <v>0</v>
      </c>
      <c r="R61" s="262"/>
      <c r="S61" s="698"/>
      <c r="T61" s="262">
        <v>0</v>
      </c>
      <c r="U61" s="700"/>
      <c r="V61" s="262">
        <f t="shared" si="12"/>
        <v>0</v>
      </c>
      <c r="X61" s="262">
        <f t="shared" si="13"/>
        <v>10341</v>
      </c>
      <c r="Y61" s="700">
        <f t="shared" si="13"/>
        <v>11337</v>
      </c>
      <c r="Z61" s="262">
        <f t="shared" si="13"/>
        <v>11337</v>
      </c>
    </row>
    <row r="62" spans="1:26" s="699" customFormat="1">
      <c r="A62" s="128" t="s">
        <v>677</v>
      </c>
      <c r="D62" s="698">
        <v>0</v>
      </c>
      <c r="E62" s="700">
        <v>0</v>
      </c>
      <c r="F62" s="698">
        <v>0</v>
      </c>
      <c r="G62" s="262"/>
      <c r="H62" s="698"/>
      <c r="I62" s="700"/>
      <c r="J62" s="262">
        <f t="shared" si="11"/>
        <v>0</v>
      </c>
      <c r="K62" s="698"/>
      <c r="L62" s="698"/>
      <c r="M62" s="700">
        <v>0</v>
      </c>
      <c r="N62" s="262"/>
      <c r="O62" s="698"/>
      <c r="P62" s="698"/>
      <c r="Q62" s="700">
        <v>0</v>
      </c>
      <c r="R62" s="262"/>
      <c r="S62" s="698"/>
      <c r="T62" s="262">
        <v>0</v>
      </c>
      <c r="U62" s="700"/>
      <c r="V62" s="262">
        <f t="shared" si="12"/>
        <v>0</v>
      </c>
      <c r="X62" s="262">
        <f t="shared" si="13"/>
        <v>0</v>
      </c>
      <c r="Y62" s="700">
        <f t="shared" si="13"/>
        <v>0</v>
      </c>
      <c r="Z62" s="262">
        <f t="shared" si="13"/>
        <v>0</v>
      </c>
    </row>
    <row r="63" spans="1:26" s="699" customFormat="1">
      <c r="A63" s="128" t="s">
        <v>961</v>
      </c>
      <c r="D63" s="698">
        <v>14304</v>
      </c>
      <c r="E63" s="700">
        <v>15219</v>
      </c>
      <c r="F63" s="698">
        <v>15219</v>
      </c>
      <c r="G63" s="262"/>
      <c r="H63" s="698"/>
      <c r="I63" s="700"/>
      <c r="J63" s="262">
        <f t="shared" si="11"/>
        <v>0</v>
      </c>
      <c r="K63" s="698"/>
      <c r="L63" s="698"/>
      <c r="M63" s="700">
        <v>0</v>
      </c>
      <c r="N63" s="262"/>
      <c r="O63" s="698"/>
      <c r="P63" s="698"/>
      <c r="Q63" s="700">
        <v>0</v>
      </c>
      <c r="R63" s="262"/>
      <c r="S63" s="698"/>
      <c r="T63" s="262">
        <v>0</v>
      </c>
      <c r="U63" s="700"/>
      <c r="V63" s="262">
        <f t="shared" si="12"/>
        <v>0</v>
      </c>
      <c r="X63" s="262">
        <f t="shared" si="13"/>
        <v>14304</v>
      </c>
      <c r="Y63" s="700">
        <f t="shared" si="13"/>
        <v>15219</v>
      </c>
      <c r="Z63" s="262">
        <f t="shared" si="13"/>
        <v>15219</v>
      </c>
    </row>
    <row r="64" spans="1:26" s="699" customFormat="1">
      <c r="A64" s="128" t="s">
        <v>646</v>
      </c>
      <c r="D64" s="698">
        <v>3777</v>
      </c>
      <c r="E64" s="700">
        <v>4100</v>
      </c>
      <c r="F64" s="698">
        <v>4100</v>
      </c>
      <c r="G64" s="262"/>
      <c r="H64" s="698"/>
      <c r="I64" s="700"/>
      <c r="J64" s="262">
        <f t="shared" si="11"/>
        <v>0</v>
      </c>
      <c r="K64" s="698"/>
      <c r="L64" s="698"/>
      <c r="M64" s="700">
        <v>0</v>
      </c>
      <c r="N64" s="262"/>
      <c r="O64" s="698"/>
      <c r="P64" s="698"/>
      <c r="Q64" s="700">
        <v>0</v>
      </c>
      <c r="R64" s="262"/>
      <c r="S64" s="698"/>
      <c r="T64" s="262">
        <v>0</v>
      </c>
      <c r="U64" s="700"/>
      <c r="V64" s="262">
        <f t="shared" si="12"/>
        <v>0</v>
      </c>
      <c r="X64" s="262">
        <f t="shared" si="13"/>
        <v>3777</v>
      </c>
      <c r="Y64" s="700">
        <f t="shared" si="13"/>
        <v>4100</v>
      </c>
      <c r="Z64" s="262">
        <f t="shared" si="13"/>
        <v>4100</v>
      </c>
    </row>
    <row r="65" spans="1:26" s="699" customFormat="1" ht="13.5" thickBot="1">
      <c r="D65" s="698"/>
      <c r="E65" s="698"/>
      <c r="F65" s="698"/>
      <c r="G65" s="262"/>
      <c r="H65" s="698"/>
      <c r="I65" s="698"/>
      <c r="J65" s="698"/>
      <c r="K65" s="698"/>
      <c r="L65" s="698"/>
      <c r="M65" s="698"/>
      <c r="N65" s="698"/>
      <c r="O65" s="698"/>
      <c r="P65" s="698"/>
      <c r="Q65" s="698"/>
      <c r="R65" s="698"/>
      <c r="S65" s="698"/>
      <c r="T65" s="262"/>
      <c r="U65" s="262"/>
      <c r="V65" s="262"/>
      <c r="X65" s="698"/>
      <c r="Y65" s="698"/>
      <c r="Z65" s="698"/>
    </row>
    <row r="66" spans="1:26" s="699" customFormat="1" ht="13.5" thickBot="1">
      <c r="A66" s="701" t="s">
        <v>675</v>
      </c>
      <c r="B66" s="702"/>
      <c r="C66" s="702"/>
      <c r="D66" s="703">
        <f t="shared" ref="D66:Z66" si="14">SUM(D51:D65)</f>
        <v>86022</v>
      </c>
      <c r="E66" s="703">
        <f t="shared" si="14"/>
        <v>92891</v>
      </c>
      <c r="F66" s="703">
        <f t="shared" si="14"/>
        <v>92891</v>
      </c>
      <c r="G66" s="703">
        <f t="shared" si="14"/>
        <v>0</v>
      </c>
      <c r="H66" s="703">
        <f t="shared" si="14"/>
        <v>0</v>
      </c>
      <c r="I66" s="703">
        <f t="shared" si="14"/>
        <v>0</v>
      </c>
      <c r="J66" s="703">
        <f t="shared" si="14"/>
        <v>0</v>
      </c>
      <c r="K66" s="703">
        <f t="shared" si="14"/>
        <v>0</v>
      </c>
      <c r="L66" s="703">
        <f t="shared" si="14"/>
        <v>0</v>
      </c>
      <c r="M66" s="703">
        <f t="shared" si="14"/>
        <v>0</v>
      </c>
      <c r="N66" s="703">
        <f t="shared" si="14"/>
        <v>0</v>
      </c>
      <c r="O66" s="703">
        <f t="shared" si="14"/>
        <v>0</v>
      </c>
      <c r="P66" s="703">
        <f t="shared" si="14"/>
        <v>0</v>
      </c>
      <c r="Q66" s="703">
        <f t="shared" si="14"/>
        <v>0</v>
      </c>
      <c r="R66" s="703">
        <f t="shared" si="14"/>
        <v>0</v>
      </c>
      <c r="S66" s="703">
        <f t="shared" si="14"/>
        <v>0</v>
      </c>
      <c r="T66" s="703">
        <f t="shared" si="14"/>
        <v>0</v>
      </c>
      <c r="U66" s="703">
        <f t="shared" si="14"/>
        <v>0</v>
      </c>
      <c r="V66" s="703">
        <f t="shared" si="14"/>
        <v>0</v>
      </c>
      <c r="W66" s="703">
        <f t="shared" si="14"/>
        <v>0</v>
      </c>
      <c r="X66" s="703">
        <f t="shared" si="14"/>
        <v>86022</v>
      </c>
      <c r="Y66" s="703">
        <f t="shared" si="14"/>
        <v>92891</v>
      </c>
      <c r="Z66" s="703">
        <f t="shared" si="14"/>
        <v>92891</v>
      </c>
    </row>
    <row r="67" spans="1:26">
      <c r="T67" s="66"/>
      <c r="U67" s="66"/>
      <c r="V67" s="66"/>
    </row>
    <row r="68" spans="1:26">
      <c r="T68" s="66"/>
      <c r="U68" s="66"/>
      <c r="V68" s="66"/>
    </row>
    <row r="69" spans="1:26">
      <c r="T69" s="66"/>
      <c r="U69" s="66"/>
      <c r="V69" s="66"/>
    </row>
    <row r="70" spans="1:26">
      <c r="T70" s="66"/>
      <c r="U70" s="66"/>
      <c r="V70" s="66"/>
    </row>
    <row r="71" spans="1:26">
      <c r="T71" s="66"/>
      <c r="U71" s="66"/>
      <c r="V71" s="66"/>
    </row>
    <row r="72" spans="1:26">
      <c r="T72" s="66"/>
      <c r="U72" s="66"/>
      <c r="V72" s="66"/>
    </row>
    <row r="73" spans="1:26">
      <c r="T73" s="66"/>
      <c r="U73" s="66"/>
      <c r="V73" s="66"/>
    </row>
    <row r="74" spans="1:26">
      <c r="T74" s="66"/>
      <c r="U74" s="66"/>
      <c r="V74" s="66"/>
    </row>
    <row r="75" spans="1:26">
      <c r="T75" s="66"/>
      <c r="U75" s="66"/>
      <c r="V75" s="66"/>
    </row>
    <row r="76" spans="1:26">
      <c r="T76" s="66"/>
      <c r="U76" s="66"/>
      <c r="V76" s="66"/>
    </row>
    <row r="77" spans="1:26">
      <c r="T77" s="66"/>
      <c r="U77" s="66"/>
      <c r="V77" s="66"/>
    </row>
    <row r="78" spans="1:26">
      <c r="T78" s="66"/>
      <c r="U78" s="66"/>
      <c r="V78" s="66"/>
    </row>
    <row r="79" spans="1:26">
      <c r="T79" s="66"/>
      <c r="U79" s="66"/>
      <c r="V79" s="66"/>
    </row>
    <row r="80" spans="1:26">
      <c r="T80" s="66"/>
      <c r="U80" s="66"/>
      <c r="V80" s="66"/>
    </row>
    <row r="81" spans="20:22">
      <c r="T81" s="66"/>
      <c r="U81" s="66"/>
      <c r="V81" s="66"/>
    </row>
    <row r="82" spans="20:22">
      <c r="T82" s="66"/>
      <c r="U82" s="66"/>
      <c r="V82" s="66"/>
    </row>
    <row r="83" spans="20:22">
      <c r="T83" s="66"/>
      <c r="U83" s="66"/>
      <c r="V83" s="66"/>
    </row>
    <row r="84" spans="20:22">
      <c r="T84" s="66"/>
      <c r="U84" s="66"/>
      <c r="V84" s="66"/>
    </row>
    <row r="85" spans="20:22">
      <c r="T85" s="66"/>
      <c r="U85" s="66"/>
      <c r="V85" s="66"/>
    </row>
    <row r="86" spans="20:22">
      <c r="T86" s="66"/>
      <c r="U86" s="66"/>
      <c r="V86" s="66"/>
    </row>
    <row r="87" spans="20:22">
      <c r="T87" s="66"/>
      <c r="U87" s="66"/>
      <c r="V87" s="66"/>
    </row>
    <row r="88" spans="20:22">
      <c r="T88" s="66"/>
      <c r="U88" s="66"/>
      <c r="V88" s="66"/>
    </row>
    <row r="89" spans="20:22">
      <c r="T89" s="66"/>
      <c r="U89" s="66"/>
      <c r="V89" s="66"/>
    </row>
    <row r="90" spans="20:22">
      <c r="T90" s="66"/>
      <c r="U90" s="66"/>
      <c r="V90" s="66"/>
    </row>
    <row r="91" spans="20:22">
      <c r="T91" s="66"/>
      <c r="U91" s="66"/>
      <c r="V91" s="66"/>
    </row>
    <row r="92" spans="20:22">
      <c r="T92" s="66"/>
      <c r="U92" s="66"/>
      <c r="V92" s="66"/>
    </row>
    <row r="93" spans="20:22">
      <c r="T93" s="66"/>
      <c r="U93" s="66"/>
      <c r="V93" s="66"/>
    </row>
    <row r="94" spans="20:22">
      <c r="T94" s="66"/>
      <c r="U94" s="66"/>
      <c r="V94" s="66"/>
    </row>
    <row r="95" spans="20:22">
      <c r="T95" s="66"/>
      <c r="U95" s="66"/>
      <c r="V95" s="66"/>
    </row>
    <row r="96" spans="20:22">
      <c r="T96" s="66"/>
      <c r="U96" s="66"/>
      <c r="V96" s="66"/>
    </row>
    <row r="97" spans="20:22">
      <c r="T97" s="66"/>
      <c r="U97" s="66"/>
      <c r="V97" s="66"/>
    </row>
    <row r="98" spans="20:22">
      <c r="T98" s="66"/>
      <c r="U98" s="66"/>
      <c r="V98" s="66"/>
    </row>
    <row r="99" spans="20:22">
      <c r="T99" s="66"/>
      <c r="U99" s="66"/>
      <c r="V99" s="66"/>
    </row>
    <row r="100" spans="20:22">
      <c r="T100" s="66"/>
      <c r="U100" s="66"/>
      <c r="V100" s="66"/>
    </row>
    <row r="101" spans="20:22">
      <c r="T101" s="66"/>
      <c r="U101" s="66"/>
      <c r="V101" s="66"/>
    </row>
    <row r="102" spans="20:22">
      <c r="T102" s="66"/>
      <c r="U102" s="66"/>
      <c r="V102" s="66"/>
    </row>
    <row r="103" spans="20:22">
      <c r="T103" s="66"/>
      <c r="U103" s="66"/>
      <c r="V103" s="66"/>
    </row>
    <row r="104" spans="20:22">
      <c r="T104" s="66"/>
      <c r="U104" s="66"/>
      <c r="V104" s="66"/>
    </row>
    <row r="105" spans="20:22">
      <c r="T105" s="66"/>
      <c r="U105" s="66"/>
      <c r="V105" s="66"/>
    </row>
    <row r="106" spans="20:22">
      <c r="T106" s="66"/>
      <c r="U106" s="66"/>
      <c r="V106" s="66"/>
    </row>
    <row r="107" spans="20:22">
      <c r="T107" s="66"/>
      <c r="U107" s="66"/>
      <c r="V107" s="66"/>
    </row>
    <row r="108" spans="20:22">
      <c r="T108" s="66"/>
      <c r="U108" s="66"/>
      <c r="V108" s="66"/>
    </row>
    <row r="109" spans="20:22">
      <c r="T109" s="66"/>
      <c r="U109" s="66"/>
      <c r="V109" s="66"/>
    </row>
    <row r="110" spans="20:22">
      <c r="T110" s="66"/>
      <c r="U110" s="66"/>
      <c r="V110" s="66"/>
    </row>
    <row r="111" spans="20:22">
      <c r="T111" s="66"/>
      <c r="U111" s="66"/>
      <c r="V111" s="66"/>
    </row>
    <row r="112" spans="20:22">
      <c r="T112" s="66"/>
      <c r="U112" s="66"/>
      <c r="V112" s="66"/>
    </row>
    <row r="113" spans="20:22">
      <c r="T113" s="66"/>
      <c r="U113" s="66"/>
      <c r="V113" s="66"/>
    </row>
    <row r="114" spans="20:22">
      <c r="T114" s="66"/>
      <c r="U114" s="66"/>
      <c r="V114" s="66"/>
    </row>
    <row r="115" spans="20:22">
      <c r="T115" s="66"/>
      <c r="U115" s="66"/>
      <c r="V115" s="66"/>
    </row>
    <row r="116" spans="20:22">
      <c r="T116" s="66"/>
      <c r="U116" s="66"/>
      <c r="V116" s="66"/>
    </row>
    <row r="117" spans="20:22">
      <c r="T117" s="66"/>
      <c r="U117" s="66"/>
      <c r="V117" s="66"/>
    </row>
    <row r="118" spans="20:22">
      <c r="T118" s="66"/>
      <c r="U118" s="66"/>
      <c r="V118" s="66"/>
    </row>
  </sheetData>
  <mergeCells count="22">
    <mergeCell ref="A29:C29"/>
    <mergeCell ref="A31:C31"/>
    <mergeCell ref="A47:C47"/>
    <mergeCell ref="H4:J4"/>
    <mergeCell ref="A36:C36"/>
    <mergeCell ref="A38:C38"/>
    <mergeCell ref="A32:C32"/>
    <mergeCell ref="A7:C7"/>
    <mergeCell ref="A1:Z1"/>
    <mergeCell ref="A2:Z2"/>
    <mergeCell ref="A3:C5"/>
    <mergeCell ref="D3:F3"/>
    <mergeCell ref="H3:J3"/>
    <mergeCell ref="L3:N3"/>
    <mergeCell ref="P3:R3"/>
    <mergeCell ref="T3:V3"/>
    <mergeCell ref="T4:V4"/>
    <mergeCell ref="L4:N4"/>
    <mergeCell ref="X3:Z3"/>
    <mergeCell ref="D4:F4"/>
    <mergeCell ref="X4:Z4"/>
    <mergeCell ref="P4:R4"/>
  </mergeCells>
  <phoneticPr fontId="17" type="noConversion"/>
  <printOptions horizontalCentered="1"/>
  <pageMargins left="0.19685039370078741" right="0.19685039370078741" top="0.55118110236220474" bottom="0.35433070866141736" header="0.31496062992125984" footer="0.19685039370078741"/>
  <pageSetup paperSize="9" scale="60" orientation="landscape" r:id="rId1"/>
  <headerFooter alignWithMargins="0">
    <oddHeader>&amp;C2.3.m.a 21/2015.(V.4.) önkormányzati rendelethez&amp;R&amp;8 2.3. m. a .../2015 (......) önkormányzati rendelethez</oddHeader>
    <oddFooter>&amp;C&amp;P</oddFooter>
  </headerFooter>
  <rowBreaks count="1" manualBreakCount="1">
    <brk id="47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6"/>
  <dimension ref="A1:M61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/>
  <cols>
    <col min="1" max="1" width="55.5703125" style="100" customWidth="1"/>
    <col min="2" max="4" width="11.7109375" style="100" customWidth="1"/>
    <col min="5" max="5" width="11.7109375" style="543" customWidth="1"/>
    <col min="6" max="8" width="11.7109375" style="100" customWidth="1"/>
    <col min="9" max="9" width="11.7109375" style="543" customWidth="1"/>
    <col min="10" max="12" width="11.7109375" style="100" customWidth="1"/>
    <col min="13" max="13" width="11.7109375" style="543" customWidth="1"/>
    <col min="14" max="16384" width="9.140625" style="70"/>
  </cols>
  <sheetData>
    <row r="1" spans="1:13" ht="27.75" customHeight="1">
      <c r="A1" s="1340" t="s">
        <v>1469</v>
      </c>
      <c r="B1" s="1341"/>
      <c r="C1" s="1341"/>
      <c r="D1" s="1341"/>
      <c r="E1" s="1341"/>
      <c r="F1" s="1341"/>
      <c r="G1" s="1341"/>
      <c r="H1" s="1341"/>
      <c r="I1" s="1341"/>
      <c r="J1" s="1341"/>
      <c r="K1" s="1341"/>
      <c r="L1" s="1341"/>
      <c r="M1" s="70"/>
    </row>
    <row r="2" spans="1:13" ht="11.25" customHeight="1" thickBot="1">
      <c r="A2" s="371"/>
      <c r="B2" s="125"/>
      <c r="C2" s="125"/>
      <c r="D2" s="125"/>
      <c r="E2" s="555"/>
      <c r="F2" s="125"/>
      <c r="G2" s="125"/>
      <c r="H2" s="125"/>
      <c r="I2" s="555"/>
      <c r="J2" s="125"/>
      <c r="K2" s="1342"/>
      <c r="L2" s="1343"/>
      <c r="M2" s="572" t="s">
        <v>993</v>
      </c>
    </row>
    <row r="3" spans="1:13" ht="20.25" customHeight="1">
      <c r="A3" s="372" t="s">
        <v>1234</v>
      </c>
      <c r="B3" s="1344" t="s">
        <v>319</v>
      </c>
      <c r="C3" s="1345"/>
      <c r="D3" s="1345"/>
      <c r="E3" s="1346"/>
      <c r="F3" s="1344" t="s">
        <v>517</v>
      </c>
      <c r="G3" s="1345"/>
      <c r="H3" s="1345"/>
      <c r="I3" s="1347"/>
      <c r="J3" s="1344" t="s">
        <v>1240</v>
      </c>
      <c r="K3" s="1345"/>
      <c r="L3" s="1345"/>
      <c r="M3" s="1347"/>
    </row>
    <row r="4" spans="1:13" ht="13.5" customHeight="1" thickBot="1">
      <c r="A4" s="373"/>
      <c r="B4" s="1336"/>
      <c r="C4" s="1337"/>
      <c r="D4" s="1337"/>
      <c r="E4" s="1339"/>
      <c r="F4" s="1336"/>
      <c r="G4" s="1337"/>
      <c r="H4" s="1337"/>
      <c r="I4" s="1338"/>
      <c r="J4" s="1336"/>
      <c r="K4" s="1337"/>
      <c r="L4" s="1337"/>
      <c r="M4" s="1338"/>
    </row>
    <row r="5" spans="1:13" ht="43.5" customHeight="1" thickBot="1">
      <c r="A5" s="374" t="s">
        <v>1241</v>
      </c>
      <c r="B5" s="516" t="s">
        <v>754</v>
      </c>
      <c r="C5" s="517" t="s">
        <v>902</v>
      </c>
      <c r="D5" s="516" t="s">
        <v>903</v>
      </c>
      <c r="E5" s="587" t="s">
        <v>922</v>
      </c>
      <c r="F5" s="588" t="s">
        <v>754</v>
      </c>
      <c r="G5" s="517" t="s">
        <v>902</v>
      </c>
      <c r="H5" s="516" t="s">
        <v>903</v>
      </c>
      <c r="I5" s="589" t="s">
        <v>922</v>
      </c>
      <c r="J5" s="588" t="s">
        <v>754</v>
      </c>
      <c r="K5" s="517" t="s">
        <v>902</v>
      </c>
      <c r="L5" s="516" t="s">
        <v>903</v>
      </c>
      <c r="M5" s="589" t="s">
        <v>922</v>
      </c>
    </row>
    <row r="6" spans="1:13" ht="13.5" thickBot="1">
      <c r="A6" s="375">
        <v>1</v>
      </c>
      <c r="B6" s="127">
        <v>2</v>
      </c>
      <c r="C6" s="443">
        <v>3</v>
      </c>
      <c r="D6" s="444">
        <v>4</v>
      </c>
      <c r="E6" s="573" t="s">
        <v>1209</v>
      </c>
      <c r="F6" s="127" t="s">
        <v>1210</v>
      </c>
      <c r="G6" s="443" t="s">
        <v>1211</v>
      </c>
      <c r="H6" s="444" t="s">
        <v>1226</v>
      </c>
      <c r="I6" s="590" t="s">
        <v>1227</v>
      </c>
      <c r="J6" s="127" t="s">
        <v>224</v>
      </c>
      <c r="K6" s="443" t="s">
        <v>1228</v>
      </c>
      <c r="L6" s="444" t="s">
        <v>986</v>
      </c>
      <c r="M6" s="590" t="s">
        <v>987</v>
      </c>
    </row>
    <row r="7" spans="1:13" hidden="1">
      <c r="A7" s="98"/>
      <c r="B7" s="98"/>
      <c r="C7" s="98"/>
      <c r="D7" s="98"/>
      <c r="E7" s="537"/>
      <c r="F7" s="98"/>
      <c r="G7" s="98"/>
      <c r="H7" s="98"/>
      <c r="I7" s="537"/>
      <c r="J7" s="98"/>
      <c r="K7" s="98"/>
      <c r="L7" s="98"/>
      <c r="M7" s="537"/>
    </row>
    <row r="8" spans="1:13" ht="21.75" customHeight="1" thickBot="1">
      <c r="A8" s="376" t="s">
        <v>756</v>
      </c>
      <c r="B8" s="291"/>
      <c r="C8" s="112"/>
      <c r="D8" s="112"/>
      <c r="E8" s="556"/>
      <c r="F8" s="98"/>
      <c r="G8" s="98"/>
      <c r="H8" s="98"/>
      <c r="I8" s="537"/>
      <c r="K8" s="98"/>
      <c r="L8" s="98"/>
      <c r="M8" s="537"/>
    </row>
    <row r="9" spans="1:13" ht="15.75" customHeight="1" thickBot="1">
      <c r="A9" s="1265" t="s">
        <v>737</v>
      </c>
      <c r="B9" s="292">
        <f>SUM(B10:B11)</f>
        <v>4108881</v>
      </c>
      <c r="C9" s="93">
        <f>SUM(C10:C11)</f>
        <v>4280913</v>
      </c>
      <c r="D9" s="576">
        <f>SUM(D10:D11)</f>
        <v>4078853</v>
      </c>
      <c r="E9" s="580">
        <f>D9/C9</f>
        <v>0.95279999999999998</v>
      </c>
      <c r="F9" s="576">
        <f>SUM(F10:F11)</f>
        <v>153490</v>
      </c>
      <c r="G9" s="576">
        <f>SUM(G10:G11)</f>
        <v>157558</v>
      </c>
      <c r="H9" s="576">
        <f>SUM(H10:H11)</f>
        <v>118734</v>
      </c>
      <c r="I9" s="560">
        <f t="shared" ref="I9:I25" si="0">H9/G9</f>
        <v>0.75360000000000005</v>
      </c>
      <c r="J9" s="93">
        <f>SUM(B9+F9)</f>
        <v>4262371</v>
      </c>
      <c r="K9" s="93">
        <f>SUM(C9+G9)</f>
        <v>4438471</v>
      </c>
      <c r="L9" s="576">
        <f>SUM(D9+H9)</f>
        <v>4197587</v>
      </c>
      <c r="M9" s="580">
        <f t="shared" ref="M9:M25" si="1">L9/K9</f>
        <v>0.94569999999999999</v>
      </c>
    </row>
    <row r="10" spans="1:13">
      <c r="A10" s="1266" t="s">
        <v>260</v>
      </c>
      <c r="B10" s="91">
        <f>SUM(+'4 a Intézmények'!BA16+'4 ba Polg Hiv'!AF16)</f>
        <v>3974206</v>
      </c>
      <c r="C10" s="91">
        <f>SUM(+'4 a Intézmények'!BB16+'4 ba Polg Hiv'!AG16)</f>
        <v>4140133</v>
      </c>
      <c r="D10" s="577">
        <f>SUM(+'4 a Intézmények'!BC16+'4 ba Polg Hiv'!AH16)</f>
        <v>3963467</v>
      </c>
      <c r="E10" s="581">
        <f t="shared" ref="E10:E25" si="2">D10/C10</f>
        <v>0.95730000000000004</v>
      </c>
      <c r="F10" s="577">
        <f>'4 bbf Technikai'!N16</f>
        <v>19454</v>
      </c>
      <c r="G10" s="577">
        <f>'4 bbf Technikai'!O16</f>
        <v>3985</v>
      </c>
      <c r="H10" s="577">
        <f>'4 bbf Technikai'!P16</f>
        <v>0</v>
      </c>
      <c r="I10" s="562">
        <f t="shared" si="0"/>
        <v>0</v>
      </c>
      <c r="J10" s="91">
        <f t="shared" ref="J10:J24" si="3">SUM(B10+F10)</f>
        <v>3993660</v>
      </c>
      <c r="K10" s="91">
        <f t="shared" ref="K10:K18" si="4">SUM(C10+G10)</f>
        <v>4144118</v>
      </c>
      <c r="L10" s="577">
        <f t="shared" ref="L10:L18" si="5">SUM(D10+H10)</f>
        <v>3963467</v>
      </c>
      <c r="M10" s="581">
        <f t="shared" si="1"/>
        <v>0.95640000000000003</v>
      </c>
    </row>
    <row r="11" spans="1:13" ht="13.5" thickBot="1">
      <c r="A11" s="1267" t="s">
        <v>951</v>
      </c>
      <c r="B11" s="91">
        <f>SUM(+'4 a Intézmények'!BA17+'4 ba Polg Hiv'!AF17)</f>
        <v>134675</v>
      </c>
      <c r="C11" s="91">
        <f>SUM(+'4 a Intézmények'!BB17+'4 ba Polg Hiv'!AG17)</f>
        <v>140780</v>
      </c>
      <c r="D11" s="577">
        <f>SUM(+'4 a Intézmények'!BC17+'4 ba Polg Hiv'!AH17)</f>
        <v>115386</v>
      </c>
      <c r="E11" s="581">
        <f t="shared" si="2"/>
        <v>0.8196</v>
      </c>
      <c r="F11" s="577">
        <f>'4 bbf Technikai'!N17</f>
        <v>134036</v>
      </c>
      <c r="G11" s="577">
        <f>'4 bbf Technikai'!O17</f>
        <v>153573</v>
      </c>
      <c r="H11" s="577">
        <f>'4 bbf Technikai'!P17</f>
        <v>118734</v>
      </c>
      <c r="I11" s="562">
        <f t="shared" si="0"/>
        <v>0.77310000000000001</v>
      </c>
      <c r="J11" s="91">
        <f t="shared" si="3"/>
        <v>268711</v>
      </c>
      <c r="K11" s="91">
        <f t="shared" si="4"/>
        <v>294353</v>
      </c>
      <c r="L11" s="577">
        <f t="shared" si="5"/>
        <v>234120</v>
      </c>
      <c r="M11" s="581">
        <f t="shared" si="1"/>
        <v>0.7954</v>
      </c>
    </row>
    <row r="12" spans="1:13" ht="13.5" thickBot="1">
      <c r="A12" s="1265" t="s">
        <v>738</v>
      </c>
      <c r="B12" s="93">
        <f>SUM(+'4 ba Polg Hiv'!AF18+'4 a Intézmények'!BA18)</f>
        <v>1204215</v>
      </c>
      <c r="C12" s="93">
        <f>SUM(+'4 ba Polg Hiv'!AG18+'4 a Intézmények'!BB18)</f>
        <v>1213838</v>
      </c>
      <c r="D12" s="576">
        <f>SUM(+'4 ba Polg Hiv'!AH18+'4 a Intézmények'!BC18)</f>
        <v>1122875</v>
      </c>
      <c r="E12" s="580">
        <f t="shared" si="2"/>
        <v>0.92510000000000003</v>
      </c>
      <c r="F12" s="576">
        <f>'4 bbf Technikai'!N18</f>
        <v>53796</v>
      </c>
      <c r="G12" s="576">
        <f>'4 bbf Technikai'!O18</f>
        <v>53473</v>
      </c>
      <c r="H12" s="576">
        <f>'4 bbf Technikai'!P18</f>
        <v>31822</v>
      </c>
      <c r="I12" s="560">
        <f t="shared" si="0"/>
        <v>0.59509999999999996</v>
      </c>
      <c r="J12" s="93">
        <f t="shared" si="3"/>
        <v>1258011</v>
      </c>
      <c r="K12" s="93">
        <f t="shared" si="4"/>
        <v>1267311</v>
      </c>
      <c r="L12" s="576">
        <f t="shared" si="5"/>
        <v>1154697</v>
      </c>
      <c r="M12" s="580">
        <f t="shared" si="1"/>
        <v>0.91110000000000002</v>
      </c>
    </row>
    <row r="13" spans="1:13" ht="13.5" thickBot="1">
      <c r="A13" s="1265" t="s">
        <v>955</v>
      </c>
      <c r="B13" s="93">
        <f>SUM(B14:B16)</f>
        <v>3174302</v>
      </c>
      <c r="C13" s="93">
        <f>SUM(C14:C16)</f>
        <v>3566231</v>
      </c>
      <c r="D13" s="576">
        <f>SUM(D14:D16)</f>
        <v>3048249</v>
      </c>
      <c r="E13" s="580">
        <f t="shared" si="2"/>
        <v>0.8548</v>
      </c>
      <c r="F13" s="576">
        <f>SUM(F14:F16)</f>
        <v>2346342</v>
      </c>
      <c r="G13" s="576">
        <f>SUM(G14:G16)</f>
        <v>2579917</v>
      </c>
      <c r="H13" s="576">
        <f>SUM(H14:H16)</f>
        <v>2227744</v>
      </c>
      <c r="I13" s="560">
        <f t="shared" si="0"/>
        <v>0.86350000000000005</v>
      </c>
      <c r="J13" s="93">
        <f>SUM(B13+F13)</f>
        <v>5520644</v>
      </c>
      <c r="K13" s="93">
        <f t="shared" si="4"/>
        <v>6146148</v>
      </c>
      <c r="L13" s="576">
        <f t="shared" si="5"/>
        <v>5275993</v>
      </c>
      <c r="M13" s="580">
        <f t="shared" si="1"/>
        <v>0.85840000000000005</v>
      </c>
    </row>
    <row r="14" spans="1:13">
      <c r="A14" s="1267" t="s">
        <v>952</v>
      </c>
      <c r="B14" s="293">
        <f>SUM(+'4 a Intézmények'!BA22+'4 a Intézmények'!BA19+'4 ba Polg Hiv'!AF19+'4 ba Polg Hiv'!AF22)</f>
        <v>2376104</v>
      </c>
      <c r="C14" s="91">
        <f>SUM(+'4 a Intézmények'!BB22+'4 a Intézmények'!BB19+'4 ba Polg Hiv'!AG19+'4 ba Polg Hiv'!AG22)</f>
        <v>2614680</v>
      </c>
      <c r="D14" s="577">
        <f>SUM(+'4 a Intézmények'!BC22+'4 a Intézmények'!BC19+'4 ba Polg Hiv'!AH19+'4 ba Polg Hiv'!AH22)</f>
        <v>2127302</v>
      </c>
      <c r="E14" s="581">
        <f t="shared" si="2"/>
        <v>0.81359999999999999</v>
      </c>
      <c r="F14" s="577">
        <f>'4 bbf Technikai'!N19+'4 bbf Technikai'!N22</f>
        <v>2346342</v>
      </c>
      <c r="G14" s="577">
        <f>'4 bbf Technikai'!O19+'4 bbf Technikai'!O22</f>
        <v>2579917</v>
      </c>
      <c r="H14" s="577">
        <f>'4 bbf Technikai'!P19+'4 bbf Technikai'!P22</f>
        <v>2227744</v>
      </c>
      <c r="I14" s="563">
        <f t="shared" si="0"/>
        <v>0.86350000000000005</v>
      </c>
      <c r="J14" s="342">
        <f>SUM(B14+F14)</f>
        <v>4722446</v>
      </c>
      <c r="K14" s="342">
        <f t="shared" si="4"/>
        <v>5194597</v>
      </c>
      <c r="L14" s="578">
        <f t="shared" si="5"/>
        <v>4355046</v>
      </c>
      <c r="M14" s="581">
        <f t="shared" si="1"/>
        <v>0.83840000000000003</v>
      </c>
    </row>
    <row r="15" spans="1:13">
      <c r="A15" s="1267" t="s">
        <v>953</v>
      </c>
      <c r="B15" s="293">
        <f>'4 a Intézmények'!BA20</f>
        <v>628501</v>
      </c>
      <c r="C15" s="91">
        <f>'4 a Intézmények'!BB20</f>
        <v>753180</v>
      </c>
      <c r="D15" s="577">
        <f>'4 a Intézmények'!BC20</f>
        <v>728896</v>
      </c>
      <c r="E15" s="581">
        <f t="shared" si="2"/>
        <v>0.96779999999999999</v>
      </c>
      <c r="F15" s="577">
        <f>'4 bbf Technikai'!N20</f>
        <v>0</v>
      </c>
      <c r="G15" s="577">
        <f>'4 bbf Technikai'!O20</f>
        <v>0</v>
      </c>
      <c r="H15" s="577">
        <f>'4 bbf Technikai'!P20</f>
        <v>0</v>
      </c>
      <c r="I15" s="562"/>
      <c r="J15" s="91">
        <f>SUM(B15+F15)</f>
        <v>628501</v>
      </c>
      <c r="K15" s="91">
        <f t="shared" si="4"/>
        <v>753180</v>
      </c>
      <c r="L15" s="577">
        <f t="shared" si="5"/>
        <v>728896</v>
      </c>
      <c r="M15" s="581">
        <f t="shared" si="1"/>
        <v>0.96779999999999999</v>
      </c>
    </row>
    <row r="16" spans="1:13" ht="13.5" thickBot="1">
      <c r="A16" s="1267" t="s">
        <v>954</v>
      </c>
      <c r="B16" s="293">
        <f>'4 a Intézmények'!BA21</f>
        <v>169697</v>
      </c>
      <c r="C16" s="91">
        <f>'4 a Intézmények'!BB21</f>
        <v>198371</v>
      </c>
      <c r="D16" s="577">
        <f>'4 a Intézmények'!BC21</f>
        <v>192051</v>
      </c>
      <c r="E16" s="581">
        <f t="shared" si="2"/>
        <v>0.96809999999999996</v>
      </c>
      <c r="F16" s="577">
        <f>'4 bbf Technikai'!N21</f>
        <v>0</v>
      </c>
      <c r="G16" s="577">
        <f>'4 bbf Technikai'!O21</f>
        <v>0</v>
      </c>
      <c r="H16" s="577">
        <f>'4 bbf Technikai'!P21</f>
        <v>0</v>
      </c>
      <c r="I16" s="562"/>
      <c r="J16" s="293">
        <f>SUM(B16+F16)</f>
        <v>169697</v>
      </c>
      <c r="K16" s="293">
        <f t="shared" si="4"/>
        <v>198371</v>
      </c>
      <c r="L16" s="577">
        <f t="shared" si="5"/>
        <v>192051</v>
      </c>
      <c r="M16" s="581">
        <f t="shared" si="1"/>
        <v>0.96809999999999996</v>
      </c>
    </row>
    <row r="17" spans="1:13" ht="15" customHeight="1" thickBot="1">
      <c r="A17" s="377" t="s">
        <v>956</v>
      </c>
      <c r="B17" s="292">
        <f>SUM(+'4 a Intézmények'!BA23+'4 ba Polg Hiv'!AF23)</f>
        <v>281702</v>
      </c>
      <c r="C17" s="93">
        <f>SUM(+'4 a Intézmények'!BB23+'4 ba Polg Hiv'!AG23)</f>
        <v>224836</v>
      </c>
      <c r="D17" s="576">
        <f>SUM(+'4 a Intézmények'!BC23+'4 ba Polg Hiv'!AH23)</f>
        <v>211519</v>
      </c>
      <c r="E17" s="580">
        <f t="shared" si="2"/>
        <v>0.94079999999999997</v>
      </c>
      <c r="F17" s="576">
        <f>'4 bbf Technikai'!N23</f>
        <v>334099</v>
      </c>
      <c r="G17" s="576">
        <f>'4 bbf Technikai'!O23</f>
        <v>325005</v>
      </c>
      <c r="H17" s="576">
        <f>'4 bbf Technikai'!P23</f>
        <v>257580</v>
      </c>
      <c r="I17" s="560">
        <f t="shared" si="0"/>
        <v>0.79249999999999998</v>
      </c>
      <c r="J17" s="93">
        <f t="shared" si="3"/>
        <v>615801</v>
      </c>
      <c r="K17" s="93">
        <f t="shared" si="4"/>
        <v>549841</v>
      </c>
      <c r="L17" s="576">
        <f t="shared" si="5"/>
        <v>469099</v>
      </c>
      <c r="M17" s="580">
        <f t="shared" si="1"/>
        <v>0.85319999999999996</v>
      </c>
    </row>
    <row r="18" spans="1:13" ht="15" customHeight="1" thickBot="1">
      <c r="A18" s="377" t="s">
        <v>235</v>
      </c>
      <c r="B18" s="294">
        <f>+'4 a Intézmények'!BA25+'4 a Intézmények'!BA27+'4 ba Polg Hiv'!AF25+'4 ba Polg Hiv'!AF27</f>
        <v>1950</v>
      </c>
      <c r="C18" s="554">
        <f>+'4 a Intézmények'!BB25+'4 a Intézmények'!BB27+'4 ba Polg Hiv'!AG25+'4 ba Polg Hiv'!AG27</f>
        <v>3551</v>
      </c>
      <c r="D18" s="576">
        <f>+'4 a Intézmények'!BC25+'4 a Intézmények'!BC27+'4 ba Polg Hiv'!AH25+'4 ba Polg Hiv'!AH27</f>
        <v>985</v>
      </c>
      <c r="E18" s="580">
        <f t="shared" si="2"/>
        <v>0.27739999999999998</v>
      </c>
      <c r="F18" s="584">
        <f>'4 bbf Technikai'!N25+'4 bbf Technikai'!N26+'4 bbf Technikai'!N27+'4 bbf Technikai'!N28+'4 bbf Technikai'!N29+'4 bbf Technikai'!N30</f>
        <v>557299</v>
      </c>
      <c r="G18" s="584">
        <f>'4 bbf Technikai'!O25+'4 bbf Technikai'!O26+'4 bbf Technikai'!O27+'4 bbf Technikai'!O28+'4 bbf Technikai'!O29+'4 bbf Technikai'!O30</f>
        <v>668304</v>
      </c>
      <c r="H18" s="584">
        <f>'4 bbf Technikai'!P25+'4 bbf Technikai'!P26+'4 bbf Technikai'!P27+'4 bbf Technikai'!P28+'4 bbf Technikai'!P29+'4 bbf Technikai'!P30</f>
        <v>286488</v>
      </c>
      <c r="I18" s="585">
        <f t="shared" si="0"/>
        <v>0.42870000000000003</v>
      </c>
      <c r="J18" s="93">
        <f t="shared" si="3"/>
        <v>559249</v>
      </c>
      <c r="K18" s="93">
        <f t="shared" si="4"/>
        <v>671855</v>
      </c>
      <c r="L18" s="576">
        <f t="shared" si="5"/>
        <v>287473</v>
      </c>
      <c r="M18" s="586">
        <f t="shared" si="1"/>
        <v>0.4279</v>
      </c>
    </row>
    <row r="19" spans="1:13" ht="15" customHeight="1">
      <c r="A19" s="295" t="s">
        <v>771</v>
      </c>
      <c r="B19" s="94">
        <f>'3 a Átadott'!F45+'3 a Átadott'!F49+'3 a Átadott'!F160</f>
        <v>1950</v>
      </c>
      <c r="C19" s="94">
        <f>'3 a Átadott'!G45+'3 a Átadott'!G160</f>
        <v>2554</v>
      </c>
      <c r="D19" s="578">
        <f>'3 a Átadott'!H45+'3 a Átadott'!H49+'3 a Átadott'!H160</f>
        <v>691</v>
      </c>
      <c r="E19" s="582">
        <f t="shared" si="2"/>
        <v>0.27060000000000001</v>
      </c>
      <c r="F19" s="578">
        <f>'3 a Átadott'!F283</f>
        <v>68510</v>
      </c>
      <c r="G19" s="578">
        <f>'3 a Átadott'!G283</f>
        <v>76556</v>
      </c>
      <c r="H19" s="578">
        <f>'3 a Átadott'!H283</f>
        <v>66467</v>
      </c>
      <c r="I19" s="561">
        <f t="shared" si="0"/>
        <v>0.86819999999999997</v>
      </c>
      <c r="J19" s="94">
        <f t="shared" ref="J19:L22" si="6">SUM(B19+F19)</f>
        <v>70460</v>
      </c>
      <c r="K19" s="94">
        <f t="shared" si="6"/>
        <v>79110</v>
      </c>
      <c r="L19" s="578">
        <f t="shared" si="6"/>
        <v>67158</v>
      </c>
      <c r="M19" s="582">
        <f t="shared" si="1"/>
        <v>0.84889999999999999</v>
      </c>
    </row>
    <row r="20" spans="1:13" ht="15" customHeight="1">
      <c r="A20" s="295" t="s">
        <v>772</v>
      </c>
      <c r="B20" s="91"/>
      <c r="C20" s="91"/>
      <c r="D20" s="577"/>
      <c r="E20" s="581"/>
      <c r="F20" s="577">
        <f>'3 a Átadott'!F509</f>
        <v>0</v>
      </c>
      <c r="G20" s="577">
        <f>'3 a Átadott'!G509</f>
        <v>0</v>
      </c>
      <c r="H20" s="577">
        <f>'3 a Átadott'!H509</f>
        <v>0</v>
      </c>
      <c r="I20" s="562"/>
      <c r="J20" s="91">
        <f t="shared" si="6"/>
        <v>0</v>
      </c>
      <c r="K20" s="91">
        <f t="shared" si="6"/>
        <v>0</v>
      </c>
      <c r="L20" s="577">
        <f t="shared" si="6"/>
        <v>0</v>
      </c>
      <c r="M20" s="581"/>
    </row>
    <row r="21" spans="1:13" ht="15" customHeight="1">
      <c r="A21" s="295" t="s">
        <v>783</v>
      </c>
      <c r="B21" s="91">
        <f>'3 a Átadott'!F63+'3 a Átadott'!F171</f>
        <v>0</v>
      </c>
      <c r="C21" s="91">
        <f>'3 a Átadott'!G63+'3 a Átadott'!G171</f>
        <v>997</v>
      </c>
      <c r="D21" s="577">
        <f>'3 a Átadott'!H63+'3 a Átadott'!H171</f>
        <v>647</v>
      </c>
      <c r="E21" s="581">
        <f t="shared" si="2"/>
        <v>0.64890000000000003</v>
      </c>
      <c r="F21" s="577">
        <f>'3 a Átadott'!F412</f>
        <v>140500</v>
      </c>
      <c r="G21" s="577">
        <f>'3 a Átadott'!G412</f>
        <v>226904</v>
      </c>
      <c r="H21" s="577">
        <f>'3 a Átadott'!H412</f>
        <v>219924</v>
      </c>
      <c r="I21" s="562">
        <f t="shared" si="0"/>
        <v>0.96919999999999995</v>
      </c>
      <c r="J21" s="91">
        <f t="shared" si="6"/>
        <v>140500</v>
      </c>
      <c r="K21" s="91">
        <f t="shared" si="6"/>
        <v>227901</v>
      </c>
      <c r="L21" s="577">
        <f t="shared" si="6"/>
        <v>220571</v>
      </c>
      <c r="M21" s="581">
        <f t="shared" si="1"/>
        <v>0.96779999999999999</v>
      </c>
    </row>
    <row r="22" spans="1:13" ht="15" customHeight="1">
      <c r="A22" s="295" t="s">
        <v>798</v>
      </c>
      <c r="B22" s="91"/>
      <c r="C22" s="91"/>
      <c r="D22" s="577"/>
      <c r="E22" s="581"/>
      <c r="F22" s="577">
        <f>'3 a Átadott'!F514</f>
        <v>2000</v>
      </c>
      <c r="G22" s="577">
        <f>'3 a Átadott'!G514</f>
        <v>2000</v>
      </c>
      <c r="H22" s="577">
        <f>'3 a Átadott'!H514</f>
        <v>96</v>
      </c>
      <c r="I22" s="562">
        <f t="shared" si="0"/>
        <v>4.8000000000000001E-2</v>
      </c>
      <c r="J22" s="91">
        <f t="shared" si="6"/>
        <v>2000</v>
      </c>
      <c r="K22" s="91">
        <f t="shared" si="6"/>
        <v>2000</v>
      </c>
      <c r="L22" s="577">
        <f t="shared" si="6"/>
        <v>96</v>
      </c>
      <c r="M22" s="581">
        <f t="shared" si="1"/>
        <v>4.8000000000000001E-2</v>
      </c>
    </row>
    <row r="23" spans="1:13">
      <c r="A23" s="295" t="s">
        <v>107</v>
      </c>
      <c r="B23" s="293"/>
      <c r="C23" s="91"/>
      <c r="D23" s="577"/>
      <c r="E23" s="581"/>
      <c r="F23" s="577">
        <f>'4 bbf Technikai'!N29</f>
        <v>24000</v>
      </c>
      <c r="G23" s="577">
        <f>'4 bbf Technikai'!O29</f>
        <v>190540</v>
      </c>
      <c r="H23" s="577">
        <f>'4 bbf Technikai'!P29</f>
        <v>0</v>
      </c>
      <c r="I23" s="563">
        <f t="shared" si="0"/>
        <v>0</v>
      </c>
      <c r="J23" s="293">
        <f t="shared" si="3"/>
        <v>24000</v>
      </c>
      <c r="K23" s="293">
        <f>SUM(C23+G23)</f>
        <v>190540</v>
      </c>
      <c r="L23" s="577">
        <f>SUM(D23+H23)</f>
        <v>0</v>
      </c>
      <c r="M23" s="581">
        <f t="shared" si="1"/>
        <v>0</v>
      </c>
    </row>
    <row r="24" spans="1:13" ht="13.5" thickBot="1">
      <c r="A24" s="378" t="s">
        <v>108</v>
      </c>
      <c r="B24" s="343"/>
      <c r="C24" s="343"/>
      <c r="D24" s="579"/>
      <c r="E24" s="583"/>
      <c r="F24" s="577">
        <f>'4 bbf Technikai'!N30</f>
        <v>322289</v>
      </c>
      <c r="G24" s="577">
        <f>'4 bbf Technikai'!O30</f>
        <v>172304</v>
      </c>
      <c r="H24" s="577">
        <f>'4 bbf Technikai'!P30</f>
        <v>0</v>
      </c>
      <c r="I24" s="562">
        <f t="shared" si="0"/>
        <v>0</v>
      </c>
      <c r="J24" s="343">
        <f t="shared" si="3"/>
        <v>322289</v>
      </c>
      <c r="K24" s="343">
        <f>SUM(C24+G24)</f>
        <v>172304</v>
      </c>
      <c r="L24" s="579">
        <f>SUM(D24+H24)</f>
        <v>0</v>
      </c>
      <c r="M24" s="581">
        <f t="shared" si="1"/>
        <v>0</v>
      </c>
    </row>
    <row r="25" spans="1:13" ht="24" customHeight="1" thickBot="1">
      <c r="A25" s="379" t="s">
        <v>732</v>
      </c>
      <c r="B25" s="341">
        <f>SUM(B9+B12+B13+B17+B18)</f>
        <v>8771050</v>
      </c>
      <c r="C25" s="574">
        <f t="shared" ref="C25:L25" si="7">SUM(C9+C12+C13+C17+C18)</f>
        <v>9289369</v>
      </c>
      <c r="D25" s="341">
        <f t="shared" si="7"/>
        <v>8462481</v>
      </c>
      <c r="E25" s="564">
        <f t="shared" si="2"/>
        <v>0.91100000000000003</v>
      </c>
      <c r="F25" s="341">
        <f t="shared" si="7"/>
        <v>3445026</v>
      </c>
      <c r="G25" s="341">
        <f t="shared" si="7"/>
        <v>3784257</v>
      </c>
      <c r="H25" s="341">
        <f t="shared" si="7"/>
        <v>2922368</v>
      </c>
      <c r="I25" s="575">
        <f t="shared" si="0"/>
        <v>0.7722</v>
      </c>
      <c r="J25" s="341">
        <f t="shared" si="7"/>
        <v>12216076</v>
      </c>
      <c r="K25" s="341">
        <f t="shared" si="7"/>
        <v>13073626</v>
      </c>
      <c r="L25" s="341">
        <f t="shared" si="7"/>
        <v>11384849</v>
      </c>
      <c r="M25" s="564">
        <f t="shared" si="1"/>
        <v>0.87080000000000002</v>
      </c>
    </row>
    <row r="26" spans="1:13" ht="12.75" hidden="1" customHeight="1">
      <c r="A26" s="380"/>
      <c r="B26" s="95"/>
      <c r="C26" s="95"/>
      <c r="D26" s="95"/>
      <c r="E26" s="565"/>
      <c r="F26" s="95"/>
      <c r="G26" s="95"/>
      <c r="H26" s="95"/>
      <c r="I26" s="565"/>
      <c r="J26" s="95"/>
      <c r="K26" s="296"/>
      <c r="L26" s="296"/>
      <c r="M26" s="565"/>
    </row>
    <row r="27" spans="1:13" ht="19.5" customHeight="1" thickBot="1">
      <c r="A27" s="376" t="s">
        <v>757</v>
      </c>
      <c r="B27" s="297"/>
      <c r="C27" s="95"/>
      <c r="D27" s="95"/>
      <c r="E27" s="565"/>
      <c r="F27" s="95"/>
      <c r="G27" s="95"/>
      <c r="H27" s="95"/>
      <c r="I27" s="565"/>
      <c r="J27" s="95"/>
      <c r="K27" s="296"/>
      <c r="L27" s="296"/>
      <c r="M27" s="565"/>
    </row>
    <row r="28" spans="1:13" ht="17.25" hidden="1" customHeight="1" thickBot="1">
      <c r="A28" s="381"/>
      <c r="B28" s="297"/>
      <c r="C28" s="95"/>
      <c r="D28" s="95"/>
      <c r="E28" s="565"/>
      <c r="F28" s="95"/>
      <c r="G28" s="95"/>
      <c r="H28" s="95"/>
      <c r="I28" s="565"/>
      <c r="J28" s="95"/>
      <c r="K28" s="296"/>
      <c r="L28" s="296"/>
      <c r="M28" s="565"/>
    </row>
    <row r="29" spans="1:13" ht="15" customHeight="1" thickBot="1">
      <c r="A29" s="382" t="s">
        <v>733</v>
      </c>
      <c r="B29" s="93">
        <f>SUM(+'4 a Intézmények'!BA32+'4 ba Polg Hiv'!AF32)</f>
        <v>161269</v>
      </c>
      <c r="C29" s="93">
        <f>SUM(+'4 a Intézmények'!BB32+'4 ba Polg Hiv'!AG32)</f>
        <v>476591</v>
      </c>
      <c r="D29" s="93">
        <f>SUM(+'4 a Intézmények'!BC32+'4 ba Polg Hiv'!AH32)</f>
        <v>356653</v>
      </c>
      <c r="E29" s="557">
        <f>D29/C29</f>
        <v>0.74829999999999997</v>
      </c>
      <c r="F29" s="93">
        <f>'4 bbf Technikai'!N32</f>
        <v>976560</v>
      </c>
      <c r="G29" s="93">
        <f>'4 bbf Technikai'!O32</f>
        <v>1842978</v>
      </c>
      <c r="H29" s="93">
        <f>'4 bbf Technikai'!P32</f>
        <v>1018472</v>
      </c>
      <c r="I29" s="557">
        <f t="shared" ref="I29:I39" si="8">H29/G29</f>
        <v>0.55259999999999998</v>
      </c>
      <c r="J29" s="126">
        <f t="shared" ref="J29:J36" si="9">SUM(B29+F29)</f>
        <v>1137829</v>
      </c>
      <c r="K29" s="126">
        <f t="shared" ref="K29:K37" si="10">SUM(C29+G29)</f>
        <v>2319569</v>
      </c>
      <c r="L29" s="126">
        <f t="shared" ref="L29:L37" si="11">SUM(D29+H29)</f>
        <v>1375125</v>
      </c>
      <c r="M29" s="580">
        <f t="shared" ref="M29:M39" si="12">L29/K29</f>
        <v>0.59279999999999999</v>
      </c>
    </row>
    <row r="30" spans="1:13" ht="15" customHeight="1" thickBot="1">
      <c r="A30" s="382" t="s">
        <v>734</v>
      </c>
      <c r="B30" s="93">
        <f>SUM(+'4 a Intézmények'!BA33+'4 ba Polg Hiv'!AF33)</f>
        <v>73983</v>
      </c>
      <c r="C30" s="93">
        <f>SUM(+'4 a Intézmények'!BB33+'4 ba Polg Hiv'!AG33)</f>
        <v>347745</v>
      </c>
      <c r="D30" s="93">
        <f>SUM(+'4 a Intézmények'!BC33+'4 ba Polg Hiv'!AH33)</f>
        <v>321246</v>
      </c>
      <c r="E30" s="557">
        <f>D30/C30</f>
        <v>0.92379999999999995</v>
      </c>
      <c r="F30" s="93">
        <f>'4 bbf Technikai'!N33</f>
        <v>2466418</v>
      </c>
      <c r="G30" s="93">
        <f>'4 bbf Technikai'!O33</f>
        <v>2739603</v>
      </c>
      <c r="H30" s="93">
        <f>'4 bbf Technikai'!P33</f>
        <v>1446813</v>
      </c>
      <c r="I30" s="580">
        <f t="shared" si="8"/>
        <v>0.52810000000000001</v>
      </c>
      <c r="J30" s="173">
        <f t="shared" si="9"/>
        <v>2540401</v>
      </c>
      <c r="K30" s="173">
        <f t="shared" si="10"/>
        <v>3087348</v>
      </c>
      <c r="L30" s="173">
        <f t="shared" si="11"/>
        <v>1768059</v>
      </c>
      <c r="M30" s="582">
        <f t="shared" si="12"/>
        <v>0.57269999999999999</v>
      </c>
    </row>
    <row r="31" spans="1:13" ht="15" customHeight="1" thickBot="1">
      <c r="A31" s="383" t="s">
        <v>735</v>
      </c>
      <c r="B31" s="282">
        <f>+'4 a Intézmények'!BA35+'4 a Intézmények'!BA37+'4 ba Polg Hiv'!AF35+'4 ba Polg Hiv'!AF37</f>
        <v>0</v>
      </c>
      <c r="C31" s="282">
        <f>+'4 a Intézmények'!BB35+'4 a Intézmények'!BB37+'4 ba Polg Hiv'!AG35+'4 ba Polg Hiv'!AG37</f>
        <v>0</v>
      </c>
      <c r="D31" s="282">
        <f>+'4 a Intézmények'!BC35+'4 a Intézmények'!BC37+'4 ba Polg Hiv'!AH35+'4 ba Polg Hiv'!AH37</f>
        <v>0</v>
      </c>
      <c r="E31" s="566"/>
      <c r="F31" s="91">
        <f>'4 bbf Technikai'!N35+'4 bbf Technikai'!N36+'4 bbf Technikai'!N37+'4 bbf Technikai'!N38+'4 bbf Technikai'!N39+'4 bbf Technikai'!N40</f>
        <v>333615</v>
      </c>
      <c r="G31" s="91">
        <f>'4 bbf Technikai'!O35+'4 bbf Technikai'!O36+'4 bbf Technikai'!O37+'4 bbf Technikai'!O38+'4 bbf Technikai'!O39+'4 bbf Technikai'!O40</f>
        <v>451958</v>
      </c>
      <c r="H31" s="91">
        <f>'4 bbf Technikai'!P35+'4 bbf Technikai'!P36+'4 bbf Technikai'!P37+'4 bbf Technikai'!P38+'4 bbf Technikai'!P39+'4 bbf Technikai'!P40</f>
        <v>169620</v>
      </c>
      <c r="I31" s="558">
        <f t="shared" si="8"/>
        <v>0.37530000000000002</v>
      </c>
      <c r="J31" s="173">
        <f t="shared" si="9"/>
        <v>333615</v>
      </c>
      <c r="K31" s="173">
        <f t="shared" si="10"/>
        <v>451958</v>
      </c>
      <c r="L31" s="173">
        <f t="shared" si="11"/>
        <v>169620</v>
      </c>
      <c r="M31" s="581">
        <f t="shared" si="12"/>
        <v>0.37530000000000002</v>
      </c>
    </row>
    <row r="32" spans="1:13" ht="15" customHeight="1">
      <c r="A32" s="344" t="s">
        <v>773</v>
      </c>
      <c r="B32" s="94">
        <f>'3 a Átadott'!F200+'3 a Átadott'!F99+'3 a Átadott'!F207</f>
        <v>0</v>
      </c>
      <c r="C32" s="94">
        <f>'3 a Átadott'!G200+'3 a Átadott'!G99+'3 a Átadott'!G207</f>
        <v>0</v>
      </c>
      <c r="D32" s="94">
        <f>'3 a Átadott'!H200+'3 a Átadott'!H99+'3 a Átadott'!H207</f>
        <v>0</v>
      </c>
      <c r="E32" s="567"/>
      <c r="F32" s="94">
        <f>'3 a Átadott'!F447</f>
        <v>1500</v>
      </c>
      <c r="G32" s="94">
        <f>'3 a Átadott'!G447</f>
        <v>7423</v>
      </c>
      <c r="H32" s="94">
        <f>'3 a Átadott'!H447</f>
        <v>1500</v>
      </c>
      <c r="I32" s="567">
        <f t="shared" si="8"/>
        <v>0.2021</v>
      </c>
      <c r="J32" s="94">
        <f t="shared" si="9"/>
        <v>1500</v>
      </c>
      <c r="K32" s="94">
        <f t="shared" si="10"/>
        <v>7423</v>
      </c>
      <c r="L32" s="94">
        <f t="shared" si="11"/>
        <v>1500</v>
      </c>
      <c r="M32" s="582">
        <f t="shared" si="12"/>
        <v>0.2021</v>
      </c>
    </row>
    <row r="33" spans="1:13" ht="15" customHeight="1">
      <c r="A33" s="170" t="s">
        <v>782</v>
      </c>
      <c r="B33" s="91"/>
      <c r="C33" s="91"/>
      <c r="D33" s="91"/>
      <c r="E33" s="558"/>
      <c r="F33" s="91">
        <f>'3 a Átadott'!F526</f>
        <v>0</v>
      </c>
      <c r="G33" s="91">
        <f>'3 a Átadott'!G526</f>
        <v>0</v>
      </c>
      <c r="H33" s="91">
        <f>'3 a Átadott'!H526</f>
        <v>0</v>
      </c>
      <c r="I33" s="558"/>
      <c r="J33" s="91">
        <f t="shared" si="9"/>
        <v>0</v>
      </c>
      <c r="K33" s="91">
        <f t="shared" si="10"/>
        <v>0</v>
      </c>
      <c r="L33" s="91">
        <f t="shared" si="11"/>
        <v>0</v>
      </c>
      <c r="M33" s="581"/>
    </row>
    <row r="34" spans="1:13" ht="15" customHeight="1">
      <c r="A34" s="170" t="s">
        <v>774</v>
      </c>
      <c r="B34" s="91">
        <f>'3 a Átadott'!F112+'3 a Átadott'!F214</f>
        <v>0</v>
      </c>
      <c r="C34" s="91">
        <f>'3 a Átadott'!G112+'3 a Átadott'!G214</f>
        <v>0</v>
      </c>
      <c r="D34" s="91">
        <f>'3 a Átadott'!H112+'3 a Átadott'!H214</f>
        <v>0</v>
      </c>
      <c r="E34" s="558"/>
      <c r="F34" s="293">
        <f>'3 a Átadott'!F489</f>
        <v>50755</v>
      </c>
      <c r="G34" s="293">
        <f>'3 a Átadott'!G489</f>
        <v>160055</v>
      </c>
      <c r="H34" s="293">
        <f>'3 a Átadott'!H489</f>
        <v>103234</v>
      </c>
      <c r="I34" s="558">
        <f t="shared" si="8"/>
        <v>0.64500000000000002</v>
      </c>
      <c r="J34" s="91">
        <f t="shared" si="9"/>
        <v>50755</v>
      </c>
      <c r="K34" s="91">
        <f t="shared" si="10"/>
        <v>160055</v>
      </c>
      <c r="L34" s="91">
        <f t="shared" si="11"/>
        <v>103234</v>
      </c>
      <c r="M34" s="581">
        <f t="shared" si="12"/>
        <v>0.64500000000000002</v>
      </c>
    </row>
    <row r="35" spans="1:13" ht="15" customHeight="1">
      <c r="A35" s="170" t="s">
        <v>775</v>
      </c>
      <c r="B35" s="91"/>
      <c r="C35" s="91"/>
      <c r="D35" s="91"/>
      <c r="E35" s="558"/>
      <c r="F35" s="91">
        <f>'3 a Átadott'!F534</f>
        <v>93859</v>
      </c>
      <c r="G35" s="91">
        <f>'3 a Átadott'!G534</f>
        <v>93589</v>
      </c>
      <c r="H35" s="91">
        <f>'3 a Átadott'!H534</f>
        <v>56791</v>
      </c>
      <c r="I35" s="558">
        <f t="shared" si="8"/>
        <v>0.60680000000000001</v>
      </c>
      <c r="J35" s="91">
        <f t="shared" si="9"/>
        <v>93859</v>
      </c>
      <c r="K35" s="91">
        <f t="shared" si="10"/>
        <v>93589</v>
      </c>
      <c r="L35" s="91">
        <f t="shared" si="11"/>
        <v>56791</v>
      </c>
      <c r="M35" s="581">
        <f t="shared" si="12"/>
        <v>0.60680000000000001</v>
      </c>
    </row>
    <row r="36" spans="1:13" ht="15" customHeight="1">
      <c r="A36" s="170" t="s">
        <v>261</v>
      </c>
      <c r="B36" s="91"/>
      <c r="C36" s="91"/>
      <c r="D36" s="91"/>
      <c r="E36" s="558"/>
      <c r="F36" s="293">
        <f>'3 a Átadott'!F544</f>
        <v>17271</v>
      </c>
      <c r="G36" s="293">
        <f>'3 a Átadott'!G544</f>
        <v>17271</v>
      </c>
      <c r="H36" s="293">
        <f>'3 a Átadott'!H544</f>
        <v>8095</v>
      </c>
      <c r="I36" s="559">
        <f t="shared" si="8"/>
        <v>0.46870000000000001</v>
      </c>
      <c r="J36" s="293">
        <f t="shared" si="9"/>
        <v>17271</v>
      </c>
      <c r="K36" s="293">
        <f t="shared" si="10"/>
        <v>17271</v>
      </c>
      <c r="L36" s="293">
        <f t="shared" si="11"/>
        <v>8095</v>
      </c>
      <c r="M36" s="581">
        <f t="shared" si="12"/>
        <v>0.46870000000000001</v>
      </c>
    </row>
    <row r="37" spans="1:13" ht="15" customHeight="1" thickBot="1">
      <c r="A37" s="345" t="s">
        <v>712</v>
      </c>
      <c r="B37" s="92"/>
      <c r="C37" s="92"/>
      <c r="D37" s="92"/>
      <c r="E37" s="568"/>
      <c r="F37" s="92">
        <f>'4 bbf Technikai'!N40</f>
        <v>170500</v>
      </c>
      <c r="G37" s="92">
        <f>'4 bbf Technikai'!O40</f>
        <v>173620</v>
      </c>
      <c r="H37" s="92">
        <f>'4 bbf Technikai'!P40</f>
        <v>0</v>
      </c>
      <c r="I37" s="568">
        <f t="shared" si="8"/>
        <v>0</v>
      </c>
      <c r="J37" s="92">
        <f>SUM(B37+F37)</f>
        <v>170500</v>
      </c>
      <c r="K37" s="92">
        <f t="shared" si="10"/>
        <v>173620</v>
      </c>
      <c r="L37" s="92">
        <f t="shared" si="11"/>
        <v>0</v>
      </c>
      <c r="M37" s="591">
        <f t="shared" si="12"/>
        <v>0</v>
      </c>
    </row>
    <row r="38" spans="1:13" ht="24" customHeight="1" thickBot="1">
      <c r="A38" s="379" t="s">
        <v>736</v>
      </c>
      <c r="B38" s="341">
        <f>SUM(B29+B30+B31)</f>
        <v>235252</v>
      </c>
      <c r="C38" s="341">
        <f>SUM(C29+C30+C31)</f>
        <v>824336</v>
      </c>
      <c r="D38" s="341">
        <f>SUM(D29+D30+D31)</f>
        <v>677899</v>
      </c>
      <c r="E38" s="564">
        <f>D38/C38</f>
        <v>0.82240000000000002</v>
      </c>
      <c r="F38" s="341">
        <f t="shared" ref="F38:L38" si="13">SUM(F29+F30+F31)</f>
        <v>3776593</v>
      </c>
      <c r="G38" s="341">
        <f t="shared" si="13"/>
        <v>5034539</v>
      </c>
      <c r="H38" s="341">
        <f t="shared" si="13"/>
        <v>2634905</v>
      </c>
      <c r="I38" s="564">
        <f t="shared" si="8"/>
        <v>0.52339999999999998</v>
      </c>
      <c r="J38" s="341">
        <f t="shared" si="13"/>
        <v>4011845</v>
      </c>
      <c r="K38" s="341">
        <f t="shared" si="13"/>
        <v>5858875</v>
      </c>
      <c r="L38" s="341">
        <f t="shared" si="13"/>
        <v>3312804</v>
      </c>
      <c r="M38" s="564">
        <f t="shared" si="12"/>
        <v>0.56540000000000001</v>
      </c>
    </row>
    <row r="39" spans="1:13" ht="26.25" customHeight="1" thickBot="1">
      <c r="A39" s="194" t="s">
        <v>709</v>
      </c>
      <c r="B39" s="341">
        <f t="shared" ref="B39:L39" si="14">B25+B38</f>
        <v>9006302</v>
      </c>
      <c r="C39" s="341">
        <f t="shared" si="14"/>
        <v>10113705</v>
      </c>
      <c r="D39" s="341">
        <f t="shared" si="14"/>
        <v>9140380</v>
      </c>
      <c r="E39" s="564">
        <f>D39/C39</f>
        <v>0.90380000000000005</v>
      </c>
      <c r="F39" s="341">
        <f t="shared" si="14"/>
        <v>7221619</v>
      </c>
      <c r="G39" s="341">
        <f t="shared" si="14"/>
        <v>8818796</v>
      </c>
      <c r="H39" s="341">
        <f t="shared" si="14"/>
        <v>5557273</v>
      </c>
      <c r="I39" s="564">
        <f t="shared" si="8"/>
        <v>0.63019999999999998</v>
      </c>
      <c r="J39" s="341">
        <f t="shared" si="14"/>
        <v>16227921</v>
      </c>
      <c r="K39" s="341">
        <f t="shared" si="14"/>
        <v>18932501</v>
      </c>
      <c r="L39" s="341">
        <f t="shared" si="14"/>
        <v>14697653</v>
      </c>
      <c r="M39" s="564">
        <f t="shared" si="12"/>
        <v>0.77629999999999999</v>
      </c>
    </row>
    <row r="40" spans="1:13">
      <c r="K40" s="59"/>
      <c r="L40" s="59"/>
    </row>
    <row r="41" spans="1:13" s="348" customFormat="1" ht="16.5" thickBot="1">
      <c r="A41" s="369" t="s">
        <v>702</v>
      </c>
      <c r="B41" s="9"/>
      <c r="C41" s="52"/>
      <c r="D41" s="314"/>
      <c r="E41" s="547"/>
      <c r="F41" s="52"/>
      <c r="G41" s="52"/>
      <c r="H41" s="52"/>
      <c r="I41" s="535"/>
      <c r="J41" s="52"/>
      <c r="K41" s="70"/>
      <c r="L41" s="70"/>
      <c r="M41" s="535"/>
    </row>
    <row r="42" spans="1:13" s="7" customFormat="1" ht="15" customHeight="1" thickBot="1">
      <c r="A42" s="353" t="s">
        <v>703</v>
      </c>
      <c r="B42" s="612">
        <f>+'4 ba Polg Hiv'!AF128+'4 ba Polg Hiv'!AF129+'4 ba Polg Hiv'!AF131+'4 ba Polg Hiv'!AF132</f>
        <v>0</v>
      </c>
      <c r="C42" s="612">
        <f>+'4 ba Polg Hiv'!AG128+'4 ba Polg Hiv'!AG129+'4 ba Polg Hiv'!AG131+'4 ba Polg Hiv'!AG132</f>
        <v>0</v>
      </c>
      <c r="D42" s="612">
        <f>+'4 ba Polg Hiv'!AH128+'4 ba Polg Hiv'!AH129+'4 ba Polg Hiv'!AH131+'4 ba Polg Hiv'!AH132</f>
        <v>0</v>
      </c>
      <c r="E42" s="618"/>
      <c r="F42" s="184">
        <f>SUM(F43:F44)</f>
        <v>1480</v>
      </c>
      <c r="G42" s="184">
        <f>SUM(G43:G44)</f>
        <v>121594</v>
      </c>
      <c r="H42" s="116">
        <f>SUM(H43:H44)</f>
        <v>121594</v>
      </c>
      <c r="I42" s="593">
        <f t="shared" ref="I42:I61" si="15">H42/G42</f>
        <v>1</v>
      </c>
      <c r="J42" s="602">
        <f t="shared" ref="J42:J53" si="16">SUM(B42+F42)</f>
        <v>1480</v>
      </c>
      <c r="K42" s="602">
        <f t="shared" ref="K42:K52" si="17">SUM(C42+G42)</f>
        <v>121594</v>
      </c>
      <c r="L42" s="602">
        <f t="shared" ref="L42:L52" si="18">SUM(D42+H42)</f>
        <v>121594</v>
      </c>
      <c r="M42" s="593">
        <f t="shared" ref="M42:M61" si="19">L42/K42</f>
        <v>1</v>
      </c>
    </row>
    <row r="43" spans="1:13" s="7" customFormat="1">
      <c r="A43" s="354" t="s">
        <v>784</v>
      </c>
      <c r="B43" s="613"/>
      <c r="C43" s="613"/>
      <c r="D43" s="613"/>
      <c r="E43" s="619"/>
      <c r="F43" s="72">
        <f>'4 bbf Technikai'!N45</f>
        <v>1480</v>
      </c>
      <c r="G43" s="72">
        <f>'4 bbf Technikai'!O45</f>
        <v>121594</v>
      </c>
      <c r="H43" s="72">
        <f>'4 bbf Technikai'!P45</f>
        <v>121594</v>
      </c>
      <c r="I43" s="594">
        <f t="shared" si="15"/>
        <v>1</v>
      </c>
      <c r="J43" s="603">
        <f t="shared" si="16"/>
        <v>1480</v>
      </c>
      <c r="K43" s="603">
        <f t="shared" si="17"/>
        <v>121594</v>
      </c>
      <c r="L43" s="603">
        <f t="shared" si="18"/>
        <v>121594</v>
      </c>
      <c r="M43" s="594">
        <f t="shared" si="19"/>
        <v>1</v>
      </c>
    </row>
    <row r="44" spans="1:13" s="7" customFormat="1" ht="13.5" thickBot="1">
      <c r="A44" s="354" t="s">
        <v>785</v>
      </c>
      <c r="B44" s="606"/>
      <c r="C44" s="606"/>
      <c r="D44" s="606"/>
      <c r="E44" s="539"/>
      <c r="F44" s="121"/>
      <c r="G44" s="121"/>
      <c r="H44" s="121"/>
      <c r="I44" s="595"/>
      <c r="J44" s="604">
        <f t="shared" si="16"/>
        <v>0</v>
      </c>
      <c r="K44" s="604">
        <f t="shared" si="17"/>
        <v>0</v>
      </c>
      <c r="L44" s="604">
        <f t="shared" si="18"/>
        <v>0</v>
      </c>
      <c r="M44" s="595"/>
    </row>
    <row r="45" spans="1:13" s="7" customFormat="1" ht="13.5" thickBot="1">
      <c r="A45" s="361" t="s">
        <v>704</v>
      </c>
      <c r="B45" s="614"/>
      <c r="C45" s="614"/>
      <c r="D45" s="614"/>
      <c r="E45" s="620"/>
      <c r="F45" s="116">
        <f>SUM(F46:F47)</f>
        <v>0</v>
      </c>
      <c r="G45" s="116">
        <f>SUM(G46:G47)</f>
        <v>0</v>
      </c>
      <c r="H45" s="116">
        <f>SUM(H46:H47)</f>
        <v>0</v>
      </c>
      <c r="I45" s="593"/>
      <c r="J45" s="602">
        <f t="shared" si="16"/>
        <v>0</v>
      </c>
      <c r="K45" s="602">
        <f t="shared" si="17"/>
        <v>0</v>
      </c>
      <c r="L45" s="602">
        <f t="shared" si="18"/>
        <v>0</v>
      </c>
      <c r="M45" s="593"/>
    </row>
    <row r="46" spans="1:13" s="7" customFormat="1">
      <c r="A46" s="354" t="s">
        <v>101</v>
      </c>
      <c r="B46" s="606"/>
      <c r="C46" s="606"/>
      <c r="D46" s="606"/>
      <c r="E46" s="539"/>
      <c r="F46" s="121">
        <f>'4 bbf Technikai'!N48</f>
        <v>0</v>
      </c>
      <c r="G46" s="121">
        <f>'4 bbf Technikai'!O48</f>
        <v>0</v>
      </c>
      <c r="H46" s="121">
        <f>'4 bbf Technikai'!P48</f>
        <v>0</v>
      </c>
      <c r="I46" s="595"/>
      <c r="J46" s="604">
        <f t="shared" si="16"/>
        <v>0</v>
      </c>
      <c r="K46" s="604">
        <f t="shared" si="17"/>
        <v>0</v>
      </c>
      <c r="L46" s="604">
        <f t="shared" si="18"/>
        <v>0</v>
      </c>
      <c r="M46" s="595"/>
    </row>
    <row r="47" spans="1:13" s="7" customFormat="1" ht="13.5" thickBot="1">
      <c r="A47" s="354" t="s">
        <v>102</v>
      </c>
      <c r="B47" s="606"/>
      <c r="C47" s="606"/>
      <c r="D47" s="606"/>
      <c r="E47" s="539"/>
      <c r="F47" s="121">
        <f>'4 bbf Technikai'!N49</f>
        <v>0</v>
      </c>
      <c r="G47" s="121">
        <f>'4 bbf Technikai'!O49</f>
        <v>0</v>
      </c>
      <c r="H47" s="121">
        <f>'4 bbf Technikai'!P49</f>
        <v>0</v>
      </c>
      <c r="I47" s="595"/>
      <c r="J47" s="604">
        <f t="shared" si="16"/>
        <v>0</v>
      </c>
      <c r="K47" s="604">
        <f t="shared" si="17"/>
        <v>0</v>
      </c>
      <c r="L47" s="604">
        <f t="shared" si="18"/>
        <v>0</v>
      </c>
      <c r="M47" s="595"/>
    </row>
    <row r="48" spans="1:13" s="348" customFormat="1" ht="13.5" thickBot="1">
      <c r="A48" s="361" t="s">
        <v>266</v>
      </c>
      <c r="B48" s="614">
        <f>SUM(B49:B52)</f>
        <v>0</v>
      </c>
      <c r="C48" s="614">
        <f>SUM(C49:C52)</f>
        <v>0</v>
      </c>
      <c r="D48" s="614">
        <f>SUM(D49:D52)</f>
        <v>0</v>
      </c>
      <c r="E48" s="620"/>
      <c r="F48" s="116">
        <f>SUM(F49:F52)</f>
        <v>7098583</v>
      </c>
      <c r="G48" s="116">
        <f>SUM(G49:G52)</f>
        <v>7653277</v>
      </c>
      <c r="H48" s="116">
        <f>SUM(H49:H52)</f>
        <v>6804608</v>
      </c>
      <c r="I48" s="593">
        <f t="shared" si="15"/>
        <v>0.8891</v>
      </c>
      <c r="J48" s="602">
        <f t="shared" si="16"/>
        <v>7098583</v>
      </c>
      <c r="K48" s="602">
        <f t="shared" si="17"/>
        <v>7653277</v>
      </c>
      <c r="L48" s="602">
        <f t="shared" si="18"/>
        <v>6804608</v>
      </c>
      <c r="M48" s="593">
        <f t="shared" si="19"/>
        <v>0.8891</v>
      </c>
    </row>
    <row r="49" spans="1:13" s="348" customFormat="1">
      <c r="A49" s="366" t="s">
        <v>103</v>
      </c>
      <c r="B49" s="604"/>
      <c r="C49" s="604"/>
      <c r="D49" s="604"/>
      <c r="E49" s="538"/>
      <c r="F49" s="121">
        <f>'4 bbf Technikai'!N51</f>
        <v>2028000</v>
      </c>
      <c r="G49" s="121">
        <f>'4 bbf Technikai'!O51</f>
        <v>1997218</v>
      </c>
      <c r="H49" s="121">
        <f>'4 bbf Technikai'!P51</f>
        <v>1997218</v>
      </c>
      <c r="I49" s="595">
        <f t="shared" si="15"/>
        <v>1</v>
      </c>
      <c r="J49" s="604">
        <f t="shared" si="16"/>
        <v>2028000</v>
      </c>
      <c r="K49" s="604">
        <f t="shared" si="17"/>
        <v>1997218</v>
      </c>
      <c r="L49" s="604">
        <f t="shared" si="18"/>
        <v>1997218</v>
      </c>
      <c r="M49" s="595">
        <f t="shared" si="19"/>
        <v>1</v>
      </c>
    </row>
    <row r="50" spans="1:13" s="348" customFormat="1">
      <c r="A50" s="366" t="s">
        <v>104</v>
      </c>
      <c r="B50" s="604"/>
      <c r="C50" s="604"/>
      <c r="D50" s="604"/>
      <c r="E50" s="538"/>
      <c r="F50" s="121">
        <f>'4 bbf Technikai'!N52</f>
        <v>4862203</v>
      </c>
      <c r="G50" s="121">
        <f>'4 bbf Technikai'!O52</f>
        <v>4965777</v>
      </c>
      <c r="H50" s="121">
        <f>'4 bbf Technikai'!P52</f>
        <v>4204934</v>
      </c>
      <c r="I50" s="595">
        <f t="shared" si="15"/>
        <v>0.8468</v>
      </c>
      <c r="J50" s="604">
        <f t="shared" si="16"/>
        <v>4862203</v>
      </c>
      <c r="K50" s="604">
        <f t="shared" si="17"/>
        <v>4965777</v>
      </c>
      <c r="L50" s="604">
        <f t="shared" si="18"/>
        <v>4204934</v>
      </c>
      <c r="M50" s="595">
        <f t="shared" si="19"/>
        <v>0.8468</v>
      </c>
    </row>
    <row r="51" spans="1:13" s="348" customFormat="1">
      <c r="A51" s="366" t="s">
        <v>105</v>
      </c>
      <c r="B51" s="606"/>
      <c r="C51" s="606"/>
      <c r="D51" s="606"/>
      <c r="E51" s="539"/>
      <c r="F51" s="121">
        <f>'4 bbf Technikai'!N53</f>
        <v>0</v>
      </c>
      <c r="G51" s="121">
        <f>'4 bbf Technikai'!O53</f>
        <v>1250</v>
      </c>
      <c r="H51" s="121">
        <f>'4 bbf Technikai'!P53</f>
        <v>1250</v>
      </c>
      <c r="I51" s="595">
        <f t="shared" si="15"/>
        <v>1</v>
      </c>
      <c r="J51" s="604">
        <f t="shared" si="16"/>
        <v>0</v>
      </c>
      <c r="K51" s="604">
        <f t="shared" si="17"/>
        <v>1250</v>
      </c>
      <c r="L51" s="604">
        <f t="shared" si="18"/>
        <v>1250</v>
      </c>
      <c r="M51" s="595">
        <f t="shared" si="19"/>
        <v>1</v>
      </c>
    </row>
    <row r="52" spans="1:13" s="348" customFormat="1" ht="13.5" thickBot="1">
      <c r="A52" s="366" t="s">
        <v>106</v>
      </c>
      <c r="B52" s="606"/>
      <c r="C52" s="606"/>
      <c r="D52" s="606"/>
      <c r="E52" s="539"/>
      <c r="F52" s="121">
        <f>'4 bbf Technikai'!N54</f>
        <v>208380</v>
      </c>
      <c r="G52" s="121">
        <f>'4 bbf Technikai'!O54</f>
        <v>689032</v>
      </c>
      <c r="H52" s="121">
        <f>'4 bbf Technikai'!P54</f>
        <v>601206</v>
      </c>
      <c r="I52" s="595">
        <f t="shared" si="15"/>
        <v>0.87250000000000005</v>
      </c>
      <c r="J52" s="604">
        <f t="shared" si="16"/>
        <v>208380</v>
      </c>
      <c r="K52" s="604">
        <f t="shared" si="17"/>
        <v>689032</v>
      </c>
      <c r="L52" s="604">
        <f t="shared" si="18"/>
        <v>601206</v>
      </c>
      <c r="M52" s="595">
        <f t="shared" si="19"/>
        <v>0.87250000000000005</v>
      </c>
    </row>
    <row r="53" spans="1:13" s="348" customFormat="1" ht="13.5" hidden="1" thickBot="1">
      <c r="A53" s="361" t="s">
        <v>705</v>
      </c>
      <c r="B53" s="614"/>
      <c r="C53" s="602"/>
      <c r="D53" s="602">
        <f>SUM(B53+C53)</f>
        <v>0</v>
      </c>
      <c r="E53" s="549"/>
      <c r="F53" s="116">
        <f>'4 bbf Technikai'!N108</f>
        <v>0</v>
      </c>
      <c r="G53" s="450"/>
      <c r="H53" s="73">
        <f>SUM(F53+G53)</f>
        <v>0</v>
      </c>
      <c r="I53" s="596" t="e">
        <f t="shared" si="15"/>
        <v>#DIV/0!</v>
      </c>
      <c r="J53" s="602">
        <f t="shared" si="16"/>
        <v>0</v>
      </c>
      <c r="K53" s="605">
        <f>SUM(C53+G53)</f>
        <v>0</v>
      </c>
      <c r="L53" s="605">
        <f>SUM(J53+K53)</f>
        <v>0</v>
      </c>
      <c r="M53" s="596" t="e">
        <f t="shared" si="19"/>
        <v>#DIV/0!</v>
      </c>
    </row>
    <row r="54" spans="1:13" s="534" customFormat="1" ht="23.25" customHeight="1" thickBot="1">
      <c r="A54" s="368" t="s">
        <v>706</v>
      </c>
      <c r="B54" s="370">
        <f>B42+B45+B48+B53</f>
        <v>0</v>
      </c>
      <c r="C54" s="370">
        <f>C42+C45+C48+C53</f>
        <v>0</v>
      </c>
      <c r="D54" s="370">
        <f>D42+D45+D48+D53</f>
        <v>0</v>
      </c>
      <c r="E54" s="621"/>
      <c r="F54" s="370">
        <f t="shared" ref="F54:L54" si="20">F42+F45+F48+F53</f>
        <v>7100063</v>
      </c>
      <c r="G54" s="370">
        <f t="shared" si="20"/>
        <v>7774871</v>
      </c>
      <c r="H54" s="611">
        <f t="shared" si="20"/>
        <v>6926202</v>
      </c>
      <c r="I54" s="569">
        <f t="shared" si="15"/>
        <v>0.89080000000000004</v>
      </c>
      <c r="J54" s="370">
        <f t="shared" si="20"/>
        <v>7100063</v>
      </c>
      <c r="K54" s="457">
        <f t="shared" si="20"/>
        <v>7774871</v>
      </c>
      <c r="L54" s="457">
        <f t="shared" si="20"/>
        <v>6926202</v>
      </c>
      <c r="M54" s="569">
        <f t="shared" si="19"/>
        <v>0.89080000000000004</v>
      </c>
    </row>
    <row r="55" spans="1:13" s="348" customFormat="1">
      <c r="A55" s="346" t="s">
        <v>707</v>
      </c>
      <c r="B55" s="606">
        <f>B44+B46+B49+B50</f>
        <v>0</v>
      </c>
      <c r="C55" s="606">
        <f>C44+C46+C49+C50</f>
        <v>0</v>
      </c>
      <c r="D55" s="606">
        <f>D44+D46+D49+D50</f>
        <v>0</v>
      </c>
      <c r="E55" s="544"/>
      <c r="F55" s="3">
        <f>F44+F46+F49+F50</f>
        <v>6890203</v>
      </c>
      <c r="G55" s="3">
        <f>G44+G46+G49+G50</f>
        <v>6962995</v>
      </c>
      <c r="H55" s="339">
        <f>H44+H46+H49+H50</f>
        <v>6202152</v>
      </c>
      <c r="I55" s="597">
        <f t="shared" si="15"/>
        <v>0.89070000000000005</v>
      </c>
      <c r="J55" s="606">
        <f t="shared" ref="J55:L56" si="21">SUM(B55+F55)</f>
        <v>6890203</v>
      </c>
      <c r="K55" s="606">
        <f t="shared" si="21"/>
        <v>6962995</v>
      </c>
      <c r="L55" s="606">
        <f t="shared" si="21"/>
        <v>6202152</v>
      </c>
      <c r="M55" s="597">
        <f t="shared" si="19"/>
        <v>0.89070000000000005</v>
      </c>
    </row>
    <row r="56" spans="1:13" s="348" customFormat="1" ht="13.5" thickBot="1">
      <c r="A56" s="347" t="s">
        <v>708</v>
      </c>
      <c r="B56" s="607">
        <f>B43+B47+B51+B52+B53</f>
        <v>0</v>
      </c>
      <c r="C56" s="607">
        <f>C43+C47+C51+C52+C53</f>
        <v>0</v>
      </c>
      <c r="D56" s="607">
        <f>D43+D47+D51+D52+D53</f>
        <v>0</v>
      </c>
      <c r="E56" s="545"/>
      <c r="F56" s="324">
        <f>F43+F47+F51+F52+F53</f>
        <v>209860</v>
      </c>
      <c r="G56" s="324">
        <f>G43+G47+G51+G52+G53</f>
        <v>811876</v>
      </c>
      <c r="H56" s="592">
        <f>H43+H47+H51+H52+H53</f>
        <v>724050</v>
      </c>
      <c r="I56" s="598">
        <f t="shared" si="15"/>
        <v>0.89180000000000004</v>
      </c>
      <c r="J56" s="607">
        <f t="shared" si="21"/>
        <v>209860</v>
      </c>
      <c r="K56" s="607">
        <f t="shared" si="21"/>
        <v>811876</v>
      </c>
      <c r="L56" s="607">
        <f t="shared" si="21"/>
        <v>724050</v>
      </c>
      <c r="M56" s="598">
        <f t="shared" si="19"/>
        <v>0.89180000000000004</v>
      </c>
    </row>
    <row r="57" spans="1:13" s="7" customFormat="1" ht="24" customHeight="1" thickBot="1">
      <c r="A57" s="367" t="s">
        <v>810</v>
      </c>
      <c r="B57" s="338">
        <f>B39+B54</f>
        <v>9006302</v>
      </c>
      <c r="C57" s="285">
        <f t="shared" ref="C57:L57" si="22">C39+C54</f>
        <v>10113705</v>
      </c>
      <c r="D57" s="285">
        <f t="shared" si="22"/>
        <v>9140380</v>
      </c>
      <c r="E57" s="622">
        <f>D57/C57</f>
        <v>0.90380000000000005</v>
      </c>
      <c r="F57" s="338">
        <f t="shared" si="22"/>
        <v>14321682</v>
      </c>
      <c r="G57" s="285">
        <f t="shared" si="22"/>
        <v>16593667</v>
      </c>
      <c r="H57" s="79">
        <f t="shared" si="22"/>
        <v>12483475</v>
      </c>
      <c r="I57" s="546">
        <f t="shared" si="15"/>
        <v>0.75229999999999997</v>
      </c>
      <c r="J57" s="338">
        <f t="shared" si="22"/>
        <v>23327984</v>
      </c>
      <c r="K57" s="285">
        <f t="shared" si="22"/>
        <v>26707372</v>
      </c>
      <c r="L57" s="285">
        <f t="shared" si="22"/>
        <v>21623855</v>
      </c>
      <c r="M57" s="546">
        <f t="shared" si="19"/>
        <v>0.80969999999999998</v>
      </c>
    </row>
    <row r="58" spans="1:13" s="1" customFormat="1" ht="19.5" customHeight="1" thickBot="1">
      <c r="A58" s="11" t="s">
        <v>257</v>
      </c>
      <c r="B58" s="615"/>
      <c r="C58" s="615"/>
      <c r="D58" s="615"/>
      <c r="E58" s="623"/>
      <c r="F58" s="132">
        <f>'4 c Önk.'!K51+'4 c Önk.'!K52</f>
        <v>-6890203</v>
      </c>
      <c r="G58" s="132">
        <f>'4 c Önk.'!L51+'4 c Önk.'!L52</f>
        <v>-6962995</v>
      </c>
      <c r="H58" s="132">
        <f>'4 c Önk.'!M51+'4 c Önk.'!M52</f>
        <v>-6202152</v>
      </c>
      <c r="I58" s="599">
        <f t="shared" si="15"/>
        <v>0.89070000000000005</v>
      </c>
      <c r="J58" s="608">
        <f t="shared" ref="J58:L60" si="23">SUM(B58+F58)</f>
        <v>-6890203</v>
      </c>
      <c r="K58" s="608">
        <f t="shared" si="23"/>
        <v>-6962995</v>
      </c>
      <c r="L58" s="608">
        <f t="shared" si="23"/>
        <v>-6202152</v>
      </c>
      <c r="M58" s="599">
        <f t="shared" si="19"/>
        <v>0.89070000000000005</v>
      </c>
    </row>
    <row r="59" spans="1:13" s="10" customFormat="1" ht="17.25" customHeight="1" thickBot="1">
      <c r="A59" s="117" t="s">
        <v>258</v>
      </c>
      <c r="B59" s="616"/>
      <c r="C59" s="616"/>
      <c r="D59" s="616"/>
      <c r="E59" s="570"/>
      <c r="F59" s="118">
        <f>'4 c Önk.'!K53+'4 c Önk.'!K54</f>
        <v>-208380</v>
      </c>
      <c r="G59" s="118">
        <f>'4 c Önk.'!L53+'4 c Önk.'!L54</f>
        <v>-690282</v>
      </c>
      <c r="H59" s="118">
        <f>'4 c Önk.'!M53+'4 c Önk.'!M54</f>
        <v>-602456</v>
      </c>
      <c r="I59" s="600">
        <f t="shared" si="15"/>
        <v>0.87280000000000002</v>
      </c>
      <c r="J59" s="609">
        <f t="shared" si="23"/>
        <v>-208380</v>
      </c>
      <c r="K59" s="609">
        <f t="shared" si="23"/>
        <v>-690282</v>
      </c>
      <c r="L59" s="609">
        <f t="shared" si="23"/>
        <v>-602456</v>
      </c>
      <c r="M59" s="600">
        <f t="shared" si="19"/>
        <v>0.87280000000000002</v>
      </c>
    </row>
    <row r="60" spans="1:13" s="10" customFormat="1" ht="19.5" customHeight="1" thickBot="1">
      <c r="A60" s="120" t="s">
        <v>799</v>
      </c>
      <c r="B60" s="617">
        <f>SUM(B58+B59)</f>
        <v>0</v>
      </c>
      <c r="C60" s="617">
        <f>SUM(C58+C59)</f>
        <v>0</v>
      </c>
      <c r="D60" s="617">
        <f>SUM(D58+D59)</f>
        <v>0</v>
      </c>
      <c r="E60" s="571"/>
      <c r="F60" s="119">
        <f>SUM(F58+F59)</f>
        <v>-7098583</v>
      </c>
      <c r="G60" s="119">
        <f>SUM(G58+G59)</f>
        <v>-7653277</v>
      </c>
      <c r="H60" s="119">
        <f>SUM(H58+H59)</f>
        <v>-6804608</v>
      </c>
      <c r="I60" s="601">
        <f t="shared" si="15"/>
        <v>0.8891</v>
      </c>
      <c r="J60" s="610">
        <f t="shared" si="23"/>
        <v>-7098583</v>
      </c>
      <c r="K60" s="610">
        <f t="shared" si="23"/>
        <v>-7653277</v>
      </c>
      <c r="L60" s="610">
        <f t="shared" si="23"/>
        <v>-6804608</v>
      </c>
      <c r="M60" s="601">
        <f t="shared" si="19"/>
        <v>0.8891</v>
      </c>
    </row>
    <row r="61" spans="1:13" s="7" customFormat="1" ht="24" customHeight="1" thickBot="1">
      <c r="A61" s="367" t="s">
        <v>852</v>
      </c>
      <c r="B61" s="338">
        <f t="shared" ref="B61:L61" si="24">B57+B60</f>
        <v>9006302</v>
      </c>
      <c r="C61" s="285">
        <f t="shared" si="24"/>
        <v>10113705</v>
      </c>
      <c r="D61" s="285">
        <f t="shared" si="24"/>
        <v>9140380</v>
      </c>
      <c r="E61" s="622">
        <f>D61/C61</f>
        <v>0.90380000000000005</v>
      </c>
      <c r="F61" s="338">
        <f t="shared" si="24"/>
        <v>7223099</v>
      </c>
      <c r="G61" s="285">
        <f t="shared" si="24"/>
        <v>8940390</v>
      </c>
      <c r="H61" s="79">
        <f t="shared" si="24"/>
        <v>5678867</v>
      </c>
      <c r="I61" s="546">
        <f t="shared" si="15"/>
        <v>0.63519999999999999</v>
      </c>
      <c r="J61" s="338">
        <f t="shared" si="24"/>
        <v>16229401</v>
      </c>
      <c r="K61" s="285">
        <f t="shared" si="24"/>
        <v>19054095</v>
      </c>
      <c r="L61" s="285">
        <f t="shared" si="24"/>
        <v>14819247</v>
      </c>
      <c r="M61" s="546">
        <f t="shared" si="19"/>
        <v>0.77769999999999995</v>
      </c>
    </row>
  </sheetData>
  <mergeCells count="8">
    <mergeCell ref="J4:M4"/>
    <mergeCell ref="F4:I4"/>
    <mergeCell ref="B4:E4"/>
    <mergeCell ref="A1:L1"/>
    <mergeCell ref="K2:L2"/>
    <mergeCell ref="B3:E3"/>
    <mergeCell ref="F3:I3"/>
    <mergeCell ref="J3:M3"/>
  </mergeCells>
  <phoneticPr fontId="17" type="noConversion"/>
  <printOptions horizontalCentered="1"/>
  <pageMargins left="0.62992125984251968" right="0.19685039370078741" top="0.82677165354330717" bottom="0.86614173228346458" header="0.43307086614173229" footer="0.70866141732283472"/>
  <pageSetup paperSize="9" scale="65" firstPageNumber="5" orientation="landscape" verticalDpi="300" r:id="rId1"/>
  <headerFooter alignWithMargins="0">
    <oddHeader>&amp;R&amp;8 3.1. m. a 21/2015 (V.4.) önkormányzati rendelethez</oddHeader>
    <oddFooter>&amp;C&amp;P. oldal</oddFooter>
  </headerFooter>
  <rowBreaks count="1" manualBreakCount="1">
    <brk id="40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544"/>
  <sheetViews>
    <sheetView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ColWidth="2.85546875" defaultRowHeight="12.75"/>
  <cols>
    <col min="1" max="1" width="2.85546875" style="997" customWidth="1"/>
    <col min="2" max="2" width="56.28515625" style="1127" customWidth="1"/>
    <col min="3" max="3" width="11" style="997" hidden="1" customWidth="1"/>
    <col min="4" max="4" width="19.28515625" style="1121" customWidth="1"/>
    <col min="5" max="5" width="2.7109375" style="997" hidden="1" customWidth="1"/>
    <col min="6" max="6" width="11.28515625" style="997" customWidth="1"/>
    <col min="7" max="7" width="10.5703125" style="997" customWidth="1"/>
    <col min="8" max="8" width="12.42578125" style="997" customWidth="1"/>
    <col min="9" max="9" width="10" style="997" bestFit="1" customWidth="1"/>
    <col min="10" max="10" width="8.85546875" style="997" customWidth="1"/>
    <col min="11" max="12" width="9.140625" style="997" customWidth="1"/>
    <col min="13" max="13" width="9" style="997" customWidth="1"/>
    <col min="14" max="255" width="9.140625" style="997" customWidth="1"/>
    <col min="256" max="16384" width="2.85546875" style="997"/>
  </cols>
  <sheetData>
    <row r="1" spans="1:9" ht="54" customHeight="1">
      <c r="B1" s="1348" t="s">
        <v>1471</v>
      </c>
      <c r="C1" s="1348"/>
      <c r="D1" s="1348"/>
      <c r="E1" s="1348"/>
      <c r="F1" s="1348"/>
      <c r="G1" s="1348"/>
      <c r="H1" s="1348"/>
    </row>
    <row r="2" spans="1:9" ht="13.5" customHeight="1" thickBot="1">
      <c r="B2" s="1103"/>
      <c r="C2" s="1103"/>
      <c r="D2" s="1104"/>
      <c r="E2" s="1103"/>
      <c r="F2" s="1105"/>
      <c r="H2" s="1106" t="s">
        <v>993</v>
      </c>
    </row>
    <row r="3" spans="1:9" ht="36.75" thickBot="1">
      <c r="A3" s="1107"/>
      <c r="B3" s="1108" t="s">
        <v>1234</v>
      </c>
      <c r="C3" s="1108"/>
      <c r="D3" s="1109"/>
      <c r="E3" s="1108"/>
      <c r="F3" s="228" t="s">
        <v>754</v>
      </c>
      <c r="G3" s="286" t="s">
        <v>902</v>
      </c>
      <c r="H3" s="228" t="s">
        <v>903</v>
      </c>
      <c r="I3" s="1110"/>
    </row>
    <row r="4" spans="1:9">
      <c r="A4" s="1111"/>
      <c r="B4" s="1112"/>
      <c r="C4" s="1112"/>
      <c r="D4" s="1110"/>
      <c r="E4" s="1112"/>
      <c r="F4" s="1004"/>
      <c r="G4" s="1004"/>
      <c r="H4" s="1004"/>
    </row>
    <row r="5" spans="1:9" s="1115" customFormat="1" ht="15" customHeight="1">
      <c r="A5" s="1113" t="s">
        <v>1159</v>
      </c>
      <c r="B5" s="1114"/>
      <c r="D5" s="1116"/>
      <c r="F5" s="1117"/>
      <c r="G5" s="1117"/>
      <c r="H5" s="1117"/>
    </row>
    <row r="6" spans="1:9" s="1115" customFormat="1" ht="15" hidden="1" customHeight="1">
      <c r="A6" s="1118"/>
      <c r="B6" s="1119" t="s">
        <v>9</v>
      </c>
      <c r="D6" s="1116"/>
      <c r="F6" s="1117"/>
      <c r="G6" s="1117"/>
      <c r="H6" s="1117"/>
    </row>
    <row r="7" spans="1:9" s="1115" customFormat="1" ht="10.5" hidden="1" customHeight="1">
      <c r="A7" s="1118"/>
      <c r="B7" s="1114"/>
      <c r="D7" s="1116"/>
      <c r="F7" s="1117"/>
      <c r="G7" s="1117"/>
      <c r="H7" s="1117"/>
    </row>
    <row r="8" spans="1:9" ht="24" hidden="1" customHeight="1">
      <c r="B8" s="1120" t="s">
        <v>339</v>
      </c>
    </row>
    <row r="9" spans="1:9" ht="11.25" hidden="1" customHeight="1">
      <c r="B9" s="1120"/>
    </row>
    <row r="10" spans="1:9" ht="15" hidden="1" customHeight="1">
      <c r="B10" s="1122"/>
      <c r="F10" s="1123"/>
      <c r="G10" s="1124">
        <v>0</v>
      </c>
      <c r="H10" s="1123">
        <f t="shared" ref="H10:H26" si="0">SUM(F10:G10)</f>
        <v>0</v>
      </c>
    </row>
    <row r="11" spans="1:9" ht="15" hidden="1" customHeight="1">
      <c r="B11" s="1122"/>
      <c r="F11" s="1123"/>
      <c r="G11" s="1124">
        <v>0</v>
      </c>
      <c r="H11" s="1123">
        <f t="shared" si="0"/>
        <v>0</v>
      </c>
    </row>
    <row r="12" spans="1:9" ht="15" hidden="1" customHeight="1">
      <c r="B12" s="1122"/>
      <c r="F12" s="1123"/>
      <c r="G12" s="1124">
        <v>0</v>
      </c>
      <c r="H12" s="1123">
        <f t="shared" si="0"/>
        <v>0</v>
      </c>
    </row>
    <row r="13" spans="1:9" ht="15" hidden="1" customHeight="1">
      <c r="B13" s="1125"/>
      <c r="F13" s="1123"/>
      <c r="G13" s="1124">
        <v>0</v>
      </c>
      <c r="H13" s="1123">
        <f t="shared" si="0"/>
        <v>0</v>
      </c>
    </row>
    <row r="14" spans="1:9" ht="15" hidden="1" customHeight="1">
      <c r="B14" s="1122"/>
      <c r="F14" s="1123"/>
      <c r="G14" s="1124">
        <v>0</v>
      </c>
      <c r="H14" s="1123">
        <f t="shared" si="0"/>
        <v>0</v>
      </c>
    </row>
    <row r="15" spans="1:9" ht="15" hidden="1" customHeight="1">
      <c r="B15" s="1122"/>
      <c r="F15" s="1123"/>
      <c r="G15" s="1124">
        <v>0</v>
      </c>
      <c r="H15" s="1123">
        <f t="shared" si="0"/>
        <v>0</v>
      </c>
    </row>
    <row r="16" spans="1:9" ht="15" hidden="1" customHeight="1">
      <c r="B16" s="1122"/>
      <c r="F16" s="1123"/>
      <c r="G16" s="1124">
        <v>0</v>
      </c>
      <c r="H16" s="1123">
        <f t="shared" si="0"/>
        <v>0</v>
      </c>
    </row>
    <row r="17" spans="1:9" ht="15" hidden="1" customHeight="1">
      <c r="B17" s="1122"/>
      <c r="F17" s="1123"/>
      <c r="G17" s="1124">
        <v>0</v>
      </c>
      <c r="H17" s="1123">
        <f t="shared" si="0"/>
        <v>0</v>
      </c>
    </row>
    <row r="18" spans="1:9" ht="15" hidden="1" customHeight="1">
      <c r="B18" s="1122"/>
      <c r="F18" s="1123"/>
      <c r="G18" s="1124">
        <v>0</v>
      </c>
      <c r="H18" s="1123">
        <f t="shared" si="0"/>
        <v>0</v>
      </c>
    </row>
    <row r="19" spans="1:9" ht="15" hidden="1" customHeight="1">
      <c r="B19" s="1122"/>
      <c r="F19" s="1123"/>
      <c r="G19" s="1124">
        <v>0</v>
      </c>
      <c r="H19" s="1123">
        <f t="shared" si="0"/>
        <v>0</v>
      </c>
    </row>
    <row r="20" spans="1:9" ht="15" hidden="1" customHeight="1">
      <c r="B20" s="1122"/>
      <c r="F20" s="1123"/>
      <c r="G20" s="1124">
        <v>0</v>
      </c>
      <c r="H20" s="1123">
        <f t="shared" si="0"/>
        <v>0</v>
      </c>
    </row>
    <row r="21" spans="1:9" ht="15" hidden="1" customHeight="1">
      <c r="B21" s="1122"/>
      <c r="F21" s="1123"/>
      <c r="G21" s="1124">
        <v>0</v>
      </c>
      <c r="H21" s="1123">
        <f t="shared" si="0"/>
        <v>0</v>
      </c>
    </row>
    <row r="22" spans="1:9" ht="15" hidden="1" customHeight="1">
      <c r="B22" s="1122"/>
      <c r="F22" s="1123"/>
      <c r="G22" s="1124">
        <v>0</v>
      </c>
      <c r="H22" s="1123">
        <f t="shared" si="0"/>
        <v>0</v>
      </c>
    </row>
    <row r="23" spans="1:9" ht="15" hidden="1" customHeight="1">
      <c r="A23" s="1118"/>
      <c r="B23" s="1122"/>
      <c r="F23" s="1123"/>
      <c r="G23" s="1124">
        <v>0</v>
      </c>
      <c r="H23" s="1123">
        <f t="shared" si="0"/>
        <v>0</v>
      </c>
    </row>
    <row r="24" spans="1:9" ht="13.5" hidden="1" customHeight="1">
      <c r="A24" s="1118"/>
      <c r="B24" s="1122"/>
      <c r="F24" s="1123"/>
      <c r="G24" s="1124">
        <v>0</v>
      </c>
      <c r="H24" s="1123">
        <f t="shared" si="0"/>
        <v>0</v>
      </c>
    </row>
    <row r="25" spans="1:9" ht="13.5" hidden="1" customHeight="1">
      <c r="A25" s="1118"/>
      <c r="B25" s="1122"/>
      <c r="F25" s="1123"/>
      <c r="G25" s="1124">
        <v>0</v>
      </c>
      <c r="H25" s="1123">
        <f t="shared" si="0"/>
        <v>0</v>
      </c>
    </row>
    <row r="26" spans="1:9" ht="12.75" hidden="1" customHeight="1">
      <c r="A26" s="1118"/>
      <c r="B26" s="1122"/>
      <c r="F26" s="1123"/>
      <c r="G26" s="1124">
        <v>0</v>
      </c>
      <c r="H26" s="1126">
        <f t="shared" si="0"/>
        <v>0</v>
      </c>
    </row>
    <row r="27" spans="1:9" ht="15.75" hidden="1" customHeight="1" thickBot="1">
      <c r="A27" s="1118"/>
      <c r="F27" s="1128"/>
      <c r="G27" s="1043"/>
      <c r="H27" s="1128"/>
    </row>
    <row r="28" spans="1:9" ht="13.5" hidden="1" customHeight="1" thickBot="1">
      <c r="A28" s="1118"/>
      <c r="B28" s="1129" t="s">
        <v>335</v>
      </c>
      <c r="F28" s="1026">
        <v>0</v>
      </c>
      <c r="G28" s="1026">
        <v>0</v>
      </c>
      <c r="H28" s="1026">
        <f>SUM(H10:H27)</f>
        <v>0</v>
      </c>
      <c r="I28" s="1123"/>
    </row>
    <row r="29" spans="1:9" ht="15" hidden="1" customHeight="1">
      <c r="A29" s="1130"/>
      <c r="F29" s="1131"/>
      <c r="G29" s="1131"/>
      <c r="H29" s="1131"/>
    </row>
    <row r="30" spans="1:9" ht="21" customHeight="1">
      <c r="B30" s="1133" t="s">
        <v>853</v>
      </c>
      <c r="C30" s="1192"/>
      <c r="D30" s="1226"/>
      <c r="E30" s="1192"/>
      <c r="F30" s="1091"/>
    </row>
    <row r="31" spans="1:9" ht="15" customHeight="1">
      <c r="B31" s="1127" t="s">
        <v>695</v>
      </c>
      <c r="F31" s="1123">
        <v>1950</v>
      </c>
      <c r="G31" s="1124">
        <v>1950</v>
      </c>
      <c r="H31" s="1123"/>
    </row>
    <row r="32" spans="1:9" ht="15" customHeight="1">
      <c r="B32" s="1127" t="s">
        <v>814</v>
      </c>
      <c r="G32" s="1124">
        <v>132</v>
      </c>
      <c r="H32" s="1123">
        <v>132</v>
      </c>
    </row>
    <row r="33" spans="2:8" ht="15" customHeight="1">
      <c r="B33" s="1127" t="s">
        <v>900</v>
      </c>
      <c r="F33" s="1123"/>
      <c r="G33" s="1124">
        <v>211</v>
      </c>
      <c r="H33" s="1123">
        <v>206</v>
      </c>
    </row>
    <row r="34" spans="2:8" ht="15" customHeight="1">
      <c r="B34" s="1099" t="s">
        <v>1283</v>
      </c>
      <c r="C34" s="1227"/>
      <c r="D34" s="1228"/>
      <c r="F34" s="1123"/>
      <c r="G34" s="1124">
        <v>242</v>
      </c>
      <c r="H34" s="1123"/>
    </row>
    <row r="35" spans="2:8" ht="15" customHeight="1">
      <c r="B35" s="1099" t="s">
        <v>1284</v>
      </c>
      <c r="F35" s="1123"/>
      <c r="G35" s="1124">
        <v>19</v>
      </c>
      <c r="H35" s="1123"/>
    </row>
    <row r="36" spans="2:8" ht="12.75" hidden="1" customHeight="1">
      <c r="F36" s="1123"/>
      <c r="G36" s="1124">
        <v>0</v>
      </c>
      <c r="H36" s="1123">
        <f t="shared" ref="H36:H43" si="1">SUM(F36:G36)</f>
        <v>0</v>
      </c>
    </row>
    <row r="37" spans="2:8" ht="17.25" hidden="1" customHeight="1">
      <c r="B37" s="1099"/>
      <c r="F37" s="1123"/>
      <c r="G37" s="1124">
        <v>0</v>
      </c>
      <c r="H37" s="1123">
        <f t="shared" si="1"/>
        <v>0</v>
      </c>
    </row>
    <row r="38" spans="2:8" ht="12.75" hidden="1" customHeight="1">
      <c r="F38" s="1123"/>
      <c r="G38" s="1124">
        <v>0</v>
      </c>
      <c r="H38" s="1123">
        <f t="shared" si="1"/>
        <v>0</v>
      </c>
    </row>
    <row r="39" spans="2:8" ht="15" hidden="1" customHeight="1">
      <c r="F39" s="1123"/>
      <c r="G39" s="1124">
        <v>0</v>
      </c>
      <c r="H39" s="1123">
        <f t="shared" si="1"/>
        <v>0</v>
      </c>
    </row>
    <row r="40" spans="2:8" ht="15" hidden="1" customHeight="1">
      <c r="F40" s="1123"/>
      <c r="G40" s="1124">
        <v>0</v>
      </c>
      <c r="H40" s="1123">
        <f t="shared" si="1"/>
        <v>0</v>
      </c>
    </row>
    <row r="41" spans="2:8" ht="15" hidden="1" customHeight="1">
      <c r="F41" s="1123"/>
      <c r="G41" s="1124">
        <v>0</v>
      </c>
      <c r="H41" s="1123">
        <f t="shared" si="1"/>
        <v>0</v>
      </c>
    </row>
    <row r="42" spans="2:8" ht="12.75" hidden="1" customHeight="1">
      <c r="F42" s="1123"/>
      <c r="G42" s="1124">
        <v>0</v>
      </c>
      <c r="H42" s="1123">
        <f t="shared" si="1"/>
        <v>0</v>
      </c>
    </row>
    <row r="43" spans="2:8" ht="15" hidden="1" customHeight="1">
      <c r="F43" s="1123"/>
      <c r="G43" s="1124">
        <v>0</v>
      </c>
      <c r="H43" s="1123">
        <f t="shared" si="1"/>
        <v>0</v>
      </c>
    </row>
    <row r="44" spans="2:8" ht="12.75" customHeight="1" thickBot="1"/>
    <row r="45" spans="2:8" ht="15" customHeight="1" thickBot="1">
      <c r="B45" s="1141" t="s">
        <v>854</v>
      </c>
      <c r="C45" s="1232"/>
      <c r="D45" s="1199"/>
      <c r="E45" s="1232"/>
      <c r="F45" s="1026">
        <f>SUM(F31:F44)</f>
        <v>1950</v>
      </c>
      <c r="G45" s="1026">
        <f>SUM(G31:G44)</f>
        <v>2554</v>
      </c>
      <c r="H45" s="1026">
        <f>SUM(H31:H44)</f>
        <v>338</v>
      </c>
    </row>
    <row r="46" spans="2:8" ht="9" customHeight="1"/>
    <row r="47" spans="2:8" ht="15" customHeight="1">
      <c r="B47" s="1133" t="s">
        <v>748</v>
      </c>
      <c r="C47" s="1192"/>
      <c r="D47" s="1193"/>
      <c r="E47" s="1192"/>
      <c r="G47" s="1124"/>
    </row>
    <row r="48" spans="2:8" ht="17.25" customHeight="1">
      <c r="B48" s="1099" t="s">
        <v>820</v>
      </c>
      <c r="C48" s="1229"/>
      <c r="D48" s="1172"/>
      <c r="F48" s="1123"/>
      <c r="G48" s="1124">
        <v>250</v>
      </c>
      <c r="H48" s="1123">
        <v>244</v>
      </c>
    </row>
    <row r="49" spans="2:9" ht="17.25" customHeight="1">
      <c r="B49" s="1099" t="s">
        <v>1285</v>
      </c>
      <c r="C49" s="1229"/>
      <c r="D49" s="1230"/>
      <c r="F49" s="1123"/>
      <c r="G49" s="1124">
        <v>353</v>
      </c>
      <c r="H49" s="1123">
        <v>353</v>
      </c>
    </row>
    <row r="50" spans="2:9" ht="17.25" customHeight="1">
      <c r="B50" s="1099" t="s">
        <v>1286</v>
      </c>
      <c r="C50" s="1229"/>
      <c r="D50" s="1230"/>
      <c r="F50" s="1123"/>
      <c r="G50" s="1124">
        <v>325</v>
      </c>
      <c r="H50" s="1123"/>
    </row>
    <row r="51" spans="2:9" ht="15" customHeight="1">
      <c r="B51" s="1099" t="s">
        <v>1287</v>
      </c>
      <c r="C51" s="1229"/>
      <c r="D51" s="1172"/>
      <c r="F51" s="1123"/>
      <c r="G51" s="1124">
        <v>19</v>
      </c>
      <c r="H51" s="1123"/>
    </row>
    <row r="52" spans="2:9" ht="15" hidden="1" customHeight="1">
      <c r="B52" s="1099"/>
      <c r="C52" s="1229"/>
      <c r="D52" s="1172"/>
      <c r="F52" s="1123"/>
      <c r="G52" s="1124">
        <v>0</v>
      </c>
      <c r="H52" s="1123">
        <f>SUM(F52:G52)</f>
        <v>0</v>
      </c>
    </row>
    <row r="53" spans="2:9" ht="15" hidden="1" customHeight="1">
      <c r="B53" s="135"/>
      <c r="C53" s="1229"/>
      <c r="F53" s="1123"/>
      <c r="G53" s="1124">
        <v>0</v>
      </c>
      <c r="H53" s="1123">
        <f t="shared" ref="H53:H59" si="2">SUM(F53:G53)</f>
        <v>0</v>
      </c>
    </row>
    <row r="54" spans="2:9" ht="15" hidden="1" customHeight="1">
      <c r="B54" s="135"/>
      <c r="C54" s="1229"/>
      <c r="F54" s="1123"/>
      <c r="G54" s="1124">
        <v>0</v>
      </c>
      <c r="H54" s="1123">
        <f t="shared" si="2"/>
        <v>0</v>
      </c>
    </row>
    <row r="55" spans="2:9" ht="15" hidden="1" customHeight="1">
      <c r="B55" s="1099"/>
      <c r="C55" s="1229"/>
      <c r="F55" s="1123"/>
      <c r="G55" s="1124">
        <v>0</v>
      </c>
      <c r="H55" s="1123">
        <f t="shared" si="2"/>
        <v>0</v>
      </c>
    </row>
    <row r="56" spans="2:9" ht="15" hidden="1" customHeight="1">
      <c r="B56" s="135"/>
      <c r="C56" s="1229"/>
      <c r="F56" s="1123"/>
      <c r="G56" s="1124">
        <v>0</v>
      </c>
      <c r="H56" s="1123">
        <f t="shared" si="2"/>
        <v>0</v>
      </c>
    </row>
    <row r="57" spans="2:9" ht="15" hidden="1" customHeight="1">
      <c r="B57" s="135"/>
      <c r="C57" s="175"/>
      <c r="D57" s="1230"/>
      <c r="F57" s="1123"/>
      <c r="G57" s="1124">
        <v>0</v>
      </c>
      <c r="H57" s="1123">
        <f t="shared" si="2"/>
        <v>0</v>
      </c>
    </row>
    <row r="58" spans="2:9" ht="15" hidden="1" customHeight="1">
      <c r="B58" s="135"/>
      <c r="C58" s="175"/>
      <c r="D58" s="1230"/>
      <c r="F58" s="1123"/>
      <c r="G58" s="1124">
        <v>0</v>
      </c>
      <c r="H58" s="1123">
        <f t="shared" si="2"/>
        <v>0</v>
      </c>
    </row>
    <row r="59" spans="2:9" ht="15" hidden="1" customHeight="1">
      <c r="B59" s="135"/>
      <c r="C59" s="175"/>
      <c r="D59" s="1230"/>
      <c r="F59" s="1123"/>
      <c r="G59" s="1124">
        <v>0</v>
      </c>
      <c r="H59" s="1123">
        <f t="shared" si="2"/>
        <v>0</v>
      </c>
    </row>
    <row r="60" spans="2:9" ht="15" hidden="1" customHeight="1">
      <c r="B60" s="1099"/>
      <c r="F60" s="1123"/>
      <c r="G60" s="1124">
        <v>0</v>
      </c>
      <c r="H60" s="1123">
        <f>SUM(F60:G60)</f>
        <v>0</v>
      </c>
    </row>
    <row r="61" spans="2:9" ht="15" hidden="1" customHeight="1">
      <c r="B61" s="1099"/>
      <c r="F61" s="1123"/>
      <c r="G61" s="1124">
        <v>0</v>
      </c>
      <c r="H61" s="1123">
        <f>SUM(F61:G61)</f>
        <v>0</v>
      </c>
    </row>
    <row r="62" spans="2:9" ht="10.5" customHeight="1" thickBot="1">
      <c r="B62" s="1198"/>
      <c r="C62" s="1199"/>
      <c r="D62" s="1199"/>
      <c r="E62" s="1199"/>
      <c r="F62" s="1128"/>
      <c r="G62" s="1043"/>
      <c r="H62" s="1128"/>
    </row>
    <row r="63" spans="2:9" ht="15" customHeight="1" thickBot="1">
      <c r="B63" s="1141" t="s">
        <v>340</v>
      </c>
      <c r="C63" s="1232"/>
      <c r="D63" s="1199"/>
      <c r="E63" s="1232"/>
      <c r="F63" s="1026">
        <f>SUM(F48:F62)</f>
        <v>0</v>
      </c>
      <c r="G63" s="1026">
        <f>SUM(G48:G62)</f>
        <v>947</v>
      </c>
      <c r="H63" s="1026">
        <f>SUM(H48:H62)</f>
        <v>597</v>
      </c>
      <c r="I63" s="1123"/>
    </row>
    <row r="64" spans="2:9" ht="11.25" customHeight="1"/>
    <row r="65" spans="1:8" ht="18.75" customHeight="1" thickBot="1"/>
    <row r="66" spans="1:8" ht="15" customHeight="1" thickBot="1">
      <c r="B66" s="1231" t="s">
        <v>5</v>
      </c>
      <c r="C66" s="1232"/>
      <c r="D66" s="1131" t="s">
        <v>691</v>
      </c>
      <c r="E66" s="1232"/>
      <c r="F66" s="1026">
        <f>SUM(F28+F45+F63)</f>
        <v>1950</v>
      </c>
      <c r="G66" s="1026">
        <f>SUM(G28+G45+G63)</f>
        <v>3501</v>
      </c>
      <c r="H66" s="1026">
        <f>SUM(H28+H45+H63)</f>
        <v>935</v>
      </c>
    </row>
    <row r="67" spans="1:8" s="1132" customFormat="1" ht="11.25" customHeight="1" thickBot="1">
      <c r="B67" s="1153"/>
      <c r="C67" s="1142"/>
      <c r="D67" s="1143"/>
      <c r="E67" s="1142"/>
      <c r="F67" s="1151"/>
      <c r="G67" s="1151"/>
      <c r="H67" s="1151"/>
    </row>
    <row r="68" spans="1:8" s="1132" customFormat="1" ht="15" hidden="1" customHeight="1">
      <c r="B68" s="1137"/>
      <c r="D68" s="1138"/>
    </row>
    <row r="69" spans="1:8" s="1132" customFormat="1" ht="15" hidden="1" customHeight="1">
      <c r="A69" s="1154"/>
      <c r="B69" s="1133" t="s">
        <v>461</v>
      </c>
      <c r="D69" s="1138"/>
    </row>
    <row r="70" spans="1:8" s="1132" customFormat="1" ht="27" hidden="1" customHeight="1">
      <c r="B70" s="1133" t="s">
        <v>947</v>
      </c>
      <c r="C70" s="1134"/>
      <c r="D70" s="1135"/>
      <c r="E70" s="1134"/>
      <c r="F70" s="1136"/>
    </row>
    <row r="71" spans="1:8" s="1132" customFormat="1" ht="15.75" hidden="1" customHeight="1">
      <c r="B71" s="1137"/>
      <c r="D71" s="1138"/>
      <c r="E71" s="1134"/>
      <c r="F71" s="1155"/>
      <c r="G71" s="1156"/>
      <c r="H71" s="1139"/>
    </row>
    <row r="72" spans="1:8" s="1132" customFormat="1" ht="15.75" hidden="1" customHeight="1">
      <c r="B72" s="1157"/>
      <c r="D72" s="1138"/>
      <c r="E72" s="1134"/>
      <c r="F72" s="1155"/>
      <c r="G72" s="1156">
        <v>0</v>
      </c>
      <c r="H72" s="1139">
        <f t="shared" ref="H72:H87" si="3">SUM(F72:G72)</f>
        <v>0</v>
      </c>
    </row>
    <row r="73" spans="1:8" s="1132" customFormat="1" ht="15.75" hidden="1" customHeight="1">
      <c r="B73" s="1157"/>
      <c r="D73" s="1138"/>
      <c r="E73" s="1134"/>
      <c r="F73" s="1155"/>
      <c r="G73" s="1156">
        <v>0</v>
      </c>
      <c r="H73" s="1139">
        <f t="shared" si="3"/>
        <v>0</v>
      </c>
    </row>
    <row r="74" spans="1:8" s="1132" customFormat="1" ht="15.75" hidden="1" customHeight="1">
      <c r="B74" s="1157"/>
      <c r="D74" s="1138"/>
      <c r="E74" s="1134"/>
      <c r="F74" s="1155"/>
      <c r="G74" s="1156">
        <v>0</v>
      </c>
      <c r="H74" s="1139">
        <f t="shared" si="3"/>
        <v>0</v>
      </c>
    </row>
    <row r="75" spans="1:8" s="1132" customFormat="1" ht="15.75" hidden="1" customHeight="1">
      <c r="B75" s="1158"/>
      <c r="D75" s="1138"/>
      <c r="E75" s="1134"/>
      <c r="F75" s="1155"/>
      <c r="G75" s="1156">
        <v>0</v>
      </c>
      <c r="H75" s="1139">
        <f t="shared" si="3"/>
        <v>0</v>
      </c>
    </row>
    <row r="76" spans="1:8" s="1132" customFormat="1" ht="15.75" hidden="1" customHeight="1">
      <c r="B76" s="1157"/>
      <c r="D76" s="1138"/>
      <c r="E76" s="1134"/>
      <c r="F76" s="1155"/>
      <c r="G76" s="1156">
        <v>0</v>
      </c>
      <c r="H76" s="1139">
        <f t="shared" si="3"/>
        <v>0</v>
      </c>
    </row>
    <row r="77" spans="1:8" s="1132" customFormat="1" ht="15.75" hidden="1" customHeight="1">
      <c r="B77" s="1157"/>
      <c r="D77" s="1138"/>
      <c r="E77" s="1134"/>
      <c r="F77" s="1155"/>
      <c r="G77" s="1156">
        <v>0</v>
      </c>
      <c r="H77" s="1139">
        <f t="shared" si="3"/>
        <v>0</v>
      </c>
    </row>
    <row r="78" spans="1:8" s="1132" customFormat="1" ht="15.75" hidden="1" customHeight="1">
      <c r="B78" s="1157"/>
      <c r="D78" s="1138"/>
      <c r="E78" s="1134"/>
      <c r="F78" s="1155"/>
      <c r="G78" s="1156">
        <v>0</v>
      </c>
      <c r="H78" s="1139">
        <f t="shared" si="3"/>
        <v>0</v>
      </c>
    </row>
    <row r="79" spans="1:8" s="1132" customFormat="1" ht="15.75" hidden="1" customHeight="1">
      <c r="B79" s="1157"/>
      <c r="D79" s="1138"/>
      <c r="E79" s="1134"/>
      <c r="F79" s="1155"/>
      <c r="G79" s="1156">
        <v>0</v>
      </c>
      <c r="H79" s="1139">
        <f t="shared" si="3"/>
        <v>0</v>
      </c>
    </row>
    <row r="80" spans="1:8" s="1132" customFormat="1" ht="15.75" hidden="1" customHeight="1">
      <c r="B80" s="1157"/>
      <c r="D80" s="1138"/>
      <c r="E80" s="1134"/>
      <c r="F80" s="1155"/>
      <c r="G80" s="1156">
        <v>0</v>
      </c>
      <c r="H80" s="1139">
        <f t="shared" si="3"/>
        <v>0</v>
      </c>
    </row>
    <row r="81" spans="1:8" s="1132" customFormat="1" ht="15.75" hidden="1" customHeight="1">
      <c r="B81" s="1157"/>
      <c r="D81" s="1138"/>
      <c r="E81" s="1134"/>
      <c r="F81" s="1155"/>
      <c r="G81" s="1156">
        <v>0</v>
      </c>
      <c r="H81" s="1139">
        <f t="shared" si="3"/>
        <v>0</v>
      </c>
    </row>
    <row r="82" spans="1:8" s="1132" customFormat="1" ht="15.75" hidden="1" customHeight="1">
      <c r="B82" s="1157"/>
      <c r="D82" s="1138"/>
      <c r="E82" s="1134"/>
      <c r="F82" s="1155"/>
      <c r="G82" s="1156">
        <v>0</v>
      </c>
      <c r="H82" s="1139">
        <f t="shared" si="3"/>
        <v>0</v>
      </c>
    </row>
    <row r="83" spans="1:8" s="1132" customFormat="1" ht="15.75" hidden="1" customHeight="1">
      <c r="B83" s="1157"/>
      <c r="D83" s="1138"/>
      <c r="E83" s="1134"/>
      <c r="F83" s="1155"/>
      <c r="G83" s="1156">
        <v>0</v>
      </c>
      <c r="H83" s="1139">
        <f t="shared" si="3"/>
        <v>0</v>
      </c>
    </row>
    <row r="84" spans="1:8" s="1132" customFormat="1" ht="15.75" hidden="1" customHeight="1">
      <c r="B84" s="1157"/>
      <c r="D84" s="1138"/>
      <c r="E84" s="1134"/>
      <c r="F84" s="1155"/>
      <c r="G84" s="1156">
        <v>0</v>
      </c>
      <c r="H84" s="1139">
        <f t="shared" si="3"/>
        <v>0</v>
      </c>
    </row>
    <row r="85" spans="1:8" s="1132" customFormat="1" ht="15.75" hidden="1" customHeight="1">
      <c r="B85" s="1157"/>
      <c r="D85" s="1138"/>
      <c r="E85" s="1134"/>
      <c r="F85" s="1155"/>
      <c r="G85" s="1156">
        <v>0</v>
      </c>
      <c r="H85" s="1139">
        <f t="shared" si="3"/>
        <v>0</v>
      </c>
    </row>
    <row r="86" spans="1:8" s="1132" customFormat="1" ht="15.75" hidden="1" customHeight="1">
      <c r="B86" s="1157"/>
      <c r="D86" s="1138"/>
      <c r="E86" s="1134"/>
      <c r="F86" s="1155"/>
      <c r="G86" s="1156">
        <v>0</v>
      </c>
      <c r="H86" s="1139">
        <f t="shared" si="3"/>
        <v>0</v>
      </c>
    </row>
    <row r="87" spans="1:8" s="1132" customFormat="1" ht="15.75" hidden="1" customHeight="1">
      <c r="B87" s="1157"/>
      <c r="D87" s="1138"/>
      <c r="E87" s="1134"/>
      <c r="F87" s="1155"/>
      <c r="G87" s="1156">
        <v>0</v>
      </c>
      <c r="H87" s="1139">
        <f t="shared" si="3"/>
        <v>0</v>
      </c>
    </row>
    <row r="88" spans="1:8" s="1132" customFormat="1" ht="15.75" hidden="1" customHeight="1">
      <c r="B88" s="1157"/>
      <c r="D88" s="1138"/>
      <c r="E88" s="1134"/>
      <c r="F88" s="1155"/>
      <c r="G88" s="1156">
        <v>0</v>
      </c>
      <c r="H88" s="1139">
        <f>SUM(F88:G88)</f>
        <v>0</v>
      </c>
    </row>
    <row r="89" spans="1:8" s="1132" customFormat="1" ht="16.5" hidden="1" customHeight="1" thickBot="1">
      <c r="A89" s="1154"/>
      <c r="B89" s="1133"/>
      <c r="D89" s="1138"/>
      <c r="F89" s="1139"/>
      <c r="G89" s="1139"/>
      <c r="H89" s="1139"/>
    </row>
    <row r="90" spans="1:8" s="1132" customFormat="1" ht="15.75" hidden="1" customHeight="1" thickBot="1">
      <c r="A90" s="1154"/>
      <c r="B90" s="1159" t="s">
        <v>946</v>
      </c>
      <c r="C90" s="1142"/>
      <c r="D90" s="1143"/>
      <c r="E90" s="1142"/>
      <c r="F90" s="1144"/>
      <c r="G90" s="1144">
        <v>0</v>
      </c>
      <c r="H90" s="1144">
        <f>SUM(H71:H89)</f>
        <v>0</v>
      </c>
    </row>
    <row r="91" spans="1:8" s="1132" customFormat="1" ht="16.5" hidden="1" customHeight="1">
      <c r="A91" s="1154"/>
      <c r="B91" s="1159"/>
      <c r="C91" s="1142"/>
      <c r="D91" s="1143"/>
      <c r="E91" s="1142"/>
      <c r="F91" s="1151">
        <v>0</v>
      </c>
      <c r="G91" s="1151"/>
      <c r="H91" s="1151"/>
    </row>
    <row r="92" spans="1:8" s="1132" customFormat="1" ht="16.5" hidden="1" customHeight="1">
      <c r="A92" s="1154"/>
      <c r="B92" s="1133"/>
      <c r="D92" s="1138"/>
    </row>
    <row r="93" spans="1:8" s="1132" customFormat="1" ht="16.5" hidden="1" customHeight="1">
      <c r="A93" s="1154"/>
      <c r="B93" s="1133" t="s">
        <v>11</v>
      </c>
      <c r="D93" s="1138"/>
    </row>
    <row r="94" spans="1:8" s="1132" customFormat="1" ht="8.25" hidden="1" customHeight="1">
      <c r="A94" s="1154"/>
      <c r="B94" s="1133"/>
      <c r="D94" s="1138"/>
      <c r="F94" s="1140"/>
      <c r="G94" s="1140"/>
      <c r="H94" s="1139"/>
    </row>
    <row r="95" spans="1:8" s="1132" customFormat="1" ht="15" hidden="1" customHeight="1">
      <c r="A95" s="1154"/>
      <c r="B95" s="1137"/>
      <c r="D95" s="1138"/>
      <c r="F95" s="1140"/>
      <c r="G95" s="1140">
        <v>0</v>
      </c>
      <c r="H95" s="1139">
        <f>SUM(F95:G95)</f>
        <v>0</v>
      </c>
    </row>
    <row r="96" spans="1:8" s="1132" customFormat="1" ht="15" hidden="1" customHeight="1">
      <c r="A96" s="1154"/>
      <c r="B96" s="1137"/>
      <c r="D96" s="1138"/>
      <c r="F96" s="1140"/>
      <c r="G96" s="1140">
        <v>0</v>
      </c>
      <c r="H96" s="1139">
        <f>SUM(F96:G96)</f>
        <v>0</v>
      </c>
    </row>
    <row r="97" spans="1:9" s="1132" customFormat="1" ht="15" hidden="1" customHeight="1">
      <c r="A97" s="1154"/>
      <c r="B97" s="1157"/>
      <c r="D97" s="1138"/>
      <c r="F97" s="1140"/>
      <c r="G97" s="1140">
        <v>0</v>
      </c>
      <c r="H97" s="1139">
        <f>SUM(F97:G97)</f>
        <v>0</v>
      </c>
    </row>
    <row r="98" spans="1:9" s="1132" customFormat="1" ht="11.25" hidden="1" customHeight="1" thickBot="1">
      <c r="A98" s="1154"/>
      <c r="B98" s="1133"/>
      <c r="D98" s="1138"/>
      <c r="F98" s="1150"/>
      <c r="G98" s="1151"/>
      <c r="H98" s="1150"/>
    </row>
    <row r="99" spans="1:9" s="1132" customFormat="1" ht="15" hidden="1" customHeight="1" thickBot="1">
      <c r="A99" s="1154"/>
      <c r="B99" s="1160" t="s">
        <v>1165</v>
      </c>
      <c r="D99" s="1138"/>
      <c r="F99" s="1144"/>
      <c r="G99" s="1161">
        <v>0</v>
      </c>
      <c r="H99" s="1144">
        <f>SUM(H94:H98)</f>
        <v>0</v>
      </c>
    </row>
    <row r="100" spans="1:9" s="1132" customFormat="1" ht="16.5" hidden="1" customHeight="1">
      <c r="A100" s="1154"/>
      <c r="B100" s="1133"/>
      <c r="D100" s="1138"/>
      <c r="F100" s="1132">
        <v>0</v>
      </c>
    </row>
    <row r="101" spans="1:9" s="1132" customFormat="1" ht="21.75" hidden="1" customHeight="1">
      <c r="B101" s="1133" t="s">
        <v>749</v>
      </c>
      <c r="C101" s="1134"/>
      <c r="D101" s="1135"/>
      <c r="E101" s="1134"/>
    </row>
    <row r="102" spans="1:9" s="1132" customFormat="1" ht="15" hidden="1" customHeight="1">
      <c r="B102" s="1032"/>
      <c r="C102" s="1146"/>
      <c r="D102" s="1147"/>
      <c r="F102" s="1139"/>
      <c r="G102" s="1140">
        <v>0</v>
      </c>
      <c r="H102" s="1139">
        <f t="shared" ref="H102:H109" si="4">SUM(F102:G102)</f>
        <v>0</v>
      </c>
    </row>
    <row r="103" spans="1:9" s="1132" customFormat="1" ht="15" hidden="1" customHeight="1">
      <c r="B103" s="1137"/>
      <c r="D103" s="1147"/>
      <c r="F103" s="1140"/>
      <c r="G103" s="1140">
        <v>0</v>
      </c>
      <c r="H103" s="1139">
        <f t="shared" si="4"/>
        <v>0</v>
      </c>
    </row>
    <row r="104" spans="1:9" s="1132" customFormat="1" ht="15" hidden="1" customHeight="1">
      <c r="B104" s="1137"/>
      <c r="D104" s="1147"/>
      <c r="F104" s="1140"/>
      <c r="G104" s="1140">
        <v>0</v>
      </c>
      <c r="H104" s="1139">
        <f t="shared" si="4"/>
        <v>0</v>
      </c>
    </row>
    <row r="105" spans="1:9" s="1132" customFormat="1" ht="15" hidden="1" customHeight="1">
      <c r="B105" s="1137"/>
      <c r="D105" s="1138"/>
      <c r="F105" s="1140"/>
      <c r="G105" s="1140">
        <v>0</v>
      </c>
      <c r="H105" s="1139">
        <f t="shared" si="4"/>
        <v>0</v>
      </c>
    </row>
    <row r="106" spans="1:9" s="1132" customFormat="1" ht="15" hidden="1" customHeight="1">
      <c r="B106" s="1031"/>
      <c r="C106" s="1162"/>
      <c r="D106" s="1163"/>
      <c r="E106" s="1162"/>
      <c r="F106" s="1140"/>
      <c r="G106" s="1140">
        <v>0</v>
      </c>
      <c r="H106" s="1139">
        <f t="shared" si="4"/>
        <v>0</v>
      </c>
    </row>
    <row r="107" spans="1:9" s="1132" customFormat="1" ht="15" hidden="1" customHeight="1">
      <c r="B107" s="1031"/>
      <c r="C107" s="1162"/>
      <c r="D107" s="1163"/>
      <c r="E107" s="1162"/>
      <c r="F107" s="1140"/>
      <c r="G107" s="1140">
        <v>0</v>
      </c>
      <c r="H107" s="1139">
        <f t="shared" si="4"/>
        <v>0</v>
      </c>
    </row>
    <row r="108" spans="1:9" s="1132" customFormat="1" ht="30" hidden="1" customHeight="1">
      <c r="B108" s="1164"/>
      <c r="C108" s="1162"/>
      <c r="D108" s="1152"/>
      <c r="E108" s="1162"/>
      <c r="F108" s="1165"/>
      <c r="G108" s="1140">
        <v>0</v>
      </c>
      <c r="H108" s="1165">
        <f t="shared" si="4"/>
        <v>0</v>
      </c>
    </row>
    <row r="109" spans="1:9" s="1132" customFormat="1" ht="15" hidden="1" customHeight="1">
      <c r="B109" s="1031"/>
      <c r="C109" s="1162"/>
      <c r="D109" s="1152"/>
      <c r="E109" s="1162"/>
      <c r="F109" s="1165"/>
      <c r="G109" s="1140">
        <v>0</v>
      </c>
      <c r="H109" s="1165">
        <f t="shared" si="4"/>
        <v>0</v>
      </c>
    </row>
    <row r="110" spans="1:9" s="1132" customFormat="1" ht="15" hidden="1" customHeight="1">
      <c r="B110" s="1137"/>
      <c r="C110" s="1162"/>
      <c r="D110" s="1163"/>
      <c r="E110" s="1162"/>
      <c r="F110" s="1165"/>
      <c r="G110" s="1140">
        <v>0</v>
      </c>
      <c r="H110" s="1165">
        <f>SUM(F110:G110)</f>
        <v>0</v>
      </c>
    </row>
    <row r="111" spans="1:9" s="1132" customFormat="1" ht="18.75" hidden="1" customHeight="1" thickBot="1">
      <c r="B111" s="1031"/>
      <c r="C111" s="1162"/>
      <c r="D111" s="1163"/>
      <c r="E111" s="1162"/>
      <c r="F111" s="1150"/>
      <c r="G111" s="1151"/>
      <c r="H111" s="1150"/>
    </row>
    <row r="112" spans="1:9" s="1132" customFormat="1" ht="15" hidden="1" customHeight="1" thickBot="1">
      <c r="B112" s="1141" t="s">
        <v>340</v>
      </c>
      <c r="C112" s="1142"/>
      <c r="D112" s="1143"/>
      <c r="E112" s="1142"/>
      <c r="F112" s="1144"/>
      <c r="G112" s="1144">
        <v>0</v>
      </c>
      <c r="H112" s="1144">
        <f>SUM(H102:H111)</f>
        <v>0</v>
      </c>
      <c r="I112" s="1139"/>
    </row>
    <row r="113" spans="1:9" s="1132" customFormat="1" ht="15" hidden="1" customHeight="1" thickBot="1">
      <c r="B113" s="1153"/>
      <c r="C113" s="1166"/>
      <c r="D113" s="1152"/>
      <c r="E113" s="1166"/>
      <c r="F113" s="1132">
        <v>0</v>
      </c>
    </row>
    <row r="114" spans="1:9" s="1132" customFormat="1" ht="15" hidden="1" customHeight="1" thickBot="1">
      <c r="B114" s="1167" t="s">
        <v>316</v>
      </c>
      <c r="C114" s="1168"/>
      <c r="D114" s="1152"/>
      <c r="E114" s="1168"/>
      <c r="F114" s="1169"/>
      <c r="G114" s="1169">
        <v>0</v>
      </c>
      <c r="H114" s="1169">
        <f>SUM(H90+H99+H112)</f>
        <v>0</v>
      </c>
    </row>
    <row r="115" spans="1:9" s="1132" customFormat="1" ht="12.75" hidden="1" customHeight="1" thickBot="1">
      <c r="B115" s="1167"/>
      <c r="C115" s="1168"/>
      <c r="D115" s="1152"/>
      <c r="E115" s="1168"/>
      <c r="F115" s="1150">
        <v>0</v>
      </c>
      <c r="G115" s="1150"/>
      <c r="H115" s="1150"/>
    </row>
    <row r="116" spans="1:9" s="1132" customFormat="1" ht="16.5" customHeight="1" thickBot="1">
      <c r="B116" s="1170" t="s">
        <v>2</v>
      </c>
      <c r="C116" s="1154"/>
      <c r="D116" s="1147"/>
      <c r="E116" s="1154"/>
      <c r="F116" s="1171">
        <f>SUM(F66+F114)</f>
        <v>1950</v>
      </c>
      <c r="G116" s="1171">
        <f>SUM(G66+G114)</f>
        <v>3501</v>
      </c>
      <c r="H116" s="1171">
        <f>SUM(H66+H114)</f>
        <v>935</v>
      </c>
      <c r="I116" s="1139"/>
    </row>
    <row r="117" spans="1:9" ht="12" customHeight="1"/>
    <row r="118" spans="1:9" ht="16.5" customHeight="1">
      <c r="A118" s="1172" t="s">
        <v>482</v>
      </c>
      <c r="B118" s="1173" t="s">
        <v>317</v>
      </c>
      <c r="C118" s="1113"/>
      <c r="D118" s="1174"/>
      <c r="E118" s="1113"/>
    </row>
    <row r="119" spans="1:9" ht="16.5" customHeight="1">
      <c r="A119" s="1172"/>
      <c r="B119" s="1173"/>
      <c r="C119" s="1113"/>
      <c r="D119" s="1174"/>
      <c r="E119" s="1113"/>
    </row>
    <row r="120" spans="1:9" ht="14.1" customHeight="1">
      <c r="A120" s="1175"/>
      <c r="B120" s="1119" t="s">
        <v>9</v>
      </c>
      <c r="C120" s="1176"/>
    </row>
    <row r="121" spans="1:9" ht="14.25" customHeight="1">
      <c r="A121" s="1175"/>
      <c r="B121" s="1119"/>
      <c r="C121" s="1176"/>
    </row>
    <row r="122" spans="1:9" s="1132" customFormat="1" ht="17.25" hidden="1" customHeight="1">
      <c r="A122" s="1154"/>
      <c r="B122" s="1133" t="s">
        <v>10</v>
      </c>
      <c r="D122" s="1143"/>
    </row>
    <row r="123" spans="1:9" s="1132" customFormat="1" ht="13.5" hidden="1" customHeight="1">
      <c r="A123" s="1154"/>
      <c r="B123" s="1133"/>
      <c r="D123" s="1138"/>
    </row>
    <row r="124" spans="1:9" s="1132" customFormat="1" ht="13.5" hidden="1" customHeight="1">
      <c r="A124" s="1154"/>
      <c r="B124" s="1137" t="s">
        <v>170</v>
      </c>
      <c r="D124" s="1177" t="s">
        <v>1208</v>
      </c>
      <c r="F124" s="1165"/>
      <c r="G124" s="1140">
        <v>0</v>
      </c>
      <c r="H124" s="1165">
        <f t="shared" ref="H124:H147" si="5">SUM(F124:G124)</f>
        <v>0</v>
      </c>
    </row>
    <row r="125" spans="1:9" s="1132" customFormat="1" ht="13.5" hidden="1" customHeight="1">
      <c r="A125" s="1154"/>
      <c r="B125" s="1137" t="s">
        <v>169</v>
      </c>
      <c r="D125" s="1177" t="s">
        <v>1208</v>
      </c>
      <c r="F125" s="1165"/>
      <c r="G125" s="1140">
        <v>0</v>
      </c>
      <c r="H125" s="1165">
        <f t="shared" si="5"/>
        <v>0</v>
      </c>
    </row>
    <row r="126" spans="1:9" s="1132" customFormat="1" ht="26.25" hidden="1" customHeight="1">
      <c r="A126" s="1154"/>
      <c r="B126" s="1137" t="s">
        <v>169</v>
      </c>
      <c r="D126" s="1178" t="s">
        <v>1473</v>
      </c>
      <c r="F126" s="1165"/>
      <c r="G126" s="1140">
        <v>0</v>
      </c>
      <c r="H126" s="1165">
        <f t="shared" si="5"/>
        <v>0</v>
      </c>
    </row>
    <row r="127" spans="1:9" s="1132" customFormat="1" ht="15" hidden="1" customHeight="1">
      <c r="A127" s="1154"/>
      <c r="B127" s="1137" t="s">
        <v>171</v>
      </c>
      <c r="D127" s="1177" t="s">
        <v>1208</v>
      </c>
      <c r="F127" s="1165"/>
      <c r="G127" s="1140">
        <v>0</v>
      </c>
      <c r="H127" s="1165">
        <f t="shared" si="5"/>
        <v>0</v>
      </c>
    </row>
    <row r="128" spans="1:9" s="1132" customFormat="1" ht="15" hidden="1" customHeight="1">
      <c r="A128" s="1154"/>
      <c r="B128" s="1137" t="s">
        <v>172</v>
      </c>
      <c r="D128" s="1177" t="s">
        <v>1208</v>
      </c>
      <c r="F128" s="1139"/>
      <c r="G128" s="1140">
        <v>0</v>
      </c>
      <c r="H128" s="1139">
        <f t="shared" si="5"/>
        <v>0</v>
      </c>
    </row>
    <row r="129" spans="1:8" s="1132" customFormat="1" ht="15" hidden="1" customHeight="1">
      <c r="A129" s="1154"/>
      <c r="B129" s="1137" t="s">
        <v>172</v>
      </c>
      <c r="D129" s="1177" t="s">
        <v>51</v>
      </c>
      <c r="F129" s="1139"/>
      <c r="G129" s="1140">
        <v>0</v>
      </c>
      <c r="H129" s="1139">
        <f t="shared" si="5"/>
        <v>0</v>
      </c>
    </row>
    <row r="130" spans="1:8" s="1132" customFormat="1" ht="16.5" hidden="1" customHeight="1">
      <c r="A130" s="1154"/>
      <c r="B130" s="1137" t="s">
        <v>1012</v>
      </c>
      <c r="D130" s="1177" t="s">
        <v>1208</v>
      </c>
      <c r="F130" s="1139"/>
      <c r="G130" s="1140">
        <v>0</v>
      </c>
      <c r="H130" s="1139">
        <f t="shared" si="5"/>
        <v>0</v>
      </c>
    </row>
    <row r="131" spans="1:8" s="1132" customFormat="1" ht="16.5" hidden="1" customHeight="1">
      <c r="A131" s="1154"/>
      <c r="B131" s="1158" t="s">
        <v>647</v>
      </c>
      <c r="D131" s="1177" t="s">
        <v>1208</v>
      </c>
      <c r="F131" s="1139"/>
      <c r="G131" s="1140">
        <v>0</v>
      </c>
      <c r="H131" s="1139">
        <f t="shared" si="5"/>
        <v>0</v>
      </c>
    </row>
    <row r="132" spans="1:8" s="1132" customFormat="1" ht="16.5" hidden="1" customHeight="1">
      <c r="A132" s="1154"/>
      <c r="B132" s="1158" t="s">
        <v>647</v>
      </c>
      <c r="D132" s="1177" t="s">
        <v>51</v>
      </c>
      <c r="F132" s="1139"/>
      <c r="G132" s="1140">
        <v>0</v>
      </c>
      <c r="H132" s="1139">
        <f t="shared" si="5"/>
        <v>0</v>
      </c>
    </row>
    <row r="133" spans="1:8" s="1132" customFormat="1" ht="24" hidden="1" customHeight="1">
      <c r="A133" s="1154"/>
      <c r="B133" s="1158" t="s">
        <v>647</v>
      </c>
      <c r="D133" s="1178" t="s">
        <v>489</v>
      </c>
      <c r="F133" s="1139"/>
      <c r="G133" s="1140">
        <v>0</v>
      </c>
      <c r="H133" s="1139">
        <f t="shared" si="5"/>
        <v>0</v>
      </c>
    </row>
    <row r="134" spans="1:8" s="1132" customFormat="1" ht="13.5" hidden="1" customHeight="1">
      <c r="A134" s="1154"/>
      <c r="B134" s="1137" t="s">
        <v>970</v>
      </c>
      <c r="D134" s="1177" t="s">
        <v>1208</v>
      </c>
      <c r="F134" s="1139"/>
      <c r="G134" s="1140">
        <v>0</v>
      </c>
      <c r="H134" s="1139">
        <f t="shared" si="5"/>
        <v>0</v>
      </c>
    </row>
    <row r="135" spans="1:8" s="1132" customFormat="1" ht="13.5" hidden="1" customHeight="1">
      <c r="A135" s="1154"/>
      <c r="B135" s="1137" t="s">
        <v>54</v>
      </c>
      <c r="D135" s="1177" t="s">
        <v>1208</v>
      </c>
      <c r="F135" s="1139"/>
      <c r="G135" s="1140">
        <v>0</v>
      </c>
      <c r="H135" s="1139">
        <f t="shared" si="5"/>
        <v>0</v>
      </c>
    </row>
    <row r="136" spans="1:8" s="1132" customFormat="1" ht="13.5" hidden="1" customHeight="1">
      <c r="A136" s="1154"/>
      <c r="B136" s="1137" t="s">
        <v>971</v>
      </c>
      <c r="D136" s="1177" t="s">
        <v>1208</v>
      </c>
      <c r="F136" s="1139"/>
      <c r="G136" s="1140">
        <v>0</v>
      </c>
      <c r="H136" s="1139">
        <f t="shared" si="5"/>
        <v>0</v>
      </c>
    </row>
    <row r="137" spans="1:8" s="1132" customFormat="1" ht="13.5" hidden="1" customHeight="1">
      <c r="A137" s="1154"/>
      <c r="B137" s="1137" t="s">
        <v>972</v>
      </c>
      <c r="D137" s="1177" t="s">
        <v>1208</v>
      </c>
      <c r="F137" s="1139"/>
      <c r="G137" s="1140">
        <v>0</v>
      </c>
      <c r="H137" s="1139">
        <f t="shared" si="5"/>
        <v>0</v>
      </c>
    </row>
    <row r="138" spans="1:8" s="1132" customFormat="1" ht="13.5" hidden="1" customHeight="1">
      <c r="A138" s="1154"/>
      <c r="B138" s="1137" t="s">
        <v>1169</v>
      </c>
      <c r="D138" s="1177" t="s">
        <v>1208</v>
      </c>
      <c r="F138" s="1139"/>
      <c r="G138" s="1140">
        <v>0</v>
      </c>
      <c r="H138" s="1139">
        <f t="shared" si="5"/>
        <v>0</v>
      </c>
    </row>
    <row r="139" spans="1:8" s="1132" customFormat="1" ht="13.5" hidden="1" customHeight="1">
      <c r="A139" s="1154"/>
      <c r="B139" s="1137" t="s">
        <v>1169</v>
      </c>
      <c r="D139" s="1177" t="s">
        <v>51</v>
      </c>
      <c r="F139" s="1139"/>
      <c r="G139" s="1140">
        <v>0</v>
      </c>
      <c r="H139" s="1139">
        <f t="shared" si="5"/>
        <v>0</v>
      </c>
    </row>
    <row r="140" spans="1:8" s="1132" customFormat="1" ht="13.5" hidden="1" customHeight="1">
      <c r="A140" s="1154"/>
      <c r="B140" s="1137" t="s">
        <v>1170</v>
      </c>
      <c r="D140" s="1177" t="s">
        <v>1208</v>
      </c>
      <c r="F140" s="1139"/>
      <c r="G140" s="1140">
        <v>0</v>
      </c>
      <c r="H140" s="1139">
        <f t="shared" si="5"/>
        <v>0</v>
      </c>
    </row>
    <row r="141" spans="1:8" s="1132" customFormat="1" ht="13.5" hidden="1" customHeight="1">
      <c r="A141" s="1154"/>
      <c r="B141" s="1137" t="s">
        <v>1171</v>
      </c>
      <c r="D141" s="1177" t="s">
        <v>1208</v>
      </c>
      <c r="F141" s="1139"/>
      <c r="G141" s="1140">
        <v>0</v>
      </c>
      <c r="H141" s="1139">
        <f t="shared" si="5"/>
        <v>0</v>
      </c>
    </row>
    <row r="142" spans="1:8" s="1132" customFormat="1" ht="13.5" hidden="1" customHeight="1">
      <c r="A142" s="1154"/>
      <c r="B142" s="1137" t="s">
        <v>1172</v>
      </c>
      <c r="D142" s="1177" t="s">
        <v>1208</v>
      </c>
      <c r="F142" s="1139"/>
      <c r="G142" s="1140">
        <v>0</v>
      </c>
      <c r="H142" s="1139">
        <f t="shared" si="5"/>
        <v>0</v>
      </c>
    </row>
    <row r="143" spans="1:8" s="1132" customFormat="1" ht="13.5" hidden="1" customHeight="1">
      <c r="A143" s="1154"/>
      <c r="B143" s="1137" t="s">
        <v>496</v>
      </c>
      <c r="D143" s="1177" t="s">
        <v>1208</v>
      </c>
      <c r="F143" s="1139"/>
      <c r="G143" s="1140">
        <v>0</v>
      </c>
      <c r="H143" s="1139">
        <f t="shared" si="5"/>
        <v>0</v>
      </c>
    </row>
    <row r="144" spans="1:8" s="1132" customFormat="1" ht="13.5" hidden="1" customHeight="1">
      <c r="A144" s="1154"/>
      <c r="B144" s="1137" t="s">
        <v>1173</v>
      </c>
      <c r="D144" s="1177" t="s">
        <v>1208</v>
      </c>
      <c r="F144" s="1139"/>
      <c r="G144" s="1140">
        <v>0</v>
      </c>
      <c r="H144" s="1139">
        <f t="shared" si="5"/>
        <v>0</v>
      </c>
    </row>
    <row r="145" spans="1:9" s="1132" customFormat="1" ht="13.5" hidden="1" customHeight="1">
      <c r="A145" s="1154"/>
      <c r="B145" s="1137" t="s">
        <v>1173</v>
      </c>
      <c r="D145" s="1177" t="s">
        <v>51</v>
      </c>
      <c r="F145" s="1139"/>
      <c r="G145" s="1140">
        <v>0</v>
      </c>
      <c r="H145" s="1139">
        <f t="shared" si="5"/>
        <v>0</v>
      </c>
    </row>
    <row r="146" spans="1:9" s="1132" customFormat="1" ht="13.5" hidden="1" customHeight="1">
      <c r="A146" s="1154"/>
      <c r="B146" s="1137" t="s">
        <v>304</v>
      </c>
      <c r="D146" s="1177" t="s">
        <v>1208</v>
      </c>
      <c r="F146" s="1139"/>
      <c r="G146" s="1140">
        <v>0</v>
      </c>
      <c r="H146" s="1139">
        <f t="shared" si="5"/>
        <v>0</v>
      </c>
    </row>
    <row r="147" spans="1:9" s="1132" customFormat="1" ht="0.75" hidden="1" customHeight="1">
      <c r="A147" s="1154"/>
      <c r="B147" s="1137"/>
      <c r="D147" s="1138"/>
      <c r="F147" s="1139"/>
      <c r="G147" s="1140">
        <v>0</v>
      </c>
      <c r="H147" s="1139">
        <f t="shared" si="5"/>
        <v>0</v>
      </c>
    </row>
    <row r="148" spans="1:9" s="1132" customFormat="1" ht="15.75" hidden="1" customHeight="1" thickBot="1">
      <c r="A148" s="1154"/>
      <c r="B148" s="1137"/>
      <c r="D148" s="1138"/>
      <c r="G148" s="1140"/>
    </row>
    <row r="149" spans="1:9" s="1132" customFormat="1" ht="15.75" hidden="1" customHeight="1" thickBot="1">
      <c r="A149" s="1166"/>
      <c r="B149" s="1159" t="s">
        <v>3</v>
      </c>
      <c r="D149" s="1147"/>
      <c r="F149" s="1144"/>
      <c r="G149" s="1144">
        <v>0</v>
      </c>
      <c r="H149" s="1144">
        <f>SUM(H124:H147)</f>
        <v>0</v>
      </c>
      <c r="I149" s="1139"/>
    </row>
    <row r="150" spans="1:9" s="1132" customFormat="1" ht="14.25" hidden="1" customHeight="1">
      <c r="A150" s="1166"/>
      <c r="B150" s="1159"/>
      <c r="D150" s="1138">
        <v>0</v>
      </c>
      <c r="F150" s="1151">
        <v>0</v>
      </c>
      <c r="H150" s="1151"/>
      <c r="I150" s="1139"/>
    </row>
    <row r="151" spans="1:9" s="1132" customFormat="1" ht="15.75" hidden="1" customHeight="1">
      <c r="B151" s="1133" t="s">
        <v>750</v>
      </c>
      <c r="C151" s="1134"/>
      <c r="D151" s="1135"/>
      <c r="E151" s="1134"/>
      <c r="F151" s="1136"/>
    </row>
    <row r="152" spans="1:9" s="1132" customFormat="1" ht="15.75" hidden="1" customHeight="1">
      <c r="B152" s="1133"/>
      <c r="C152" s="1134"/>
      <c r="D152" s="1135"/>
      <c r="E152" s="1134"/>
      <c r="F152" s="1136"/>
    </row>
    <row r="153" spans="1:9" s="1132" customFormat="1" ht="15" hidden="1">
      <c r="B153" s="1170" t="s">
        <v>169</v>
      </c>
      <c r="C153" s="1136"/>
      <c r="D153" s="1179"/>
      <c r="E153" s="1136"/>
      <c r="F153" s="1139"/>
      <c r="G153" s="1140"/>
      <c r="H153" s="1139"/>
    </row>
    <row r="154" spans="1:9" s="1132" customFormat="1" ht="16.5" hidden="1" customHeight="1">
      <c r="B154" s="1180" t="s">
        <v>113</v>
      </c>
      <c r="C154" s="1136"/>
      <c r="D154" s="1181"/>
      <c r="E154" s="1136"/>
      <c r="F154" s="1139"/>
      <c r="G154" s="1140">
        <v>0</v>
      </c>
      <c r="H154" s="1139">
        <f>SUM(F154:G154)</f>
        <v>0</v>
      </c>
    </row>
    <row r="155" spans="1:9" s="1132" customFormat="1" ht="14.25" hidden="1">
      <c r="B155" s="1180" t="s">
        <v>341</v>
      </c>
      <c r="C155" s="1136"/>
      <c r="D155" s="1179"/>
      <c r="E155" s="1136"/>
      <c r="F155" s="1139"/>
      <c r="G155" s="1140">
        <v>0</v>
      </c>
      <c r="H155" s="1139">
        <f>SUM(F155:G155)</f>
        <v>0</v>
      </c>
    </row>
    <row r="156" spans="1:9" s="1132" customFormat="1" ht="15" hidden="1">
      <c r="B156" s="1170" t="s">
        <v>171</v>
      </c>
      <c r="C156" s="1136"/>
      <c r="D156" s="1179"/>
      <c r="E156" s="1136"/>
      <c r="F156" s="1155"/>
      <c r="G156" s="1140">
        <v>0</v>
      </c>
      <c r="H156" s="1139">
        <f>SUM(F156:G156)</f>
        <v>0</v>
      </c>
    </row>
    <row r="157" spans="1:9" s="1132" customFormat="1" ht="28.5" hidden="1">
      <c r="B157" s="1180" t="s">
        <v>274</v>
      </c>
      <c r="D157" s="1138"/>
      <c r="F157" s="1155"/>
      <c r="G157" s="1140">
        <v>0</v>
      </c>
      <c r="H157" s="1139">
        <f>SUM(F157:G157)</f>
        <v>0</v>
      </c>
    </row>
    <row r="158" spans="1:9" s="1132" customFormat="1" ht="14.25" hidden="1">
      <c r="B158" s="1137"/>
      <c r="D158" s="1138"/>
      <c r="F158" s="1136"/>
      <c r="G158" s="1140">
        <v>0</v>
      </c>
      <c r="H158" s="1139">
        <f>SUM(F158:G158)</f>
        <v>0</v>
      </c>
    </row>
    <row r="159" spans="1:9" s="1132" customFormat="1" ht="17.25" hidden="1" customHeight="1" thickBot="1">
      <c r="B159" s="1137"/>
      <c r="D159" s="1138"/>
      <c r="G159" s="1140"/>
    </row>
    <row r="160" spans="1:9" s="1132" customFormat="1" ht="16.5" hidden="1" customHeight="1" thickBot="1">
      <c r="B160" s="1160" t="s">
        <v>1178</v>
      </c>
      <c r="C160" s="1142"/>
      <c r="D160" s="1143"/>
      <c r="E160" s="1142"/>
      <c r="F160" s="1144"/>
      <c r="G160" s="1144">
        <v>0</v>
      </c>
      <c r="H160" s="1144">
        <f>SUM(H153:H158)</f>
        <v>0</v>
      </c>
      <c r="I160" s="1139"/>
    </row>
    <row r="161" spans="1:9" s="1132" customFormat="1" ht="21" hidden="1" customHeight="1">
      <c r="B161" s="1137"/>
      <c r="D161" s="1138"/>
      <c r="F161" s="1132">
        <v>0</v>
      </c>
    </row>
    <row r="162" spans="1:9" s="1132" customFormat="1" ht="15">
      <c r="B162" s="1133" t="s">
        <v>748</v>
      </c>
      <c r="C162" s="1134"/>
      <c r="D162" s="1135"/>
      <c r="E162" s="1134"/>
    </row>
    <row r="163" spans="1:9" s="1132" customFormat="1" ht="15">
      <c r="B163" s="1182"/>
      <c r="D163" s="1138"/>
      <c r="G163" s="1140"/>
    </row>
    <row r="164" spans="1:9" s="1132" customFormat="1" ht="14.25">
      <c r="B164" s="1250" t="s">
        <v>22</v>
      </c>
      <c r="D164" s="1138"/>
      <c r="G164" s="1140"/>
    </row>
    <row r="165" spans="1:9" s="1132" customFormat="1" ht="14.25">
      <c r="B165" s="1183" t="s">
        <v>1288</v>
      </c>
      <c r="D165" s="1138"/>
      <c r="G165" s="1140">
        <v>50</v>
      </c>
      <c r="H165" s="1132">
        <v>50</v>
      </c>
    </row>
    <row r="166" spans="1:9" s="1132" customFormat="1" ht="14.25" hidden="1">
      <c r="B166" s="1137"/>
      <c r="D166" s="1138"/>
      <c r="G166" s="1140">
        <v>0</v>
      </c>
    </row>
    <row r="167" spans="1:9" s="1132" customFormat="1" ht="14.25" hidden="1">
      <c r="B167" s="1137"/>
      <c r="D167" s="1138"/>
      <c r="G167" s="1140">
        <v>0</v>
      </c>
    </row>
    <row r="168" spans="1:9" s="1132" customFormat="1" ht="14.25" hidden="1">
      <c r="B168" s="1137"/>
      <c r="C168" s="1184"/>
      <c r="D168" s="1138"/>
      <c r="E168" s="1184"/>
      <c r="F168" s="1139"/>
      <c r="G168" s="1140">
        <v>0</v>
      </c>
      <c r="H168" s="1139"/>
    </row>
    <row r="169" spans="1:9" s="1132" customFormat="1" ht="14.25" hidden="1">
      <c r="B169" s="1137"/>
      <c r="C169" s="1184"/>
      <c r="D169" s="1138"/>
      <c r="E169" s="1184"/>
      <c r="F169" s="1140"/>
      <c r="G169" s="1140">
        <v>0</v>
      </c>
      <c r="H169" s="1139"/>
    </row>
    <row r="170" spans="1:9" s="1132" customFormat="1" ht="8.25" customHeight="1" thickBot="1">
      <c r="B170" s="1149"/>
      <c r="C170" s="1143"/>
      <c r="D170" s="1143"/>
      <c r="E170" s="1143"/>
      <c r="F170" s="1150"/>
      <c r="G170" s="1140"/>
      <c r="H170" s="1150"/>
    </row>
    <row r="171" spans="1:9" s="1132" customFormat="1" ht="16.5" customHeight="1" thickBot="1">
      <c r="B171" s="1185" t="s">
        <v>218</v>
      </c>
      <c r="C171" s="1142"/>
      <c r="D171" s="1143"/>
      <c r="E171" s="1142"/>
      <c r="F171" s="1144"/>
      <c r="G171" s="1144">
        <v>50</v>
      </c>
      <c r="H171" s="1144">
        <f>SUM(H163:H169)</f>
        <v>50</v>
      </c>
      <c r="I171" s="1139"/>
    </row>
    <row r="172" spans="1:9" s="1132" customFormat="1" ht="15.75" customHeight="1" thickBot="1">
      <c r="B172" s="1185"/>
      <c r="C172" s="1142"/>
      <c r="D172" s="1143"/>
      <c r="E172" s="1142"/>
      <c r="F172" s="1151"/>
      <c r="G172" s="1151"/>
      <c r="H172" s="1151"/>
    </row>
    <row r="173" spans="1:9" s="1132" customFormat="1" ht="15.75" thickBot="1">
      <c r="B173" s="1167" t="s">
        <v>4</v>
      </c>
      <c r="C173" s="1168"/>
      <c r="D173" s="1152" t="s">
        <v>691</v>
      </c>
      <c r="E173" s="1168"/>
      <c r="F173" s="1169"/>
      <c r="G173" s="1144">
        <v>50</v>
      </c>
      <c r="H173" s="1186">
        <f>SUM(H149+H160+H171)</f>
        <v>50</v>
      </c>
      <c r="I173" s="1139"/>
    </row>
    <row r="174" spans="1:9" s="1132" customFormat="1" ht="13.5" customHeight="1">
      <c r="B174" s="1167"/>
      <c r="C174" s="1168"/>
      <c r="D174" s="1152"/>
      <c r="E174" s="1168"/>
      <c r="F174" s="1150"/>
      <c r="G174" s="1151"/>
      <c r="H174" s="1150"/>
    </row>
    <row r="175" spans="1:9" s="1132" customFormat="1" ht="15.75" thickBot="1">
      <c r="B175" s="1167"/>
      <c r="C175" s="1168"/>
      <c r="D175" s="1152"/>
      <c r="E175" s="1168"/>
      <c r="F175" s="1150"/>
      <c r="G175" s="1151"/>
      <c r="H175" s="1150"/>
    </row>
    <row r="176" spans="1:9" s="1132" customFormat="1" ht="15" hidden="1">
      <c r="A176" s="1166"/>
      <c r="B176" s="1153" t="s">
        <v>1182</v>
      </c>
      <c r="D176" s="1138"/>
    </row>
    <row r="177" spans="2:8" s="1132" customFormat="1" ht="7.5" hidden="1" customHeight="1">
      <c r="B177" s="1153"/>
      <c r="C177" s="1166"/>
      <c r="D177" s="1152"/>
      <c r="E177" s="1166"/>
    </row>
    <row r="178" spans="2:8" s="1132" customFormat="1" ht="15.75" hidden="1" customHeight="1">
      <c r="B178" s="1133" t="s">
        <v>6</v>
      </c>
      <c r="C178" s="1134"/>
      <c r="D178" s="1135"/>
      <c r="E178" s="1134"/>
      <c r="F178" s="1136"/>
    </row>
    <row r="179" spans="2:8" s="1132" customFormat="1" ht="15.75" hidden="1" customHeight="1">
      <c r="B179" s="1137" t="s">
        <v>169</v>
      </c>
      <c r="D179" s="1138" t="s">
        <v>1208</v>
      </c>
      <c r="E179" s="1134"/>
      <c r="F179" s="1155"/>
      <c r="G179" s="1156">
        <v>0</v>
      </c>
      <c r="H179" s="1132">
        <f>SUM(F179:G179)</f>
        <v>0</v>
      </c>
    </row>
    <row r="180" spans="2:8" s="1132" customFormat="1" ht="15.75" hidden="1" customHeight="1">
      <c r="B180" s="1137" t="s">
        <v>170</v>
      </c>
      <c r="D180" s="1138" t="s">
        <v>1208</v>
      </c>
      <c r="E180" s="1134"/>
      <c r="F180" s="1155"/>
      <c r="G180" s="1156">
        <v>0</v>
      </c>
      <c r="H180" s="1139">
        <f t="shared" ref="H180:H198" si="6">SUM(F180:G180)</f>
        <v>0</v>
      </c>
    </row>
    <row r="181" spans="2:8" s="1132" customFormat="1" ht="15.75" hidden="1" customHeight="1">
      <c r="B181" s="1137" t="s">
        <v>171</v>
      </c>
      <c r="D181" s="1138" t="s">
        <v>1208</v>
      </c>
      <c r="E181" s="1134"/>
      <c r="F181" s="1155"/>
      <c r="G181" s="1156">
        <v>0</v>
      </c>
      <c r="H181" s="1139">
        <f t="shared" si="6"/>
        <v>0</v>
      </c>
    </row>
    <row r="182" spans="2:8" s="1132" customFormat="1" ht="15.75" hidden="1" customHeight="1">
      <c r="B182" s="1137" t="s">
        <v>172</v>
      </c>
      <c r="D182" s="1138" t="s">
        <v>1208</v>
      </c>
      <c r="E182" s="1134"/>
      <c r="F182" s="1155"/>
      <c r="G182" s="1156">
        <v>0</v>
      </c>
      <c r="H182" s="1139">
        <f t="shared" si="6"/>
        <v>0</v>
      </c>
    </row>
    <row r="183" spans="2:8" s="1132" customFormat="1" ht="14.25" hidden="1" customHeight="1">
      <c r="B183" s="1137" t="s">
        <v>1012</v>
      </c>
      <c r="D183" s="1187" t="s">
        <v>489</v>
      </c>
      <c r="E183" s="1134"/>
      <c r="F183" s="1155"/>
      <c r="G183" s="1156">
        <v>0</v>
      </c>
      <c r="H183" s="1139">
        <f t="shared" si="6"/>
        <v>0</v>
      </c>
    </row>
    <row r="184" spans="2:8" s="1132" customFormat="1" ht="15.75" hidden="1" customHeight="1">
      <c r="B184" s="1137" t="s">
        <v>970</v>
      </c>
      <c r="D184" s="1138" t="s">
        <v>1208</v>
      </c>
      <c r="E184" s="1134"/>
      <c r="F184" s="1155"/>
      <c r="G184" s="1156">
        <v>0</v>
      </c>
      <c r="H184" s="1139">
        <f t="shared" si="6"/>
        <v>0</v>
      </c>
    </row>
    <row r="185" spans="2:8" s="1132" customFormat="1" ht="15.75" hidden="1" customHeight="1">
      <c r="B185" s="1137" t="s">
        <v>971</v>
      </c>
      <c r="D185" s="1138" t="s">
        <v>1208</v>
      </c>
      <c r="E185" s="1134"/>
      <c r="F185" s="1155"/>
      <c r="G185" s="1156">
        <v>0</v>
      </c>
      <c r="H185" s="1139">
        <f t="shared" si="6"/>
        <v>0</v>
      </c>
    </row>
    <row r="186" spans="2:8" s="1132" customFormat="1" ht="15.75" hidden="1" customHeight="1">
      <c r="B186" s="1137" t="s">
        <v>972</v>
      </c>
      <c r="D186" s="1138" t="s">
        <v>1208</v>
      </c>
      <c r="E186" s="1134"/>
      <c r="F186" s="1155"/>
      <c r="G186" s="1156">
        <v>0</v>
      </c>
      <c r="H186" s="1139">
        <f t="shared" si="6"/>
        <v>0</v>
      </c>
    </row>
    <row r="187" spans="2:8" s="1132" customFormat="1" ht="15.75" hidden="1" customHeight="1">
      <c r="B187" s="1137" t="s">
        <v>1171</v>
      </c>
      <c r="D187" s="1138" t="s">
        <v>1208</v>
      </c>
      <c r="E187" s="1134"/>
      <c r="F187" s="1155"/>
      <c r="G187" s="1156">
        <v>0</v>
      </c>
      <c r="H187" s="1139">
        <f t="shared" si="6"/>
        <v>0</v>
      </c>
    </row>
    <row r="188" spans="2:8" s="1132" customFormat="1" ht="15.75" hidden="1" customHeight="1">
      <c r="B188" s="1137" t="s">
        <v>305</v>
      </c>
      <c r="D188" s="1138" t="s">
        <v>1208</v>
      </c>
      <c r="E188" s="1134"/>
      <c r="F188" s="1155"/>
      <c r="G188" s="1156">
        <v>0</v>
      </c>
      <c r="H188" s="1139">
        <f t="shared" si="6"/>
        <v>0</v>
      </c>
    </row>
    <row r="189" spans="2:8" s="1132" customFormat="1" ht="15.75" hidden="1" customHeight="1">
      <c r="B189" s="1137" t="s">
        <v>308</v>
      </c>
      <c r="D189" s="1138" t="s">
        <v>1208</v>
      </c>
      <c r="E189" s="1134"/>
      <c r="F189" s="1155"/>
      <c r="G189" s="1156">
        <v>0</v>
      </c>
      <c r="H189" s="1139">
        <f t="shared" si="6"/>
        <v>0</v>
      </c>
    </row>
    <row r="190" spans="2:8" s="1132" customFormat="1" ht="15.75" hidden="1" customHeight="1">
      <c r="B190" s="1157" t="s">
        <v>553</v>
      </c>
      <c r="D190" s="1138" t="s">
        <v>1208</v>
      </c>
      <c r="E190" s="1134"/>
      <c r="F190" s="1155"/>
      <c r="G190" s="1156">
        <v>0</v>
      </c>
      <c r="H190" s="1139">
        <f t="shared" si="6"/>
        <v>0</v>
      </c>
    </row>
    <row r="191" spans="2:8" s="1132" customFormat="1" ht="15.75" hidden="1" customHeight="1">
      <c r="B191" s="1137" t="s">
        <v>974</v>
      </c>
      <c r="D191" s="1138" t="s">
        <v>1208</v>
      </c>
      <c r="E191" s="1134"/>
      <c r="F191" s="1155"/>
      <c r="G191" s="1156">
        <v>0</v>
      </c>
      <c r="H191" s="1139">
        <f t="shared" si="6"/>
        <v>0</v>
      </c>
    </row>
    <row r="192" spans="2:8" s="1132" customFormat="1" ht="15.75" hidden="1" customHeight="1">
      <c r="B192" s="1137" t="s">
        <v>975</v>
      </c>
      <c r="D192" s="1138" t="s">
        <v>1208</v>
      </c>
      <c r="E192" s="1134"/>
      <c r="F192" s="1155"/>
      <c r="G192" s="1156">
        <v>0</v>
      </c>
      <c r="H192" s="1139">
        <f t="shared" si="6"/>
        <v>0</v>
      </c>
    </row>
    <row r="193" spans="2:9" s="1132" customFormat="1" ht="15.75" hidden="1" customHeight="1">
      <c r="B193" s="1137" t="s">
        <v>976</v>
      </c>
      <c r="D193" s="1138" t="s">
        <v>1208</v>
      </c>
      <c r="E193" s="1134"/>
      <c r="F193" s="1155"/>
      <c r="G193" s="1156">
        <v>0</v>
      </c>
      <c r="H193" s="1139">
        <f t="shared" si="6"/>
        <v>0</v>
      </c>
    </row>
    <row r="194" spans="2:9" s="1132" customFormat="1" ht="15.75" hidden="1" customHeight="1">
      <c r="B194" s="1137" t="s">
        <v>961</v>
      </c>
      <c r="D194" s="1138" t="s">
        <v>1208</v>
      </c>
      <c r="E194" s="1134"/>
      <c r="F194" s="1155"/>
      <c r="G194" s="1156">
        <v>0</v>
      </c>
      <c r="H194" s="1139">
        <f t="shared" si="6"/>
        <v>0</v>
      </c>
    </row>
    <row r="195" spans="2:9" s="1132" customFormat="1" ht="15.75" hidden="1" customHeight="1">
      <c r="B195" s="1137" t="s">
        <v>647</v>
      </c>
      <c r="D195" s="1187" t="s">
        <v>489</v>
      </c>
      <c r="E195" s="1134"/>
      <c r="F195" s="1155"/>
      <c r="G195" s="1156">
        <v>0</v>
      </c>
      <c r="H195" s="1139">
        <f t="shared" si="6"/>
        <v>0</v>
      </c>
    </row>
    <row r="196" spans="2:9" s="1132" customFormat="1" ht="15" hidden="1" customHeight="1">
      <c r="B196" s="1137" t="s">
        <v>647</v>
      </c>
      <c r="D196" s="1138" t="s">
        <v>216</v>
      </c>
      <c r="E196" s="1134"/>
      <c r="F196" s="1155"/>
      <c r="G196" s="1156">
        <v>0</v>
      </c>
      <c r="H196" s="1139">
        <f t="shared" si="6"/>
        <v>0</v>
      </c>
    </row>
    <row r="197" spans="2:9" s="1132" customFormat="1" ht="0.75" hidden="1" customHeight="1">
      <c r="B197" s="1137" t="s">
        <v>647</v>
      </c>
      <c r="D197" s="1138" t="s">
        <v>486</v>
      </c>
      <c r="E197" s="1134"/>
      <c r="F197" s="1155"/>
      <c r="G197" s="1156">
        <v>0</v>
      </c>
      <c r="H197" s="1139">
        <f t="shared" si="6"/>
        <v>0</v>
      </c>
    </row>
    <row r="198" spans="2:9" s="1132" customFormat="1" ht="15.75" hidden="1" customHeight="1">
      <c r="B198" s="1137"/>
      <c r="D198" s="1138"/>
      <c r="E198" s="1134"/>
      <c r="F198" s="1136"/>
      <c r="G198" s="1156">
        <v>0</v>
      </c>
      <c r="H198" s="1139">
        <f t="shared" si="6"/>
        <v>0</v>
      </c>
    </row>
    <row r="199" spans="2:9" s="1132" customFormat="1" ht="13.5" hidden="1" customHeight="1" thickBot="1">
      <c r="B199" s="1159"/>
      <c r="C199" s="1142"/>
      <c r="D199" s="1143"/>
      <c r="E199" s="1142"/>
      <c r="F199" s="1151"/>
      <c r="G199" s="1151"/>
      <c r="H199" s="1151"/>
    </row>
    <row r="200" spans="2:9" s="1132" customFormat="1" ht="15.75" hidden="1" customHeight="1" thickBot="1">
      <c r="B200" s="1159" t="s">
        <v>6</v>
      </c>
      <c r="C200" s="1142"/>
      <c r="D200" s="1143"/>
      <c r="E200" s="1142"/>
      <c r="F200" s="1144"/>
      <c r="G200" s="1144">
        <v>0</v>
      </c>
      <c r="H200" s="1144">
        <f>SUM(H179:H199)</f>
        <v>0</v>
      </c>
      <c r="I200" s="1139"/>
    </row>
    <row r="201" spans="2:9" s="1132" customFormat="1" ht="12" hidden="1" customHeight="1">
      <c r="B201" s="1159"/>
      <c r="C201" s="1142"/>
      <c r="D201" s="1143"/>
      <c r="E201" s="1142"/>
      <c r="F201" s="1151">
        <v>0</v>
      </c>
      <c r="G201" s="1151"/>
      <c r="H201" s="1151"/>
    </row>
    <row r="202" spans="2:9" s="1132" customFormat="1" ht="19.5" hidden="1" customHeight="1">
      <c r="B202" s="1160" t="s">
        <v>262</v>
      </c>
      <c r="C202" s="1142"/>
      <c r="D202" s="1143"/>
      <c r="E202" s="1142"/>
      <c r="F202" s="1151"/>
      <c r="G202" s="1151"/>
      <c r="H202" s="1151"/>
    </row>
    <row r="203" spans="2:9" s="1132" customFormat="1" ht="9.75" hidden="1" customHeight="1">
      <c r="B203" s="1159"/>
      <c r="C203" s="1142"/>
      <c r="D203" s="1143"/>
      <c r="E203" s="1142"/>
      <c r="F203" s="1156"/>
      <c r="G203" s="1156">
        <v>0</v>
      </c>
      <c r="H203" s="1156">
        <f>SUM(F203:G203)</f>
        <v>0</v>
      </c>
    </row>
    <row r="204" spans="2:9" s="1132" customFormat="1" ht="13.5" hidden="1" customHeight="1">
      <c r="B204" s="1159"/>
      <c r="C204" s="1142"/>
      <c r="D204" s="1143"/>
      <c r="E204" s="1142"/>
      <c r="F204" s="1156"/>
      <c r="G204" s="1156">
        <v>0</v>
      </c>
      <c r="H204" s="1156">
        <f>SUM(F204:G204)</f>
        <v>0</v>
      </c>
    </row>
    <row r="205" spans="2:9" s="1132" customFormat="1" ht="13.5" hidden="1" customHeight="1">
      <c r="B205" s="1159"/>
      <c r="C205" s="1142"/>
      <c r="D205" s="1143"/>
      <c r="E205" s="1142"/>
      <c r="F205" s="1156"/>
      <c r="G205" s="1156">
        <v>0</v>
      </c>
      <c r="H205" s="1156">
        <f>SUM(F205:G205)</f>
        <v>0</v>
      </c>
    </row>
    <row r="206" spans="2:9" s="1132" customFormat="1" ht="13.5" hidden="1" customHeight="1" thickBot="1">
      <c r="B206" s="1159"/>
      <c r="C206" s="1142"/>
      <c r="D206" s="1143"/>
      <c r="E206" s="1142"/>
      <c r="F206" s="1156"/>
      <c r="G206" s="1156">
        <v>0</v>
      </c>
      <c r="H206" s="1156">
        <f>SUM(F206:G206)</f>
        <v>0</v>
      </c>
    </row>
    <row r="207" spans="2:9" s="1132" customFormat="1" ht="24" hidden="1" customHeight="1" thickBot="1">
      <c r="B207" s="1160" t="s">
        <v>751</v>
      </c>
      <c r="D207" s="1138"/>
      <c r="F207" s="1188"/>
      <c r="G207" s="1144">
        <v>0</v>
      </c>
      <c r="H207" s="1189">
        <f>SUM(H203:H206)</f>
        <v>0</v>
      </c>
    </row>
    <row r="208" spans="2:9" s="1132" customFormat="1" ht="11.25" hidden="1" customHeight="1">
      <c r="B208" s="1137"/>
      <c r="D208" s="1138"/>
      <c r="F208" s="1132">
        <v>0</v>
      </c>
    </row>
    <row r="209" spans="1:9" s="1132" customFormat="1" ht="11.25" hidden="1" customHeight="1">
      <c r="B209" s="1133"/>
      <c r="D209" s="1138"/>
    </row>
    <row r="210" spans="1:9" s="1132" customFormat="1" ht="11.25" hidden="1" customHeight="1">
      <c r="B210" s="1133" t="s">
        <v>1163</v>
      </c>
      <c r="C210" s="1134"/>
      <c r="D210" s="1135"/>
      <c r="E210" s="1134"/>
    </row>
    <row r="211" spans="1:9" s="1132" customFormat="1" ht="11.25" hidden="1" customHeight="1">
      <c r="B211" s="1137"/>
      <c r="D211" s="1138"/>
      <c r="F211" s="1140"/>
      <c r="G211" s="1140">
        <v>0</v>
      </c>
      <c r="H211" s="1139">
        <f>SUM(F211:G211)</f>
        <v>0</v>
      </c>
    </row>
    <row r="212" spans="1:9" s="1132" customFormat="1" ht="11.25" hidden="1" customHeight="1">
      <c r="B212" s="1137"/>
      <c r="D212" s="1138"/>
      <c r="F212" s="1140"/>
      <c r="G212" s="1140">
        <v>0</v>
      </c>
      <c r="H212" s="1139">
        <f>SUM(F212:G212)</f>
        <v>0</v>
      </c>
    </row>
    <row r="213" spans="1:9" s="1132" customFormat="1" ht="11.25" hidden="1" customHeight="1" thickBot="1">
      <c r="B213" s="1149"/>
      <c r="C213" s="1143"/>
      <c r="D213" s="1143"/>
      <c r="E213" s="1143"/>
      <c r="F213" s="1150"/>
      <c r="G213" s="1140">
        <v>0</v>
      </c>
      <c r="H213" s="1150">
        <f>SUM(F213:G213)</f>
        <v>0</v>
      </c>
    </row>
    <row r="214" spans="1:9" s="1132" customFormat="1" ht="14.25" hidden="1" customHeight="1" thickBot="1">
      <c r="B214" s="1185" t="s">
        <v>1164</v>
      </c>
      <c r="C214" s="1142"/>
      <c r="D214" s="1143"/>
      <c r="E214" s="1142"/>
      <c r="F214" s="1144"/>
      <c r="G214" s="1144">
        <v>0</v>
      </c>
      <c r="H214" s="1144">
        <f>SUM(H211:H213)</f>
        <v>0</v>
      </c>
    </row>
    <row r="215" spans="1:9" s="1132" customFormat="1" ht="13.5" hidden="1" customHeight="1" thickBot="1">
      <c r="B215" s="1153"/>
      <c r="C215" s="1166"/>
      <c r="D215" s="1152"/>
      <c r="E215" s="1166"/>
      <c r="F215" s="1132">
        <v>0</v>
      </c>
    </row>
    <row r="216" spans="1:9" s="1132" customFormat="1" ht="18" hidden="1" customHeight="1" thickBot="1">
      <c r="B216" s="1167" t="s">
        <v>7</v>
      </c>
      <c r="C216" s="1168"/>
      <c r="D216" s="1152" t="s">
        <v>691</v>
      </c>
      <c r="E216" s="1168"/>
      <c r="F216" s="1169"/>
      <c r="G216" s="1169">
        <v>0</v>
      </c>
      <c r="H216" s="1169">
        <f>SUM(H200+H207+H214)</f>
        <v>0</v>
      </c>
    </row>
    <row r="217" spans="1:9" s="1132" customFormat="1" ht="12.75" hidden="1" customHeight="1" thickBot="1">
      <c r="B217" s="1167"/>
      <c r="C217" s="1168"/>
      <c r="D217" s="1152"/>
      <c r="E217" s="1168"/>
      <c r="F217" s="1150">
        <v>0</v>
      </c>
      <c r="G217" s="1150"/>
      <c r="H217" s="1150"/>
    </row>
    <row r="218" spans="1:9" s="1132" customFormat="1" ht="17.25" customHeight="1" thickBot="1">
      <c r="B218" s="1170" t="s">
        <v>8</v>
      </c>
      <c r="C218" s="1154"/>
      <c r="D218" s="1147"/>
      <c r="E218" s="1154"/>
      <c r="F218" s="1171"/>
      <c r="G218" s="1171">
        <v>50</v>
      </c>
      <c r="H218" s="1171">
        <v>50</v>
      </c>
      <c r="I218" s="1139"/>
    </row>
    <row r="219" spans="1:9" ht="14.25" customHeight="1"/>
    <row r="220" spans="1:9" ht="10.5" customHeight="1"/>
    <row r="221" spans="1:9" s="1115" customFormat="1" ht="15" customHeight="1">
      <c r="A221" s="1113" t="s">
        <v>280</v>
      </c>
      <c r="B221" s="1114"/>
      <c r="D221" s="1116"/>
      <c r="F221" s="1117"/>
      <c r="G221" s="1117"/>
      <c r="H221" s="1117"/>
    </row>
    <row r="222" spans="1:9" s="1115" customFormat="1" ht="15" hidden="1" customHeight="1">
      <c r="A222" s="1118"/>
      <c r="B222" s="1119" t="s">
        <v>9</v>
      </c>
      <c r="D222" s="1116"/>
      <c r="F222" s="1117"/>
      <c r="G222" s="1117"/>
      <c r="H222" s="1117"/>
    </row>
    <row r="223" spans="1:9" s="1115" customFormat="1" ht="9.75" hidden="1" customHeight="1">
      <c r="A223" s="1118"/>
      <c r="B223" s="1114"/>
      <c r="D223" s="1116"/>
      <c r="F223" s="1117"/>
      <c r="G223" s="1117"/>
      <c r="H223" s="1117"/>
    </row>
    <row r="224" spans="1:9" ht="15" hidden="1" customHeight="1">
      <c r="B224" s="1120" t="s">
        <v>753</v>
      </c>
    </row>
    <row r="225" spans="1:8" ht="9" hidden="1" customHeight="1">
      <c r="B225" s="1120"/>
    </row>
    <row r="226" spans="1:8" ht="15" hidden="1" customHeight="1">
      <c r="B226" s="1122" t="s">
        <v>172</v>
      </c>
      <c r="D226" s="1121" t="s">
        <v>1185</v>
      </c>
      <c r="F226" s="1123"/>
      <c r="G226" s="1124">
        <v>0</v>
      </c>
      <c r="H226" s="1123">
        <f t="shared" ref="H226:H252" si="7">SUM(F226:G226)</f>
        <v>0</v>
      </c>
    </row>
    <row r="227" spans="1:8" ht="15" hidden="1" customHeight="1">
      <c r="B227" s="1122" t="s">
        <v>22</v>
      </c>
      <c r="D227" s="1121" t="s">
        <v>1185</v>
      </c>
      <c r="F227" s="1123"/>
      <c r="G227" s="1124">
        <v>0</v>
      </c>
      <c r="H227" s="1123">
        <f t="shared" si="7"/>
        <v>0</v>
      </c>
    </row>
    <row r="228" spans="1:8" ht="15" hidden="1" customHeight="1">
      <c r="B228" s="1122" t="s">
        <v>170</v>
      </c>
      <c r="D228" s="1121" t="s">
        <v>1185</v>
      </c>
      <c r="F228" s="1123"/>
      <c r="G228" s="1124">
        <v>0</v>
      </c>
      <c r="H228" s="1123">
        <f t="shared" si="7"/>
        <v>0</v>
      </c>
    </row>
    <row r="229" spans="1:8" ht="15" hidden="1" customHeight="1">
      <c r="B229" s="1122" t="s">
        <v>1012</v>
      </c>
      <c r="D229" s="1121" t="s">
        <v>1185</v>
      </c>
      <c r="F229" s="1123"/>
      <c r="G229" s="1124">
        <v>0</v>
      </c>
      <c r="H229" s="1123">
        <f t="shared" si="7"/>
        <v>0</v>
      </c>
    </row>
    <row r="230" spans="1:8" ht="15" hidden="1" customHeight="1">
      <c r="B230" s="1122" t="s">
        <v>171</v>
      </c>
      <c r="D230" s="1121" t="s">
        <v>1185</v>
      </c>
      <c r="F230" s="1123"/>
      <c r="G230" s="1124">
        <v>0</v>
      </c>
      <c r="H230" s="1123">
        <f t="shared" si="7"/>
        <v>0</v>
      </c>
    </row>
    <row r="231" spans="1:8" ht="15" hidden="1" customHeight="1">
      <c r="B231" s="1122" t="s">
        <v>647</v>
      </c>
      <c r="D231" s="1121" t="s">
        <v>1185</v>
      </c>
      <c r="F231" s="1123"/>
      <c r="G231" s="1124">
        <v>0</v>
      </c>
      <c r="H231" s="1123">
        <f t="shared" si="7"/>
        <v>0</v>
      </c>
    </row>
    <row r="232" spans="1:8" ht="15" hidden="1" customHeight="1">
      <c r="B232" s="1122" t="s">
        <v>1166</v>
      </c>
      <c r="D232" s="1121" t="s">
        <v>1185</v>
      </c>
      <c r="F232" s="1123"/>
      <c r="G232" s="1124">
        <v>0</v>
      </c>
      <c r="H232" s="1123">
        <f t="shared" si="7"/>
        <v>0</v>
      </c>
    </row>
    <row r="233" spans="1:8" ht="15" hidden="1" customHeight="1">
      <c r="B233" s="1122" t="s">
        <v>1167</v>
      </c>
      <c r="D233" s="1121" t="s">
        <v>1185</v>
      </c>
      <c r="F233" s="1123"/>
      <c r="G233" s="1124">
        <v>0</v>
      </c>
      <c r="H233" s="1123">
        <f t="shared" si="7"/>
        <v>0</v>
      </c>
    </row>
    <row r="234" spans="1:8" ht="15" hidden="1" customHeight="1">
      <c r="B234" s="1122" t="s">
        <v>1168</v>
      </c>
      <c r="D234" s="1121" t="s">
        <v>1185</v>
      </c>
      <c r="F234" s="1123"/>
      <c r="G234" s="1124">
        <v>0</v>
      </c>
      <c r="H234" s="1123">
        <f t="shared" si="7"/>
        <v>0</v>
      </c>
    </row>
    <row r="235" spans="1:8" ht="15" hidden="1" customHeight="1">
      <c r="B235" s="1122" t="s">
        <v>515</v>
      </c>
      <c r="D235" s="1121" t="s">
        <v>1185</v>
      </c>
      <c r="F235" s="1123"/>
      <c r="G235" s="1124">
        <v>0</v>
      </c>
      <c r="H235" s="1123">
        <f t="shared" si="7"/>
        <v>0</v>
      </c>
    </row>
    <row r="236" spans="1:8" ht="15" hidden="1" customHeight="1">
      <c r="B236" s="1122" t="s">
        <v>1169</v>
      </c>
      <c r="D236" s="1121" t="s">
        <v>1185</v>
      </c>
      <c r="F236" s="1123"/>
      <c r="G236" s="1124">
        <v>0</v>
      </c>
      <c r="H236" s="1123">
        <f t="shared" si="7"/>
        <v>0</v>
      </c>
    </row>
    <row r="237" spans="1:8" ht="15" hidden="1" customHeight="1">
      <c r="B237" s="1122" t="s">
        <v>1170</v>
      </c>
      <c r="D237" s="1121" t="s">
        <v>1185</v>
      </c>
      <c r="F237" s="1123"/>
      <c r="G237" s="1124">
        <v>0</v>
      </c>
      <c r="H237" s="1123">
        <f t="shared" si="7"/>
        <v>0</v>
      </c>
    </row>
    <row r="238" spans="1:8" ht="15" hidden="1" customHeight="1">
      <c r="A238" s="1118"/>
      <c r="B238" s="1122" t="s">
        <v>1171</v>
      </c>
      <c r="D238" s="1121" t="s">
        <v>1185</v>
      </c>
      <c r="F238" s="1123"/>
      <c r="G238" s="1124">
        <v>0</v>
      </c>
      <c r="H238" s="1123">
        <f t="shared" si="7"/>
        <v>0</v>
      </c>
    </row>
    <row r="239" spans="1:8" ht="13.5" hidden="1" customHeight="1">
      <c r="A239" s="1118"/>
      <c r="B239" s="1122" t="s">
        <v>1172</v>
      </c>
      <c r="D239" s="1121" t="s">
        <v>1185</v>
      </c>
      <c r="F239" s="1123"/>
      <c r="G239" s="1124">
        <v>0</v>
      </c>
      <c r="H239" s="1123">
        <f t="shared" si="7"/>
        <v>0</v>
      </c>
    </row>
    <row r="240" spans="1:8" ht="13.5" hidden="1" customHeight="1">
      <c r="A240" s="1118"/>
      <c r="B240" s="1122" t="s">
        <v>496</v>
      </c>
      <c r="D240" s="1121" t="s">
        <v>1185</v>
      </c>
      <c r="F240" s="1123"/>
      <c r="G240" s="1124">
        <v>0</v>
      </c>
      <c r="H240" s="1123">
        <f t="shared" si="7"/>
        <v>0</v>
      </c>
    </row>
    <row r="241" spans="1:8" ht="12.75" hidden="1" customHeight="1">
      <c r="A241" s="1118"/>
      <c r="B241" s="1122" t="s">
        <v>1173</v>
      </c>
      <c r="D241" s="1121" t="s">
        <v>1185</v>
      </c>
      <c r="F241" s="1123"/>
      <c r="G241" s="1124">
        <v>0</v>
      </c>
      <c r="H241" s="1126">
        <f t="shared" si="7"/>
        <v>0</v>
      </c>
    </row>
    <row r="242" spans="1:8" ht="15" hidden="1" customHeight="1">
      <c r="B242" s="1122" t="s">
        <v>679</v>
      </c>
      <c r="D242" s="1121" t="s">
        <v>1185</v>
      </c>
      <c r="F242" s="1123"/>
      <c r="G242" s="1124">
        <v>0</v>
      </c>
      <c r="H242" s="1123">
        <f t="shared" si="7"/>
        <v>0</v>
      </c>
    </row>
    <row r="243" spans="1:8" ht="15" hidden="1" customHeight="1">
      <c r="B243" s="1122" t="s">
        <v>305</v>
      </c>
      <c r="D243" s="1121" t="s">
        <v>1185</v>
      </c>
      <c r="F243" s="1123"/>
      <c r="G243" s="1124">
        <v>0</v>
      </c>
      <c r="H243" s="1123">
        <f t="shared" si="7"/>
        <v>0</v>
      </c>
    </row>
    <row r="244" spans="1:8" ht="15" hidden="1" customHeight="1">
      <c r="B244" s="1122" t="s">
        <v>680</v>
      </c>
      <c r="D244" s="1121" t="s">
        <v>1185</v>
      </c>
      <c r="F244" s="1123"/>
      <c r="G244" s="1124">
        <v>0</v>
      </c>
      <c r="H244" s="1123">
        <f t="shared" si="7"/>
        <v>0</v>
      </c>
    </row>
    <row r="245" spans="1:8" ht="15" hidden="1" customHeight="1">
      <c r="B245" s="1122" t="s">
        <v>681</v>
      </c>
      <c r="D245" s="1121" t="s">
        <v>1185</v>
      </c>
      <c r="F245" s="1123"/>
      <c r="G245" s="1124">
        <v>0</v>
      </c>
      <c r="H245" s="1123">
        <f t="shared" si="7"/>
        <v>0</v>
      </c>
    </row>
    <row r="246" spans="1:8" ht="15" hidden="1" customHeight="1">
      <c r="B246" s="1122" t="s">
        <v>682</v>
      </c>
      <c r="D246" s="1121" t="s">
        <v>1185</v>
      </c>
      <c r="F246" s="1123"/>
      <c r="G246" s="1124">
        <v>0</v>
      </c>
      <c r="H246" s="1123">
        <f t="shared" si="7"/>
        <v>0</v>
      </c>
    </row>
    <row r="247" spans="1:8" ht="15" hidden="1" customHeight="1">
      <c r="B247" s="1122" t="s">
        <v>547</v>
      </c>
      <c r="D247" s="1121" t="s">
        <v>1185</v>
      </c>
      <c r="F247" s="1123"/>
      <c r="G247" s="1124">
        <v>0</v>
      </c>
      <c r="H247" s="1123">
        <f t="shared" si="7"/>
        <v>0</v>
      </c>
    </row>
    <row r="248" spans="1:8" ht="15" hidden="1" customHeight="1">
      <c r="B248" s="1122" t="s">
        <v>683</v>
      </c>
      <c r="D248" s="1121" t="s">
        <v>1185</v>
      </c>
      <c r="F248" s="1123"/>
      <c r="G248" s="1124">
        <v>0</v>
      </c>
      <c r="H248" s="1123">
        <f t="shared" si="7"/>
        <v>0</v>
      </c>
    </row>
    <row r="249" spans="1:8" ht="15" hidden="1" customHeight="1">
      <c r="A249" s="1118"/>
      <c r="B249" s="1122" t="s">
        <v>684</v>
      </c>
      <c r="D249" s="1121" t="s">
        <v>1185</v>
      </c>
      <c r="F249" s="1123"/>
      <c r="G249" s="1124">
        <v>0</v>
      </c>
      <c r="H249" s="1123">
        <f t="shared" si="7"/>
        <v>0</v>
      </c>
    </row>
    <row r="250" spans="1:8" ht="13.5" hidden="1" customHeight="1">
      <c r="A250" s="1118"/>
      <c r="B250" s="1122" t="s">
        <v>685</v>
      </c>
      <c r="D250" s="1121" t="s">
        <v>1185</v>
      </c>
      <c r="F250" s="1123"/>
      <c r="G250" s="1124">
        <v>0</v>
      </c>
      <c r="H250" s="1123">
        <f t="shared" si="7"/>
        <v>0</v>
      </c>
    </row>
    <row r="251" spans="1:8" ht="13.5" hidden="1" customHeight="1">
      <c r="A251" s="1118"/>
      <c r="B251" s="1122" t="s">
        <v>686</v>
      </c>
      <c r="D251" s="1121" t="s">
        <v>1185</v>
      </c>
      <c r="F251" s="1123"/>
      <c r="G251" s="1124">
        <v>0</v>
      </c>
      <c r="H251" s="1123">
        <f t="shared" si="7"/>
        <v>0</v>
      </c>
    </row>
    <row r="252" spans="1:8" ht="12.75" hidden="1" customHeight="1">
      <c r="A252" s="1118"/>
      <c r="B252" s="1122" t="s">
        <v>578</v>
      </c>
      <c r="D252" s="1121" t="s">
        <v>1185</v>
      </c>
      <c r="F252" s="1123"/>
      <c r="G252" s="1124">
        <v>0</v>
      </c>
      <c r="H252" s="1126">
        <f t="shared" si="7"/>
        <v>0</v>
      </c>
    </row>
    <row r="253" spans="1:8" ht="15" hidden="1" customHeight="1">
      <c r="B253" s="1122" t="s">
        <v>687</v>
      </c>
      <c r="D253" s="1121" t="s">
        <v>1185</v>
      </c>
      <c r="F253" s="1123"/>
      <c r="G253" s="1124">
        <v>0</v>
      </c>
      <c r="H253" s="1123">
        <f>SUM(F253:G253)</f>
        <v>0</v>
      </c>
    </row>
    <row r="254" spans="1:8" ht="15" hidden="1" customHeight="1">
      <c r="B254" s="1122" t="s">
        <v>162</v>
      </c>
      <c r="D254" s="1121" t="s">
        <v>1185</v>
      </c>
      <c r="F254" s="1123"/>
      <c r="G254" s="1124">
        <v>0</v>
      </c>
      <c r="H254" s="1123">
        <f>SUM(F254:G254)</f>
        <v>0</v>
      </c>
    </row>
    <row r="255" spans="1:8" ht="15" hidden="1" customHeight="1">
      <c r="B255" s="1122" t="s">
        <v>688</v>
      </c>
      <c r="D255" s="1121" t="s">
        <v>1185</v>
      </c>
      <c r="F255" s="1123"/>
      <c r="G255" s="1124">
        <v>0</v>
      </c>
      <c r="H255" s="1123">
        <f>SUM(F255:G255)</f>
        <v>0</v>
      </c>
    </row>
    <row r="256" spans="1:8" ht="39.75" hidden="1" customHeight="1">
      <c r="B256" s="1122" t="s">
        <v>690</v>
      </c>
      <c r="D256" s="1121" t="s">
        <v>1185</v>
      </c>
      <c r="F256" s="1123"/>
      <c r="G256" s="1124">
        <v>0</v>
      </c>
      <c r="H256" s="1123">
        <f>SUM(F256:G256)</f>
        <v>0</v>
      </c>
    </row>
    <row r="257" spans="1:9" ht="15.75" hidden="1" customHeight="1" thickBot="1">
      <c r="A257" s="1118"/>
      <c r="F257" s="1128"/>
      <c r="G257" s="1043"/>
      <c r="H257" s="1128"/>
    </row>
    <row r="258" spans="1:9" ht="16.5" hidden="1" customHeight="1" thickBot="1">
      <c r="A258" s="1118"/>
      <c r="B258" s="1129" t="s">
        <v>752</v>
      </c>
      <c r="F258" s="1026"/>
      <c r="G258" s="1026">
        <v>0</v>
      </c>
      <c r="H258" s="1026">
        <f>SUM(H226:H257)</f>
        <v>0</v>
      </c>
      <c r="I258" s="1123"/>
    </row>
    <row r="259" spans="1:9" ht="15" hidden="1" customHeight="1">
      <c r="A259" s="1130"/>
      <c r="F259" s="1131">
        <v>0</v>
      </c>
      <c r="G259" s="1131"/>
      <c r="H259" s="1131"/>
    </row>
    <row r="260" spans="1:9" s="1132" customFormat="1" ht="15" customHeight="1">
      <c r="B260" s="1133" t="s">
        <v>855</v>
      </c>
      <c r="C260" s="1134"/>
      <c r="D260" s="1135"/>
      <c r="E260" s="1134"/>
      <c r="F260" s="1136"/>
    </row>
    <row r="261" spans="1:9" ht="15" customHeight="1">
      <c r="B261" s="1127" t="s">
        <v>281</v>
      </c>
      <c r="D261" s="1172" t="s">
        <v>322</v>
      </c>
      <c r="F261" s="1123">
        <v>800</v>
      </c>
      <c r="G261" s="1124">
        <v>800</v>
      </c>
      <c r="H261" s="1123">
        <v>800</v>
      </c>
    </row>
    <row r="262" spans="1:9" ht="15" customHeight="1">
      <c r="B262" s="1127" t="s">
        <v>281</v>
      </c>
      <c r="D262" s="1172"/>
      <c r="F262" s="1123"/>
      <c r="G262" s="1124">
        <v>4410</v>
      </c>
      <c r="H262" s="1123">
        <v>2410</v>
      </c>
    </row>
    <row r="263" spans="1:9" ht="15" customHeight="1">
      <c r="B263" s="1127" t="s">
        <v>92</v>
      </c>
      <c r="D263" s="1172" t="s">
        <v>322</v>
      </c>
      <c r="F263" s="1123">
        <v>5000</v>
      </c>
      <c r="G263" s="1124">
        <v>5000</v>
      </c>
      <c r="H263" s="1123">
        <v>5000</v>
      </c>
    </row>
    <row r="264" spans="1:9" ht="15" customHeight="1">
      <c r="B264" s="1099" t="s">
        <v>1223</v>
      </c>
      <c r="D264" s="1228"/>
      <c r="F264" s="1123">
        <v>500</v>
      </c>
      <c r="G264" s="1124">
        <v>400</v>
      </c>
      <c r="H264" s="1123"/>
    </row>
    <row r="265" spans="1:9" ht="15" hidden="1" customHeight="1">
      <c r="B265" s="1127" t="s">
        <v>696</v>
      </c>
      <c r="C265" s="1227"/>
      <c r="F265" s="1123">
        <v>0</v>
      </c>
      <c r="G265" s="1124">
        <v>0</v>
      </c>
      <c r="H265" s="1123"/>
    </row>
    <row r="266" spans="1:9" ht="15" customHeight="1">
      <c r="B266" s="1127" t="s">
        <v>595</v>
      </c>
      <c r="C266" s="1227"/>
      <c r="F266" s="1123">
        <v>14390</v>
      </c>
      <c r="G266" s="1124">
        <v>15696</v>
      </c>
      <c r="H266" s="1123">
        <v>15696</v>
      </c>
    </row>
    <row r="267" spans="1:9" ht="15" customHeight="1">
      <c r="B267" s="1127" t="s">
        <v>1243</v>
      </c>
      <c r="F267" s="1123">
        <v>1000</v>
      </c>
      <c r="G267" s="1124">
        <v>1210</v>
      </c>
      <c r="H267" s="1123">
        <v>1210</v>
      </c>
    </row>
    <row r="268" spans="1:9" ht="15" customHeight="1">
      <c r="B268" s="1111" t="s">
        <v>592</v>
      </c>
      <c r="F268" s="1123">
        <v>7620</v>
      </c>
      <c r="G268" s="1124">
        <v>7620</v>
      </c>
      <c r="H268" s="1123">
        <v>7620</v>
      </c>
    </row>
    <row r="269" spans="1:9" ht="15" customHeight="1">
      <c r="B269" s="1127" t="s">
        <v>856</v>
      </c>
      <c r="C269" s="1227"/>
      <c r="F269" s="1123">
        <v>18000</v>
      </c>
      <c r="G269" s="1124">
        <v>18000</v>
      </c>
    </row>
    <row r="270" spans="1:9" ht="15" customHeight="1">
      <c r="B270" s="1127" t="s">
        <v>856</v>
      </c>
      <c r="C270" s="1227"/>
      <c r="D270" s="1172" t="s">
        <v>322</v>
      </c>
      <c r="F270" s="1123">
        <v>18000</v>
      </c>
      <c r="G270" s="1124">
        <v>18000</v>
      </c>
      <c r="H270" s="1123">
        <v>29281</v>
      </c>
    </row>
    <row r="271" spans="1:9" ht="15" customHeight="1">
      <c r="B271" s="1127" t="s">
        <v>909</v>
      </c>
      <c r="C271" s="1227"/>
      <c r="D271" s="1172"/>
      <c r="F271" s="1123"/>
      <c r="G271" s="1124">
        <v>970</v>
      </c>
      <c r="H271" s="1123"/>
    </row>
    <row r="272" spans="1:9" ht="15" customHeight="1">
      <c r="B272" s="1127" t="s">
        <v>660</v>
      </c>
      <c r="C272" s="1227"/>
      <c r="D272" s="1172"/>
      <c r="F272" s="1123"/>
      <c r="G272" s="1124">
        <v>1000</v>
      </c>
      <c r="H272" s="1123">
        <v>1000</v>
      </c>
    </row>
    <row r="273" spans="2:8" s="1132" customFormat="1" ht="16.5" customHeight="1">
      <c r="B273" s="1190" t="s">
        <v>34</v>
      </c>
      <c r="D273" s="1191"/>
      <c r="G273" s="1140"/>
      <c r="H273" s="1139"/>
    </row>
    <row r="274" spans="2:8" ht="17.25" customHeight="1">
      <c r="B274" s="1251" t="s">
        <v>35</v>
      </c>
      <c r="F274" s="1123">
        <v>400</v>
      </c>
      <c r="G274" s="1124">
        <v>400</v>
      </c>
      <c r="H274" s="1123">
        <v>400</v>
      </c>
    </row>
    <row r="275" spans="2:8" ht="15" customHeight="1">
      <c r="B275" s="1251" t="s">
        <v>36</v>
      </c>
      <c r="F275" s="1123">
        <v>400</v>
      </c>
      <c r="G275" s="1124">
        <v>400</v>
      </c>
      <c r="H275" s="1123">
        <v>400</v>
      </c>
    </row>
    <row r="276" spans="2:8" ht="15" customHeight="1">
      <c r="B276" s="1251" t="s">
        <v>37</v>
      </c>
      <c r="F276" s="1123">
        <v>400</v>
      </c>
      <c r="G276" s="1124">
        <v>650</v>
      </c>
      <c r="H276" s="1123">
        <v>650</v>
      </c>
    </row>
    <row r="277" spans="2:8" ht="15" customHeight="1">
      <c r="B277" s="1251" t="s">
        <v>38</v>
      </c>
      <c r="F277" s="1123">
        <v>400</v>
      </c>
      <c r="G277" s="1124">
        <v>400</v>
      </c>
      <c r="H277" s="1123">
        <v>400</v>
      </c>
    </row>
    <row r="278" spans="2:8" ht="15" customHeight="1">
      <c r="B278" s="1251" t="s">
        <v>39</v>
      </c>
      <c r="F278" s="1123">
        <v>400</v>
      </c>
      <c r="G278" s="1124">
        <v>400</v>
      </c>
      <c r="H278" s="1123">
        <v>400</v>
      </c>
    </row>
    <row r="279" spans="2:8" ht="15" customHeight="1">
      <c r="B279" s="1251" t="s">
        <v>40</v>
      </c>
      <c r="F279" s="1123">
        <v>400</v>
      </c>
      <c r="G279" s="1124">
        <v>400</v>
      </c>
      <c r="H279" s="1123">
        <v>400</v>
      </c>
    </row>
    <row r="280" spans="2:8" ht="12.75" customHeight="1">
      <c r="B280" s="1251" t="s">
        <v>41</v>
      </c>
      <c r="F280" s="1123">
        <v>400</v>
      </c>
      <c r="G280" s="1124">
        <v>400</v>
      </c>
      <c r="H280" s="1123">
        <v>400</v>
      </c>
    </row>
    <row r="281" spans="2:8" ht="15" customHeight="1" thickBot="1">
      <c r="B281" s="1251" t="s">
        <v>42</v>
      </c>
      <c r="F281" s="1123">
        <v>400</v>
      </c>
      <c r="G281" s="1124">
        <v>400</v>
      </c>
      <c r="H281" s="1123">
        <v>400</v>
      </c>
    </row>
    <row r="282" spans="2:8" ht="9.75" hidden="1" customHeight="1" thickBot="1"/>
    <row r="283" spans="2:8" s="1132" customFormat="1" ht="15" customHeight="1" thickBot="1">
      <c r="B283" s="1141" t="s">
        <v>854</v>
      </c>
      <c r="C283" s="1142"/>
      <c r="D283" s="1143"/>
      <c r="E283" s="1142"/>
      <c r="F283" s="1144">
        <f>SUM(F261:F282)</f>
        <v>68510</v>
      </c>
      <c r="G283" s="1144">
        <f>SUM(G261:G282)</f>
        <v>76556</v>
      </c>
      <c r="H283" s="1144">
        <f>SUM(H261:H282)</f>
        <v>66467</v>
      </c>
    </row>
    <row r="284" spans="2:8" s="1132" customFormat="1" ht="11.25" customHeight="1">
      <c r="B284" s="1137"/>
      <c r="D284" s="1138"/>
    </row>
    <row r="285" spans="2:8" s="1132" customFormat="1" ht="18" customHeight="1">
      <c r="B285" s="1133" t="s">
        <v>857</v>
      </c>
      <c r="C285" s="1134"/>
      <c r="D285" s="1145"/>
      <c r="E285" s="1134"/>
      <c r="G285" s="1140"/>
    </row>
    <row r="286" spans="2:8" ht="14.25" hidden="1" customHeight="1">
      <c r="B286" s="1120"/>
      <c r="C286" s="1192"/>
      <c r="D286" s="1193"/>
      <c r="E286" s="1192"/>
      <c r="G286" s="1124"/>
    </row>
    <row r="287" spans="2:8" ht="15" customHeight="1">
      <c r="B287" s="1099" t="s">
        <v>43</v>
      </c>
      <c r="C287" s="1252"/>
      <c r="D287" s="1230"/>
      <c r="E287" s="1253"/>
      <c r="F287" s="1123">
        <v>9000</v>
      </c>
      <c r="G287" s="1124">
        <v>9000</v>
      </c>
      <c r="H287" s="1123">
        <v>9000</v>
      </c>
    </row>
    <row r="288" spans="2:8" ht="15" customHeight="1">
      <c r="B288" s="1099" t="s">
        <v>661</v>
      </c>
      <c r="C288" s="1252"/>
      <c r="D288" s="1230"/>
      <c r="E288" s="1253"/>
      <c r="F288" s="1123">
        <v>5000</v>
      </c>
      <c r="G288" s="1124">
        <v>6490</v>
      </c>
      <c r="H288" s="1123">
        <v>6490</v>
      </c>
    </row>
    <row r="289" spans="2:9" ht="15" customHeight="1">
      <c r="B289" s="1099" t="s">
        <v>662</v>
      </c>
      <c r="C289" s="1252"/>
      <c r="D289" s="1230"/>
      <c r="E289" s="1253"/>
      <c r="F289" s="1123"/>
      <c r="G289" s="1124">
        <v>4715</v>
      </c>
      <c r="H289" s="1123">
        <v>4714</v>
      </c>
    </row>
    <row r="290" spans="2:9" ht="15" customHeight="1">
      <c r="B290" s="1099" t="s">
        <v>1373</v>
      </c>
      <c r="C290" s="1252"/>
      <c r="D290" s="1230"/>
      <c r="E290" s="1253"/>
      <c r="F290" s="1123"/>
      <c r="G290" s="1124"/>
      <c r="H290" s="1123">
        <v>1503</v>
      </c>
    </row>
    <row r="291" spans="2:9" ht="15" customHeight="1">
      <c r="B291" s="1099" t="s">
        <v>44</v>
      </c>
      <c r="C291" s="1252"/>
      <c r="D291" s="1230"/>
      <c r="E291" s="1253"/>
      <c r="F291" s="1124">
        <v>5000</v>
      </c>
      <c r="G291" s="1124">
        <v>2750</v>
      </c>
      <c r="H291" s="1123"/>
    </row>
    <row r="292" spans="2:9" ht="15" customHeight="1">
      <c r="B292" s="1099" t="s">
        <v>1289</v>
      </c>
      <c r="C292" s="1252"/>
      <c r="D292" s="1230"/>
      <c r="E292" s="1253"/>
      <c r="F292" s="1124"/>
      <c r="G292" s="1124">
        <v>2250</v>
      </c>
      <c r="H292" s="1123">
        <v>7450</v>
      </c>
    </row>
    <row r="293" spans="2:9" ht="15" customHeight="1">
      <c r="B293" s="1099" t="s">
        <v>44</v>
      </c>
      <c r="C293" s="1229"/>
      <c r="D293" s="1172" t="s">
        <v>322</v>
      </c>
      <c r="F293" s="1123"/>
      <c r="G293" s="1124">
        <v>5000</v>
      </c>
      <c r="H293" s="1123"/>
    </row>
    <row r="294" spans="2:9" s="1132" customFormat="1" ht="15" customHeight="1">
      <c r="B294" s="1194" t="s">
        <v>284</v>
      </c>
      <c r="C294" s="1195"/>
      <c r="D294" s="1196"/>
      <c r="G294" s="1140"/>
      <c r="H294" s="1139"/>
    </row>
    <row r="295" spans="2:9" ht="15" customHeight="1">
      <c r="B295" s="1254" t="s">
        <v>923</v>
      </c>
      <c r="C295" s="1255"/>
      <c r="D295" s="1230"/>
      <c r="G295" s="1124">
        <v>195</v>
      </c>
      <c r="H295" s="1123">
        <v>195</v>
      </c>
    </row>
    <row r="296" spans="2:9" ht="15" customHeight="1">
      <c r="B296" s="1254" t="s">
        <v>1002</v>
      </c>
      <c r="C296" s="1255"/>
      <c r="D296" s="1230"/>
      <c r="F296" s="1123"/>
      <c r="G296" s="1124">
        <v>400</v>
      </c>
      <c r="H296" s="1123">
        <v>400</v>
      </c>
      <c r="I296" s="1256"/>
    </row>
    <row r="297" spans="2:9" ht="15" customHeight="1">
      <c r="B297" s="1254" t="s">
        <v>815</v>
      </c>
      <c r="C297" s="1255"/>
      <c r="D297" s="1230"/>
      <c r="F297" s="1123"/>
      <c r="G297" s="1124">
        <v>270</v>
      </c>
      <c r="H297" s="1123">
        <v>270</v>
      </c>
      <c r="I297" s="1256"/>
    </row>
    <row r="298" spans="2:9" ht="15" customHeight="1">
      <c r="B298" s="1254" t="s">
        <v>186</v>
      </c>
      <c r="C298" s="1255"/>
      <c r="D298" s="1230"/>
      <c r="F298" s="1123"/>
      <c r="G298" s="1124">
        <v>285</v>
      </c>
      <c r="H298" s="1123">
        <v>285</v>
      </c>
    </row>
    <row r="299" spans="2:9" ht="15" customHeight="1">
      <c r="B299" s="1254" t="s">
        <v>187</v>
      </c>
      <c r="C299" s="1255"/>
      <c r="D299" s="1230"/>
      <c r="F299" s="1123"/>
      <c r="G299" s="1124">
        <v>200</v>
      </c>
      <c r="H299" s="1123">
        <v>200</v>
      </c>
      <c r="I299" s="1256"/>
    </row>
    <row r="300" spans="2:9" ht="15" customHeight="1">
      <c r="B300" s="1254" t="s">
        <v>188</v>
      </c>
      <c r="C300" s="1255"/>
      <c r="D300" s="1230"/>
      <c r="F300" s="1123"/>
      <c r="G300" s="1124">
        <v>208</v>
      </c>
      <c r="H300" s="1123">
        <v>208</v>
      </c>
    </row>
    <row r="301" spans="2:9" ht="15" customHeight="1">
      <c r="B301" s="1254" t="s">
        <v>663</v>
      </c>
      <c r="C301" s="1255"/>
      <c r="D301" s="1230"/>
      <c r="F301" s="1123"/>
      <c r="G301" s="1124">
        <v>2000</v>
      </c>
      <c r="H301" s="1123">
        <v>2000</v>
      </c>
      <c r="I301" s="1256"/>
    </row>
    <row r="302" spans="2:9" ht="15" customHeight="1">
      <c r="B302" s="1254" t="s">
        <v>1372</v>
      </c>
      <c r="C302" s="1255"/>
      <c r="D302" s="1230"/>
      <c r="F302" s="1123"/>
      <c r="G302" s="1124">
        <v>150</v>
      </c>
      <c r="H302" s="1123">
        <v>150</v>
      </c>
    </row>
    <row r="303" spans="2:9" ht="15" customHeight="1">
      <c r="B303" s="1254" t="s">
        <v>189</v>
      </c>
      <c r="C303" s="1255"/>
      <c r="D303" s="1230"/>
      <c r="F303" s="1123"/>
      <c r="G303" s="1124">
        <v>300</v>
      </c>
      <c r="H303" s="1123">
        <v>300</v>
      </c>
      <c r="I303" s="1256"/>
    </row>
    <row r="304" spans="2:9" ht="15" customHeight="1">
      <c r="B304" s="997" t="s">
        <v>816</v>
      </c>
      <c r="C304" s="1255"/>
      <c r="D304" s="1230"/>
      <c r="F304" s="1123"/>
      <c r="G304" s="1124">
        <v>250</v>
      </c>
      <c r="H304" s="1123">
        <v>250</v>
      </c>
      <c r="I304" s="1256"/>
    </row>
    <row r="305" spans="2:9" ht="15" customHeight="1">
      <c r="B305" s="1254" t="s">
        <v>283</v>
      </c>
      <c r="C305" s="1255"/>
      <c r="D305" s="1230"/>
      <c r="F305" s="1123"/>
      <c r="G305" s="1124">
        <v>2388</v>
      </c>
      <c r="H305" s="1123">
        <v>2388</v>
      </c>
      <c r="I305" s="1256"/>
    </row>
    <row r="306" spans="2:9" ht="16.5" customHeight="1">
      <c r="B306" s="1254" t="s">
        <v>282</v>
      </c>
      <c r="C306" s="1255"/>
      <c r="D306" s="1230"/>
      <c r="F306" s="1123">
        <v>4000</v>
      </c>
      <c r="G306" s="1124">
        <v>4000</v>
      </c>
      <c r="H306" s="1123">
        <v>4000</v>
      </c>
      <c r="I306" s="1256"/>
    </row>
    <row r="307" spans="2:9" ht="15" hidden="1" customHeight="1">
      <c r="B307" s="1254" t="s">
        <v>190</v>
      </c>
      <c r="C307" s="1255"/>
      <c r="D307" s="1230"/>
      <c r="F307" s="1123"/>
      <c r="G307" s="1124">
        <v>0</v>
      </c>
      <c r="H307" s="1123"/>
      <c r="I307" s="1256"/>
    </row>
    <row r="308" spans="2:9" ht="15" hidden="1" customHeight="1">
      <c r="B308" s="1254" t="s">
        <v>191</v>
      </c>
      <c r="C308" s="1255"/>
      <c r="D308" s="1230"/>
      <c r="F308" s="1123"/>
      <c r="G308" s="1124">
        <v>0</v>
      </c>
      <c r="H308" s="1123"/>
      <c r="I308" s="1256"/>
    </row>
    <row r="309" spans="2:9" ht="15" customHeight="1">
      <c r="B309" s="1254" t="s">
        <v>1001</v>
      </c>
      <c r="C309" s="1255"/>
      <c r="D309" s="1230"/>
      <c r="F309" s="1123"/>
      <c r="G309" s="1124">
        <v>1230</v>
      </c>
      <c r="H309" s="1123">
        <v>1230</v>
      </c>
    </row>
    <row r="310" spans="2:9" ht="15" customHeight="1">
      <c r="B310" s="997" t="s">
        <v>818</v>
      </c>
      <c r="C310" s="1255"/>
      <c r="D310" s="1230"/>
      <c r="G310" s="1124">
        <v>381</v>
      </c>
      <c r="H310" s="1123">
        <v>373</v>
      </c>
      <c r="I310" s="1256"/>
    </row>
    <row r="311" spans="2:9" ht="15" customHeight="1">
      <c r="B311" s="1254" t="s">
        <v>192</v>
      </c>
      <c r="C311" s="1255"/>
      <c r="D311" s="1230"/>
      <c r="F311" s="1123"/>
      <c r="G311" s="1124">
        <v>800</v>
      </c>
      <c r="H311" s="1123">
        <v>700</v>
      </c>
      <c r="I311" s="1256"/>
    </row>
    <row r="312" spans="2:9">
      <c r="B312" s="1254" t="s">
        <v>193</v>
      </c>
      <c r="C312" s="1255"/>
      <c r="D312" s="1230"/>
      <c r="F312" s="1123"/>
      <c r="G312" s="1124">
        <v>425</v>
      </c>
      <c r="H312" s="1123">
        <v>425</v>
      </c>
      <c r="I312" s="1256"/>
    </row>
    <row r="313" spans="2:9" ht="15" customHeight="1">
      <c r="B313" s="1254" t="s">
        <v>194</v>
      </c>
      <c r="C313" s="1255"/>
      <c r="D313" s="1230"/>
      <c r="F313" s="1123"/>
      <c r="G313" s="1124">
        <v>120</v>
      </c>
      <c r="H313" s="1123">
        <v>120</v>
      </c>
      <c r="I313" s="1256"/>
    </row>
    <row r="314" spans="2:9" ht="15" customHeight="1">
      <c r="B314" s="1254" t="s">
        <v>19</v>
      </c>
      <c r="C314" s="1255"/>
      <c r="D314" s="1230"/>
      <c r="F314" s="1123">
        <v>18000</v>
      </c>
      <c r="G314" s="1124">
        <v>18000</v>
      </c>
      <c r="H314" s="1123">
        <v>18000</v>
      </c>
    </row>
    <row r="315" spans="2:9" ht="16.5" customHeight="1">
      <c r="B315" s="1254" t="s">
        <v>215</v>
      </c>
      <c r="C315" s="1255"/>
      <c r="D315" s="1230"/>
      <c r="G315" s="1124">
        <v>300</v>
      </c>
      <c r="H315" s="1123">
        <v>300</v>
      </c>
      <c r="I315" s="1256"/>
    </row>
    <row r="316" spans="2:9" ht="15" customHeight="1">
      <c r="B316" s="997" t="s">
        <v>817</v>
      </c>
      <c r="C316" s="1255"/>
      <c r="D316" s="1230"/>
      <c r="G316" s="1124">
        <v>300</v>
      </c>
      <c r="H316" s="1123">
        <v>300</v>
      </c>
      <c r="I316" s="1256"/>
    </row>
    <row r="317" spans="2:9" s="1132" customFormat="1" ht="15" customHeight="1">
      <c r="B317" s="1194" t="s">
        <v>487</v>
      </c>
      <c r="C317" s="1195">
        <v>0</v>
      </c>
      <c r="D317" s="1196"/>
      <c r="G317" s="1140"/>
      <c r="H317" s="1139"/>
    </row>
    <row r="318" spans="2:9" ht="15" customHeight="1">
      <c r="B318" s="1254" t="s">
        <v>700</v>
      </c>
      <c r="C318" s="1252"/>
      <c r="D318" s="1230"/>
      <c r="E318" s="1253"/>
      <c r="F318" s="1123">
        <v>4000</v>
      </c>
      <c r="G318" s="1124">
        <v>5595</v>
      </c>
      <c r="H318" s="1123">
        <v>5595</v>
      </c>
    </row>
    <row r="319" spans="2:9" ht="15" customHeight="1">
      <c r="B319" s="1254" t="s">
        <v>342</v>
      </c>
      <c r="C319" s="1229"/>
      <c r="F319" s="1123">
        <v>7000</v>
      </c>
      <c r="G319" s="1124">
        <v>8595</v>
      </c>
      <c r="H319" s="1123">
        <f>787+598+1329+801+523+797+570+687</f>
        <v>6092</v>
      </c>
    </row>
    <row r="320" spans="2:9" ht="15" customHeight="1">
      <c r="B320" s="1254" t="s">
        <v>298</v>
      </c>
      <c r="C320" s="1252"/>
      <c r="D320" s="1230"/>
      <c r="E320" s="1253"/>
      <c r="F320" s="1123">
        <v>2000</v>
      </c>
      <c r="G320" s="1124">
        <v>3530</v>
      </c>
      <c r="H320" s="1123">
        <v>3530</v>
      </c>
    </row>
    <row r="321" spans="2:9" ht="15" customHeight="1">
      <c r="B321" s="1254" t="s">
        <v>698</v>
      </c>
      <c r="C321" s="1253"/>
      <c r="D321" s="1230"/>
      <c r="E321" s="1253"/>
      <c r="F321" s="1123">
        <v>3000</v>
      </c>
      <c r="G321" s="1124">
        <v>3784</v>
      </c>
      <c r="H321" s="1123">
        <v>3784</v>
      </c>
    </row>
    <row r="322" spans="2:9" ht="15" customHeight="1">
      <c r="B322" s="1254" t="s">
        <v>697</v>
      </c>
      <c r="C322" s="1253"/>
      <c r="D322" s="1230"/>
      <c r="E322" s="1253"/>
      <c r="F322" s="1123">
        <v>6500</v>
      </c>
      <c r="G322" s="1124">
        <v>7500</v>
      </c>
      <c r="H322" s="1123">
        <v>7500</v>
      </c>
    </row>
    <row r="323" spans="2:9" ht="15" customHeight="1">
      <c r="B323" s="1254" t="s">
        <v>291</v>
      </c>
      <c r="C323" s="1252"/>
      <c r="D323" s="1230"/>
      <c r="E323" s="1253"/>
      <c r="F323" s="1123">
        <v>3000</v>
      </c>
      <c r="G323" s="1124">
        <v>3700</v>
      </c>
      <c r="H323" s="1123">
        <v>3700</v>
      </c>
    </row>
    <row r="324" spans="2:9" ht="15" customHeight="1">
      <c r="B324" s="1254" t="s">
        <v>699</v>
      </c>
      <c r="C324" s="1252"/>
      <c r="D324" s="1230"/>
      <c r="E324" s="1253"/>
      <c r="F324" s="1123">
        <v>8000</v>
      </c>
      <c r="G324" s="1124">
        <v>10000</v>
      </c>
      <c r="H324" s="1123">
        <v>10000</v>
      </c>
    </row>
    <row r="325" spans="2:9" ht="15" customHeight="1">
      <c r="B325" s="1254" t="s">
        <v>1153</v>
      </c>
      <c r="D325" s="1257"/>
      <c r="F325" s="1123">
        <v>12000</v>
      </c>
      <c r="G325" s="1124">
        <v>29000</v>
      </c>
      <c r="H325" s="1123">
        <v>29000</v>
      </c>
    </row>
    <row r="326" spans="2:9" ht="15" customHeight="1">
      <c r="B326" s="1254" t="s">
        <v>1154</v>
      </c>
      <c r="C326" s="1229"/>
      <c r="F326" s="1123">
        <v>25000</v>
      </c>
      <c r="G326" s="1124">
        <v>33600</v>
      </c>
      <c r="H326" s="1123">
        <v>33598</v>
      </c>
    </row>
    <row r="327" spans="2:9" ht="15" customHeight="1">
      <c r="B327" s="1254" t="s">
        <v>1187</v>
      </c>
      <c r="C327" s="1229"/>
      <c r="F327" s="1123">
        <v>10000</v>
      </c>
      <c r="G327" s="1124">
        <v>2010</v>
      </c>
      <c r="H327" s="1123"/>
      <c r="I327" s="997" t="s">
        <v>1231</v>
      </c>
    </row>
    <row r="328" spans="2:9" s="1132" customFormat="1" ht="15" customHeight="1">
      <c r="B328" s="1194" t="s">
        <v>551</v>
      </c>
      <c r="C328" s="1146"/>
      <c r="D328" s="1191">
        <f>SUM(H329:H356)</f>
        <v>10000</v>
      </c>
      <c r="F328" s="1139"/>
      <c r="G328" s="1140"/>
      <c r="H328" s="1139"/>
    </row>
    <row r="329" spans="2:9" ht="15" customHeight="1">
      <c r="B329" s="1258" t="s">
        <v>275</v>
      </c>
      <c r="C329" s="1229"/>
      <c r="F329" s="1123"/>
      <c r="G329" s="1124">
        <v>1350</v>
      </c>
      <c r="H329" s="1123">
        <v>1350</v>
      </c>
    </row>
    <row r="330" spans="2:9" ht="15" hidden="1" customHeight="1">
      <c r="B330" s="1258" t="s">
        <v>979</v>
      </c>
      <c r="C330" s="1229"/>
      <c r="F330" s="1123"/>
      <c r="G330" s="1124">
        <v>0</v>
      </c>
      <c r="H330" s="1123"/>
    </row>
    <row r="331" spans="2:9" ht="15" hidden="1" customHeight="1">
      <c r="B331" s="1258" t="s">
        <v>474</v>
      </c>
      <c r="C331" s="1229"/>
      <c r="F331" s="1123"/>
      <c r="G331" s="1124">
        <v>0</v>
      </c>
      <c r="H331" s="1123"/>
    </row>
    <row r="332" spans="2:9" ht="15" hidden="1" customHeight="1">
      <c r="B332" s="1258" t="s">
        <v>967</v>
      </c>
      <c r="C332" s="1229"/>
      <c r="F332" s="1123"/>
      <c r="G332" s="1124">
        <v>0</v>
      </c>
      <c r="H332" s="1123"/>
    </row>
    <row r="333" spans="2:9" ht="15" hidden="1" customHeight="1">
      <c r="B333" s="1258" t="s">
        <v>983</v>
      </c>
      <c r="C333" s="1229"/>
      <c r="F333" s="1123"/>
      <c r="G333" s="1124">
        <v>0</v>
      </c>
      <c r="H333" s="1123"/>
    </row>
    <row r="334" spans="2:9" ht="15" hidden="1" customHeight="1">
      <c r="B334" s="1258" t="s">
        <v>630</v>
      </c>
      <c r="C334" s="1229"/>
      <c r="F334" s="1123"/>
      <c r="G334" s="1124">
        <v>0</v>
      </c>
      <c r="H334" s="1123"/>
    </row>
    <row r="335" spans="2:9" ht="15" hidden="1" customHeight="1">
      <c r="B335" s="1258" t="s">
        <v>178</v>
      </c>
      <c r="C335" s="1229"/>
      <c r="F335" s="1123"/>
      <c r="G335" s="1124">
        <v>0</v>
      </c>
      <c r="H335" s="1123"/>
    </row>
    <row r="336" spans="2:9" ht="15" customHeight="1">
      <c r="B336" s="1258" t="s">
        <v>157</v>
      </c>
      <c r="C336" s="1229"/>
      <c r="F336" s="1123"/>
      <c r="G336" s="1124">
        <v>1600</v>
      </c>
      <c r="H336" s="1123">
        <v>1600</v>
      </c>
    </row>
    <row r="337" spans="2:8" ht="15" hidden="1" customHeight="1">
      <c r="B337" s="1258" t="s">
        <v>157</v>
      </c>
      <c r="C337" s="1229"/>
      <c r="F337" s="1123"/>
      <c r="G337" s="1124">
        <v>0</v>
      </c>
      <c r="H337" s="1123"/>
    </row>
    <row r="338" spans="2:8" ht="15" hidden="1" customHeight="1">
      <c r="B338" s="1258" t="s">
        <v>346</v>
      </c>
      <c r="C338" s="1229"/>
      <c r="F338" s="1123"/>
      <c r="G338" s="1124">
        <v>0</v>
      </c>
      <c r="H338" s="1123"/>
    </row>
    <row r="339" spans="2:8" ht="15" hidden="1" customHeight="1">
      <c r="B339" s="1258" t="s">
        <v>346</v>
      </c>
      <c r="C339" s="1229"/>
      <c r="F339" s="1123"/>
      <c r="G339" s="1124">
        <v>0</v>
      </c>
      <c r="H339" s="1123"/>
    </row>
    <row r="340" spans="2:8" ht="15" customHeight="1">
      <c r="B340" s="1258" t="s">
        <v>325</v>
      </c>
      <c r="C340" s="1229"/>
      <c r="F340" s="1123"/>
      <c r="G340" s="1124">
        <v>450</v>
      </c>
      <c r="H340" s="1123">
        <v>450</v>
      </c>
    </row>
    <row r="341" spans="2:8" ht="15" customHeight="1">
      <c r="B341" s="1258" t="s">
        <v>472</v>
      </c>
      <c r="C341" s="1229"/>
      <c r="F341" s="1123"/>
      <c r="G341" s="1124">
        <v>950</v>
      </c>
      <c r="H341" s="1123">
        <v>950</v>
      </c>
    </row>
    <row r="342" spans="2:8" ht="15" hidden="1" customHeight="1">
      <c r="B342" s="1258" t="s">
        <v>324</v>
      </c>
      <c r="C342" s="1229"/>
      <c r="F342" s="1123"/>
      <c r="G342" s="1124">
        <v>0</v>
      </c>
      <c r="H342" s="1123"/>
    </row>
    <row r="343" spans="2:8" ht="15" hidden="1" customHeight="1">
      <c r="B343" s="1258" t="s">
        <v>323</v>
      </c>
      <c r="C343" s="1229"/>
      <c r="F343" s="1123"/>
      <c r="G343" s="1124">
        <v>0</v>
      </c>
      <c r="H343" s="1123"/>
    </row>
    <row r="344" spans="2:8" ht="15" hidden="1" customHeight="1">
      <c r="B344" s="1258" t="s">
        <v>347</v>
      </c>
      <c r="C344" s="1229"/>
      <c r="F344" s="1123"/>
      <c r="G344" s="1124">
        <v>0</v>
      </c>
      <c r="H344" s="1123"/>
    </row>
    <row r="345" spans="2:8" ht="15" customHeight="1">
      <c r="B345" s="1258" t="s">
        <v>179</v>
      </c>
      <c r="C345" s="1229"/>
      <c r="F345" s="1123"/>
      <c r="G345" s="1124">
        <v>150</v>
      </c>
      <c r="H345" s="1123">
        <v>150</v>
      </c>
    </row>
    <row r="346" spans="2:8" ht="15" hidden="1" customHeight="1">
      <c r="B346" s="1258" t="s">
        <v>629</v>
      </c>
      <c r="C346" s="1229"/>
      <c r="F346" s="1123"/>
      <c r="G346" s="1124">
        <v>0</v>
      </c>
      <c r="H346" s="1123"/>
    </row>
    <row r="347" spans="2:8" ht="15" customHeight="1">
      <c r="B347" s="1258" t="s">
        <v>631</v>
      </c>
      <c r="C347" s="1229"/>
      <c r="F347" s="1123"/>
      <c r="G347" s="1124">
        <v>1300</v>
      </c>
      <c r="H347" s="1123">
        <v>1300</v>
      </c>
    </row>
    <row r="348" spans="2:8" ht="15" hidden="1" customHeight="1">
      <c r="B348" s="1258" t="s">
        <v>473</v>
      </c>
      <c r="C348" s="1229"/>
      <c r="F348" s="1123"/>
      <c r="G348" s="1124">
        <v>0</v>
      </c>
      <c r="H348" s="1123"/>
    </row>
    <row r="349" spans="2:8" ht="15" customHeight="1">
      <c r="B349" s="1258" t="s">
        <v>473</v>
      </c>
      <c r="C349" s="1229"/>
      <c r="F349" s="1123"/>
      <c r="G349" s="1124">
        <v>1500</v>
      </c>
      <c r="H349" s="1123">
        <v>1500</v>
      </c>
    </row>
    <row r="350" spans="2:8" ht="15" hidden="1" customHeight="1">
      <c r="B350" s="1258" t="s">
        <v>471</v>
      </c>
      <c r="C350" s="1229"/>
      <c r="F350" s="1123"/>
      <c r="G350" s="1124">
        <v>0</v>
      </c>
      <c r="H350" s="1123"/>
    </row>
    <row r="351" spans="2:8" ht="15" customHeight="1">
      <c r="B351" s="1258" t="s">
        <v>326</v>
      </c>
      <c r="C351" s="1229"/>
      <c r="F351" s="1123"/>
      <c r="G351" s="1124">
        <v>900</v>
      </c>
      <c r="H351" s="1123">
        <v>900</v>
      </c>
    </row>
    <row r="352" spans="2:8" ht="15" hidden="1" customHeight="1">
      <c r="B352" s="1258" t="s">
        <v>326</v>
      </c>
      <c r="C352" s="1229"/>
      <c r="D352" s="1230"/>
      <c r="F352" s="1123"/>
      <c r="G352" s="1124">
        <v>0</v>
      </c>
      <c r="H352" s="1123"/>
    </row>
    <row r="353" spans="2:8" ht="15" customHeight="1">
      <c r="B353" s="1258" t="s">
        <v>182</v>
      </c>
      <c r="C353" s="1229"/>
      <c r="F353" s="1123"/>
      <c r="G353" s="1124">
        <v>500</v>
      </c>
      <c r="H353" s="1123">
        <v>500</v>
      </c>
    </row>
    <row r="354" spans="2:8" ht="15" customHeight="1">
      <c r="B354" s="1258" t="s">
        <v>544</v>
      </c>
      <c r="C354" s="1229"/>
      <c r="F354" s="1123"/>
      <c r="G354" s="1124">
        <v>1300</v>
      </c>
      <c r="H354" s="1123">
        <v>1300</v>
      </c>
    </row>
    <row r="355" spans="2:8" ht="15" hidden="1" customHeight="1">
      <c r="B355" s="1258" t="s">
        <v>544</v>
      </c>
      <c r="C355" s="1229"/>
      <c r="F355" s="1123"/>
      <c r="G355" s="1124">
        <v>0</v>
      </c>
      <c r="H355" s="1123"/>
    </row>
    <row r="356" spans="2:8" ht="15" hidden="1" customHeight="1">
      <c r="B356" s="1258" t="s">
        <v>516</v>
      </c>
      <c r="C356" s="175"/>
      <c r="D356" s="1230"/>
      <c r="F356" s="1123"/>
      <c r="G356" s="1124">
        <v>0</v>
      </c>
      <c r="H356" s="1123"/>
    </row>
    <row r="357" spans="2:8" ht="7.5" customHeight="1">
      <c r="B357" s="1258"/>
      <c r="C357" s="175"/>
      <c r="D357" s="1230"/>
      <c r="F357" s="1123"/>
      <c r="G357" s="1124"/>
      <c r="H357" s="1123"/>
    </row>
    <row r="358" spans="2:8" ht="15" customHeight="1">
      <c r="B358" s="1258" t="s">
        <v>641</v>
      </c>
      <c r="D358" s="1172"/>
      <c r="F358" s="1123">
        <v>1000</v>
      </c>
      <c r="G358" s="1124">
        <v>1100</v>
      </c>
      <c r="H358" s="1123">
        <v>1100</v>
      </c>
    </row>
    <row r="359" spans="2:8" ht="15" customHeight="1">
      <c r="B359" s="1254" t="s">
        <v>1290</v>
      </c>
      <c r="D359" s="1172"/>
      <c r="F359" s="1123"/>
      <c r="G359" s="1124">
        <v>150</v>
      </c>
      <c r="H359" s="1123"/>
    </row>
    <row r="360" spans="2:8" s="1132" customFormat="1" ht="15" customHeight="1">
      <c r="B360" s="1194" t="s">
        <v>285</v>
      </c>
      <c r="D360" s="1191"/>
      <c r="F360" s="1139"/>
      <c r="G360" s="1140"/>
      <c r="H360" s="1139"/>
    </row>
    <row r="361" spans="2:8" s="1132" customFormat="1" ht="29.25" hidden="1">
      <c r="B361" s="1180" t="s">
        <v>910</v>
      </c>
      <c r="D361" s="1191"/>
      <c r="F361" s="1139"/>
      <c r="G361" s="1140">
        <v>0</v>
      </c>
      <c r="H361" s="1139"/>
    </row>
    <row r="362" spans="2:8" ht="15" customHeight="1">
      <c r="B362" s="1258" t="s">
        <v>887</v>
      </c>
      <c r="D362" s="1257"/>
      <c r="F362" s="1123"/>
      <c r="G362" s="1124">
        <v>100</v>
      </c>
      <c r="H362" s="1123">
        <v>100</v>
      </c>
    </row>
    <row r="363" spans="2:8" ht="15" customHeight="1">
      <c r="B363" s="1259" t="s">
        <v>1292</v>
      </c>
      <c r="D363" s="1257"/>
      <c r="F363" s="1123"/>
      <c r="G363" s="1124">
        <v>1000</v>
      </c>
      <c r="H363" s="1123"/>
    </row>
    <row r="364" spans="2:8" ht="15" customHeight="1">
      <c r="B364" s="1258" t="s">
        <v>580</v>
      </c>
      <c r="D364" s="1257"/>
      <c r="F364" s="1123"/>
      <c r="G364" s="1124">
        <v>370</v>
      </c>
      <c r="H364" s="1123">
        <v>370</v>
      </c>
    </row>
    <row r="365" spans="2:8" ht="15" hidden="1" customHeight="1">
      <c r="B365" s="1258" t="s">
        <v>295</v>
      </c>
      <c r="D365" s="1257"/>
      <c r="F365" s="1123"/>
      <c r="G365" s="1124">
        <v>0</v>
      </c>
      <c r="H365" s="1123"/>
    </row>
    <row r="366" spans="2:8" ht="15" hidden="1" customHeight="1">
      <c r="B366" s="1258" t="s">
        <v>298</v>
      </c>
      <c r="D366" s="1257"/>
      <c r="F366" s="1123"/>
      <c r="G366" s="1124">
        <v>0</v>
      </c>
      <c r="H366" s="1123"/>
    </row>
    <row r="367" spans="2:8" ht="15" customHeight="1">
      <c r="B367" s="1258" t="s">
        <v>888</v>
      </c>
      <c r="D367" s="1257"/>
      <c r="F367" s="1123"/>
      <c r="G367" s="1124">
        <v>300</v>
      </c>
      <c r="H367" s="1123">
        <v>300</v>
      </c>
    </row>
    <row r="368" spans="2:8" ht="15" customHeight="1">
      <c r="B368" s="1258" t="s">
        <v>1004</v>
      </c>
      <c r="D368" s="1257"/>
      <c r="F368" s="1123"/>
      <c r="G368" s="1124">
        <v>160</v>
      </c>
      <c r="H368" s="1123">
        <v>160</v>
      </c>
    </row>
    <row r="369" spans="2:8" ht="15" hidden="1" customHeight="1">
      <c r="B369" s="1258" t="s">
        <v>290</v>
      </c>
      <c r="D369" s="1257"/>
      <c r="F369" s="1123"/>
      <c r="G369" s="1124">
        <v>0</v>
      </c>
      <c r="H369" s="1123"/>
    </row>
    <row r="370" spans="2:8" ht="15" customHeight="1">
      <c r="B370" s="1258" t="s">
        <v>180</v>
      </c>
      <c r="D370" s="1257"/>
      <c r="F370" s="1123"/>
      <c r="G370" s="1124">
        <v>360</v>
      </c>
      <c r="H370" s="1123">
        <v>360</v>
      </c>
    </row>
    <row r="371" spans="2:8" ht="15" hidden="1" customHeight="1">
      <c r="B371" s="1258" t="s">
        <v>1003</v>
      </c>
      <c r="D371" s="1257"/>
      <c r="F371" s="1123"/>
      <c r="G371" s="1124">
        <v>0</v>
      </c>
      <c r="H371" s="1123"/>
    </row>
    <row r="372" spans="2:8" ht="15" hidden="1" customHeight="1">
      <c r="B372" s="1258" t="s">
        <v>299</v>
      </c>
      <c r="D372" s="1257"/>
      <c r="F372" s="1123"/>
      <c r="G372" s="1124">
        <v>0</v>
      </c>
      <c r="H372" s="1123"/>
    </row>
    <row r="373" spans="2:8" ht="15" customHeight="1">
      <c r="B373" s="1258" t="s">
        <v>889</v>
      </c>
      <c r="D373" s="1257"/>
      <c r="F373" s="1123"/>
      <c r="G373" s="1124">
        <v>100</v>
      </c>
      <c r="H373" s="1123">
        <v>100</v>
      </c>
    </row>
    <row r="374" spans="2:8" ht="15" customHeight="1">
      <c r="B374" s="1259" t="s">
        <v>299</v>
      </c>
      <c r="D374" s="1257"/>
      <c r="F374" s="1123"/>
      <c r="G374" s="1124">
        <v>356</v>
      </c>
      <c r="H374" s="1123">
        <v>356</v>
      </c>
    </row>
    <row r="375" spans="2:8" ht="15" customHeight="1">
      <c r="B375" s="1258" t="s">
        <v>291</v>
      </c>
      <c r="D375" s="1257"/>
      <c r="F375" s="1123"/>
      <c r="G375" s="1124">
        <v>300</v>
      </c>
      <c r="H375" s="1123">
        <v>300</v>
      </c>
    </row>
    <row r="376" spans="2:8" ht="15" customHeight="1">
      <c r="B376" s="1258" t="s">
        <v>219</v>
      </c>
      <c r="C376" s="175"/>
      <c r="D376" s="1230"/>
      <c r="F376" s="1123">
        <v>8000</v>
      </c>
      <c r="G376" s="1124">
        <v>8000</v>
      </c>
      <c r="H376" s="1123">
        <v>8000</v>
      </c>
    </row>
    <row r="377" spans="2:8" ht="15" customHeight="1">
      <c r="B377" s="1259" t="s">
        <v>302</v>
      </c>
      <c r="D377" s="1257"/>
      <c r="F377" s="1123"/>
      <c r="G377" s="1124">
        <v>500</v>
      </c>
      <c r="H377" s="1123">
        <v>500</v>
      </c>
    </row>
    <row r="378" spans="2:8" ht="15" customHeight="1">
      <c r="B378" s="1259" t="s">
        <v>303</v>
      </c>
      <c r="D378" s="1257"/>
      <c r="F378" s="1123"/>
      <c r="G378" s="1124">
        <v>1200</v>
      </c>
      <c r="H378" s="1123">
        <v>1200</v>
      </c>
    </row>
    <row r="379" spans="2:8" ht="15" customHeight="1">
      <c r="B379" s="1258" t="s">
        <v>300</v>
      </c>
      <c r="D379" s="1257"/>
      <c r="F379" s="1123"/>
      <c r="G379" s="1124">
        <v>850</v>
      </c>
      <c r="H379" s="1123">
        <v>850</v>
      </c>
    </row>
    <row r="380" spans="2:8" ht="15" customHeight="1">
      <c r="B380" s="1258" t="s">
        <v>897</v>
      </c>
      <c r="D380" s="1257"/>
      <c r="F380" s="1123"/>
      <c r="G380" s="1124">
        <v>984</v>
      </c>
      <c r="H380" s="1123">
        <v>984</v>
      </c>
    </row>
    <row r="381" spans="2:8" ht="15" customHeight="1">
      <c r="B381" s="1258" t="s">
        <v>890</v>
      </c>
      <c r="D381" s="1257"/>
      <c r="F381" s="1123"/>
      <c r="G381" s="1124">
        <v>300</v>
      </c>
      <c r="H381" s="1123">
        <v>150</v>
      </c>
    </row>
    <row r="382" spans="2:8" ht="15" hidden="1" customHeight="1">
      <c r="B382" s="1258" t="s">
        <v>286</v>
      </c>
      <c r="D382" s="1257"/>
      <c r="F382" s="1123"/>
      <c r="G382" s="1124">
        <v>0</v>
      </c>
      <c r="H382" s="1123"/>
    </row>
    <row r="383" spans="2:8" ht="15" customHeight="1">
      <c r="B383" s="1258" t="s">
        <v>911</v>
      </c>
      <c r="D383" s="1257"/>
      <c r="F383" s="1123"/>
      <c r="G383" s="1124">
        <v>150</v>
      </c>
      <c r="H383" s="1123">
        <v>150</v>
      </c>
    </row>
    <row r="384" spans="2:8" ht="15" customHeight="1">
      <c r="B384" s="1258" t="s">
        <v>581</v>
      </c>
      <c r="D384" s="1257"/>
      <c r="F384" s="1123"/>
      <c r="G384" s="1124">
        <v>795</v>
      </c>
      <c r="H384" s="1123">
        <v>795</v>
      </c>
    </row>
    <row r="385" spans="2:8" ht="15" customHeight="1">
      <c r="B385" s="1259" t="s">
        <v>1291</v>
      </c>
      <c r="D385" s="1257"/>
      <c r="F385" s="1123"/>
      <c r="G385" s="1124">
        <v>500</v>
      </c>
      <c r="H385" s="1123">
        <v>500</v>
      </c>
    </row>
    <row r="386" spans="2:8" ht="15" customHeight="1">
      <c r="B386" s="1258" t="s">
        <v>293</v>
      </c>
      <c r="D386" s="1257"/>
      <c r="F386" s="1123"/>
      <c r="G386" s="1124">
        <v>1800</v>
      </c>
      <c r="H386" s="1123">
        <v>1800</v>
      </c>
    </row>
    <row r="387" spans="2:8" ht="15" customHeight="1">
      <c r="B387" s="1258" t="s">
        <v>664</v>
      </c>
      <c r="D387" s="1257"/>
      <c r="F387" s="1123"/>
      <c r="G387" s="1124">
        <v>250</v>
      </c>
      <c r="H387" s="1123">
        <v>250</v>
      </c>
    </row>
    <row r="388" spans="2:8" ht="15" customHeight="1">
      <c r="B388" s="1258" t="s">
        <v>582</v>
      </c>
      <c r="D388" s="1257"/>
      <c r="F388" s="1123"/>
      <c r="G388" s="1124">
        <v>200</v>
      </c>
      <c r="H388" s="1123">
        <v>200</v>
      </c>
    </row>
    <row r="389" spans="2:8" ht="15" customHeight="1">
      <c r="B389" s="1258" t="s">
        <v>891</v>
      </c>
      <c r="D389" s="1257"/>
      <c r="F389" s="1123"/>
      <c r="G389" s="1124">
        <v>500</v>
      </c>
      <c r="H389" s="1123">
        <v>500</v>
      </c>
    </row>
    <row r="390" spans="2:8" ht="15" customHeight="1">
      <c r="B390" s="1258" t="s">
        <v>583</v>
      </c>
      <c r="D390" s="1257"/>
      <c r="F390" s="1123"/>
      <c r="G390" s="1124">
        <v>100</v>
      </c>
      <c r="H390" s="1123">
        <v>100</v>
      </c>
    </row>
    <row r="391" spans="2:8" ht="15" customHeight="1">
      <c r="B391" s="1258" t="s">
        <v>296</v>
      </c>
      <c r="D391" s="1257"/>
      <c r="F391" s="1123"/>
      <c r="G391" s="1124">
        <v>1060</v>
      </c>
      <c r="H391" s="1123">
        <v>1060</v>
      </c>
    </row>
    <row r="392" spans="2:8" ht="15" customHeight="1">
      <c r="B392" s="1258" t="s">
        <v>1294</v>
      </c>
      <c r="D392" s="1257"/>
      <c r="F392" s="1123"/>
      <c r="G392" s="1124">
        <v>250</v>
      </c>
      <c r="H392" s="1123">
        <v>250</v>
      </c>
    </row>
    <row r="393" spans="2:8" ht="15" customHeight="1">
      <c r="B393" s="1258" t="s">
        <v>892</v>
      </c>
      <c r="D393" s="1257"/>
      <c r="F393" s="1123"/>
      <c r="G393" s="1124">
        <v>300</v>
      </c>
      <c r="H393" s="1123">
        <v>300</v>
      </c>
    </row>
    <row r="394" spans="2:8" ht="15" customHeight="1">
      <c r="B394" s="1258" t="s">
        <v>896</v>
      </c>
      <c r="D394" s="1257"/>
      <c r="F394" s="1123"/>
      <c r="G394" s="1124">
        <v>984</v>
      </c>
      <c r="H394" s="1123">
        <v>984</v>
      </c>
    </row>
    <row r="395" spans="2:8" ht="15" customHeight="1">
      <c r="B395" s="1258" t="s">
        <v>584</v>
      </c>
      <c r="D395" s="1257"/>
      <c r="F395" s="1123"/>
      <c r="G395" s="1124">
        <v>490</v>
      </c>
      <c r="H395" s="1123">
        <v>490</v>
      </c>
    </row>
    <row r="396" spans="2:8" ht="15" customHeight="1">
      <c r="B396" s="1258" t="s">
        <v>292</v>
      </c>
      <c r="D396" s="1257"/>
      <c r="F396" s="1123"/>
      <c r="G396" s="1124">
        <v>3044</v>
      </c>
      <c r="H396" s="1123">
        <v>3044</v>
      </c>
    </row>
    <row r="397" spans="2:8" ht="15" customHeight="1">
      <c r="B397" s="1258" t="s">
        <v>893</v>
      </c>
      <c r="D397" s="1257"/>
      <c r="F397" s="1123"/>
      <c r="G397" s="1124">
        <v>450</v>
      </c>
      <c r="H397" s="1123">
        <v>450</v>
      </c>
    </row>
    <row r="398" spans="2:8" ht="15" customHeight="1">
      <c r="B398" s="1258" t="s">
        <v>894</v>
      </c>
      <c r="D398" s="1257"/>
      <c r="F398" s="1123"/>
      <c r="G398" s="1124">
        <v>980</v>
      </c>
      <c r="H398" s="1123">
        <v>980</v>
      </c>
    </row>
    <row r="399" spans="2:8" ht="15" customHeight="1">
      <c r="B399" s="1258" t="s">
        <v>585</v>
      </c>
      <c r="D399" s="1257"/>
      <c r="F399" s="1123"/>
      <c r="G399" s="1124">
        <v>250</v>
      </c>
      <c r="H399" s="1123">
        <v>250</v>
      </c>
    </row>
    <row r="400" spans="2:8" ht="15" customHeight="1">
      <c r="B400" s="1258" t="s">
        <v>289</v>
      </c>
      <c r="D400" s="1257"/>
      <c r="F400" s="1123"/>
      <c r="G400" s="1124">
        <v>780</v>
      </c>
      <c r="H400" s="1123">
        <v>771</v>
      </c>
    </row>
    <row r="401" spans="2:9" ht="15" customHeight="1">
      <c r="B401" s="1259" t="s">
        <v>1295</v>
      </c>
      <c r="D401" s="1257"/>
      <c r="F401" s="1123"/>
      <c r="G401" s="1124">
        <v>135</v>
      </c>
      <c r="H401" s="1123">
        <v>135</v>
      </c>
    </row>
    <row r="402" spans="2:9" ht="15" customHeight="1">
      <c r="B402" s="1258" t="s">
        <v>343</v>
      </c>
      <c r="F402" s="1123">
        <v>10000</v>
      </c>
      <c r="G402" s="1124">
        <v>10725</v>
      </c>
      <c r="H402" s="1123">
        <v>10725</v>
      </c>
    </row>
    <row r="403" spans="2:9" ht="15" customHeight="1">
      <c r="B403" s="1258" t="s">
        <v>287</v>
      </c>
      <c r="D403" s="1257"/>
      <c r="F403" s="1123"/>
      <c r="G403" s="1124">
        <v>200</v>
      </c>
      <c r="H403" s="1123">
        <v>200</v>
      </c>
    </row>
    <row r="404" spans="2:9">
      <c r="B404" s="1258" t="s">
        <v>288</v>
      </c>
      <c r="D404" s="1257"/>
      <c r="F404" s="1123"/>
      <c r="G404" s="1124">
        <v>350</v>
      </c>
      <c r="H404" s="1123">
        <v>350</v>
      </c>
    </row>
    <row r="405" spans="2:9" ht="15.75" customHeight="1">
      <c r="B405" s="1258" t="s">
        <v>913</v>
      </c>
      <c r="D405" s="1257"/>
      <c r="F405" s="1123"/>
      <c r="G405" s="1124">
        <v>1328</v>
      </c>
      <c r="H405" s="1123">
        <v>1328</v>
      </c>
    </row>
    <row r="406" spans="2:9" ht="15" customHeight="1">
      <c r="B406" s="1258" t="s">
        <v>301</v>
      </c>
      <c r="D406" s="1257"/>
      <c r="F406" s="1123"/>
      <c r="G406" s="1124">
        <v>1300</v>
      </c>
      <c r="H406" s="1123">
        <v>1300</v>
      </c>
    </row>
    <row r="407" spans="2:9" ht="30" customHeight="1">
      <c r="B407" s="1258" t="s">
        <v>185</v>
      </c>
      <c r="D407" s="1257"/>
      <c r="F407" s="1123"/>
      <c r="G407" s="1124">
        <v>138</v>
      </c>
      <c r="H407" s="1123">
        <v>138</v>
      </c>
    </row>
    <row r="408" spans="2:9" ht="15" customHeight="1">
      <c r="B408" s="1258" t="s">
        <v>297</v>
      </c>
      <c r="D408" s="1257"/>
      <c r="F408" s="1123"/>
      <c r="G408" s="1124">
        <v>2060</v>
      </c>
      <c r="H408" s="1123">
        <v>2060</v>
      </c>
    </row>
    <row r="409" spans="2:9" ht="15" customHeight="1">
      <c r="B409" s="1258" t="s">
        <v>294</v>
      </c>
      <c r="D409" s="1257"/>
      <c r="F409" s="1123"/>
      <c r="G409" s="1124">
        <v>950</v>
      </c>
      <c r="H409" s="1123">
        <v>950</v>
      </c>
    </row>
    <row r="410" spans="2:9" ht="15" customHeight="1">
      <c r="B410" s="1258" t="s">
        <v>895</v>
      </c>
      <c r="D410" s="1257"/>
      <c r="F410" s="1123"/>
      <c r="G410" s="1124">
        <v>984</v>
      </c>
      <c r="H410" s="1123">
        <v>984</v>
      </c>
    </row>
    <row r="411" spans="2:9" ht="11.25" customHeight="1" thickBot="1">
      <c r="B411" s="1198"/>
      <c r="C411" s="1199"/>
      <c r="D411" s="1199"/>
      <c r="E411" s="1199"/>
      <c r="F411" s="1128"/>
      <c r="G411" s="1043"/>
      <c r="H411" s="1128"/>
    </row>
    <row r="412" spans="2:9" s="1132" customFormat="1" ht="16.5" customHeight="1" thickBot="1">
      <c r="B412" s="1141" t="s">
        <v>858</v>
      </c>
      <c r="C412" s="1142"/>
      <c r="D412" s="1143"/>
      <c r="E412" s="1142"/>
      <c r="F412" s="1144">
        <f>SUM(F287:F411)</f>
        <v>140500</v>
      </c>
      <c r="G412" s="1144">
        <f>SUM(G287:G411)</f>
        <v>226904</v>
      </c>
      <c r="H412" s="1144">
        <f>SUM(H287:H411)</f>
        <v>219924</v>
      </c>
      <c r="I412" s="1139"/>
    </row>
    <row r="413" spans="2:9" s="1132" customFormat="1" ht="8.25" customHeight="1" thickBot="1">
      <c r="B413" s="1137"/>
      <c r="D413" s="1138"/>
    </row>
    <row r="414" spans="2:9" s="1132" customFormat="1" ht="15" customHeight="1" thickBot="1">
      <c r="B414" s="1153" t="s">
        <v>859</v>
      </c>
      <c r="C414" s="1142"/>
      <c r="D414" s="1152" t="s">
        <v>691</v>
      </c>
      <c r="E414" s="1142"/>
      <c r="F414" s="1144">
        <f>SUM(F258+F283+F412)</f>
        <v>209010</v>
      </c>
      <c r="G414" s="1144">
        <f>SUM(G258+G283+G412)</f>
        <v>303460</v>
      </c>
      <c r="H414" s="1144">
        <f>SUM(H258+H283+H412)</f>
        <v>286391</v>
      </c>
    </row>
    <row r="415" spans="2:9" s="1132" customFormat="1" ht="9.75" customHeight="1">
      <c r="B415" s="1153"/>
      <c r="C415" s="1142"/>
      <c r="D415" s="1143"/>
      <c r="E415" s="1142"/>
      <c r="F415" s="1151"/>
      <c r="G415" s="1151"/>
      <c r="H415" s="1151"/>
    </row>
    <row r="416" spans="2:9" s="1132" customFormat="1" ht="15" customHeight="1">
      <c r="B416" s="1137"/>
      <c r="D416" s="1138"/>
    </row>
    <row r="417" spans="1:8" s="1132" customFormat="1" ht="15" customHeight="1">
      <c r="A417" s="1154"/>
      <c r="B417" s="1133" t="s">
        <v>461</v>
      </c>
      <c r="D417" s="1138"/>
    </row>
    <row r="418" spans="1:8" s="1132" customFormat="1" ht="27" hidden="1" customHeight="1">
      <c r="B418" s="1133" t="s">
        <v>223</v>
      </c>
      <c r="C418" s="1134"/>
      <c r="D418" s="1135"/>
      <c r="E418" s="1134"/>
      <c r="F418" s="1136"/>
    </row>
    <row r="419" spans="1:8" s="1132" customFormat="1" ht="15.75" hidden="1" customHeight="1">
      <c r="B419" s="1137"/>
      <c r="D419" s="1138"/>
      <c r="E419" s="1134"/>
      <c r="F419" s="1155"/>
      <c r="G419" s="1156"/>
      <c r="H419" s="1139"/>
    </row>
    <row r="420" spans="1:8" s="1132" customFormat="1" ht="15.75" hidden="1" customHeight="1">
      <c r="B420" s="1157" t="s">
        <v>172</v>
      </c>
      <c r="D420" s="1138" t="s">
        <v>1185</v>
      </c>
      <c r="E420" s="1134"/>
      <c r="F420" s="1155"/>
      <c r="G420" s="1156">
        <v>0</v>
      </c>
      <c r="H420" s="1139">
        <f t="shared" ref="H420:H435" si="8">SUM(F420:G420)</f>
        <v>0</v>
      </c>
    </row>
    <row r="421" spans="1:8" s="1132" customFormat="1" ht="15.75" hidden="1" customHeight="1">
      <c r="B421" s="1157" t="s">
        <v>22</v>
      </c>
      <c r="D421" s="1138" t="s">
        <v>1185</v>
      </c>
      <c r="E421" s="1134"/>
      <c r="F421" s="1155"/>
      <c r="G421" s="1156">
        <v>0</v>
      </c>
      <c r="H421" s="1139">
        <f t="shared" si="8"/>
        <v>0</v>
      </c>
    </row>
    <row r="422" spans="1:8" s="1132" customFormat="1" ht="15.75" hidden="1" customHeight="1">
      <c r="B422" s="1157" t="s">
        <v>1162</v>
      </c>
      <c r="D422" s="1138" t="s">
        <v>1185</v>
      </c>
      <c r="E422" s="1134"/>
      <c r="F422" s="1155"/>
      <c r="G422" s="1156">
        <v>0</v>
      </c>
      <c r="H422" s="1139">
        <f t="shared" si="8"/>
        <v>0</v>
      </c>
    </row>
    <row r="423" spans="1:8" s="1132" customFormat="1" ht="15.75" hidden="1" customHeight="1">
      <c r="B423" s="1158" t="s">
        <v>512</v>
      </c>
      <c r="D423" s="1138" t="s">
        <v>1185</v>
      </c>
      <c r="E423" s="1134"/>
      <c r="F423" s="1155"/>
      <c r="G423" s="1156">
        <v>0</v>
      </c>
      <c r="H423" s="1139">
        <f t="shared" si="8"/>
        <v>0</v>
      </c>
    </row>
    <row r="424" spans="1:8" s="1132" customFormat="1" ht="15.75" hidden="1" customHeight="1">
      <c r="B424" s="1157" t="s">
        <v>982</v>
      </c>
      <c r="D424" s="1138" t="s">
        <v>1185</v>
      </c>
      <c r="E424" s="1134"/>
      <c r="F424" s="1155"/>
      <c r="G424" s="1156">
        <v>0</v>
      </c>
      <c r="H424" s="1139">
        <f t="shared" si="8"/>
        <v>0</v>
      </c>
    </row>
    <row r="425" spans="1:8" s="1132" customFormat="1" ht="15.75" hidden="1" customHeight="1">
      <c r="B425" s="1157" t="s">
        <v>310</v>
      </c>
      <c r="D425" s="1138" t="s">
        <v>1185</v>
      </c>
      <c r="E425" s="1134"/>
      <c r="F425" s="1155"/>
      <c r="G425" s="1156">
        <v>0</v>
      </c>
      <c r="H425" s="1139">
        <f t="shared" si="8"/>
        <v>0</v>
      </c>
    </row>
    <row r="426" spans="1:8" s="1132" customFormat="1" ht="15.75" hidden="1" customHeight="1">
      <c r="B426" s="1157" t="s">
        <v>550</v>
      </c>
      <c r="D426" s="1138" t="s">
        <v>1185</v>
      </c>
      <c r="E426" s="1134"/>
      <c r="F426" s="1155"/>
      <c r="G426" s="1156">
        <v>0</v>
      </c>
      <c r="H426" s="1139">
        <f t="shared" si="8"/>
        <v>0</v>
      </c>
    </row>
    <row r="427" spans="1:8" s="1132" customFormat="1" ht="15.75" hidden="1" customHeight="1">
      <c r="B427" s="1157" t="s">
        <v>1013</v>
      </c>
      <c r="D427" s="1138" t="s">
        <v>1185</v>
      </c>
      <c r="E427" s="1134"/>
      <c r="F427" s="1155">
        <v>0</v>
      </c>
      <c r="G427" s="1156">
        <v>0</v>
      </c>
      <c r="H427" s="1139">
        <f t="shared" si="8"/>
        <v>0</v>
      </c>
    </row>
    <row r="428" spans="1:8" s="1132" customFormat="1" ht="15.75" hidden="1" customHeight="1">
      <c r="B428" s="1157" t="s">
        <v>507</v>
      </c>
      <c r="D428" s="1138" t="s">
        <v>1185</v>
      </c>
      <c r="E428" s="1134"/>
      <c r="F428" s="1155"/>
      <c r="G428" s="1156">
        <v>0</v>
      </c>
      <c r="H428" s="1139">
        <f t="shared" si="8"/>
        <v>0</v>
      </c>
    </row>
    <row r="429" spans="1:8" s="1132" customFormat="1" ht="15.75" hidden="1" customHeight="1">
      <c r="B429" s="1157" t="s">
        <v>309</v>
      </c>
      <c r="D429" s="1138" t="s">
        <v>1185</v>
      </c>
      <c r="E429" s="1134"/>
      <c r="F429" s="1155"/>
      <c r="G429" s="1156">
        <v>0</v>
      </c>
      <c r="H429" s="1139">
        <f t="shared" si="8"/>
        <v>0</v>
      </c>
    </row>
    <row r="430" spans="1:8" s="1132" customFormat="1" ht="15.75" hidden="1" customHeight="1">
      <c r="B430" s="1157" t="s">
        <v>23</v>
      </c>
      <c r="D430" s="1138" t="s">
        <v>1185</v>
      </c>
      <c r="E430" s="1134"/>
      <c r="F430" s="1155"/>
      <c r="G430" s="1156">
        <v>0</v>
      </c>
      <c r="H430" s="1139">
        <f t="shared" si="8"/>
        <v>0</v>
      </c>
    </row>
    <row r="431" spans="1:8" s="1132" customFormat="1" ht="15.75" hidden="1" customHeight="1">
      <c r="B431" s="1157" t="s">
        <v>483</v>
      </c>
      <c r="D431" s="1138" t="s">
        <v>1185</v>
      </c>
      <c r="E431" s="1134"/>
      <c r="F431" s="1155"/>
      <c r="G431" s="1156">
        <v>0</v>
      </c>
      <c r="H431" s="1139">
        <f t="shared" si="8"/>
        <v>0</v>
      </c>
    </row>
    <row r="432" spans="1:8" s="1132" customFormat="1" ht="15.75" hidden="1" customHeight="1">
      <c r="B432" s="1157" t="s">
        <v>497</v>
      </c>
      <c r="D432" s="1138" t="s">
        <v>1185</v>
      </c>
      <c r="E432" s="1134"/>
      <c r="F432" s="1155"/>
      <c r="G432" s="1156">
        <v>0</v>
      </c>
      <c r="H432" s="1139">
        <f t="shared" si="8"/>
        <v>0</v>
      </c>
    </row>
    <row r="433" spans="1:8" s="1132" customFormat="1" ht="15.75" hidden="1" customHeight="1">
      <c r="B433" s="1157" t="s">
        <v>353</v>
      </c>
      <c r="D433" s="1138" t="s">
        <v>1185</v>
      </c>
      <c r="E433" s="1134"/>
      <c r="F433" s="1155"/>
      <c r="G433" s="1156">
        <v>0</v>
      </c>
      <c r="H433" s="1139">
        <f t="shared" si="8"/>
        <v>0</v>
      </c>
    </row>
    <row r="434" spans="1:8" s="1132" customFormat="1" ht="15.75" hidden="1" customHeight="1">
      <c r="B434" s="1157" t="s">
        <v>170</v>
      </c>
      <c r="D434" s="1138" t="s">
        <v>1185</v>
      </c>
      <c r="E434" s="1134"/>
      <c r="F434" s="1155"/>
      <c r="G434" s="1156">
        <v>0</v>
      </c>
      <c r="H434" s="1139">
        <f t="shared" si="8"/>
        <v>0</v>
      </c>
    </row>
    <row r="435" spans="1:8" s="1132" customFormat="1" ht="15.75" hidden="1" customHeight="1">
      <c r="B435" s="1157" t="s">
        <v>1012</v>
      </c>
      <c r="D435" s="1138" t="s">
        <v>1185</v>
      </c>
      <c r="E435" s="1134"/>
      <c r="F435" s="1155"/>
      <c r="G435" s="1156">
        <v>0</v>
      </c>
      <c r="H435" s="1139">
        <f t="shared" si="8"/>
        <v>0</v>
      </c>
    </row>
    <row r="436" spans="1:8" s="1132" customFormat="1" ht="15.75" hidden="1" customHeight="1">
      <c r="B436" s="1157" t="s">
        <v>491</v>
      </c>
      <c r="D436" s="1138" t="s">
        <v>1185</v>
      </c>
      <c r="E436" s="1134"/>
      <c r="F436" s="1155"/>
      <c r="G436" s="1156">
        <v>0</v>
      </c>
      <c r="H436" s="1139">
        <f>SUM(F436:G436)</f>
        <v>0</v>
      </c>
    </row>
    <row r="437" spans="1:8" s="1132" customFormat="1" ht="16.5" hidden="1" customHeight="1" thickBot="1">
      <c r="A437" s="1154"/>
      <c r="B437" s="1133"/>
      <c r="D437" s="1138"/>
      <c r="F437" s="1139"/>
      <c r="G437" s="1139"/>
      <c r="H437" s="1139"/>
    </row>
    <row r="438" spans="1:8" s="1132" customFormat="1" ht="15" hidden="1" customHeight="1" thickBot="1">
      <c r="A438" s="1154"/>
      <c r="B438" s="1159" t="s">
        <v>1195</v>
      </c>
      <c r="C438" s="1142"/>
      <c r="D438" s="1143"/>
      <c r="E438" s="1142"/>
      <c r="F438" s="1144"/>
      <c r="G438" s="1144">
        <v>0</v>
      </c>
      <c r="H438" s="1144">
        <f>SUM(H419:H437)</f>
        <v>0</v>
      </c>
    </row>
    <row r="439" spans="1:8" s="1132" customFormat="1" ht="16.5" hidden="1" customHeight="1">
      <c r="A439" s="1154"/>
      <c r="B439" s="1159"/>
      <c r="C439" s="1142"/>
      <c r="D439" s="1143"/>
      <c r="E439" s="1142"/>
      <c r="F439" s="1151"/>
      <c r="G439" s="1151"/>
      <c r="H439" s="1151"/>
    </row>
    <row r="440" spans="1:8" s="1132" customFormat="1" ht="11.25" hidden="1" customHeight="1">
      <c r="A440" s="1154"/>
      <c r="B440" s="1133"/>
      <c r="D440" s="1138"/>
    </row>
    <row r="441" spans="1:8" s="1132" customFormat="1" ht="16.5" customHeight="1">
      <c r="A441" s="1154"/>
      <c r="B441" s="1133" t="s">
        <v>11</v>
      </c>
      <c r="D441" s="1138"/>
    </row>
    <row r="442" spans="1:8" s="1132" customFormat="1" ht="15.75" hidden="1" customHeight="1">
      <c r="A442" s="1154"/>
      <c r="B442" s="1133"/>
      <c r="D442" s="1138"/>
      <c r="F442" s="1140"/>
      <c r="G442" s="1140"/>
      <c r="H442" s="1139"/>
    </row>
    <row r="443" spans="1:8" s="1132" customFormat="1" ht="15" hidden="1" customHeight="1">
      <c r="A443" s="1154"/>
      <c r="B443" s="1137" t="s">
        <v>545</v>
      </c>
      <c r="D443" s="1138"/>
      <c r="F443" s="1140"/>
      <c r="G443" s="1140">
        <v>0</v>
      </c>
      <c r="H443" s="1139">
        <f>SUM(F443:G443)</f>
        <v>0</v>
      </c>
    </row>
    <row r="444" spans="1:8" ht="15" customHeight="1">
      <c r="A444" s="1260"/>
      <c r="B444" s="1111" t="s">
        <v>31</v>
      </c>
      <c r="F444" s="1124">
        <v>1500</v>
      </c>
      <c r="G444" s="1124">
        <v>1500</v>
      </c>
      <c r="H444" s="1123">
        <v>1500</v>
      </c>
    </row>
    <row r="445" spans="1:8" ht="15" customHeight="1">
      <c r="A445" s="1260"/>
      <c r="B445" s="1111" t="s">
        <v>1293</v>
      </c>
      <c r="F445" s="1124"/>
      <c r="G445" s="1124">
        <v>5923</v>
      </c>
      <c r="H445" s="1123"/>
    </row>
    <row r="446" spans="1:8" s="1132" customFormat="1" ht="9.75" customHeight="1" thickBot="1">
      <c r="A446" s="1154"/>
      <c r="B446" s="1133"/>
      <c r="D446" s="1138"/>
      <c r="F446" s="1150"/>
      <c r="G446" s="1151"/>
      <c r="H446" s="1150"/>
    </row>
    <row r="447" spans="1:8" s="1132" customFormat="1" ht="15.75" customHeight="1" thickBot="1">
      <c r="A447" s="1154"/>
      <c r="B447" s="1160" t="s">
        <v>1165</v>
      </c>
      <c r="D447" s="1138"/>
      <c r="F447" s="1144">
        <f>SUM(F442:F446)</f>
        <v>1500</v>
      </c>
      <c r="G447" s="1144">
        <f>SUM(G442:G446)</f>
        <v>7423</v>
      </c>
      <c r="H447" s="1144">
        <f>SUM(H442:H446)</f>
        <v>1500</v>
      </c>
    </row>
    <row r="448" spans="1:8" s="1132" customFormat="1" ht="15.75" customHeight="1">
      <c r="A448" s="1154"/>
      <c r="B448" s="1160"/>
      <c r="D448" s="1138"/>
      <c r="F448" s="1151"/>
      <c r="G448" s="1200"/>
      <c r="H448" s="1151"/>
    </row>
    <row r="449" spans="1:8" s="1132" customFormat="1" ht="15.75" customHeight="1">
      <c r="A449" s="1154"/>
      <c r="B449" s="1160"/>
      <c r="D449" s="1138"/>
      <c r="F449" s="1151"/>
      <c r="G449" s="1200"/>
      <c r="H449" s="1151"/>
    </row>
    <row r="450" spans="1:8" s="1132" customFormat="1" ht="15" customHeight="1">
      <c r="A450" s="1154"/>
      <c r="B450" s="1133"/>
      <c r="D450" s="1138"/>
    </row>
    <row r="451" spans="1:8" s="1132" customFormat="1" ht="12.75" customHeight="1">
      <c r="B451" s="1133" t="s">
        <v>642</v>
      </c>
      <c r="C451" s="1134"/>
      <c r="D451" s="1135"/>
      <c r="E451" s="1134"/>
    </row>
    <row r="452" spans="1:8" s="1132" customFormat="1" ht="15" customHeight="1">
      <c r="B452" s="1157"/>
      <c r="C452" s="1134"/>
      <c r="D452" s="1135"/>
      <c r="E452" s="1134"/>
      <c r="F452" s="1154"/>
    </row>
    <row r="453" spans="1:8" ht="15" customHeight="1">
      <c r="B453" s="1099" t="s">
        <v>24</v>
      </c>
      <c r="C453" s="1229"/>
      <c r="D453" s="1172"/>
      <c r="F453" s="1123">
        <v>755</v>
      </c>
      <c r="G453" s="1124">
        <v>755</v>
      </c>
      <c r="H453" s="1123">
        <v>170</v>
      </c>
    </row>
    <row r="454" spans="1:8" ht="15" customHeight="1">
      <c r="B454" s="1127" t="s">
        <v>1156</v>
      </c>
      <c r="D454" s="1172" t="s">
        <v>322</v>
      </c>
      <c r="F454" s="1124">
        <v>47000</v>
      </c>
      <c r="G454" s="1124">
        <v>47000</v>
      </c>
      <c r="H454" s="1123">
        <v>47000</v>
      </c>
    </row>
    <row r="455" spans="1:8" ht="15.75" customHeight="1">
      <c r="B455" s="1127" t="s">
        <v>542</v>
      </c>
      <c r="F455" s="1124">
        <v>3000</v>
      </c>
      <c r="G455" s="1124">
        <v>3000</v>
      </c>
      <c r="H455" s="1123">
        <v>2363</v>
      </c>
    </row>
    <row r="456" spans="1:8" ht="15" customHeight="1">
      <c r="B456" s="135" t="s">
        <v>819</v>
      </c>
      <c r="C456" s="1111"/>
      <c r="D456" s="1261"/>
      <c r="E456" s="1111"/>
      <c r="F456" s="1124"/>
      <c r="G456" s="1124">
        <v>50000</v>
      </c>
      <c r="H456" s="1123">
        <v>3401</v>
      </c>
    </row>
    <row r="457" spans="1:8" ht="15" customHeight="1">
      <c r="B457" s="1262" t="s">
        <v>848</v>
      </c>
      <c r="C457" s="1111"/>
      <c r="D457" s="1131"/>
      <c r="E457" s="1111"/>
      <c r="F457" s="1126"/>
      <c r="G457" s="1124">
        <v>10000</v>
      </c>
      <c r="H457" s="1126">
        <v>1000</v>
      </c>
    </row>
    <row r="458" spans="1:8" s="1132" customFormat="1" ht="15" hidden="1" customHeight="1">
      <c r="B458" s="1031" t="s">
        <v>636</v>
      </c>
      <c r="C458" s="1162"/>
      <c r="D458" s="1152"/>
      <c r="E458" s="1162"/>
      <c r="F458" s="1165"/>
      <c r="G458" s="1140">
        <v>0</v>
      </c>
      <c r="H458" s="1165">
        <f>SUM(F458:G458)</f>
        <v>0</v>
      </c>
    </row>
    <row r="459" spans="1:8" s="1132" customFormat="1" ht="15" hidden="1" customHeight="1">
      <c r="B459" s="1137" t="s">
        <v>161</v>
      </c>
      <c r="C459" s="1162"/>
      <c r="D459" s="1201">
        <f>SUM(H460:H466)</f>
        <v>0</v>
      </c>
      <c r="E459" s="1162"/>
      <c r="F459" s="1165"/>
      <c r="G459" s="1140"/>
      <c r="H459" s="1165"/>
    </row>
    <row r="460" spans="1:8" s="1132" customFormat="1" ht="15" hidden="1" customHeight="1">
      <c r="B460" s="1180" t="s">
        <v>635</v>
      </c>
      <c r="C460" s="1162"/>
      <c r="D460" s="1163"/>
      <c r="E460" s="1162"/>
      <c r="F460" s="1165"/>
      <c r="G460" s="1140">
        <v>0</v>
      </c>
      <c r="H460" s="1165">
        <f t="shared" ref="H460:H466" si="9">SUM(F460:G460)</f>
        <v>0</v>
      </c>
    </row>
    <row r="461" spans="1:8" s="1132" customFormat="1" ht="15" hidden="1" customHeight="1">
      <c r="B461" s="1197" t="s">
        <v>569</v>
      </c>
      <c r="C461" s="1162"/>
      <c r="D461" s="1163"/>
      <c r="E461" s="1162"/>
      <c r="F461" s="1165"/>
      <c r="G461" s="1140">
        <v>0</v>
      </c>
      <c r="H461" s="1165">
        <f t="shared" si="9"/>
        <v>0</v>
      </c>
    </row>
    <row r="462" spans="1:8" s="1132" customFormat="1" ht="15" hidden="1" customHeight="1">
      <c r="B462" s="1180" t="s">
        <v>634</v>
      </c>
      <c r="C462" s="1162"/>
      <c r="D462" s="1163"/>
      <c r="E462" s="1162"/>
      <c r="F462" s="1165"/>
      <c r="G462" s="1140">
        <v>0</v>
      </c>
      <c r="H462" s="1165">
        <f t="shared" si="9"/>
        <v>0</v>
      </c>
    </row>
    <row r="463" spans="1:8" s="1132" customFormat="1" ht="15" hidden="1" customHeight="1">
      <c r="B463" s="1180" t="s">
        <v>19</v>
      </c>
      <c r="C463" s="1162"/>
      <c r="D463" s="1163"/>
      <c r="E463" s="1162"/>
      <c r="F463" s="1165"/>
      <c r="G463" s="1140">
        <v>0</v>
      </c>
      <c r="H463" s="1165">
        <f t="shared" si="9"/>
        <v>0</v>
      </c>
    </row>
    <row r="464" spans="1:8" s="1132" customFormat="1" ht="15" hidden="1" customHeight="1">
      <c r="B464" s="1180" t="s">
        <v>345</v>
      </c>
      <c r="C464" s="1162"/>
      <c r="D464" s="1163"/>
      <c r="E464" s="1162"/>
      <c r="F464" s="1165"/>
      <c r="G464" s="1140">
        <v>0</v>
      </c>
      <c r="H464" s="1165">
        <f t="shared" si="9"/>
        <v>0</v>
      </c>
    </row>
    <row r="465" spans="2:8" s="1132" customFormat="1" ht="15" hidden="1" customHeight="1">
      <c r="B465" s="1180" t="s">
        <v>541</v>
      </c>
      <c r="C465" s="1162"/>
      <c r="D465" s="1163"/>
      <c r="E465" s="1162"/>
      <c r="F465" s="1165"/>
      <c r="G465" s="1140">
        <v>0</v>
      </c>
      <c r="H465" s="1165">
        <f t="shared" si="9"/>
        <v>0</v>
      </c>
    </row>
    <row r="466" spans="2:8" s="1132" customFormat="1" ht="15" hidden="1" customHeight="1">
      <c r="B466" s="1180" t="s">
        <v>635</v>
      </c>
      <c r="C466" s="1162"/>
      <c r="D466" s="1163"/>
      <c r="E466" s="1162"/>
      <c r="F466" s="1165"/>
      <c r="G466" s="1140">
        <v>0</v>
      </c>
      <c r="H466" s="1165">
        <f t="shared" si="9"/>
        <v>0</v>
      </c>
    </row>
    <row r="467" spans="2:8" s="1132" customFormat="1" ht="15" hidden="1" customHeight="1">
      <c r="B467" s="1137" t="s">
        <v>643</v>
      </c>
      <c r="C467" s="1162"/>
      <c r="D467" s="1201">
        <f>SUM(H468:H474)</f>
        <v>0</v>
      </c>
      <c r="E467" s="1162"/>
      <c r="F467" s="1165"/>
      <c r="G467" s="1140"/>
      <c r="H467" s="1165"/>
    </row>
    <row r="468" spans="2:8" s="1132" customFormat="1" ht="15" hidden="1" customHeight="1">
      <c r="B468" s="1180" t="s">
        <v>635</v>
      </c>
      <c r="C468" s="1162"/>
      <c r="D468" s="1163"/>
      <c r="E468" s="1162"/>
      <c r="F468" s="1165"/>
      <c r="G468" s="1140">
        <v>0</v>
      </c>
      <c r="H468" s="1165">
        <f t="shared" ref="H468:H474" si="10">SUM(F468:G468)</f>
        <v>0</v>
      </c>
    </row>
    <row r="469" spans="2:8" s="1132" customFormat="1" ht="15" hidden="1" customHeight="1">
      <c r="B469" s="1197" t="s">
        <v>569</v>
      </c>
      <c r="C469" s="1162"/>
      <c r="D469" s="1163"/>
      <c r="E469" s="1162"/>
      <c r="F469" s="1165"/>
      <c r="G469" s="1140">
        <v>0</v>
      </c>
      <c r="H469" s="1165">
        <f t="shared" si="10"/>
        <v>0</v>
      </c>
    </row>
    <row r="470" spans="2:8" s="1132" customFormat="1" ht="15" hidden="1" customHeight="1">
      <c r="B470" s="1180"/>
      <c r="C470" s="1162"/>
      <c r="D470" s="1163"/>
      <c r="E470" s="1162"/>
      <c r="F470" s="1165"/>
      <c r="G470" s="1140">
        <v>0</v>
      </c>
      <c r="H470" s="1165">
        <f t="shared" si="10"/>
        <v>0</v>
      </c>
    </row>
    <row r="471" spans="2:8" s="1132" customFormat="1" ht="15" hidden="1" customHeight="1">
      <c r="B471" s="1180" t="s">
        <v>19</v>
      </c>
      <c r="C471" s="1162"/>
      <c r="D471" s="1163"/>
      <c r="E471" s="1162"/>
      <c r="F471" s="1165"/>
      <c r="G471" s="1140">
        <v>0</v>
      </c>
      <c r="H471" s="1165">
        <f t="shared" si="10"/>
        <v>0</v>
      </c>
    </row>
    <row r="472" spans="2:8" s="1132" customFormat="1" ht="15" hidden="1" customHeight="1">
      <c r="B472" s="1180" t="s">
        <v>345</v>
      </c>
      <c r="C472" s="1162"/>
      <c r="D472" s="1163"/>
      <c r="E472" s="1162"/>
      <c r="F472" s="1165"/>
      <c r="G472" s="1140">
        <v>0</v>
      </c>
      <c r="H472" s="1165">
        <f t="shared" si="10"/>
        <v>0</v>
      </c>
    </row>
    <row r="473" spans="2:8" s="1132" customFormat="1" ht="15" hidden="1" customHeight="1">
      <c r="B473" s="1180" t="s">
        <v>541</v>
      </c>
      <c r="C473" s="1162"/>
      <c r="D473" s="1163"/>
      <c r="E473" s="1162"/>
      <c r="F473" s="1165"/>
      <c r="G473" s="1140">
        <v>0</v>
      </c>
      <c r="H473" s="1165">
        <f t="shared" si="10"/>
        <v>0</v>
      </c>
    </row>
    <row r="474" spans="2:8" s="1132" customFormat="1" ht="15" hidden="1" customHeight="1">
      <c r="B474" s="1180" t="s">
        <v>635</v>
      </c>
      <c r="C474" s="1162"/>
      <c r="D474" s="1163"/>
      <c r="E474" s="1162"/>
      <c r="F474" s="1165"/>
      <c r="G474" s="1140">
        <v>0</v>
      </c>
      <c r="H474" s="1165">
        <f t="shared" si="10"/>
        <v>0</v>
      </c>
    </row>
    <row r="475" spans="2:8" s="1132" customFormat="1" ht="14.25" customHeight="1">
      <c r="B475" s="1202" t="s">
        <v>998</v>
      </c>
      <c r="C475" s="1134"/>
      <c r="D475" s="1201"/>
      <c r="E475" s="1134"/>
      <c r="G475" s="1140"/>
      <c r="H475" s="1139"/>
    </row>
    <row r="476" spans="2:8" ht="15" customHeight="1">
      <c r="B476" s="1254" t="s">
        <v>1297</v>
      </c>
      <c r="C476" s="1111"/>
      <c r="D476" s="1131"/>
      <c r="E476" s="1111"/>
      <c r="F476" s="1126"/>
      <c r="G476" s="1124">
        <v>4000</v>
      </c>
      <c r="H476" s="1126">
        <v>4000</v>
      </c>
    </row>
    <row r="477" spans="2:8" ht="15" customHeight="1">
      <c r="B477" s="1254" t="s">
        <v>472</v>
      </c>
      <c r="C477" s="1111"/>
      <c r="D477" s="1131"/>
      <c r="E477" s="1111"/>
      <c r="F477" s="1126"/>
      <c r="G477" s="1124">
        <v>4000</v>
      </c>
      <c r="H477" s="1126">
        <v>4000</v>
      </c>
    </row>
    <row r="478" spans="2:8" ht="15" customHeight="1">
      <c r="B478" s="1254" t="s">
        <v>631</v>
      </c>
      <c r="C478" s="1111"/>
      <c r="D478" s="1131"/>
      <c r="E478" s="1111"/>
      <c r="F478" s="1126"/>
      <c r="G478" s="1124">
        <v>5000</v>
      </c>
      <c r="H478" s="1126">
        <v>5000</v>
      </c>
    </row>
    <row r="479" spans="2:8" ht="15" customHeight="1">
      <c r="B479" s="1254" t="s">
        <v>1296</v>
      </c>
      <c r="C479" s="1111"/>
      <c r="D479" s="1131"/>
      <c r="E479" s="1111"/>
      <c r="F479" s="1126"/>
      <c r="G479" s="1124">
        <v>5000</v>
      </c>
      <c r="H479" s="1126">
        <v>5000</v>
      </c>
    </row>
    <row r="480" spans="2:8" s="1132" customFormat="1" ht="15" customHeight="1">
      <c r="B480" s="1153" t="s">
        <v>465</v>
      </c>
      <c r="C480" s="1134"/>
      <c r="D480" s="1201">
        <f>SUM(H481:H487)</f>
        <v>31300</v>
      </c>
      <c r="E480" s="1134"/>
      <c r="G480" s="1140"/>
      <c r="H480" s="1165"/>
    </row>
    <row r="481" spans="2:9" ht="15" customHeight="1">
      <c r="B481" s="1254" t="s">
        <v>637</v>
      </c>
      <c r="C481" s="1111"/>
      <c r="D481" s="1131"/>
      <c r="E481" s="1111"/>
      <c r="F481" s="1126"/>
      <c r="G481" s="1124">
        <v>300</v>
      </c>
      <c r="H481" s="1126">
        <v>300</v>
      </c>
    </row>
    <row r="482" spans="2:9" ht="15" customHeight="1">
      <c r="B482" s="1254" t="s">
        <v>275</v>
      </c>
      <c r="C482" s="1111"/>
      <c r="D482" s="1131"/>
      <c r="E482" s="1111"/>
      <c r="F482" s="1126"/>
      <c r="G482" s="1124">
        <v>1500</v>
      </c>
      <c r="H482" s="1126">
        <v>1500</v>
      </c>
    </row>
    <row r="483" spans="2:9" ht="15" customHeight="1">
      <c r="B483" s="1254" t="s">
        <v>1247</v>
      </c>
      <c r="C483" s="1111"/>
      <c r="D483" s="1131"/>
      <c r="E483" s="1111"/>
      <c r="F483" s="1126"/>
      <c r="G483" s="1124">
        <v>9000</v>
      </c>
      <c r="H483" s="1126">
        <v>9000</v>
      </c>
    </row>
    <row r="484" spans="2:9" ht="15" customHeight="1">
      <c r="B484" s="1254" t="s">
        <v>164</v>
      </c>
      <c r="C484" s="1111"/>
      <c r="D484" s="1131"/>
      <c r="E484" s="1111"/>
      <c r="F484" s="1126"/>
      <c r="G484" s="1124">
        <v>7200</v>
      </c>
      <c r="H484" s="1126">
        <v>7200</v>
      </c>
    </row>
    <row r="485" spans="2:9" ht="15" customHeight="1">
      <c r="B485" s="1254" t="s">
        <v>325</v>
      </c>
      <c r="C485" s="1111"/>
      <c r="D485" s="1131"/>
      <c r="E485" s="1111"/>
      <c r="F485" s="1126"/>
      <c r="G485" s="1124">
        <v>1800</v>
      </c>
      <c r="H485" s="1126">
        <v>1800</v>
      </c>
    </row>
    <row r="486" spans="2:9" ht="15" customHeight="1">
      <c r="B486" s="1254" t="s">
        <v>628</v>
      </c>
      <c r="C486" s="1111"/>
      <c r="D486" s="1131"/>
      <c r="E486" s="1111"/>
      <c r="F486" s="1126"/>
      <c r="G486" s="1124">
        <v>3500</v>
      </c>
      <c r="H486" s="1126">
        <v>3500</v>
      </c>
    </row>
    <row r="487" spans="2:9" ht="15" customHeight="1">
      <c r="B487" s="1254" t="s">
        <v>473</v>
      </c>
      <c r="C487" s="1111"/>
      <c r="D487" s="1131"/>
      <c r="E487" s="1111"/>
      <c r="F487" s="1126"/>
      <c r="G487" s="1124">
        <v>8000</v>
      </c>
      <c r="H487" s="1126">
        <v>8000</v>
      </c>
    </row>
    <row r="488" spans="2:9" s="1132" customFormat="1" ht="8.25" customHeight="1" thickBot="1">
      <c r="B488" s="1031"/>
      <c r="C488" s="1162"/>
      <c r="D488" s="1163"/>
      <c r="E488" s="1162"/>
      <c r="F488" s="1150"/>
      <c r="G488" s="1151"/>
      <c r="H488" s="1150"/>
    </row>
    <row r="489" spans="2:9" s="1132" customFormat="1" ht="15" customHeight="1" thickBot="1">
      <c r="B489" s="1141" t="s">
        <v>340</v>
      </c>
      <c r="C489" s="1142"/>
      <c r="D489" s="1143"/>
      <c r="E489" s="1142"/>
      <c r="F489" s="1144">
        <f>SUM(F452:F488)</f>
        <v>50755</v>
      </c>
      <c r="G489" s="1144">
        <f>SUM(G452:G488)</f>
        <v>160055</v>
      </c>
      <c r="H489" s="1144">
        <f>SUM(H452:H488)</f>
        <v>103234</v>
      </c>
      <c r="I489" s="1139"/>
    </row>
    <row r="490" spans="2:9" s="1132" customFormat="1" ht="13.5" customHeight="1" thickBot="1">
      <c r="B490" s="1153"/>
      <c r="C490" s="1166"/>
      <c r="D490" s="1152"/>
      <c r="E490" s="1166"/>
    </row>
    <row r="491" spans="2:9" s="1132" customFormat="1" ht="15" customHeight="1" thickBot="1">
      <c r="B491" s="1167" t="s">
        <v>316</v>
      </c>
      <c r="C491" s="1168"/>
      <c r="D491" s="1152"/>
      <c r="E491" s="1168"/>
      <c r="F491" s="1169">
        <f>SUM(F438+F447+F489)</f>
        <v>52255</v>
      </c>
      <c r="G491" s="1169">
        <f>SUM(G438+G447+G489)</f>
        <v>167478</v>
      </c>
      <c r="H491" s="1169">
        <f>SUM(H438+H447+H489)</f>
        <v>104734</v>
      </c>
    </row>
    <row r="492" spans="2:9" s="1132" customFormat="1" ht="12" customHeight="1" thickBot="1">
      <c r="B492" s="1167"/>
      <c r="C492" s="1168"/>
      <c r="D492" s="1152"/>
      <c r="E492" s="1168"/>
      <c r="F492" s="1150"/>
      <c r="G492" s="1150"/>
      <c r="H492" s="1150"/>
    </row>
    <row r="493" spans="2:9" s="1132" customFormat="1" ht="17.25" customHeight="1" thickBot="1">
      <c r="B493" s="1170" t="s">
        <v>458</v>
      </c>
      <c r="C493" s="1154"/>
      <c r="D493" s="1152" t="s">
        <v>691</v>
      </c>
      <c r="E493" s="1154"/>
      <c r="F493" s="1171">
        <f>SUM(F414+F491)</f>
        <v>261265</v>
      </c>
      <c r="G493" s="1171">
        <f>SUM(G414+G491)</f>
        <v>470938</v>
      </c>
      <c r="H493" s="1171">
        <f>SUM(H414+H491)</f>
        <v>391125</v>
      </c>
      <c r="I493" s="1139"/>
    </row>
    <row r="494" spans="2:9" ht="15.75" hidden="1" customHeight="1"/>
    <row r="496" spans="2:9" ht="18" customHeight="1">
      <c r="B496" s="1203" t="s">
        <v>318</v>
      </c>
      <c r="C496" s="1204"/>
      <c r="D496" s="1174"/>
      <c r="E496" s="1204"/>
    </row>
    <row r="497" spans="2:9" ht="8.25" customHeight="1">
      <c r="B497" s="1203"/>
      <c r="C497" s="1204"/>
      <c r="D497" s="1174"/>
      <c r="E497" s="1204"/>
    </row>
    <row r="498" spans="2:9" ht="15" customHeight="1">
      <c r="B498" s="1167" t="s">
        <v>12</v>
      </c>
      <c r="C498" s="1205"/>
      <c r="D498" s="1152"/>
      <c r="E498" s="1206"/>
      <c r="F498" s="1128">
        <f>F66+F173+F414</f>
        <v>210960</v>
      </c>
      <c r="G498" s="1128">
        <f>G66+G173+G414</f>
        <v>307011</v>
      </c>
      <c r="H498" s="1128">
        <f>H66+H173+H414</f>
        <v>287376</v>
      </c>
    </row>
    <row r="499" spans="2:9" ht="15" customHeight="1">
      <c r="B499" s="1167" t="s">
        <v>640</v>
      </c>
      <c r="C499" s="1205"/>
      <c r="D499" s="1152"/>
      <c r="E499" s="1206"/>
      <c r="F499" s="1128">
        <f>F491</f>
        <v>52255</v>
      </c>
      <c r="G499" s="1128">
        <f>G491</f>
        <v>167478</v>
      </c>
      <c r="H499" s="1128">
        <f>H491</f>
        <v>104734</v>
      </c>
    </row>
    <row r="500" spans="2:9" ht="9.75" customHeight="1" thickBot="1">
      <c r="B500" s="1167"/>
      <c r="C500" s="1205"/>
      <c r="D500" s="1152"/>
      <c r="E500" s="1206"/>
      <c r="F500" s="1128"/>
      <c r="G500" s="1128"/>
      <c r="H500" s="1128"/>
    </row>
    <row r="501" spans="2:9" ht="25.5" customHeight="1" thickBot="1">
      <c r="B501" s="1207" t="s">
        <v>565</v>
      </c>
      <c r="C501" s="1208"/>
      <c r="D501" s="1208"/>
      <c r="E501" s="1208"/>
      <c r="F501" s="1209">
        <f>SUM(F498:F500)</f>
        <v>263215</v>
      </c>
      <c r="G501" s="1209">
        <f t="shared" ref="G501:H501" si="11">SUM(G498:G500)</f>
        <v>474489</v>
      </c>
      <c r="H501" s="1209">
        <f t="shared" si="11"/>
        <v>392110</v>
      </c>
      <c r="I501" s="1123"/>
    </row>
    <row r="502" spans="2:9" ht="15" customHeight="1">
      <c r="B502" s="1167"/>
      <c r="C502" s="1210"/>
      <c r="D502" s="1152"/>
      <c r="E502" s="1206"/>
      <c r="F502" s="1128"/>
      <c r="G502" s="1128"/>
      <c r="H502" s="1128"/>
    </row>
    <row r="503" spans="2:9" ht="15" customHeight="1">
      <c r="B503" s="1211" t="s">
        <v>462</v>
      </c>
      <c r="C503" s="1212"/>
      <c r="D503" s="1213"/>
      <c r="E503" s="1212"/>
      <c r="F503" s="1123"/>
      <c r="I503" s="1123"/>
    </row>
    <row r="504" spans="2:9" ht="7.5" customHeight="1">
      <c r="B504" s="1190"/>
      <c r="C504" s="1214"/>
      <c r="D504" s="1215"/>
      <c r="E504" s="1214"/>
    </row>
    <row r="505" spans="2:9" ht="14.25" hidden="1" customHeight="1">
      <c r="B505" s="1216" t="s">
        <v>948</v>
      </c>
      <c r="C505" s="1217"/>
      <c r="D505" s="1147"/>
      <c r="E505" s="1217"/>
    </row>
    <row r="506" spans="2:9" ht="15" hidden="1" customHeight="1">
      <c r="B506" s="1216" t="s">
        <v>795</v>
      </c>
      <c r="C506" s="1217"/>
      <c r="D506" s="1147"/>
      <c r="E506" s="1217"/>
    </row>
    <row r="507" spans="2:9" ht="12.75" hidden="1" customHeight="1">
      <c r="F507" s="1123"/>
      <c r="G507" s="1124">
        <v>0</v>
      </c>
      <c r="H507" s="997">
        <f>SUM(F507:G507)</f>
        <v>0</v>
      </c>
    </row>
    <row r="508" spans="2:9" ht="11.25" hidden="1" customHeight="1" thickBot="1">
      <c r="B508" s="1170"/>
      <c r="C508" s="1154"/>
      <c r="D508" s="1147"/>
      <c r="E508" s="1154"/>
    </row>
    <row r="509" spans="2:9" ht="15.75" hidden="1" customHeight="1" thickBot="1">
      <c r="B509" s="1216" t="s">
        <v>52</v>
      </c>
      <c r="C509" s="1217"/>
      <c r="D509" s="1147"/>
      <c r="E509" s="1217"/>
      <c r="F509" s="1218"/>
      <c r="G509" s="475">
        <v>0</v>
      </c>
      <c r="H509" s="1218">
        <f>SUM(H507:H508)</f>
        <v>0</v>
      </c>
    </row>
    <row r="510" spans="2:9" ht="15.75" hidden="1" customHeight="1">
      <c r="B510" s="1216"/>
      <c r="C510" s="1217"/>
      <c r="D510" s="1147"/>
      <c r="E510" s="1217"/>
      <c r="F510" s="1128"/>
      <c r="G510" s="1128"/>
      <c r="H510" s="1128"/>
    </row>
    <row r="511" spans="2:9" ht="15" hidden="1" customHeight="1">
      <c r="B511" s="1216" t="s">
        <v>797</v>
      </c>
      <c r="C511" s="1217"/>
      <c r="D511" s="1147"/>
      <c r="E511" s="1217"/>
    </row>
    <row r="512" spans="2:9" ht="15.75" customHeight="1">
      <c r="B512" s="1127" t="s">
        <v>1157</v>
      </c>
      <c r="F512" s="1263">
        <v>2000</v>
      </c>
      <c r="G512" s="1124">
        <v>2000</v>
      </c>
      <c r="H512" s="1263">
        <v>96</v>
      </c>
    </row>
    <row r="513" spans="2:9" ht="11.25" customHeight="1" thickBot="1">
      <c r="B513" s="1170"/>
      <c r="C513" s="1154"/>
      <c r="D513" s="1147"/>
      <c r="E513" s="1154"/>
    </row>
    <row r="514" spans="2:9" ht="15.75" customHeight="1" thickBot="1">
      <c r="B514" s="1216" t="s">
        <v>52</v>
      </c>
      <c r="C514" s="1217"/>
      <c r="D514" s="1147"/>
      <c r="E514" s="1217"/>
      <c r="F514" s="1218">
        <f>SUM(F512:F513)</f>
        <v>2000</v>
      </c>
      <c r="G514" s="1218">
        <f>SUM(G512:G513)</f>
        <v>2000</v>
      </c>
      <c r="H514" s="1218">
        <f>SUM(H512:H513)</f>
        <v>96</v>
      </c>
    </row>
    <row r="515" spans="2:9" ht="15.75" hidden="1" customHeight="1" thickBot="1">
      <c r="B515" s="1216"/>
      <c r="C515" s="1217"/>
      <c r="D515" s="1147"/>
      <c r="E515" s="1217"/>
      <c r="F515" s="1128">
        <v>0</v>
      </c>
      <c r="G515" s="1128"/>
      <c r="H515" s="1128"/>
    </row>
    <row r="516" spans="2:9" ht="15.75" hidden="1" customHeight="1" thickBot="1">
      <c r="B516" s="1076" t="s">
        <v>1466</v>
      </c>
      <c r="C516" s="1217"/>
      <c r="D516" s="1147"/>
      <c r="E516" s="1217"/>
      <c r="F516" s="1035"/>
      <c r="G516" s="1053">
        <v>2000</v>
      </c>
      <c r="H516" s="1026">
        <f>SUM(F516:G516)</f>
        <v>2000</v>
      </c>
    </row>
    <row r="517" spans="2:9" ht="9" customHeight="1">
      <c r="B517" s="1216"/>
      <c r="C517" s="1217"/>
      <c r="D517" s="1147"/>
      <c r="E517" s="1217"/>
      <c r="F517" s="1128"/>
      <c r="G517" s="1128"/>
      <c r="H517" s="1128"/>
    </row>
    <row r="518" spans="2:9" ht="14.25" customHeight="1">
      <c r="B518" s="1216" t="s">
        <v>548</v>
      </c>
      <c r="C518" s="1217"/>
      <c r="D518" s="1147"/>
      <c r="E518" s="1217"/>
      <c r="F518" s="1128"/>
      <c r="G518" s="1128"/>
      <c r="H518" s="1128"/>
    </row>
    <row r="519" spans="2:9" s="1132" customFormat="1" ht="17.25" hidden="1" customHeight="1">
      <c r="B519" s="1216" t="s">
        <v>949</v>
      </c>
      <c r="C519" s="1217"/>
      <c r="D519" s="1147"/>
      <c r="E519" s="1217"/>
    </row>
    <row r="520" spans="2:9" s="1132" customFormat="1" ht="15" hidden="1" customHeight="1">
      <c r="B520" s="1148"/>
      <c r="D520" s="1147"/>
      <c r="F520" s="1219"/>
      <c r="G520" s="1140">
        <v>0</v>
      </c>
      <c r="H520" s="1139">
        <f>F520+G520</f>
        <v>0</v>
      </c>
    </row>
    <row r="521" spans="2:9" s="1132" customFormat="1" ht="16.5" hidden="1" customHeight="1">
      <c r="B521" s="1220"/>
      <c r="D521" s="1147"/>
      <c r="F521" s="1219"/>
      <c r="G521" s="1219">
        <v>0</v>
      </c>
      <c r="H521" s="1139">
        <f>F521+G521</f>
        <v>0</v>
      </c>
    </row>
    <row r="522" spans="2:9" s="1132" customFormat="1" ht="15.75" hidden="1" customHeight="1">
      <c r="B522" s="1220"/>
      <c r="D522" s="1147"/>
      <c r="F522" s="1219"/>
      <c r="G522" s="1219">
        <v>0</v>
      </c>
      <c r="H522" s="1139">
        <f>F522+G522</f>
        <v>0</v>
      </c>
    </row>
    <row r="523" spans="2:9" s="1132" customFormat="1" ht="14.25" hidden="1" customHeight="1">
      <c r="B523" s="1220"/>
      <c r="D523" s="1147"/>
      <c r="F523" s="1219"/>
      <c r="G523" s="1219">
        <v>0</v>
      </c>
      <c r="H523" s="1139">
        <f>F523+G523</f>
        <v>0</v>
      </c>
    </row>
    <row r="524" spans="2:9" s="1132" customFormat="1" ht="15" hidden="1" customHeight="1">
      <c r="B524" s="1220"/>
      <c r="D524" s="1147"/>
      <c r="F524" s="1219"/>
      <c r="G524" s="1219">
        <v>0</v>
      </c>
      <c r="H524" s="1139">
        <f>F524+G524</f>
        <v>0</v>
      </c>
    </row>
    <row r="525" spans="2:9" s="1132" customFormat="1" ht="11.25" hidden="1" customHeight="1" thickBot="1">
      <c r="B525" s="1137"/>
      <c r="D525" s="1138"/>
      <c r="F525" s="1219"/>
      <c r="G525" s="1219"/>
      <c r="H525" s="1139"/>
    </row>
    <row r="526" spans="2:9" s="1132" customFormat="1" ht="15" hidden="1" customHeight="1" thickBot="1">
      <c r="B526" s="1216" t="s">
        <v>13</v>
      </c>
      <c r="C526" s="1217"/>
      <c r="D526" s="1147"/>
      <c r="E526" s="1217"/>
      <c r="F526" s="1169"/>
      <c r="G526" s="1169">
        <v>0</v>
      </c>
      <c r="H526" s="1169">
        <f>SUM(H520:H525)</f>
        <v>0</v>
      </c>
      <c r="I526" s="1139"/>
    </row>
    <row r="527" spans="2:9" ht="13.5" customHeight="1"/>
    <row r="528" spans="2:9" s="1132" customFormat="1" ht="17.25" customHeight="1">
      <c r="B528" s="1216" t="s">
        <v>950</v>
      </c>
      <c r="C528" s="1217"/>
      <c r="D528" s="1147"/>
      <c r="E528" s="1217"/>
    </row>
    <row r="529" spans="2:9" ht="15" customHeight="1">
      <c r="B529" s="135" t="s">
        <v>232</v>
      </c>
      <c r="D529" s="1172"/>
      <c r="F529" s="763">
        <v>6000</v>
      </c>
      <c r="G529" s="1124">
        <v>6000</v>
      </c>
      <c r="H529" s="1123">
        <v>1643</v>
      </c>
    </row>
    <row r="530" spans="2:9" ht="15.75" customHeight="1">
      <c r="B530" s="1264" t="s">
        <v>234</v>
      </c>
      <c r="D530" s="1172"/>
      <c r="F530" s="763">
        <v>60000</v>
      </c>
      <c r="G530" s="763">
        <v>60000</v>
      </c>
      <c r="H530" s="1123">
        <v>33439</v>
      </c>
    </row>
    <row r="531" spans="2:9" ht="14.25" customHeight="1">
      <c r="B531" s="1264" t="s">
        <v>234</v>
      </c>
      <c r="D531" s="1172" t="s">
        <v>322</v>
      </c>
      <c r="F531" s="763">
        <v>25859</v>
      </c>
      <c r="G531" s="763">
        <v>25589</v>
      </c>
      <c r="H531" s="1123">
        <v>20709</v>
      </c>
    </row>
    <row r="532" spans="2:9" ht="15" customHeight="1">
      <c r="B532" s="1264" t="s">
        <v>233</v>
      </c>
      <c r="D532" s="1172"/>
      <c r="F532" s="763">
        <v>2000</v>
      </c>
      <c r="G532" s="763">
        <v>2000</v>
      </c>
      <c r="H532" s="1123">
        <v>1000</v>
      </c>
    </row>
    <row r="533" spans="2:9" s="1132" customFormat="1" ht="10.5" customHeight="1" thickBot="1">
      <c r="B533" s="1137"/>
      <c r="D533" s="1138"/>
      <c r="F533" s="1219"/>
      <c r="G533" s="1219"/>
      <c r="H533" s="1139"/>
    </row>
    <row r="534" spans="2:9" s="1132" customFormat="1" ht="15" customHeight="1" thickBot="1">
      <c r="B534" s="1216" t="s">
        <v>13</v>
      </c>
      <c r="C534" s="1217"/>
      <c r="D534" s="1147"/>
      <c r="E534" s="1217"/>
      <c r="F534" s="1169">
        <f>SUM(F529:F533)</f>
        <v>93859</v>
      </c>
      <c r="G534" s="1169">
        <f>SUM(G529:G533)</f>
        <v>93589</v>
      </c>
      <c r="H534" s="1169">
        <f>SUM(H529:H533)</f>
        <v>56791</v>
      </c>
      <c r="I534" s="1139"/>
    </row>
    <row r="535" spans="2:9" s="1132" customFormat="1" ht="15" hidden="1" customHeight="1">
      <c r="B535" s="1216"/>
      <c r="C535" s="1217"/>
      <c r="D535" s="1147"/>
      <c r="E535" s="1217"/>
      <c r="F535" s="1150"/>
      <c r="G535" s="1150"/>
      <c r="H535" s="1150"/>
      <c r="I535" s="1139"/>
    </row>
    <row r="536" spans="2:9" s="1132" customFormat="1" ht="15" hidden="1" customHeight="1" thickBot="1">
      <c r="B536" s="1076" t="s">
        <v>1467</v>
      </c>
      <c r="C536" s="1217"/>
      <c r="D536" s="1147"/>
      <c r="E536" s="1217"/>
      <c r="F536" s="1171">
        <f>SUM(F526+F534)</f>
        <v>93859</v>
      </c>
      <c r="G536" s="1171">
        <v>143589</v>
      </c>
      <c r="H536" s="1171">
        <f>SUM(F536:G536)</f>
        <v>237448</v>
      </c>
      <c r="I536" s="1139"/>
    </row>
    <row r="537" spans="2:9" s="1132" customFormat="1" ht="15" customHeight="1">
      <c r="B537" s="1216"/>
      <c r="C537" s="1217"/>
      <c r="D537" s="1147"/>
      <c r="E537" s="1217"/>
      <c r="F537" s="1150"/>
      <c r="G537" s="1150"/>
      <c r="H537" s="1150"/>
      <c r="I537" s="1139"/>
    </row>
    <row r="538" spans="2:9" s="1132" customFormat="1" ht="15" customHeight="1">
      <c r="B538" s="1216" t="s">
        <v>860</v>
      </c>
      <c r="C538" s="1217"/>
      <c r="D538" s="1147"/>
      <c r="E538" s="1217"/>
      <c r="F538" s="1150"/>
      <c r="G538" s="1150"/>
      <c r="H538" s="1150"/>
      <c r="I538" s="1139"/>
    </row>
    <row r="539" spans="2:9" ht="16.5" customHeight="1">
      <c r="B539" s="1127" t="s">
        <v>45</v>
      </c>
      <c r="F539" s="1124">
        <v>2000</v>
      </c>
      <c r="G539" s="763">
        <v>2000</v>
      </c>
      <c r="H539" s="1123"/>
    </row>
    <row r="540" spans="2:9" ht="16.5" customHeight="1">
      <c r="B540" s="1127" t="s">
        <v>131</v>
      </c>
      <c r="F540" s="1124">
        <v>5000</v>
      </c>
      <c r="G540" s="763">
        <v>5000</v>
      </c>
      <c r="H540" s="1123"/>
    </row>
    <row r="541" spans="2:9" ht="16.5" customHeight="1">
      <c r="B541" s="1127" t="s">
        <v>131</v>
      </c>
      <c r="C541" s="1111"/>
      <c r="D541" s="1131" t="s">
        <v>322</v>
      </c>
      <c r="E541" s="1111"/>
      <c r="F541" s="1124">
        <v>555</v>
      </c>
      <c r="G541" s="763">
        <v>555</v>
      </c>
      <c r="H541" s="1123"/>
    </row>
    <row r="542" spans="2:9" ht="32.25" customHeight="1">
      <c r="B542" s="1127" t="s">
        <v>1155</v>
      </c>
      <c r="D542" s="1131" t="s">
        <v>322</v>
      </c>
      <c r="F542" s="1124">
        <v>9716</v>
      </c>
      <c r="G542" s="763">
        <v>9716</v>
      </c>
      <c r="H542" s="1123">
        <v>8095</v>
      </c>
    </row>
    <row r="543" spans="2:9" s="1132" customFormat="1" ht="6.75" customHeight="1" thickBot="1">
      <c r="B543" s="1216"/>
      <c r="C543" s="1217"/>
      <c r="D543" s="1147"/>
      <c r="E543" s="1217"/>
      <c r="F543" s="1150"/>
      <c r="G543" s="1150"/>
      <c r="H543" s="1150"/>
      <c r="I543" s="1139"/>
    </row>
    <row r="544" spans="2:9" s="1132" customFormat="1" ht="15" customHeight="1" thickBot="1">
      <c r="B544" s="1216" t="s">
        <v>263</v>
      </c>
      <c r="C544" s="1217"/>
      <c r="D544" s="1147"/>
      <c r="E544" s="1217"/>
      <c r="F544" s="1169">
        <f>SUM(F539:F542)</f>
        <v>17271</v>
      </c>
      <c r="G544" s="1169">
        <f>SUM(G539:G542)</f>
        <v>17271</v>
      </c>
      <c r="H544" s="1169">
        <f>SUM(H539:H542)</f>
        <v>8095</v>
      </c>
      <c r="I544" s="1139"/>
    </row>
  </sheetData>
  <sortState ref="A480:IU486">
    <sortCondition ref="B480:B486"/>
  </sortState>
  <mergeCells count="1">
    <mergeCell ref="B1:H1"/>
  </mergeCells>
  <phoneticPr fontId="17" type="noConversion"/>
  <printOptions horizontalCentered="1"/>
  <pageMargins left="0.70866141732283472" right="0.31496062992125984" top="0.74803149606299213" bottom="0.43307086614173229" header="0.27559055118110237" footer="0.23622047244094491"/>
  <pageSetup paperSize="9" scale="65" firstPageNumber="8" orientation="portrait" verticalDpi="300" r:id="rId1"/>
  <headerFooter alignWithMargins="0">
    <oddHeader>&amp;R&amp;8 3.2. m. a 21/2015 (V.4.) önkormányzati rendelethez</oddHeader>
    <oddFooter>&amp;C&amp;P. oldal</oddFooter>
  </headerFooter>
  <rowBreaks count="3" manualBreakCount="3">
    <brk id="283" max="7" man="1"/>
    <brk id="359" max="7" man="1"/>
    <brk id="415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K150"/>
  <sheetViews>
    <sheetView view="pageBreakPreview" zoomScale="80" zoomScaleNormal="10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.75"/>
  <cols>
    <col min="1" max="1" width="48.28515625" style="70" customWidth="1"/>
    <col min="2" max="42" width="13.7109375" style="70" customWidth="1"/>
    <col min="43" max="43" width="13.28515625" style="70" customWidth="1"/>
    <col min="44" max="44" width="13.7109375" style="70" hidden="1" customWidth="1"/>
    <col min="45" max="55" width="13.7109375" style="70" customWidth="1"/>
    <col min="56" max="56" width="10.42578125" style="70" bestFit="1" customWidth="1"/>
    <col min="57" max="16384" width="9.140625" style="70"/>
  </cols>
  <sheetData>
    <row r="1" spans="1:69" ht="9.75" customHeight="1">
      <c r="A1" s="219" t="s">
        <v>167</v>
      </c>
      <c r="B1" s="1349">
        <v>2</v>
      </c>
      <c r="C1" s="1350"/>
      <c r="D1" s="1351"/>
      <c r="E1" s="1349">
        <v>3</v>
      </c>
      <c r="F1" s="1350"/>
      <c r="G1" s="1351"/>
      <c r="H1" s="1349">
        <v>5</v>
      </c>
      <c r="I1" s="1350"/>
      <c r="J1" s="1351"/>
      <c r="K1" s="1349">
        <v>6</v>
      </c>
      <c r="L1" s="1350"/>
      <c r="M1" s="1351"/>
      <c r="N1" s="1349">
        <v>7</v>
      </c>
      <c r="O1" s="1350"/>
      <c r="P1" s="1351"/>
      <c r="Q1" s="1349">
        <v>8</v>
      </c>
      <c r="R1" s="1350"/>
      <c r="S1" s="1351"/>
      <c r="T1" s="1349">
        <v>9</v>
      </c>
      <c r="U1" s="1350"/>
      <c r="V1" s="1351"/>
      <c r="W1" s="1349">
        <v>10</v>
      </c>
      <c r="X1" s="1350"/>
      <c r="Y1" s="1351"/>
      <c r="Z1" s="1349">
        <v>11</v>
      </c>
      <c r="AA1" s="1350"/>
      <c r="AB1" s="1351"/>
      <c r="AC1" s="1349">
        <v>12</v>
      </c>
      <c r="AD1" s="1350"/>
      <c r="AE1" s="1351"/>
      <c r="AF1" s="1349">
        <v>13</v>
      </c>
      <c r="AG1" s="1350"/>
      <c r="AH1" s="1351"/>
      <c r="AI1" s="1349">
        <v>14</v>
      </c>
      <c r="AJ1" s="1350"/>
      <c r="AK1" s="1351"/>
      <c r="AL1" s="1349">
        <v>15</v>
      </c>
      <c r="AM1" s="1350"/>
      <c r="AN1" s="1351"/>
      <c r="AO1" s="1349">
        <v>16</v>
      </c>
      <c r="AP1" s="1350"/>
      <c r="AQ1" s="1351"/>
      <c r="AR1" s="1349">
        <v>17</v>
      </c>
      <c r="AS1" s="1350"/>
      <c r="AT1" s="1351"/>
      <c r="AU1" s="1349">
        <v>1</v>
      </c>
      <c r="AV1" s="1350"/>
      <c r="AW1" s="1351"/>
      <c r="AX1" s="1349">
        <v>4</v>
      </c>
      <c r="AY1" s="1350"/>
      <c r="AZ1" s="1351"/>
      <c r="BA1" s="1349">
        <v>18</v>
      </c>
      <c r="BB1" s="1350"/>
      <c r="BC1" s="1351"/>
    </row>
    <row r="2" spans="1:69" s="499" customFormat="1" ht="22.5" customHeight="1">
      <c r="A2" s="219" t="s">
        <v>168</v>
      </c>
      <c r="B2" s="1352" t="s">
        <v>170</v>
      </c>
      <c r="C2" s="1353"/>
      <c r="D2" s="1354"/>
      <c r="E2" s="1352" t="s">
        <v>171</v>
      </c>
      <c r="F2" s="1353"/>
      <c r="G2" s="1354"/>
      <c r="H2" s="1352" t="s">
        <v>173</v>
      </c>
      <c r="I2" s="1353"/>
      <c r="J2" s="1354"/>
      <c r="K2" s="1352" t="s">
        <v>49</v>
      </c>
      <c r="L2" s="1353"/>
      <c r="M2" s="1354"/>
      <c r="N2" s="1352" t="s">
        <v>50</v>
      </c>
      <c r="O2" s="1353"/>
      <c r="P2" s="1354"/>
      <c r="Q2" s="1352" t="s">
        <v>1168</v>
      </c>
      <c r="R2" s="1353"/>
      <c r="S2" s="1354"/>
      <c r="T2" s="1352" t="s">
        <v>515</v>
      </c>
      <c r="U2" s="1353"/>
      <c r="V2" s="1354"/>
      <c r="W2" s="1352" t="s">
        <v>1169</v>
      </c>
      <c r="X2" s="1353"/>
      <c r="Y2" s="1354"/>
      <c r="Z2" s="1352" t="s">
        <v>1170</v>
      </c>
      <c r="AA2" s="1353"/>
      <c r="AB2" s="1354"/>
      <c r="AC2" s="1352" t="s">
        <v>1171</v>
      </c>
      <c r="AD2" s="1353"/>
      <c r="AE2" s="1354"/>
      <c r="AF2" s="1352" t="s">
        <v>229</v>
      </c>
      <c r="AG2" s="1353"/>
      <c r="AH2" s="1354"/>
      <c r="AI2" s="1352" t="s">
        <v>496</v>
      </c>
      <c r="AJ2" s="1353"/>
      <c r="AK2" s="1354"/>
      <c r="AL2" s="1352" t="s">
        <v>1173</v>
      </c>
      <c r="AM2" s="1353"/>
      <c r="AN2" s="1354"/>
      <c r="AO2" s="1352" t="s">
        <v>304</v>
      </c>
      <c r="AP2" s="1353"/>
      <c r="AQ2" s="1354"/>
      <c r="AR2" s="1352" t="s">
        <v>647</v>
      </c>
      <c r="AS2" s="1353"/>
      <c r="AT2" s="1354"/>
      <c r="AU2" s="1352" t="s">
        <v>169</v>
      </c>
      <c r="AV2" s="1353"/>
      <c r="AW2" s="1354"/>
      <c r="AX2" s="1352" t="s">
        <v>172</v>
      </c>
      <c r="AY2" s="1353"/>
      <c r="AZ2" s="1354"/>
      <c r="BA2" s="1355" t="s">
        <v>1239</v>
      </c>
      <c r="BB2" s="1356"/>
      <c r="BC2" s="1357"/>
    </row>
    <row r="3" spans="1:69" ht="13.5" customHeight="1">
      <c r="A3" s="219" t="s">
        <v>758</v>
      </c>
      <c r="B3" s="1358">
        <v>889110</v>
      </c>
      <c r="C3" s="1359"/>
      <c r="D3" s="1360"/>
      <c r="E3" s="1358">
        <v>881000</v>
      </c>
      <c r="F3" s="1359"/>
      <c r="G3" s="1360"/>
      <c r="H3" s="1358">
        <v>931100</v>
      </c>
      <c r="I3" s="1359"/>
      <c r="J3" s="1360"/>
      <c r="K3" s="1358">
        <v>851020</v>
      </c>
      <c r="L3" s="1359"/>
      <c r="M3" s="1360"/>
      <c r="N3" s="1358">
        <v>851020</v>
      </c>
      <c r="O3" s="1359"/>
      <c r="P3" s="1360"/>
      <c r="Q3" s="1358">
        <v>851020</v>
      </c>
      <c r="R3" s="1359"/>
      <c r="S3" s="1360"/>
      <c r="T3" s="1358">
        <v>851020</v>
      </c>
      <c r="U3" s="1359"/>
      <c r="V3" s="1360"/>
      <c r="W3" s="1358">
        <v>851020</v>
      </c>
      <c r="X3" s="1359"/>
      <c r="Y3" s="1360"/>
      <c r="Z3" s="1358">
        <v>851020</v>
      </c>
      <c r="AA3" s="1359"/>
      <c r="AB3" s="1360"/>
      <c r="AC3" s="1358">
        <v>851020</v>
      </c>
      <c r="AD3" s="1359"/>
      <c r="AE3" s="1360"/>
      <c r="AF3" s="1358">
        <v>851020</v>
      </c>
      <c r="AG3" s="1359"/>
      <c r="AH3" s="1360"/>
      <c r="AI3" s="1358">
        <v>851020</v>
      </c>
      <c r="AJ3" s="1359"/>
      <c r="AK3" s="1360"/>
      <c r="AL3" s="1358">
        <v>851020</v>
      </c>
      <c r="AM3" s="1359"/>
      <c r="AN3" s="1360"/>
      <c r="AO3" s="1358">
        <v>851020</v>
      </c>
      <c r="AP3" s="1359"/>
      <c r="AQ3" s="1360"/>
      <c r="AR3" s="1358">
        <v>841116</v>
      </c>
      <c r="AS3" s="1359"/>
      <c r="AT3" s="1360"/>
      <c r="AU3" s="1358">
        <v>862200</v>
      </c>
      <c r="AV3" s="1359"/>
      <c r="AW3" s="1360"/>
      <c r="AX3" s="1358">
        <v>932900</v>
      </c>
      <c r="AY3" s="1359"/>
      <c r="AZ3" s="1360"/>
      <c r="BA3" s="1361" t="s">
        <v>494</v>
      </c>
      <c r="BB3" s="1362"/>
      <c r="BC3" s="1363"/>
    </row>
    <row r="4" spans="1:69" ht="13.5" hidden="1" customHeight="1">
      <c r="A4" s="704" t="s">
        <v>26</v>
      </c>
      <c r="B4" s="300"/>
      <c r="C4" s="705" t="s">
        <v>27</v>
      </c>
      <c r="D4" s="706"/>
      <c r="E4" s="300"/>
      <c r="F4" s="705" t="s">
        <v>27</v>
      </c>
      <c r="G4" s="706"/>
      <c r="H4" s="300"/>
      <c r="I4" s="705" t="s">
        <v>27</v>
      </c>
      <c r="J4" s="706"/>
      <c r="K4" s="300"/>
      <c r="L4" s="705" t="s">
        <v>560</v>
      </c>
      <c r="M4" s="706"/>
      <c r="N4" s="300">
        <v>7</v>
      </c>
      <c r="O4" s="705" t="s">
        <v>560</v>
      </c>
      <c r="P4" s="706"/>
      <c r="Q4" s="300"/>
      <c r="R4" s="705" t="s">
        <v>560</v>
      </c>
      <c r="S4" s="706"/>
      <c r="T4" s="300"/>
      <c r="U4" s="705" t="s">
        <v>560</v>
      </c>
      <c r="V4" s="706"/>
      <c r="W4" s="300"/>
      <c r="X4" s="705" t="s">
        <v>560</v>
      </c>
      <c r="Y4" s="706"/>
      <c r="Z4" s="300"/>
      <c r="AA4" s="705" t="s">
        <v>560</v>
      </c>
      <c r="AB4" s="706"/>
      <c r="AC4" s="300"/>
      <c r="AD4" s="705" t="s">
        <v>560</v>
      </c>
      <c r="AE4" s="706"/>
      <c r="AF4" s="300"/>
      <c r="AG4" s="705" t="s">
        <v>560</v>
      </c>
      <c r="AH4" s="706"/>
      <c r="AI4" s="300"/>
      <c r="AJ4" s="705" t="s">
        <v>560</v>
      </c>
      <c r="AK4" s="706"/>
      <c r="AL4" s="300"/>
      <c r="AM4" s="705" t="s">
        <v>560</v>
      </c>
      <c r="AN4" s="706"/>
      <c r="AO4" s="300"/>
      <c r="AP4" s="705" t="s">
        <v>560</v>
      </c>
      <c r="AQ4" s="706"/>
      <c r="AR4" s="300"/>
      <c r="AS4" s="705" t="s">
        <v>560</v>
      </c>
      <c r="AT4" s="706"/>
      <c r="AU4" s="300"/>
      <c r="AV4" s="705" t="s">
        <v>27</v>
      </c>
      <c r="AW4" s="706"/>
      <c r="AX4" s="300"/>
      <c r="AY4" s="705" t="s">
        <v>27</v>
      </c>
      <c r="AZ4" s="706"/>
      <c r="BA4" s="300"/>
      <c r="BB4" s="705"/>
      <c r="BC4" s="706"/>
    </row>
    <row r="5" spans="1:69" s="103" customFormat="1" ht="24.75" customHeight="1">
      <c r="A5" s="707" t="s">
        <v>28</v>
      </c>
      <c r="B5" s="503" t="s">
        <v>754</v>
      </c>
      <c r="C5" s="504" t="s">
        <v>902</v>
      </c>
      <c r="D5" s="503" t="s">
        <v>903</v>
      </c>
      <c r="E5" s="503" t="s">
        <v>754</v>
      </c>
      <c r="F5" s="504" t="s">
        <v>902</v>
      </c>
      <c r="G5" s="503" t="s">
        <v>903</v>
      </c>
      <c r="H5" s="503" t="s">
        <v>754</v>
      </c>
      <c r="I5" s="504" t="s">
        <v>902</v>
      </c>
      <c r="J5" s="503" t="s">
        <v>903</v>
      </c>
      <c r="K5" s="503" t="s">
        <v>754</v>
      </c>
      <c r="L5" s="504" t="s">
        <v>902</v>
      </c>
      <c r="M5" s="503" t="s">
        <v>903</v>
      </c>
      <c r="N5" s="503" t="s">
        <v>754</v>
      </c>
      <c r="O5" s="504" t="s">
        <v>902</v>
      </c>
      <c r="P5" s="503" t="s">
        <v>903</v>
      </c>
      <c r="Q5" s="503" t="s">
        <v>754</v>
      </c>
      <c r="R5" s="504" t="s">
        <v>902</v>
      </c>
      <c r="S5" s="503" t="s">
        <v>903</v>
      </c>
      <c r="T5" s="503" t="s">
        <v>754</v>
      </c>
      <c r="U5" s="504" t="s">
        <v>902</v>
      </c>
      <c r="V5" s="503" t="s">
        <v>903</v>
      </c>
      <c r="W5" s="503" t="s">
        <v>754</v>
      </c>
      <c r="X5" s="504" t="s">
        <v>902</v>
      </c>
      <c r="Y5" s="503" t="s">
        <v>903</v>
      </c>
      <c r="Z5" s="503" t="s">
        <v>754</v>
      </c>
      <c r="AA5" s="504" t="s">
        <v>902</v>
      </c>
      <c r="AB5" s="503" t="s">
        <v>903</v>
      </c>
      <c r="AC5" s="503" t="s">
        <v>754</v>
      </c>
      <c r="AD5" s="504" t="s">
        <v>902</v>
      </c>
      <c r="AE5" s="503" t="s">
        <v>903</v>
      </c>
      <c r="AF5" s="503" t="s">
        <v>754</v>
      </c>
      <c r="AG5" s="504" t="s">
        <v>902</v>
      </c>
      <c r="AH5" s="503" t="s">
        <v>903</v>
      </c>
      <c r="AI5" s="503" t="s">
        <v>754</v>
      </c>
      <c r="AJ5" s="504" t="s">
        <v>902</v>
      </c>
      <c r="AK5" s="503" t="s">
        <v>903</v>
      </c>
      <c r="AL5" s="503" t="s">
        <v>754</v>
      </c>
      <c r="AM5" s="504" t="s">
        <v>902</v>
      </c>
      <c r="AN5" s="503" t="s">
        <v>903</v>
      </c>
      <c r="AO5" s="503" t="s">
        <v>754</v>
      </c>
      <c r="AP5" s="504" t="s">
        <v>902</v>
      </c>
      <c r="AQ5" s="503" t="s">
        <v>903</v>
      </c>
      <c r="AR5" s="503" t="s">
        <v>754</v>
      </c>
      <c r="AS5" s="504" t="s">
        <v>902</v>
      </c>
      <c r="AT5" s="503" t="s">
        <v>903</v>
      </c>
      <c r="AU5" s="503" t="s">
        <v>754</v>
      </c>
      <c r="AV5" s="504" t="s">
        <v>902</v>
      </c>
      <c r="AW5" s="398" t="s">
        <v>903</v>
      </c>
      <c r="AX5" s="251" t="s">
        <v>754</v>
      </c>
      <c r="AY5" s="326" t="s">
        <v>902</v>
      </c>
      <c r="AZ5" s="251" t="s">
        <v>903</v>
      </c>
      <c r="BA5" s="520" t="s">
        <v>754</v>
      </c>
      <c r="BB5" s="504" t="s">
        <v>902</v>
      </c>
      <c r="BC5" s="503" t="s">
        <v>903</v>
      </c>
    </row>
    <row r="6" spans="1:69" ht="11.25" customHeight="1">
      <c r="A6" s="308" t="s">
        <v>332</v>
      </c>
      <c r="B6" s="308" t="s">
        <v>1209</v>
      </c>
      <c r="C6" s="308" t="s">
        <v>1211</v>
      </c>
      <c r="D6" s="308" t="s">
        <v>1211</v>
      </c>
      <c r="E6" s="308" t="s">
        <v>1226</v>
      </c>
      <c r="F6" s="308" t="s">
        <v>224</v>
      </c>
      <c r="G6" s="308" t="s">
        <v>224</v>
      </c>
      <c r="H6" s="308" t="s">
        <v>988</v>
      </c>
      <c r="I6" s="308" t="s">
        <v>990</v>
      </c>
      <c r="J6" s="308" t="s">
        <v>990</v>
      </c>
      <c r="K6" s="308" t="s">
        <v>506</v>
      </c>
      <c r="L6" s="308" t="s">
        <v>992</v>
      </c>
      <c r="M6" s="308" t="s">
        <v>992</v>
      </c>
      <c r="N6" s="308" t="s">
        <v>511</v>
      </c>
      <c r="O6" s="308" t="s">
        <v>1225</v>
      </c>
      <c r="P6" s="308" t="s">
        <v>1225</v>
      </c>
      <c r="Q6" s="308" t="s">
        <v>348</v>
      </c>
      <c r="R6" s="308" t="s">
        <v>350</v>
      </c>
      <c r="S6" s="308" t="s">
        <v>350</v>
      </c>
      <c r="T6" s="308" t="s">
        <v>351</v>
      </c>
      <c r="U6" s="308" t="s">
        <v>520</v>
      </c>
      <c r="V6" s="308" t="s">
        <v>520</v>
      </c>
      <c r="W6" s="308" t="s">
        <v>521</v>
      </c>
      <c r="X6" s="308" t="s">
        <v>1198</v>
      </c>
      <c r="Y6" s="308" t="s">
        <v>1198</v>
      </c>
      <c r="Z6" s="308" t="s">
        <v>1199</v>
      </c>
      <c r="AA6" s="308" t="s">
        <v>1201</v>
      </c>
      <c r="AB6" s="308" t="s">
        <v>1201</v>
      </c>
      <c r="AC6" s="308" t="s">
        <v>1202</v>
      </c>
      <c r="AD6" s="308" t="s">
        <v>1204</v>
      </c>
      <c r="AE6" s="308" t="s">
        <v>1204</v>
      </c>
      <c r="AF6" s="308" t="s">
        <v>1205</v>
      </c>
      <c r="AG6" s="308" t="s">
        <v>1207</v>
      </c>
      <c r="AH6" s="308" t="s">
        <v>1207</v>
      </c>
      <c r="AI6" s="308" t="s">
        <v>498</v>
      </c>
      <c r="AJ6" s="308" t="s">
        <v>500</v>
      </c>
      <c r="AK6" s="308" t="s">
        <v>500</v>
      </c>
      <c r="AL6" s="308" t="s">
        <v>502</v>
      </c>
      <c r="AM6" s="308" t="s">
        <v>523</v>
      </c>
      <c r="AN6" s="308" t="s">
        <v>523</v>
      </c>
      <c r="AO6" s="308" t="s">
        <v>524</v>
      </c>
      <c r="AP6" s="308" t="s">
        <v>526</v>
      </c>
      <c r="AQ6" s="308" t="s">
        <v>526</v>
      </c>
      <c r="AR6" s="308" t="s">
        <v>527</v>
      </c>
      <c r="AS6" s="308" t="s">
        <v>529</v>
      </c>
      <c r="AT6" s="308" t="s">
        <v>529</v>
      </c>
      <c r="AU6" s="308" t="s">
        <v>165</v>
      </c>
      <c r="AV6" s="308" t="s">
        <v>160</v>
      </c>
      <c r="AW6" s="308" t="s">
        <v>160</v>
      </c>
      <c r="AX6" s="308" t="s">
        <v>1228</v>
      </c>
      <c r="AY6" s="308" t="s">
        <v>987</v>
      </c>
      <c r="AZ6" s="308" t="s">
        <v>987</v>
      </c>
      <c r="BA6" s="308" t="s">
        <v>530</v>
      </c>
      <c r="BB6" s="308" t="s">
        <v>532</v>
      </c>
      <c r="BC6" s="308" t="s">
        <v>532</v>
      </c>
    </row>
    <row r="7" spans="1:69" s="111" customFormat="1" ht="12" customHeight="1">
      <c r="A7" s="255"/>
      <c r="B7" s="256"/>
      <c r="C7" s="147"/>
      <c r="D7" s="104"/>
      <c r="E7" s="256"/>
      <c r="F7" s="147"/>
      <c r="G7" s="147"/>
      <c r="H7" s="256"/>
      <c r="I7" s="147"/>
      <c r="J7" s="104"/>
      <c r="K7" s="301"/>
      <c r="L7" s="302"/>
      <c r="M7" s="301"/>
      <c r="N7" s="301"/>
      <c r="O7" s="302"/>
      <c r="P7" s="301"/>
      <c r="Q7" s="301"/>
      <c r="R7" s="302"/>
      <c r="S7" s="302"/>
      <c r="T7" s="301"/>
      <c r="U7" s="302"/>
      <c r="V7" s="301"/>
      <c r="W7" s="301"/>
      <c r="X7" s="302"/>
      <c r="Y7" s="301"/>
      <c r="Z7" s="301"/>
      <c r="AA7" s="302"/>
      <c r="AB7" s="301"/>
      <c r="AC7" s="301"/>
      <c r="AD7" s="302"/>
      <c r="AE7" s="302"/>
      <c r="AF7" s="301"/>
      <c r="AG7" s="302"/>
      <c r="AH7" s="459"/>
      <c r="AI7" s="301"/>
      <c r="AJ7" s="302"/>
      <c r="AK7" s="459"/>
      <c r="AL7" s="301"/>
      <c r="AM7" s="302"/>
      <c r="AN7" s="302"/>
      <c r="AO7" s="301"/>
      <c r="AP7" s="302"/>
      <c r="AQ7" s="302"/>
      <c r="AR7" s="301"/>
      <c r="AS7" s="302"/>
      <c r="AT7" s="302"/>
      <c r="AU7" s="147"/>
      <c r="AV7" s="458"/>
      <c r="AW7" s="147"/>
      <c r="AX7" s="256"/>
      <c r="AY7" s="147"/>
      <c r="AZ7" s="104"/>
      <c r="BA7" s="254"/>
      <c r="BB7" s="254"/>
      <c r="BC7" s="254"/>
    </row>
    <row r="8" spans="1:69" s="111" customFormat="1" ht="12.75" customHeight="1">
      <c r="A8" s="255" t="s">
        <v>759</v>
      </c>
      <c r="B8" s="256">
        <v>165.5</v>
      </c>
      <c r="C8" s="147">
        <v>165.5</v>
      </c>
      <c r="D8" s="104">
        <v>165.5</v>
      </c>
      <c r="E8" s="256">
        <v>150</v>
      </c>
      <c r="F8" s="147">
        <v>150</v>
      </c>
      <c r="G8" s="302">
        <v>150</v>
      </c>
      <c r="H8" s="256">
        <v>12</v>
      </c>
      <c r="I8" s="147">
        <v>13</v>
      </c>
      <c r="J8" s="302">
        <v>13</v>
      </c>
      <c r="K8" s="301">
        <v>27</v>
      </c>
      <c r="L8" s="302">
        <v>27</v>
      </c>
      <c r="M8" s="301">
        <v>27</v>
      </c>
      <c r="N8" s="301">
        <v>46</v>
      </c>
      <c r="O8" s="302">
        <v>46</v>
      </c>
      <c r="P8" s="301">
        <v>46</v>
      </c>
      <c r="Q8" s="301">
        <v>38.5</v>
      </c>
      <c r="R8" s="302">
        <v>38.5</v>
      </c>
      <c r="S8" s="302">
        <v>38.5</v>
      </c>
      <c r="T8" s="301">
        <v>53.5</v>
      </c>
      <c r="U8" s="302">
        <v>53.5</v>
      </c>
      <c r="V8" s="301">
        <v>53.5</v>
      </c>
      <c r="W8" s="301">
        <v>30.75</v>
      </c>
      <c r="X8" s="302">
        <v>30.75</v>
      </c>
      <c r="Y8" s="301">
        <v>30.75</v>
      </c>
      <c r="Z8" s="301">
        <v>31</v>
      </c>
      <c r="AA8" s="302">
        <v>31</v>
      </c>
      <c r="AB8" s="301">
        <v>31</v>
      </c>
      <c r="AC8" s="301">
        <v>44</v>
      </c>
      <c r="AD8" s="302">
        <v>44</v>
      </c>
      <c r="AE8" s="302">
        <v>44</v>
      </c>
      <c r="AF8" s="301">
        <v>32</v>
      </c>
      <c r="AG8" s="302">
        <v>32</v>
      </c>
      <c r="AH8" s="459">
        <v>32</v>
      </c>
      <c r="AI8" s="301">
        <v>31</v>
      </c>
      <c r="AJ8" s="302">
        <v>31</v>
      </c>
      <c r="AK8" s="459">
        <v>31</v>
      </c>
      <c r="AL8" s="301">
        <v>33.25</v>
      </c>
      <c r="AM8" s="302">
        <v>33.25</v>
      </c>
      <c r="AN8" s="302">
        <v>33.25</v>
      </c>
      <c r="AO8" s="301">
        <v>27</v>
      </c>
      <c r="AP8" s="302">
        <v>27</v>
      </c>
      <c r="AQ8" s="302">
        <v>27</v>
      </c>
      <c r="AR8" s="301">
        <v>331.76</v>
      </c>
      <c r="AS8" s="302">
        <v>333.76</v>
      </c>
      <c r="AT8" s="302">
        <v>333.76</v>
      </c>
      <c r="AU8" s="147">
        <v>250</v>
      </c>
      <c r="AV8" s="458">
        <v>250</v>
      </c>
      <c r="AW8" s="302">
        <v>190</v>
      </c>
      <c r="AX8" s="256">
        <v>49.5</v>
      </c>
      <c r="AY8" s="147">
        <v>49.5</v>
      </c>
      <c r="AZ8" s="302">
        <v>49.5</v>
      </c>
      <c r="BA8" s="254">
        <f>SUM(AU8+B8+E8+AX8+H8+K8+N8+Q8+T8+W8+Z8+AC8+AF8+AI8+AL8+AO8+AR8)</f>
        <v>1352.76</v>
      </c>
      <c r="BB8" s="254">
        <f>SUM(AV8+C8+F8+AY8+I8+L8+O8+R8+U8+X8+AA8+AD8+AG8+AJ8+AM8+AP8+AS8)</f>
        <v>1355.76</v>
      </c>
      <c r="BC8" s="986">
        <f>SUM(AW8+D8+G8+AZ8+J8+M8+P8+S8+V8+Y8+AB8+AE8+AH8+AK8+AN8+AQ8+AT8)</f>
        <v>1295.76</v>
      </c>
    </row>
    <row r="9" spans="1:69" s="111" customFormat="1" ht="11.25" customHeight="1">
      <c r="A9" s="255" t="s">
        <v>781</v>
      </c>
      <c r="B9" s="256"/>
      <c r="C9" s="147">
        <v>166.5</v>
      </c>
      <c r="D9" s="104">
        <v>166.5</v>
      </c>
      <c r="E9" s="256"/>
      <c r="F9" s="147">
        <v>150</v>
      </c>
      <c r="G9" s="302">
        <v>150</v>
      </c>
      <c r="H9" s="256"/>
      <c r="I9" s="147">
        <v>13</v>
      </c>
      <c r="J9" s="302">
        <v>13</v>
      </c>
      <c r="K9" s="301"/>
      <c r="L9" s="302">
        <v>27</v>
      </c>
      <c r="M9" s="301">
        <v>27</v>
      </c>
      <c r="N9" s="301"/>
      <c r="O9" s="302">
        <v>46</v>
      </c>
      <c r="P9" s="301">
        <v>46</v>
      </c>
      <c r="Q9" s="301"/>
      <c r="R9" s="302">
        <v>38.5</v>
      </c>
      <c r="S9" s="302">
        <v>38.5</v>
      </c>
      <c r="T9" s="301"/>
      <c r="U9" s="302">
        <v>53.5</v>
      </c>
      <c r="V9" s="301">
        <v>53.5</v>
      </c>
      <c r="W9" s="301"/>
      <c r="X9" s="302">
        <v>31.75</v>
      </c>
      <c r="Y9" s="301">
        <v>31.75</v>
      </c>
      <c r="Z9" s="301"/>
      <c r="AA9" s="302">
        <v>31</v>
      </c>
      <c r="AB9" s="301">
        <v>31</v>
      </c>
      <c r="AC9" s="301"/>
      <c r="AD9" s="302">
        <v>44</v>
      </c>
      <c r="AE9" s="302">
        <v>44</v>
      </c>
      <c r="AF9" s="301"/>
      <c r="AG9" s="302">
        <v>32</v>
      </c>
      <c r="AH9" s="459">
        <v>32</v>
      </c>
      <c r="AI9" s="301"/>
      <c r="AJ9" s="302">
        <v>32</v>
      </c>
      <c r="AK9" s="459">
        <v>32</v>
      </c>
      <c r="AL9" s="301"/>
      <c r="AM9" s="302">
        <v>33.25</v>
      </c>
      <c r="AN9" s="302">
        <v>33.25</v>
      </c>
      <c r="AO9" s="301"/>
      <c r="AP9" s="302">
        <v>27</v>
      </c>
      <c r="AQ9" s="302">
        <v>27</v>
      </c>
      <c r="AR9" s="301"/>
      <c r="AS9" s="302">
        <v>333.76</v>
      </c>
      <c r="AT9" s="302">
        <v>333.76</v>
      </c>
      <c r="AU9" s="147"/>
      <c r="AV9" s="458">
        <v>250</v>
      </c>
      <c r="AW9" s="302">
        <v>190</v>
      </c>
      <c r="AX9" s="256"/>
      <c r="AY9" s="147">
        <v>49.5</v>
      </c>
      <c r="AZ9" s="302">
        <v>49.5</v>
      </c>
      <c r="BA9" s="254">
        <v>1358.76</v>
      </c>
      <c r="BB9" s="254">
        <f>SUM(AV9+C9+F9+AY9+I9+L9+O9+R9+U9+X9+AA9+AD9+AG9+AJ9+AM9+AP9+AS9)</f>
        <v>1358.76</v>
      </c>
      <c r="BC9" s="986">
        <f>SUM(AW9+D9+G9+AZ9+J9+M9+P9+S9+V9+Y9+AB9+AE9+AH9+AK9+AN9+AQ9+AT9)</f>
        <v>1298.76</v>
      </c>
    </row>
    <row r="10" spans="1:69" s="303" customFormat="1" ht="12" customHeight="1">
      <c r="A10" s="973" t="s">
        <v>1367</v>
      </c>
      <c r="B10" s="256"/>
      <c r="C10" s="302">
        <v>166.5</v>
      </c>
      <c r="D10" s="302">
        <v>166.5</v>
      </c>
      <c r="E10" s="256"/>
      <c r="F10" s="302">
        <v>150</v>
      </c>
      <c r="G10" s="302">
        <v>150</v>
      </c>
      <c r="H10" s="302"/>
      <c r="I10" s="302">
        <v>14</v>
      </c>
      <c r="J10" s="302">
        <v>14</v>
      </c>
      <c r="K10" s="301"/>
      <c r="L10" s="302">
        <v>27</v>
      </c>
      <c r="M10" s="302">
        <v>27</v>
      </c>
      <c r="N10" s="301"/>
      <c r="O10" s="302">
        <v>46</v>
      </c>
      <c r="P10" s="459">
        <v>46</v>
      </c>
      <c r="Q10" s="301"/>
      <c r="R10" s="302">
        <v>38.5</v>
      </c>
      <c r="S10" s="302">
        <v>38.5</v>
      </c>
      <c r="T10" s="301"/>
      <c r="U10" s="302">
        <v>53.5</v>
      </c>
      <c r="V10" s="302">
        <v>53.5</v>
      </c>
      <c r="W10" s="301"/>
      <c r="X10" s="302">
        <v>31.75</v>
      </c>
      <c r="Y10" s="459">
        <f>SUM(W10+X10)</f>
        <v>31.75</v>
      </c>
      <c r="Z10" s="301"/>
      <c r="AA10" s="302">
        <v>31</v>
      </c>
      <c r="AB10" s="302">
        <v>31</v>
      </c>
      <c r="AC10" s="301"/>
      <c r="AD10" s="302">
        <v>44</v>
      </c>
      <c r="AE10" s="302">
        <v>44</v>
      </c>
      <c r="AF10" s="301"/>
      <c r="AG10" s="302">
        <v>32</v>
      </c>
      <c r="AH10" s="302">
        <v>32</v>
      </c>
      <c r="AI10" s="301"/>
      <c r="AJ10" s="302">
        <v>32</v>
      </c>
      <c r="AK10" s="302">
        <v>32</v>
      </c>
      <c r="AL10" s="301"/>
      <c r="AM10" s="302">
        <v>33.25</v>
      </c>
      <c r="AN10" s="302">
        <v>33.25</v>
      </c>
      <c r="AO10" s="301"/>
      <c r="AP10" s="302">
        <v>27</v>
      </c>
      <c r="AQ10" s="302">
        <v>27</v>
      </c>
      <c r="AR10" s="301"/>
      <c r="AS10" s="302">
        <v>337.76</v>
      </c>
      <c r="AT10" s="302">
        <v>337.76</v>
      </c>
      <c r="AU10" s="147"/>
      <c r="AV10" s="302">
        <v>250</v>
      </c>
      <c r="AW10" s="302">
        <v>190</v>
      </c>
      <c r="AX10" s="256"/>
      <c r="AY10" s="302">
        <v>49.5</v>
      </c>
      <c r="AZ10" s="302">
        <v>49.5</v>
      </c>
      <c r="BA10" s="254">
        <f>SUM(AU10+B10+E10+AX10+H10+K10+N10+Q10+T10+W10+Z10+AC10+AF10+AI10+AL10+AO10)</f>
        <v>0</v>
      </c>
      <c r="BB10" s="254">
        <f>SUM(AV10+C10+F10+AY10+I10+L10+O10+R10+U10+X10+AA10+AD10+AG10+AJ10+AM10+AP10+AS10)</f>
        <v>1363.76</v>
      </c>
      <c r="BC10" s="254">
        <f>SUM(AW10+D10+G10+AZ10+J10+M10+P10+S10+V10+Y10+AB10+AE10+AH10+AK10+AN10+AQ10+AT10)</f>
        <v>1303.76</v>
      </c>
      <c r="BD10" s="14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</row>
    <row r="11" spans="1:69" s="303" customFormat="1" ht="12" hidden="1" customHeight="1">
      <c r="A11" s="255"/>
      <c r="B11" s="256"/>
      <c r="C11" s="302">
        <v>0</v>
      </c>
      <c r="D11" s="302"/>
      <c r="E11" s="256"/>
      <c r="F11" s="302">
        <v>0</v>
      </c>
      <c r="G11" s="302"/>
      <c r="H11" s="302"/>
      <c r="I11" s="302">
        <v>0</v>
      </c>
      <c r="J11" s="302"/>
      <c r="K11" s="301"/>
      <c r="L11" s="302">
        <v>0</v>
      </c>
      <c r="M11" s="302"/>
      <c r="N11" s="301"/>
      <c r="O11" s="302">
        <v>0</v>
      </c>
      <c r="P11" s="459"/>
      <c r="Q11" s="301"/>
      <c r="R11" s="302">
        <v>0</v>
      </c>
      <c r="S11" s="302"/>
      <c r="T11" s="301"/>
      <c r="U11" s="302">
        <v>0</v>
      </c>
      <c r="V11" s="302"/>
      <c r="W11" s="301"/>
      <c r="X11" s="302">
        <v>0</v>
      </c>
      <c r="Y11" s="459">
        <f>SUM(W11+X11)</f>
        <v>0</v>
      </c>
      <c r="Z11" s="301"/>
      <c r="AA11" s="302">
        <v>0</v>
      </c>
      <c r="AB11" s="302"/>
      <c r="AC11" s="301"/>
      <c r="AD11" s="302">
        <v>0</v>
      </c>
      <c r="AE11" s="302"/>
      <c r="AF11" s="301"/>
      <c r="AG11" s="302">
        <v>0</v>
      </c>
      <c r="AH11" s="302"/>
      <c r="AI11" s="301"/>
      <c r="AJ11" s="302">
        <v>0</v>
      </c>
      <c r="AK11" s="302"/>
      <c r="AL11" s="301"/>
      <c r="AM11" s="302">
        <v>0</v>
      </c>
      <c r="AN11" s="302"/>
      <c r="AO11" s="301"/>
      <c r="AP11" s="302">
        <v>0</v>
      </c>
      <c r="AQ11" s="302"/>
      <c r="AR11" s="301"/>
      <c r="AS11" s="302">
        <v>0</v>
      </c>
      <c r="AT11" s="302"/>
      <c r="AU11" s="147"/>
      <c r="AV11" s="302">
        <v>0</v>
      </c>
      <c r="AW11" s="302"/>
      <c r="AX11" s="256"/>
      <c r="AY11" s="302">
        <v>0</v>
      </c>
      <c r="AZ11" s="302">
        <f>SUM(AX11+AY11)</f>
        <v>0</v>
      </c>
      <c r="BA11" s="254">
        <f>SUM(AU11+B11+E11+AX11+H11+K11+N11+Q11+T11+W11+Z11+AC11+AF11+AI11+AL11+AO11)</f>
        <v>0</v>
      </c>
      <c r="BB11" s="254">
        <f>SUM(AV11+C11+F11+AY11+I11+L11+O11+R11+U11+X11+AA11+AD11+AG11+AJ11+AM11+AP11+AS11)</f>
        <v>0</v>
      </c>
      <c r="BC11" s="461"/>
      <c r="BD11" s="14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</row>
    <row r="12" spans="1:69" s="303" customFormat="1" ht="12" hidden="1" customHeight="1">
      <c r="A12" s="255"/>
      <c r="B12" s="256"/>
      <c r="C12" s="302">
        <v>0</v>
      </c>
      <c r="D12" s="302"/>
      <c r="E12" s="256"/>
      <c r="F12" s="302">
        <v>0</v>
      </c>
      <c r="G12" s="302"/>
      <c r="H12" s="302"/>
      <c r="I12" s="302">
        <v>0</v>
      </c>
      <c r="J12" s="302"/>
      <c r="K12" s="301"/>
      <c r="L12" s="302">
        <v>0</v>
      </c>
      <c r="M12" s="302"/>
      <c r="N12" s="301"/>
      <c r="O12" s="302">
        <v>0</v>
      </c>
      <c r="P12" s="459"/>
      <c r="Q12" s="301"/>
      <c r="R12" s="302">
        <v>0</v>
      </c>
      <c r="S12" s="302"/>
      <c r="T12" s="301"/>
      <c r="U12" s="302">
        <v>0</v>
      </c>
      <c r="V12" s="302"/>
      <c r="W12" s="301"/>
      <c r="X12" s="302">
        <v>0</v>
      </c>
      <c r="Y12" s="459">
        <f>SUM(W12+X12)</f>
        <v>0</v>
      </c>
      <c r="Z12" s="301"/>
      <c r="AA12" s="302">
        <v>0</v>
      </c>
      <c r="AB12" s="302"/>
      <c r="AC12" s="301"/>
      <c r="AD12" s="302">
        <v>0</v>
      </c>
      <c r="AE12" s="302"/>
      <c r="AF12" s="301"/>
      <c r="AG12" s="302">
        <v>0</v>
      </c>
      <c r="AH12" s="302"/>
      <c r="AI12" s="301"/>
      <c r="AJ12" s="302">
        <v>0</v>
      </c>
      <c r="AK12" s="302"/>
      <c r="AL12" s="301"/>
      <c r="AM12" s="302">
        <v>0</v>
      </c>
      <c r="AN12" s="302"/>
      <c r="AO12" s="301"/>
      <c r="AP12" s="302">
        <v>0</v>
      </c>
      <c r="AQ12" s="302"/>
      <c r="AR12" s="301"/>
      <c r="AS12" s="302">
        <v>0</v>
      </c>
      <c r="AT12" s="302"/>
      <c r="AU12" s="147"/>
      <c r="AV12" s="302">
        <v>0</v>
      </c>
      <c r="AW12" s="302"/>
      <c r="AX12" s="256"/>
      <c r="AY12" s="302">
        <v>0</v>
      </c>
      <c r="AZ12" s="302">
        <f>SUM(AX12+AY12)</f>
        <v>0</v>
      </c>
      <c r="BA12" s="254">
        <f>SUM(AU12+B12+E12+AX12+H12+K12+N12+Q12+T12+W12+Z12+AC12+AF12+AI12+AL12+AO12)</f>
        <v>0</v>
      </c>
      <c r="BB12" s="254">
        <f>SUM(AV12+C12+F12+AY12+I12+L12+O12+R12+U12+X12+AA12+AD12+AG12+AJ12+AM12+AP12+AS12)</f>
        <v>0</v>
      </c>
      <c r="BC12" s="461"/>
      <c r="BD12" s="14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</row>
    <row r="13" spans="1:69" s="303" customFormat="1" ht="12" customHeight="1">
      <c r="A13" s="255"/>
      <c r="B13" s="256"/>
      <c r="C13" s="302"/>
      <c r="D13" s="302"/>
      <c r="E13" s="256"/>
      <c r="F13" s="302"/>
      <c r="G13" s="302"/>
      <c r="H13" s="302"/>
      <c r="I13" s="302"/>
      <c r="J13" s="302"/>
      <c r="K13" s="301"/>
      <c r="L13" s="302"/>
      <c r="M13" s="302"/>
      <c r="N13" s="301"/>
      <c r="O13" s="302"/>
      <c r="P13" s="459"/>
      <c r="Q13" s="301"/>
      <c r="R13" s="302"/>
      <c r="S13" s="302"/>
      <c r="T13" s="301"/>
      <c r="U13" s="302"/>
      <c r="V13" s="302"/>
      <c r="W13" s="301"/>
      <c r="X13" s="302"/>
      <c r="Y13" s="459"/>
      <c r="Z13" s="301"/>
      <c r="AA13" s="302"/>
      <c r="AB13" s="302"/>
      <c r="AC13" s="301"/>
      <c r="AD13" s="302"/>
      <c r="AE13" s="302"/>
      <c r="AF13" s="301"/>
      <c r="AG13" s="302"/>
      <c r="AH13" s="302"/>
      <c r="AI13" s="301"/>
      <c r="AJ13" s="302"/>
      <c r="AK13" s="302"/>
      <c r="AL13" s="301"/>
      <c r="AM13" s="302"/>
      <c r="AN13" s="302"/>
      <c r="AO13" s="301"/>
      <c r="AP13" s="302"/>
      <c r="AQ13" s="302"/>
      <c r="AR13" s="301"/>
      <c r="AS13" s="302"/>
      <c r="AT13" s="302"/>
      <c r="AU13" s="147"/>
      <c r="AV13" s="302"/>
      <c r="AW13" s="302"/>
      <c r="AX13" s="256"/>
      <c r="AY13" s="302"/>
      <c r="AZ13" s="302"/>
      <c r="BA13" s="254"/>
      <c r="BB13" s="254"/>
      <c r="BC13" s="461"/>
      <c r="BD13" s="14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</row>
    <row r="14" spans="1:69" ht="15" customHeight="1">
      <c r="A14" s="264" t="s">
        <v>882</v>
      </c>
      <c r="B14" s="708"/>
      <c r="C14" s="45"/>
      <c r="D14" s="709"/>
      <c r="E14" s="708"/>
      <c r="F14" s="45"/>
      <c r="G14" s="709"/>
      <c r="H14" s="708"/>
      <c r="I14" s="45"/>
      <c r="J14" s="709"/>
      <c r="K14" s="287"/>
      <c r="L14" s="287"/>
      <c r="M14" s="460"/>
      <c r="N14" s="299"/>
      <c r="O14" s="287"/>
      <c r="P14" s="460"/>
      <c r="Q14" s="299"/>
      <c r="R14" s="287"/>
      <c r="S14" s="460"/>
      <c r="T14" s="299"/>
      <c r="U14" s="287"/>
      <c r="V14" s="460"/>
      <c r="W14" s="299"/>
      <c r="X14" s="287"/>
      <c r="Y14" s="460"/>
      <c r="Z14" s="299"/>
      <c r="AA14" s="287"/>
      <c r="AB14" s="460"/>
      <c r="AC14" s="299"/>
      <c r="AD14" s="287"/>
      <c r="AE14" s="460"/>
      <c r="AF14" s="299"/>
      <c r="AG14" s="287"/>
      <c r="AH14" s="460"/>
      <c r="AI14" s="299"/>
      <c r="AJ14" s="287"/>
      <c r="AK14" s="460"/>
      <c r="AL14" s="299"/>
      <c r="AM14" s="287"/>
      <c r="AN14" s="460"/>
      <c r="AO14" s="299"/>
      <c r="AP14" s="287"/>
      <c r="AQ14" s="460"/>
      <c r="AR14" s="299"/>
      <c r="AS14" s="287"/>
      <c r="AT14" s="460"/>
      <c r="AU14" s="45"/>
      <c r="AV14" s="45"/>
      <c r="AW14" s="709"/>
      <c r="AX14" s="708"/>
      <c r="AY14" s="45"/>
      <c r="AZ14" s="709"/>
      <c r="BA14" s="53"/>
      <c r="BB14" s="254"/>
      <c r="BC14" s="393"/>
    </row>
    <row r="15" spans="1:69" ht="15" hidden="1" customHeight="1">
      <c r="A15" s="197" t="s">
        <v>674</v>
      </c>
      <c r="B15" s="49"/>
      <c r="C15" s="49">
        <v>0</v>
      </c>
      <c r="D15" s="50"/>
      <c r="E15" s="49"/>
      <c r="F15" s="49">
        <v>0</v>
      </c>
      <c r="G15" s="50"/>
      <c r="H15" s="49"/>
      <c r="I15" s="49">
        <v>0</v>
      </c>
      <c r="J15" s="50"/>
      <c r="K15" s="54"/>
      <c r="L15" s="54">
        <v>0</v>
      </c>
      <c r="M15" s="55"/>
      <c r="N15" s="54"/>
      <c r="O15" s="54">
        <v>0</v>
      </c>
      <c r="P15" s="55"/>
      <c r="Q15" s="54"/>
      <c r="R15" s="54">
        <v>0</v>
      </c>
      <c r="S15" s="55"/>
      <c r="T15" s="54"/>
      <c r="U15" s="54">
        <v>0</v>
      </c>
      <c r="V15" s="55"/>
      <c r="W15" s="54"/>
      <c r="X15" s="54">
        <v>0</v>
      </c>
      <c r="Y15" s="55">
        <f>SUM(W15+X15)</f>
        <v>0</v>
      </c>
      <c r="Z15" s="54"/>
      <c r="AA15" s="54">
        <v>0</v>
      </c>
      <c r="AB15" s="55"/>
      <c r="AC15" s="54"/>
      <c r="AD15" s="54">
        <v>0</v>
      </c>
      <c r="AE15" s="55"/>
      <c r="AF15" s="54"/>
      <c r="AG15" s="54">
        <v>0</v>
      </c>
      <c r="AH15" s="55"/>
      <c r="AI15" s="54"/>
      <c r="AJ15" s="54">
        <v>0</v>
      </c>
      <c r="AK15" s="55"/>
      <c r="AL15" s="54"/>
      <c r="AM15" s="54">
        <v>0</v>
      </c>
      <c r="AN15" s="55"/>
      <c r="AO15" s="54"/>
      <c r="AP15" s="54">
        <v>0</v>
      </c>
      <c r="AQ15" s="55"/>
      <c r="AR15" s="54"/>
      <c r="AS15" s="54">
        <v>0</v>
      </c>
      <c r="AT15" s="55"/>
      <c r="AU15" s="49"/>
      <c r="AV15" s="49">
        <v>0</v>
      </c>
      <c r="AW15" s="50"/>
      <c r="AX15" s="49"/>
      <c r="AY15" s="49">
        <v>0</v>
      </c>
      <c r="AZ15" s="50">
        <f>SUM(AX15+AY15)</f>
        <v>0</v>
      </c>
      <c r="BA15" s="50">
        <f t="shared" ref="BA15:BC27" si="0">SUM(AU15+B15+E15+AX15+H15+K15+N15+Q15+T15+W15+Z15+AC15+AF15+AI15+AL15+AO15+AR15)</f>
        <v>0</v>
      </c>
      <c r="BB15" s="254">
        <f t="shared" si="0"/>
        <v>0</v>
      </c>
      <c r="BC15" s="277"/>
    </row>
    <row r="16" spans="1:69" ht="15" customHeight="1">
      <c r="A16" s="197" t="s">
        <v>259</v>
      </c>
      <c r="B16" s="49">
        <v>277986</v>
      </c>
      <c r="C16" s="49">
        <v>289361</v>
      </c>
      <c r="D16" s="50">
        <v>270873</v>
      </c>
      <c r="E16" s="49">
        <v>292450</v>
      </c>
      <c r="F16" s="49">
        <v>315582</v>
      </c>
      <c r="G16" s="50">
        <v>310462</v>
      </c>
      <c r="H16" s="49">
        <v>38977</v>
      </c>
      <c r="I16" s="49">
        <v>43950</v>
      </c>
      <c r="J16" s="50">
        <v>42892</v>
      </c>
      <c r="K16" s="54">
        <v>69209</v>
      </c>
      <c r="L16" s="54">
        <v>72564</v>
      </c>
      <c r="M16" s="55">
        <v>71615</v>
      </c>
      <c r="N16" s="54">
        <v>123228</v>
      </c>
      <c r="O16" s="54">
        <v>129727</v>
      </c>
      <c r="P16" s="55">
        <v>128343</v>
      </c>
      <c r="Q16" s="54">
        <v>99094</v>
      </c>
      <c r="R16" s="54">
        <v>99211</v>
      </c>
      <c r="S16" s="55">
        <v>94961</v>
      </c>
      <c r="T16" s="54">
        <v>135129</v>
      </c>
      <c r="U16" s="54">
        <v>146312</v>
      </c>
      <c r="V16" s="55">
        <v>144158</v>
      </c>
      <c r="W16" s="54">
        <v>79186</v>
      </c>
      <c r="X16" s="54">
        <v>84960</v>
      </c>
      <c r="Y16" s="55">
        <v>83472</v>
      </c>
      <c r="Z16" s="54">
        <v>81481</v>
      </c>
      <c r="AA16" s="54">
        <v>85400</v>
      </c>
      <c r="AB16" s="55">
        <v>84189</v>
      </c>
      <c r="AC16" s="54">
        <v>114913</v>
      </c>
      <c r="AD16" s="54">
        <v>121227</v>
      </c>
      <c r="AE16" s="55">
        <v>118958</v>
      </c>
      <c r="AF16" s="55">
        <v>86042</v>
      </c>
      <c r="AG16" s="54">
        <v>88080</v>
      </c>
      <c r="AH16" s="55">
        <v>86357</v>
      </c>
      <c r="AI16" s="54">
        <v>81690</v>
      </c>
      <c r="AJ16" s="54">
        <v>84102</v>
      </c>
      <c r="AK16" s="55">
        <v>83133</v>
      </c>
      <c r="AL16" s="54">
        <v>85177</v>
      </c>
      <c r="AM16" s="54">
        <v>87911</v>
      </c>
      <c r="AN16" s="55">
        <v>86560</v>
      </c>
      <c r="AO16" s="54">
        <v>64506</v>
      </c>
      <c r="AP16" s="54">
        <v>67873</v>
      </c>
      <c r="AQ16" s="55">
        <v>66967</v>
      </c>
      <c r="AR16" s="54">
        <v>651628</v>
      </c>
      <c r="AS16" s="54">
        <v>752866</v>
      </c>
      <c r="AT16" s="55">
        <v>731250</v>
      </c>
      <c r="AU16" s="49">
        <v>637332</v>
      </c>
      <c r="AV16" s="49">
        <v>586947</v>
      </c>
      <c r="AW16" s="50">
        <v>575017</v>
      </c>
      <c r="AX16" s="49">
        <v>117576</v>
      </c>
      <c r="AY16" s="49">
        <v>129055</v>
      </c>
      <c r="AZ16" s="50">
        <v>127028</v>
      </c>
      <c r="BA16" s="50">
        <f t="shared" si="0"/>
        <v>3035604</v>
      </c>
      <c r="BB16" s="51">
        <f t="shared" si="0"/>
        <v>3185128</v>
      </c>
      <c r="BC16" s="158">
        <f t="shared" si="0"/>
        <v>3106235</v>
      </c>
    </row>
    <row r="17" spans="1:55" ht="15" customHeight="1">
      <c r="A17" s="197" t="s">
        <v>864</v>
      </c>
      <c r="B17" s="49"/>
      <c r="C17" s="49">
        <v>0</v>
      </c>
      <c r="D17" s="50"/>
      <c r="E17" s="49">
        <v>8799</v>
      </c>
      <c r="F17" s="49">
        <v>12450</v>
      </c>
      <c r="G17" s="50">
        <v>9118</v>
      </c>
      <c r="H17" s="49">
        <v>17402</v>
      </c>
      <c r="I17" s="49">
        <v>15067</v>
      </c>
      <c r="J17" s="50">
        <v>13258</v>
      </c>
      <c r="K17" s="54"/>
      <c r="L17" s="54">
        <v>501</v>
      </c>
      <c r="M17" s="55">
        <v>324</v>
      </c>
      <c r="N17" s="54"/>
      <c r="O17" s="54">
        <v>0</v>
      </c>
      <c r="P17" s="55"/>
      <c r="Q17" s="54"/>
      <c r="R17" s="54">
        <v>0</v>
      </c>
      <c r="S17" s="55"/>
      <c r="T17" s="54"/>
      <c r="U17" s="54">
        <v>4</v>
      </c>
      <c r="V17" s="55">
        <v>3</v>
      </c>
      <c r="W17" s="54"/>
      <c r="X17" s="54">
        <v>0</v>
      </c>
      <c r="Y17" s="55"/>
      <c r="Z17" s="54"/>
      <c r="AA17" s="54">
        <v>0</v>
      </c>
      <c r="AB17" s="55"/>
      <c r="AC17" s="54"/>
      <c r="AD17" s="54">
        <v>0</v>
      </c>
      <c r="AE17" s="55"/>
      <c r="AF17" s="55"/>
      <c r="AG17" s="54">
        <v>144</v>
      </c>
      <c r="AH17" s="55">
        <v>144</v>
      </c>
      <c r="AI17" s="54"/>
      <c r="AJ17" s="54">
        <v>0</v>
      </c>
      <c r="AK17" s="55"/>
      <c r="AL17" s="54"/>
      <c r="AM17" s="54">
        <v>0</v>
      </c>
      <c r="AN17" s="55"/>
      <c r="AO17" s="54"/>
      <c r="AP17" s="54">
        <v>0</v>
      </c>
      <c r="AQ17" s="55"/>
      <c r="AR17" s="54">
        <v>300</v>
      </c>
      <c r="AS17" s="54">
        <v>2636</v>
      </c>
      <c r="AT17" s="55">
        <v>2436</v>
      </c>
      <c r="AU17" s="49">
        <v>64322</v>
      </c>
      <c r="AV17" s="49">
        <v>59322</v>
      </c>
      <c r="AW17" s="50">
        <v>54357</v>
      </c>
      <c r="AX17" s="49">
        <v>13366</v>
      </c>
      <c r="AY17" s="49">
        <v>13366</v>
      </c>
      <c r="AZ17" s="50">
        <v>11677</v>
      </c>
      <c r="BA17" s="50">
        <f t="shared" si="0"/>
        <v>104189</v>
      </c>
      <c r="BB17" s="51">
        <f t="shared" si="0"/>
        <v>103490</v>
      </c>
      <c r="BC17" s="158">
        <f t="shared" si="0"/>
        <v>91317</v>
      </c>
    </row>
    <row r="18" spans="1:55" ht="15" customHeight="1">
      <c r="A18" s="59" t="s">
        <v>865</v>
      </c>
      <c r="B18" s="49">
        <v>83630</v>
      </c>
      <c r="C18" s="49">
        <v>83510</v>
      </c>
      <c r="D18" s="50">
        <v>76411</v>
      </c>
      <c r="E18" s="49">
        <v>82109</v>
      </c>
      <c r="F18" s="49">
        <v>88078</v>
      </c>
      <c r="G18" s="50">
        <v>83089</v>
      </c>
      <c r="H18" s="49">
        <v>15743</v>
      </c>
      <c r="I18" s="49">
        <v>15684</v>
      </c>
      <c r="J18" s="50">
        <v>14070</v>
      </c>
      <c r="K18" s="54">
        <v>20110</v>
      </c>
      <c r="L18" s="54">
        <v>20196</v>
      </c>
      <c r="M18" s="55">
        <v>19379</v>
      </c>
      <c r="N18" s="54">
        <v>35800</v>
      </c>
      <c r="O18" s="54">
        <v>36207</v>
      </c>
      <c r="P18" s="55">
        <v>35189</v>
      </c>
      <c r="Q18" s="54">
        <v>28703</v>
      </c>
      <c r="R18" s="54">
        <v>28134</v>
      </c>
      <c r="S18" s="55">
        <v>27156</v>
      </c>
      <c r="T18" s="54">
        <v>39318</v>
      </c>
      <c r="U18" s="54">
        <v>41148</v>
      </c>
      <c r="V18" s="55">
        <v>40235</v>
      </c>
      <c r="W18" s="54">
        <v>23044</v>
      </c>
      <c r="X18" s="54">
        <v>24131</v>
      </c>
      <c r="Y18" s="55">
        <v>23562</v>
      </c>
      <c r="Z18" s="54">
        <v>23593</v>
      </c>
      <c r="AA18" s="54">
        <v>24480</v>
      </c>
      <c r="AB18" s="55">
        <v>23894</v>
      </c>
      <c r="AC18" s="54">
        <v>33363</v>
      </c>
      <c r="AD18" s="54">
        <v>34027</v>
      </c>
      <c r="AE18" s="55">
        <v>32827</v>
      </c>
      <c r="AF18" s="55">
        <v>24895</v>
      </c>
      <c r="AG18" s="54">
        <v>23769</v>
      </c>
      <c r="AH18" s="55">
        <v>22517</v>
      </c>
      <c r="AI18" s="54">
        <v>23704</v>
      </c>
      <c r="AJ18" s="54">
        <v>24421</v>
      </c>
      <c r="AK18" s="55">
        <v>23873</v>
      </c>
      <c r="AL18" s="54">
        <v>24778</v>
      </c>
      <c r="AM18" s="54">
        <v>25392</v>
      </c>
      <c r="AN18" s="55">
        <v>24822</v>
      </c>
      <c r="AO18" s="54">
        <v>18879</v>
      </c>
      <c r="AP18" s="54">
        <v>19089</v>
      </c>
      <c r="AQ18" s="55">
        <v>17800</v>
      </c>
      <c r="AR18" s="54">
        <v>192689</v>
      </c>
      <c r="AS18" s="54">
        <v>197155</v>
      </c>
      <c r="AT18" s="55">
        <v>189481</v>
      </c>
      <c r="AU18" s="49">
        <v>200931</v>
      </c>
      <c r="AV18" s="49">
        <v>185451</v>
      </c>
      <c r="AW18" s="50">
        <v>177618</v>
      </c>
      <c r="AX18" s="49">
        <v>35354</v>
      </c>
      <c r="AY18" s="49">
        <v>38689</v>
      </c>
      <c r="AZ18" s="50">
        <v>36942</v>
      </c>
      <c r="BA18" s="50">
        <f t="shared" si="0"/>
        <v>906643</v>
      </c>
      <c r="BB18" s="51">
        <f t="shared" si="0"/>
        <v>909561</v>
      </c>
      <c r="BC18" s="158">
        <f t="shared" si="0"/>
        <v>868865</v>
      </c>
    </row>
    <row r="19" spans="1:55" ht="15" customHeight="1">
      <c r="A19" s="220" t="s">
        <v>866</v>
      </c>
      <c r="B19" s="49">
        <v>71297</v>
      </c>
      <c r="C19" s="49">
        <v>0</v>
      </c>
      <c r="D19" s="50"/>
      <c r="E19" s="49">
        <v>139220</v>
      </c>
      <c r="F19" s="49">
        <v>0</v>
      </c>
      <c r="G19" s="50"/>
      <c r="H19" s="49">
        <v>101705</v>
      </c>
      <c r="I19" s="49">
        <v>0</v>
      </c>
      <c r="J19" s="50"/>
      <c r="K19" s="54">
        <v>13375</v>
      </c>
      <c r="L19" s="54">
        <v>0</v>
      </c>
      <c r="M19" s="55"/>
      <c r="N19" s="54">
        <v>37380</v>
      </c>
      <c r="O19" s="54">
        <v>0</v>
      </c>
      <c r="P19" s="55" t="s">
        <v>1231</v>
      </c>
      <c r="Q19" s="54">
        <v>22312</v>
      </c>
      <c r="R19" s="54">
        <v>0</v>
      </c>
      <c r="S19" s="55"/>
      <c r="T19" s="54">
        <v>30055</v>
      </c>
      <c r="U19" s="54">
        <v>0</v>
      </c>
      <c r="V19" s="55">
        <v>0</v>
      </c>
      <c r="W19" s="54">
        <v>15890</v>
      </c>
      <c r="X19" s="54">
        <v>0</v>
      </c>
      <c r="Y19" s="55"/>
      <c r="Z19" s="54">
        <v>16882</v>
      </c>
      <c r="AA19" s="54">
        <v>0</v>
      </c>
      <c r="AB19" s="55"/>
      <c r="AC19" s="54">
        <v>33986</v>
      </c>
      <c r="AD19" s="54"/>
      <c r="AE19" s="55"/>
      <c r="AF19" s="55">
        <v>15876</v>
      </c>
      <c r="AG19" s="54">
        <v>0</v>
      </c>
      <c r="AH19" s="55"/>
      <c r="AI19" s="54">
        <v>22825</v>
      </c>
      <c r="AJ19" s="54">
        <v>0</v>
      </c>
      <c r="AK19" s="55"/>
      <c r="AL19" s="54">
        <v>14217</v>
      </c>
      <c r="AM19" s="54">
        <v>0</v>
      </c>
      <c r="AN19" s="55"/>
      <c r="AO19" s="54">
        <v>14891</v>
      </c>
      <c r="AP19" s="54">
        <v>0</v>
      </c>
      <c r="AQ19" s="55"/>
      <c r="AR19" s="54">
        <v>829494</v>
      </c>
      <c r="AS19" s="54">
        <v>0</v>
      </c>
      <c r="AT19" s="55"/>
      <c r="AU19" s="49">
        <v>390578</v>
      </c>
      <c r="AV19" s="49">
        <v>0</v>
      </c>
      <c r="AW19" s="50"/>
      <c r="AX19" s="49">
        <v>132671</v>
      </c>
      <c r="AY19" s="49">
        <v>0</v>
      </c>
      <c r="AZ19" s="50"/>
      <c r="BA19" s="50">
        <f t="shared" si="0"/>
        <v>1902654</v>
      </c>
      <c r="BB19" s="50">
        <f>SUM(AV19+C19+F19+AY19+I19+L19+O19+R19+U19+X19+AA19+AD19+AG19+AJ19+AM19+AP19+AS19)</f>
        <v>0</v>
      </c>
      <c r="BC19" s="158"/>
    </row>
    <row r="20" spans="1:55" ht="15" customHeight="1">
      <c r="A20" s="197" t="s">
        <v>466</v>
      </c>
      <c r="B20" s="49"/>
      <c r="C20" s="49">
        <v>0</v>
      </c>
      <c r="D20" s="50"/>
      <c r="E20" s="49">
        <v>90193</v>
      </c>
      <c r="F20" s="49">
        <v>81844</v>
      </c>
      <c r="G20" s="50">
        <v>78544</v>
      </c>
      <c r="H20" s="49">
        <v>20758</v>
      </c>
      <c r="I20" s="49">
        <v>16074</v>
      </c>
      <c r="J20" s="50">
        <v>15906</v>
      </c>
      <c r="K20" s="54">
        <v>14288</v>
      </c>
      <c r="L20" s="54">
        <v>16121</v>
      </c>
      <c r="M20" s="55">
        <v>16121</v>
      </c>
      <c r="N20" s="54">
        <v>21032</v>
      </c>
      <c r="O20" s="54">
        <v>25265</v>
      </c>
      <c r="P20" s="55">
        <v>23919</v>
      </c>
      <c r="Q20" s="54">
        <v>8971</v>
      </c>
      <c r="R20" s="54">
        <v>9957</v>
      </c>
      <c r="S20" s="55">
        <v>9279</v>
      </c>
      <c r="T20" s="54">
        <v>19953</v>
      </c>
      <c r="U20" s="54">
        <v>15915</v>
      </c>
      <c r="V20" s="55">
        <v>15915</v>
      </c>
      <c r="W20" s="54">
        <v>18004</v>
      </c>
      <c r="X20" s="54">
        <v>20619</v>
      </c>
      <c r="Y20" s="55">
        <v>20619</v>
      </c>
      <c r="Z20" s="54">
        <v>16517</v>
      </c>
      <c r="AA20" s="54">
        <v>19315</v>
      </c>
      <c r="AB20" s="55">
        <v>18549</v>
      </c>
      <c r="AC20" s="54">
        <v>23609</v>
      </c>
      <c r="AD20" s="54">
        <v>25148</v>
      </c>
      <c r="AE20" s="55">
        <v>23820</v>
      </c>
      <c r="AF20" s="55">
        <v>13061</v>
      </c>
      <c r="AG20" s="54">
        <v>16244</v>
      </c>
      <c r="AH20" s="55">
        <v>15934</v>
      </c>
      <c r="AI20" s="54"/>
      <c r="AJ20" s="54">
        <v>0</v>
      </c>
      <c r="AK20" s="55"/>
      <c r="AL20" s="54">
        <v>14368</v>
      </c>
      <c r="AM20" s="54">
        <v>16845</v>
      </c>
      <c r="AN20" s="55">
        <v>16519</v>
      </c>
      <c r="AO20" s="54">
        <v>14151</v>
      </c>
      <c r="AP20" s="54">
        <v>16549</v>
      </c>
      <c r="AQ20" s="55">
        <v>15872</v>
      </c>
      <c r="AR20" s="54">
        <v>353596</v>
      </c>
      <c r="AS20" s="54">
        <v>473284</v>
      </c>
      <c r="AT20" s="55">
        <v>457899</v>
      </c>
      <c r="AU20" s="49"/>
      <c r="AV20" s="49">
        <v>0</v>
      </c>
      <c r="AW20" s="50"/>
      <c r="AX20" s="49"/>
      <c r="AY20" s="49">
        <v>0</v>
      </c>
      <c r="AZ20" s="50"/>
      <c r="BA20" s="50">
        <f t="shared" si="0"/>
        <v>628501</v>
      </c>
      <c r="BB20" s="51">
        <f t="shared" si="0"/>
        <v>753180</v>
      </c>
      <c r="BC20" s="158">
        <f t="shared" si="0"/>
        <v>728896</v>
      </c>
    </row>
    <row r="21" spans="1:55" ht="15" customHeight="1">
      <c r="A21" s="220" t="s">
        <v>571</v>
      </c>
      <c r="B21" s="49"/>
      <c r="C21" s="49">
        <v>0</v>
      </c>
      <c r="D21" s="50"/>
      <c r="E21" s="49">
        <v>24352</v>
      </c>
      <c r="F21" s="49">
        <v>21289</v>
      </c>
      <c r="G21" s="50">
        <v>20402</v>
      </c>
      <c r="H21" s="49">
        <v>5605</v>
      </c>
      <c r="I21" s="49">
        <v>4340</v>
      </c>
      <c r="J21" s="50">
        <v>4295</v>
      </c>
      <c r="K21" s="54">
        <v>3858</v>
      </c>
      <c r="L21" s="54">
        <v>4352</v>
      </c>
      <c r="M21" s="55">
        <v>4352</v>
      </c>
      <c r="N21" s="54">
        <v>5679</v>
      </c>
      <c r="O21" s="54">
        <v>6821</v>
      </c>
      <c r="P21" s="55">
        <v>6458</v>
      </c>
      <c r="Q21" s="54">
        <v>2422</v>
      </c>
      <c r="R21" s="54">
        <v>2688</v>
      </c>
      <c r="S21" s="55">
        <v>2505</v>
      </c>
      <c r="T21" s="54">
        <v>5387</v>
      </c>
      <c r="U21" s="54">
        <v>4298</v>
      </c>
      <c r="V21" s="55">
        <v>4298</v>
      </c>
      <c r="W21" s="54">
        <v>4861</v>
      </c>
      <c r="X21" s="54">
        <v>5567</v>
      </c>
      <c r="Y21" s="55">
        <v>5567</v>
      </c>
      <c r="Z21" s="54">
        <v>4460</v>
      </c>
      <c r="AA21" s="54">
        <v>5215</v>
      </c>
      <c r="AB21" s="55">
        <v>5008</v>
      </c>
      <c r="AC21" s="54">
        <v>6374</v>
      </c>
      <c r="AD21" s="54">
        <v>6791</v>
      </c>
      <c r="AE21" s="55">
        <v>6432</v>
      </c>
      <c r="AF21" s="55">
        <v>3527</v>
      </c>
      <c r="AG21" s="54">
        <v>4386</v>
      </c>
      <c r="AH21" s="55">
        <v>4302</v>
      </c>
      <c r="AI21" s="54"/>
      <c r="AJ21" s="54">
        <v>0</v>
      </c>
      <c r="AK21" s="55"/>
      <c r="AL21" s="54">
        <v>3879</v>
      </c>
      <c r="AM21" s="54">
        <v>4554</v>
      </c>
      <c r="AN21" s="55">
        <v>4466</v>
      </c>
      <c r="AO21" s="54">
        <v>3821</v>
      </c>
      <c r="AP21" s="54">
        <v>4469</v>
      </c>
      <c r="AQ21" s="55">
        <v>4286</v>
      </c>
      <c r="AR21" s="54">
        <v>95472</v>
      </c>
      <c r="AS21" s="54">
        <v>123601</v>
      </c>
      <c r="AT21" s="55">
        <v>119680</v>
      </c>
      <c r="AU21" s="49"/>
      <c r="AV21" s="49">
        <v>0</v>
      </c>
      <c r="AW21" s="50"/>
      <c r="AX21" s="49"/>
      <c r="AY21" s="49">
        <v>0</v>
      </c>
      <c r="AZ21" s="50"/>
      <c r="BA21" s="50">
        <f t="shared" si="0"/>
        <v>169697</v>
      </c>
      <c r="BB21" s="51">
        <f t="shared" si="0"/>
        <v>198371</v>
      </c>
      <c r="BC21" s="158">
        <f t="shared" si="0"/>
        <v>192051</v>
      </c>
    </row>
    <row r="22" spans="1:55" ht="15" customHeight="1">
      <c r="A22" s="220" t="s">
        <v>479</v>
      </c>
      <c r="B22" s="49"/>
      <c r="C22" s="49">
        <v>87799</v>
      </c>
      <c r="D22" s="50">
        <v>65507</v>
      </c>
      <c r="E22" s="49"/>
      <c r="F22" s="49">
        <v>131956</v>
      </c>
      <c r="G22" s="50">
        <v>101056</v>
      </c>
      <c r="H22" s="49"/>
      <c r="I22" s="49">
        <v>137113</v>
      </c>
      <c r="J22" s="50">
        <v>116631</v>
      </c>
      <c r="K22" s="54"/>
      <c r="L22" s="54">
        <v>13230</v>
      </c>
      <c r="M22" s="55">
        <v>10946</v>
      </c>
      <c r="N22" s="54"/>
      <c r="O22" s="54">
        <v>44267</v>
      </c>
      <c r="P22" s="55">
        <v>33666</v>
      </c>
      <c r="Q22" s="54"/>
      <c r="R22" s="54">
        <v>22339</v>
      </c>
      <c r="S22" s="55">
        <v>15300</v>
      </c>
      <c r="T22" s="54"/>
      <c r="U22" s="54">
        <v>29246</v>
      </c>
      <c r="V22" s="55">
        <v>25648</v>
      </c>
      <c r="W22" s="54"/>
      <c r="X22" s="54">
        <v>21956</v>
      </c>
      <c r="Y22" s="55">
        <v>19978</v>
      </c>
      <c r="Z22" s="54"/>
      <c r="AA22" s="54">
        <v>16872</v>
      </c>
      <c r="AB22" s="55">
        <v>12427</v>
      </c>
      <c r="AC22" s="54"/>
      <c r="AD22" s="54">
        <v>36607</v>
      </c>
      <c r="AE22" s="55">
        <v>29662</v>
      </c>
      <c r="AF22" s="55"/>
      <c r="AG22" s="54">
        <v>14955</v>
      </c>
      <c r="AH22" s="55">
        <v>12654</v>
      </c>
      <c r="AI22" s="54"/>
      <c r="AJ22" s="54">
        <v>23726</v>
      </c>
      <c r="AK22" s="55">
        <v>22830</v>
      </c>
      <c r="AL22" s="54"/>
      <c r="AM22" s="54">
        <v>13144</v>
      </c>
      <c r="AN22" s="55">
        <f>12516+63</f>
        <v>12579</v>
      </c>
      <c r="AO22" s="54"/>
      <c r="AP22" s="54">
        <v>15694</v>
      </c>
      <c r="AQ22" s="55">
        <v>13199</v>
      </c>
      <c r="AR22" s="54"/>
      <c r="AS22" s="54">
        <v>900899</v>
      </c>
      <c r="AT22" s="55">
        <v>710424</v>
      </c>
      <c r="AU22" s="49"/>
      <c r="AV22" s="49">
        <v>529714</v>
      </c>
      <c r="AW22" s="50">
        <v>491434</v>
      </c>
      <c r="AX22" s="49"/>
      <c r="AY22" s="49">
        <v>139637</v>
      </c>
      <c r="AZ22" s="50">
        <v>132749</v>
      </c>
      <c r="BA22" s="50">
        <f t="shared" si="0"/>
        <v>0</v>
      </c>
      <c r="BB22" s="51">
        <f t="shared" si="0"/>
        <v>2179154</v>
      </c>
      <c r="BC22" s="158">
        <f t="shared" si="0"/>
        <v>1826690</v>
      </c>
    </row>
    <row r="23" spans="1:55" ht="15" customHeight="1">
      <c r="A23" s="197" t="s">
        <v>1230</v>
      </c>
      <c r="B23" s="49"/>
      <c r="C23" s="49">
        <v>0</v>
      </c>
      <c r="D23" s="50"/>
      <c r="E23" s="49"/>
      <c r="F23" s="49">
        <v>0</v>
      </c>
      <c r="G23" s="50"/>
      <c r="H23" s="49"/>
      <c r="I23" s="49">
        <v>0</v>
      </c>
      <c r="J23" s="50"/>
      <c r="K23" s="54"/>
      <c r="L23" s="54">
        <v>0</v>
      </c>
      <c r="M23" s="55"/>
      <c r="N23" s="54"/>
      <c r="O23" s="54">
        <v>0</v>
      </c>
      <c r="P23" s="55"/>
      <c r="Q23" s="54"/>
      <c r="R23" s="54">
        <v>0</v>
      </c>
      <c r="S23" s="55"/>
      <c r="T23" s="54"/>
      <c r="U23" s="54">
        <v>0</v>
      </c>
      <c r="V23" s="55"/>
      <c r="W23" s="54"/>
      <c r="X23" s="54">
        <v>0</v>
      </c>
      <c r="Y23" s="55"/>
      <c r="Z23" s="54"/>
      <c r="AA23" s="54">
        <v>0</v>
      </c>
      <c r="AB23" s="55"/>
      <c r="AC23" s="54"/>
      <c r="AD23" s="54">
        <v>0</v>
      </c>
      <c r="AE23" s="55"/>
      <c r="AF23" s="55"/>
      <c r="AG23" s="54">
        <v>0</v>
      </c>
      <c r="AH23" s="55"/>
      <c r="AI23" s="54"/>
      <c r="AJ23" s="54">
        <v>0</v>
      </c>
      <c r="AK23" s="55"/>
      <c r="AL23" s="54"/>
      <c r="AM23" s="54">
        <v>0</v>
      </c>
      <c r="AN23" s="55"/>
      <c r="AO23" s="54"/>
      <c r="AP23" s="54">
        <v>0</v>
      </c>
      <c r="AQ23" s="55"/>
      <c r="AR23" s="54"/>
      <c r="AS23" s="54">
        <v>0</v>
      </c>
      <c r="AT23" s="55"/>
      <c r="AU23" s="49"/>
      <c r="AV23" s="49">
        <v>0</v>
      </c>
      <c r="AW23" s="50"/>
      <c r="AX23" s="49"/>
      <c r="AY23" s="49">
        <v>0</v>
      </c>
      <c r="AZ23" s="50"/>
      <c r="BA23" s="50">
        <f t="shared" si="0"/>
        <v>0</v>
      </c>
      <c r="BB23" s="51">
        <f t="shared" si="0"/>
        <v>0</v>
      </c>
      <c r="BC23" s="158">
        <f t="shared" si="0"/>
        <v>0</v>
      </c>
    </row>
    <row r="24" spans="1:55" ht="15" hidden="1" customHeight="1">
      <c r="A24" s="197" t="s">
        <v>867</v>
      </c>
      <c r="B24" s="49"/>
      <c r="C24" s="49">
        <v>0</v>
      </c>
      <c r="D24" s="50"/>
      <c r="E24" s="49"/>
      <c r="F24" s="49">
        <v>0</v>
      </c>
      <c r="G24" s="50"/>
      <c r="H24" s="49"/>
      <c r="I24" s="49">
        <v>0</v>
      </c>
      <c r="J24" s="50"/>
      <c r="K24" s="54"/>
      <c r="L24" s="54">
        <v>0</v>
      </c>
      <c r="M24" s="55"/>
      <c r="N24" s="54"/>
      <c r="O24" s="54">
        <v>0</v>
      </c>
      <c r="P24" s="55"/>
      <c r="Q24" s="54"/>
      <c r="R24" s="54">
        <v>0</v>
      </c>
      <c r="S24" s="55"/>
      <c r="T24" s="54"/>
      <c r="U24" s="54">
        <v>0</v>
      </c>
      <c r="V24" s="55"/>
      <c r="W24" s="54"/>
      <c r="X24" s="54">
        <v>0</v>
      </c>
      <c r="Y24" s="55"/>
      <c r="Z24" s="54"/>
      <c r="AA24" s="54">
        <v>0</v>
      </c>
      <c r="AB24" s="55"/>
      <c r="AC24" s="54"/>
      <c r="AD24" s="54">
        <v>0</v>
      </c>
      <c r="AE24" s="55"/>
      <c r="AF24" s="55"/>
      <c r="AG24" s="54">
        <v>0</v>
      </c>
      <c r="AH24" s="55"/>
      <c r="AI24" s="54"/>
      <c r="AJ24" s="54">
        <v>0</v>
      </c>
      <c r="AK24" s="55"/>
      <c r="AL24" s="54"/>
      <c r="AM24" s="54">
        <v>0</v>
      </c>
      <c r="AN24" s="55"/>
      <c r="AO24" s="54"/>
      <c r="AP24" s="54">
        <v>0</v>
      </c>
      <c r="AQ24" s="55"/>
      <c r="AR24" s="54"/>
      <c r="AS24" s="54">
        <v>0</v>
      </c>
      <c r="AT24" s="55"/>
      <c r="AU24" s="49"/>
      <c r="AV24" s="49">
        <v>0</v>
      </c>
      <c r="AW24" s="50"/>
      <c r="AX24" s="49"/>
      <c r="AY24" s="49">
        <v>0</v>
      </c>
      <c r="AZ24" s="50"/>
      <c r="BA24" s="50">
        <f t="shared" si="0"/>
        <v>0</v>
      </c>
      <c r="BB24" s="51">
        <f t="shared" si="0"/>
        <v>0</v>
      </c>
      <c r="BC24" s="158">
        <f t="shared" si="0"/>
        <v>0</v>
      </c>
    </row>
    <row r="25" spans="1:55" ht="15" customHeight="1">
      <c r="A25" s="197" t="s">
        <v>1249</v>
      </c>
      <c r="B25" s="49"/>
      <c r="C25" s="49">
        <v>0</v>
      </c>
      <c r="D25" s="50"/>
      <c r="E25" s="49"/>
      <c r="F25" s="49">
        <v>0</v>
      </c>
      <c r="G25" s="50"/>
      <c r="H25" s="49"/>
      <c r="I25" s="49">
        <v>0</v>
      </c>
      <c r="J25" s="50"/>
      <c r="K25" s="54"/>
      <c r="L25" s="54">
        <v>0</v>
      </c>
      <c r="M25" s="55"/>
      <c r="N25" s="54"/>
      <c r="O25" s="54">
        <v>0</v>
      </c>
      <c r="P25" s="55"/>
      <c r="Q25" s="54"/>
      <c r="R25" s="54">
        <v>0</v>
      </c>
      <c r="S25" s="55"/>
      <c r="T25" s="54"/>
      <c r="U25" s="54">
        <v>0</v>
      </c>
      <c r="V25" s="55"/>
      <c r="W25" s="54"/>
      <c r="X25" s="54">
        <v>0</v>
      </c>
      <c r="Y25" s="55"/>
      <c r="Z25" s="54"/>
      <c r="AA25" s="54">
        <v>0</v>
      </c>
      <c r="AB25" s="55"/>
      <c r="AC25" s="54"/>
      <c r="AD25" s="54">
        <v>0</v>
      </c>
      <c r="AE25" s="55"/>
      <c r="AF25" s="55"/>
      <c r="AG25" s="54">
        <v>0</v>
      </c>
      <c r="AH25" s="55"/>
      <c r="AI25" s="54"/>
      <c r="AJ25" s="54">
        <v>0</v>
      </c>
      <c r="AK25" s="55"/>
      <c r="AL25" s="54"/>
      <c r="AM25" s="54">
        <v>0</v>
      </c>
      <c r="AN25" s="55"/>
      <c r="AO25" s="54"/>
      <c r="AP25" s="54">
        <v>0</v>
      </c>
      <c r="AQ25" s="55"/>
      <c r="AR25" s="54"/>
      <c r="AS25" s="54">
        <v>0</v>
      </c>
      <c r="AT25" s="55"/>
      <c r="AU25" s="49"/>
      <c r="AV25" s="49">
        <v>0</v>
      </c>
      <c r="AW25" s="50"/>
      <c r="AX25" s="49"/>
      <c r="AY25" s="49">
        <v>0</v>
      </c>
      <c r="AZ25" s="50"/>
      <c r="BA25" s="50">
        <f t="shared" si="0"/>
        <v>0</v>
      </c>
      <c r="BB25" s="51">
        <f t="shared" si="0"/>
        <v>0</v>
      </c>
      <c r="BC25" s="158">
        <f t="shared" si="0"/>
        <v>0</v>
      </c>
    </row>
    <row r="26" spans="1:55" ht="15" hidden="1" customHeight="1">
      <c r="A26" s="197" t="s">
        <v>1250</v>
      </c>
      <c r="B26" s="49"/>
      <c r="C26" s="49">
        <v>0</v>
      </c>
      <c r="D26" s="50"/>
      <c r="E26" s="49"/>
      <c r="F26" s="49">
        <v>0</v>
      </c>
      <c r="G26" s="50"/>
      <c r="H26" s="49"/>
      <c r="I26" s="49">
        <v>0</v>
      </c>
      <c r="J26" s="50"/>
      <c r="K26" s="54"/>
      <c r="L26" s="54">
        <v>0</v>
      </c>
      <c r="M26" s="55"/>
      <c r="N26" s="54"/>
      <c r="O26" s="54">
        <v>0</v>
      </c>
      <c r="P26" s="55"/>
      <c r="Q26" s="54"/>
      <c r="R26" s="54">
        <v>0</v>
      </c>
      <c r="S26" s="55"/>
      <c r="T26" s="54"/>
      <c r="U26" s="54">
        <v>0</v>
      </c>
      <c r="V26" s="55"/>
      <c r="W26" s="54"/>
      <c r="X26" s="54">
        <v>0</v>
      </c>
      <c r="Y26" s="55"/>
      <c r="Z26" s="54"/>
      <c r="AA26" s="54">
        <v>0</v>
      </c>
      <c r="AB26" s="55"/>
      <c r="AC26" s="54"/>
      <c r="AD26" s="54">
        <v>0</v>
      </c>
      <c r="AE26" s="55"/>
      <c r="AF26" s="55"/>
      <c r="AG26" s="54">
        <v>0</v>
      </c>
      <c r="AH26" s="55"/>
      <c r="AI26" s="54"/>
      <c r="AJ26" s="54">
        <v>0</v>
      </c>
      <c r="AK26" s="55"/>
      <c r="AL26" s="54"/>
      <c r="AM26" s="54">
        <v>0</v>
      </c>
      <c r="AN26" s="55"/>
      <c r="AO26" s="54"/>
      <c r="AP26" s="54">
        <v>0</v>
      </c>
      <c r="AQ26" s="55"/>
      <c r="AR26" s="54"/>
      <c r="AS26" s="54">
        <v>0</v>
      </c>
      <c r="AT26" s="55"/>
      <c r="AU26" s="49"/>
      <c r="AV26" s="49">
        <v>0</v>
      </c>
      <c r="AW26" s="50"/>
      <c r="AX26" s="49"/>
      <c r="AY26" s="49">
        <v>0</v>
      </c>
      <c r="AZ26" s="50"/>
      <c r="BA26" s="50">
        <f t="shared" si="0"/>
        <v>0</v>
      </c>
      <c r="BB26" s="51">
        <f t="shared" si="0"/>
        <v>0</v>
      </c>
      <c r="BC26" s="158">
        <f t="shared" si="0"/>
        <v>0</v>
      </c>
    </row>
    <row r="27" spans="1:55" ht="15" customHeight="1">
      <c r="A27" s="197" t="s">
        <v>1251</v>
      </c>
      <c r="B27" s="50">
        <v>0</v>
      </c>
      <c r="C27" s="50">
        <v>0</v>
      </c>
      <c r="D27" s="50"/>
      <c r="E27" s="50">
        <v>0</v>
      </c>
      <c r="F27" s="50">
        <v>0</v>
      </c>
      <c r="G27" s="50"/>
      <c r="H27" s="50">
        <v>0</v>
      </c>
      <c r="I27" s="50">
        <v>0</v>
      </c>
      <c r="J27" s="50"/>
      <c r="K27" s="55">
        <v>0</v>
      </c>
      <c r="L27" s="55">
        <v>0</v>
      </c>
      <c r="M27" s="55"/>
      <c r="N27" s="55">
        <v>0</v>
      </c>
      <c r="O27" s="55">
        <v>0</v>
      </c>
      <c r="P27" s="55"/>
      <c r="Q27" s="55">
        <v>0</v>
      </c>
      <c r="R27" s="55">
        <v>0</v>
      </c>
      <c r="S27" s="55"/>
      <c r="T27" s="55">
        <v>0</v>
      </c>
      <c r="U27" s="55">
        <v>0</v>
      </c>
      <c r="V27" s="55"/>
      <c r="W27" s="55">
        <v>0</v>
      </c>
      <c r="X27" s="55">
        <v>0</v>
      </c>
      <c r="Y27" s="55"/>
      <c r="Z27" s="55">
        <v>0</v>
      </c>
      <c r="AA27" s="55">
        <v>0</v>
      </c>
      <c r="AB27" s="55"/>
      <c r="AC27" s="55">
        <v>0</v>
      </c>
      <c r="AD27" s="55">
        <v>0</v>
      </c>
      <c r="AE27" s="55"/>
      <c r="AF27" s="55">
        <v>0</v>
      </c>
      <c r="AG27" s="55">
        <v>0</v>
      </c>
      <c r="AH27" s="55"/>
      <c r="AI27" s="55">
        <v>0</v>
      </c>
      <c r="AJ27" s="55">
        <v>0</v>
      </c>
      <c r="AK27" s="55"/>
      <c r="AL27" s="55">
        <v>0</v>
      </c>
      <c r="AM27" s="55">
        <v>0</v>
      </c>
      <c r="AN27" s="55"/>
      <c r="AO27" s="55">
        <v>0</v>
      </c>
      <c r="AP27" s="55">
        <v>0</v>
      </c>
      <c r="AQ27" s="55"/>
      <c r="AR27" s="55">
        <v>0</v>
      </c>
      <c r="AS27" s="55">
        <v>0</v>
      </c>
      <c r="AT27" s="55"/>
      <c r="AU27" s="50">
        <v>0</v>
      </c>
      <c r="AV27" s="50">
        <v>50</v>
      </c>
      <c r="AW27" s="50">
        <v>50</v>
      </c>
      <c r="AX27" s="50">
        <v>0</v>
      </c>
      <c r="AY27" s="50">
        <v>0</v>
      </c>
      <c r="AZ27" s="50"/>
      <c r="BA27" s="50">
        <f t="shared" si="0"/>
        <v>0</v>
      </c>
      <c r="BB27" s="51">
        <f t="shared" si="0"/>
        <v>50</v>
      </c>
      <c r="BC27" s="158">
        <f t="shared" si="0"/>
        <v>50</v>
      </c>
    </row>
    <row r="28" spans="1:55" ht="15" customHeight="1">
      <c r="A28" s="197" t="s">
        <v>1252</v>
      </c>
      <c r="B28" s="50">
        <v>0</v>
      </c>
      <c r="C28" s="50">
        <v>0</v>
      </c>
      <c r="D28" s="50"/>
      <c r="E28" s="50">
        <v>0</v>
      </c>
      <c r="F28" s="50">
        <v>0</v>
      </c>
      <c r="G28" s="50"/>
      <c r="H28" s="50">
        <v>0</v>
      </c>
      <c r="I28" s="50">
        <v>0</v>
      </c>
      <c r="J28" s="50"/>
      <c r="K28" s="55">
        <v>0</v>
      </c>
      <c r="L28" s="55">
        <v>0</v>
      </c>
      <c r="M28" s="55"/>
      <c r="N28" s="55">
        <v>0</v>
      </c>
      <c r="O28" s="55">
        <v>0</v>
      </c>
      <c r="P28" s="55"/>
      <c r="Q28" s="55">
        <v>0</v>
      </c>
      <c r="R28" s="55">
        <v>0</v>
      </c>
      <c r="S28" s="55"/>
      <c r="T28" s="55">
        <v>0</v>
      </c>
      <c r="U28" s="55">
        <v>0</v>
      </c>
      <c r="V28" s="55"/>
      <c r="W28" s="55">
        <v>0</v>
      </c>
      <c r="X28" s="55">
        <v>0</v>
      </c>
      <c r="Y28" s="55"/>
      <c r="Z28" s="55">
        <v>0</v>
      </c>
      <c r="AA28" s="55">
        <v>0</v>
      </c>
      <c r="AB28" s="55"/>
      <c r="AC28" s="55">
        <v>0</v>
      </c>
      <c r="AD28" s="55">
        <v>0</v>
      </c>
      <c r="AE28" s="55"/>
      <c r="AF28" s="55">
        <v>0</v>
      </c>
      <c r="AG28" s="55">
        <v>0</v>
      </c>
      <c r="AH28" s="55"/>
      <c r="AI28" s="55">
        <v>0</v>
      </c>
      <c r="AJ28" s="55">
        <v>0</v>
      </c>
      <c r="AK28" s="55"/>
      <c r="AL28" s="55">
        <v>0</v>
      </c>
      <c r="AM28" s="55">
        <v>0</v>
      </c>
      <c r="AN28" s="55"/>
      <c r="AO28" s="55">
        <v>0</v>
      </c>
      <c r="AP28" s="55">
        <v>0</v>
      </c>
      <c r="AQ28" s="55"/>
      <c r="AR28" s="55">
        <v>0</v>
      </c>
      <c r="AS28" s="55">
        <v>0</v>
      </c>
      <c r="AT28" s="55"/>
      <c r="AU28" s="50">
        <v>0</v>
      </c>
      <c r="AV28" s="50">
        <v>0</v>
      </c>
      <c r="AW28" s="50"/>
      <c r="AX28" s="50">
        <v>0</v>
      </c>
      <c r="AY28" s="50">
        <v>0</v>
      </c>
      <c r="AZ28" s="50"/>
      <c r="BA28" s="50">
        <f>SUM(AU28+B28+E28+AX28+H28+K28+N28+Q28+T28+W28+Z28+AC28+AF28+AI28+AL28+AO28+AR28)</f>
        <v>0</v>
      </c>
      <c r="BB28" s="50">
        <v>0</v>
      </c>
      <c r="BC28" s="158">
        <f>SUM(BA28+BB28)</f>
        <v>0</v>
      </c>
    </row>
    <row r="29" spans="1:55" ht="15" customHeight="1">
      <c r="A29" s="197" t="s">
        <v>183</v>
      </c>
      <c r="B29" s="50">
        <v>0</v>
      </c>
      <c r="C29" s="50">
        <v>0</v>
      </c>
      <c r="D29" s="50"/>
      <c r="E29" s="50">
        <v>0</v>
      </c>
      <c r="F29" s="50">
        <v>0</v>
      </c>
      <c r="G29" s="50"/>
      <c r="H29" s="50">
        <v>0</v>
      </c>
      <c r="I29" s="50">
        <v>0</v>
      </c>
      <c r="J29" s="50"/>
      <c r="K29" s="55">
        <v>0</v>
      </c>
      <c r="L29" s="55">
        <v>0</v>
      </c>
      <c r="M29" s="55"/>
      <c r="N29" s="55">
        <v>0</v>
      </c>
      <c r="O29" s="55">
        <v>0</v>
      </c>
      <c r="P29" s="55"/>
      <c r="Q29" s="55">
        <v>0</v>
      </c>
      <c r="R29" s="55">
        <v>0</v>
      </c>
      <c r="S29" s="55"/>
      <c r="T29" s="55">
        <v>0</v>
      </c>
      <c r="U29" s="55">
        <v>0</v>
      </c>
      <c r="V29" s="55"/>
      <c r="W29" s="55">
        <v>0</v>
      </c>
      <c r="X29" s="55">
        <v>0</v>
      </c>
      <c r="Y29" s="55"/>
      <c r="Z29" s="55">
        <v>0</v>
      </c>
      <c r="AA29" s="55">
        <v>0</v>
      </c>
      <c r="AB29" s="55"/>
      <c r="AC29" s="55">
        <v>0</v>
      </c>
      <c r="AD29" s="55">
        <v>0</v>
      </c>
      <c r="AE29" s="55"/>
      <c r="AF29" s="55">
        <v>0</v>
      </c>
      <c r="AG29" s="55">
        <v>0</v>
      </c>
      <c r="AH29" s="55"/>
      <c r="AI29" s="55">
        <v>0</v>
      </c>
      <c r="AJ29" s="55">
        <v>0</v>
      </c>
      <c r="AK29" s="55"/>
      <c r="AL29" s="55">
        <v>0</v>
      </c>
      <c r="AM29" s="55">
        <v>0</v>
      </c>
      <c r="AN29" s="55"/>
      <c r="AO29" s="55">
        <v>0</v>
      </c>
      <c r="AP29" s="55">
        <v>0</v>
      </c>
      <c r="AQ29" s="55"/>
      <c r="AR29" s="55">
        <v>0</v>
      </c>
      <c r="AS29" s="55">
        <v>0</v>
      </c>
      <c r="AT29" s="55"/>
      <c r="AU29" s="50">
        <v>0</v>
      </c>
      <c r="AV29" s="50">
        <v>0</v>
      </c>
      <c r="AW29" s="50"/>
      <c r="AX29" s="50">
        <v>0</v>
      </c>
      <c r="AY29" s="50">
        <v>0</v>
      </c>
      <c r="AZ29" s="50"/>
      <c r="BA29" s="50">
        <f>SUM(AU29+B29+E29+AX29+H29+K29+N29+Q29+T29+W29+Z29+AC29+AF29+AI29+AL29+AO29+AR29)</f>
        <v>0</v>
      </c>
      <c r="BB29" s="50">
        <v>0</v>
      </c>
      <c r="BC29" s="158">
        <f>SUM(BA29+BB29)</f>
        <v>0</v>
      </c>
    </row>
    <row r="30" spans="1:55" ht="15" customHeight="1">
      <c r="A30" s="197" t="s">
        <v>184</v>
      </c>
      <c r="B30" s="50"/>
      <c r="C30" s="50">
        <v>0</v>
      </c>
      <c r="D30" s="50"/>
      <c r="E30" s="50"/>
      <c r="F30" s="50">
        <v>0</v>
      </c>
      <c r="G30" s="50"/>
      <c r="H30" s="50"/>
      <c r="I30" s="50">
        <v>0</v>
      </c>
      <c r="J30" s="50"/>
      <c r="K30" s="55"/>
      <c r="L30" s="55">
        <v>0</v>
      </c>
      <c r="M30" s="55"/>
      <c r="N30" s="55"/>
      <c r="O30" s="55">
        <v>0</v>
      </c>
      <c r="P30" s="55"/>
      <c r="Q30" s="55"/>
      <c r="R30" s="55">
        <v>0</v>
      </c>
      <c r="S30" s="55"/>
      <c r="T30" s="55"/>
      <c r="U30" s="55">
        <v>0</v>
      </c>
      <c r="V30" s="55"/>
      <c r="W30" s="55"/>
      <c r="X30" s="55">
        <v>0</v>
      </c>
      <c r="Y30" s="55"/>
      <c r="Z30" s="55"/>
      <c r="AA30" s="55">
        <v>0</v>
      </c>
      <c r="AB30" s="55"/>
      <c r="AC30" s="55"/>
      <c r="AD30" s="55">
        <v>0</v>
      </c>
      <c r="AE30" s="55"/>
      <c r="AF30" s="55"/>
      <c r="AG30" s="55">
        <v>0</v>
      </c>
      <c r="AH30" s="55"/>
      <c r="AI30" s="55"/>
      <c r="AJ30" s="55">
        <v>0</v>
      </c>
      <c r="AK30" s="55"/>
      <c r="AL30" s="55"/>
      <c r="AM30" s="55">
        <v>0</v>
      </c>
      <c r="AN30" s="55"/>
      <c r="AO30" s="55"/>
      <c r="AP30" s="55">
        <v>0</v>
      </c>
      <c r="AQ30" s="55"/>
      <c r="AR30" s="55"/>
      <c r="AS30" s="55">
        <v>0</v>
      </c>
      <c r="AT30" s="55"/>
      <c r="AU30" s="50"/>
      <c r="AV30" s="50">
        <v>0</v>
      </c>
      <c r="AW30" s="50"/>
      <c r="AX30" s="50"/>
      <c r="AY30" s="50">
        <v>0</v>
      </c>
      <c r="AZ30" s="50"/>
      <c r="BA30" s="50">
        <f>SUM(AU30+B30+E30+AX30+H30+K30+N30+Q30+T30+W30+Z30+AC30+AF30+AI30+AL30+AO30+AR30)</f>
        <v>0</v>
      </c>
      <c r="BB30" s="50">
        <v>0</v>
      </c>
      <c r="BC30" s="158">
        <f>SUM(BA30+BB30)</f>
        <v>0</v>
      </c>
    </row>
    <row r="31" spans="1:55" s="314" customFormat="1" ht="15" customHeight="1">
      <c r="A31" s="222" t="s">
        <v>678</v>
      </c>
      <c r="B31" s="462">
        <f t="shared" ref="B31:AS31" si="1">SUM(B15:B30)</f>
        <v>432913</v>
      </c>
      <c r="C31" s="462">
        <f t="shared" si="1"/>
        <v>460670</v>
      </c>
      <c r="D31" s="462">
        <f t="shared" si="1"/>
        <v>412791</v>
      </c>
      <c r="E31" s="462">
        <f t="shared" si="1"/>
        <v>637123</v>
      </c>
      <c r="F31" s="462">
        <f t="shared" si="1"/>
        <v>651199</v>
      </c>
      <c r="G31" s="462">
        <f t="shared" si="1"/>
        <v>602671</v>
      </c>
      <c r="H31" s="462">
        <f t="shared" si="1"/>
        <v>200190</v>
      </c>
      <c r="I31" s="462">
        <f t="shared" si="1"/>
        <v>232228</v>
      </c>
      <c r="J31" s="462">
        <f>SUM(J15:J30)</f>
        <v>207052</v>
      </c>
      <c r="K31" s="462">
        <f t="shared" si="1"/>
        <v>120840</v>
      </c>
      <c r="L31" s="462">
        <f t="shared" si="1"/>
        <v>126964</v>
      </c>
      <c r="M31" s="462">
        <f>SUM(M15:M30)</f>
        <v>122737</v>
      </c>
      <c r="N31" s="462">
        <f t="shared" si="1"/>
        <v>223119</v>
      </c>
      <c r="O31" s="462">
        <f t="shared" si="1"/>
        <v>242287</v>
      </c>
      <c r="P31" s="462">
        <f>SUM(P15:P30)</f>
        <v>227575</v>
      </c>
      <c r="Q31" s="462">
        <f t="shared" si="1"/>
        <v>161502</v>
      </c>
      <c r="R31" s="462">
        <f t="shared" si="1"/>
        <v>162329</v>
      </c>
      <c r="S31" s="462">
        <f>SUM(S15:S30)</f>
        <v>149201</v>
      </c>
      <c r="T31" s="462">
        <f t="shared" si="1"/>
        <v>229842</v>
      </c>
      <c r="U31" s="462">
        <f t="shared" si="1"/>
        <v>236923</v>
      </c>
      <c r="V31" s="462">
        <f>SUM(V15:V30)</f>
        <v>230257</v>
      </c>
      <c r="W31" s="462">
        <f t="shared" si="1"/>
        <v>140985</v>
      </c>
      <c r="X31" s="462">
        <f t="shared" si="1"/>
        <v>157233</v>
      </c>
      <c r="Y31" s="462">
        <f>SUM(Y15:Y30)</f>
        <v>153198</v>
      </c>
      <c r="Z31" s="462">
        <f t="shared" si="1"/>
        <v>142933</v>
      </c>
      <c r="AA31" s="462">
        <f t="shared" si="1"/>
        <v>151282</v>
      </c>
      <c r="AB31" s="462">
        <f>SUM(AB15:AB30)</f>
        <v>144067</v>
      </c>
      <c r="AC31" s="462">
        <f t="shared" si="1"/>
        <v>212245</v>
      </c>
      <c r="AD31" s="462">
        <f t="shared" si="1"/>
        <v>223800</v>
      </c>
      <c r="AE31" s="462">
        <f t="shared" si="1"/>
        <v>211699</v>
      </c>
      <c r="AF31" s="462">
        <f t="shared" si="1"/>
        <v>143401</v>
      </c>
      <c r="AG31" s="462">
        <f t="shared" si="1"/>
        <v>147578</v>
      </c>
      <c r="AH31" s="462">
        <f>SUM(AH15:AH30)</f>
        <v>141908</v>
      </c>
      <c r="AI31" s="462">
        <f t="shared" si="1"/>
        <v>128219</v>
      </c>
      <c r="AJ31" s="462">
        <f t="shared" si="1"/>
        <v>132249</v>
      </c>
      <c r="AK31" s="462">
        <f>SUM(AK15:AK30)</f>
        <v>129836</v>
      </c>
      <c r="AL31" s="462">
        <f t="shared" si="1"/>
        <v>142419</v>
      </c>
      <c r="AM31" s="462">
        <f t="shared" si="1"/>
        <v>147846</v>
      </c>
      <c r="AN31" s="462">
        <f>SUM(AN15:AN30)</f>
        <v>144946</v>
      </c>
      <c r="AO31" s="462">
        <f t="shared" si="1"/>
        <v>116248</v>
      </c>
      <c r="AP31" s="462">
        <f t="shared" si="1"/>
        <v>123674</v>
      </c>
      <c r="AQ31" s="462">
        <f>SUM(AQ15:AQ30)</f>
        <v>118124</v>
      </c>
      <c r="AR31" s="462">
        <f t="shared" si="1"/>
        <v>2123179</v>
      </c>
      <c r="AS31" s="462">
        <f t="shared" si="1"/>
        <v>2450441</v>
      </c>
      <c r="AT31" s="462">
        <f>SUM(AT15:AT30)</f>
        <v>2211170</v>
      </c>
      <c r="AU31" s="462">
        <f>SUM(AU15:AU30)</f>
        <v>1293163</v>
      </c>
      <c r="AV31" s="462">
        <f>SUM(AV15:AV30)</f>
        <v>1361484</v>
      </c>
      <c r="AW31" s="462">
        <f t="shared" ref="AW31:BC31" si="2">SUM(AW15:AW30)</f>
        <v>1298476</v>
      </c>
      <c r="AX31" s="462">
        <f t="shared" si="2"/>
        <v>298967</v>
      </c>
      <c r="AY31" s="462">
        <f t="shared" si="2"/>
        <v>320747</v>
      </c>
      <c r="AZ31" s="462">
        <f t="shared" si="2"/>
        <v>308396</v>
      </c>
      <c r="BA31" s="462">
        <f t="shared" si="2"/>
        <v>6747288</v>
      </c>
      <c r="BB31" s="462">
        <f t="shared" si="2"/>
        <v>7328934</v>
      </c>
      <c r="BC31" s="462">
        <f t="shared" si="2"/>
        <v>6814104</v>
      </c>
    </row>
    <row r="32" spans="1:55" ht="15" customHeight="1">
      <c r="A32" s="70" t="s">
        <v>135</v>
      </c>
      <c r="B32" s="49"/>
      <c r="C32" s="49">
        <v>9126</v>
      </c>
      <c r="D32" s="50">
        <v>7950</v>
      </c>
      <c r="E32" s="49"/>
      <c r="F32" s="49">
        <v>7115</v>
      </c>
      <c r="G32" s="50">
        <v>4682</v>
      </c>
      <c r="H32" s="49">
        <v>5622</v>
      </c>
      <c r="I32" s="49">
        <v>16684</v>
      </c>
      <c r="J32" s="50">
        <v>11424</v>
      </c>
      <c r="K32" s="54"/>
      <c r="L32" s="54">
        <v>1116</v>
      </c>
      <c r="M32" s="55">
        <v>1116</v>
      </c>
      <c r="N32" s="54"/>
      <c r="O32" s="54">
        <v>1195</v>
      </c>
      <c r="P32" s="55">
        <v>780</v>
      </c>
      <c r="Q32" s="54"/>
      <c r="R32" s="54">
        <v>1379</v>
      </c>
      <c r="S32" s="55">
        <v>1379</v>
      </c>
      <c r="T32" s="54"/>
      <c r="U32" s="54">
        <v>12959</v>
      </c>
      <c r="V32" s="55">
        <v>12958</v>
      </c>
      <c r="W32" s="54"/>
      <c r="X32" s="54">
        <v>1208</v>
      </c>
      <c r="Y32" s="55">
        <v>1072</v>
      </c>
      <c r="Z32" s="54"/>
      <c r="AA32" s="54">
        <v>837</v>
      </c>
      <c r="AB32" s="55">
        <v>837</v>
      </c>
      <c r="AC32" s="54">
        <v>0</v>
      </c>
      <c r="AD32" s="54">
        <v>1368</v>
      </c>
      <c r="AE32" s="55">
        <v>1038</v>
      </c>
      <c r="AF32" s="54"/>
      <c r="AG32" s="54">
        <v>2264</v>
      </c>
      <c r="AH32" s="55">
        <v>2263</v>
      </c>
      <c r="AI32" s="54"/>
      <c r="AJ32" s="54">
        <v>1330</v>
      </c>
      <c r="AK32" s="55">
        <v>1329</v>
      </c>
      <c r="AL32" s="54"/>
      <c r="AM32" s="54">
        <v>1582</v>
      </c>
      <c r="AN32" s="55">
        <v>1582</v>
      </c>
      <c r="AO32" s="54"/>
      <c r="AP32" s="54">
        <v>1401</v>
      </c>
      <c r="AQ32" s="55">
        <v>1401</v>
      </c>
      <c r="AR32" s="54">
        <v>35409</v>
      </c>
      <c r="AS32" s="54">
        <v>150334</v>
      </c>
      <c r="AT32" s="55">
        <v>127683</v>
      </c>
      <c r="AU32" s="70">
        <v>18775</v>
      </c>
      <c r="AV32" s="49">
        <v>153592</v>
      </c>
      <c r="AW32" s="50">
        <v>124597</v>
      </c>
      <c r="AY32" s="49">
        <v>11516</v>
      </c>
      <c r="AZ32" s="50">
        <f>11207+1</f>
        <v>11208</v>
      </c>
      <c r="BA32" s="55">
        <f t="shared" ref="BA32:BC38" si="3">SUM(AU32+B32+E32+AX32+H32+K32+N32+Q32+T32+W32+Z32+AC32+AF32+AI32+AL32+AO32+AR32)</f>
        <v>59806</v>
      </c>
      <c r="BB32" s="50">
        <f t="shared" si="3"/>
        <v>375006</v>
      </c>
      <c r="BC32" s="158">
        <f t="shared" si="3"/>
        <v>313299</v>
      </c>
    </row>
    <row r="33" spans="1:55" ht="15" customHeight="1">
      <c r="A33" s="70" t="s">
        <v>136</v>
      </c>
      <c r="B33" s="49"/>
      <c r="C33" s="49">
        <v>59872</v>
      </c>
      <c r="D33" s="50">
        <v>59872</v>
      </c>
      <c r="E33" s="49"/>
      <c r="F33" s="49">
        <v>76</v>
      </c>
      <c r="G33" s="50">
        <v>76</v>
      </c>
      <c r="H33" s="49"/>
      <c r="I33" s="49">
        <v>18763</v>
      </c>
      <c r="J33" s="50">
        <v>18763</v>
      </c>
      <c r="K33" s="54"/>
      <c r="L33" s="54">
        <v>4407</v>
      </c>
      <c r="M33" s="55">
        <v>4407</v>
      </c>
      <c r="N33" s="54"/>
      <c r="O33" s="54">
        <v>18379</v>
      </c>
      <c r="P33" s="55">
        <v>18379</v>
      </c>
      <c r="Q33" s="54"/>
      <c r="R33" s="54">
        <v>20334</v>
      </c>
      <c r="S33" s="55">
        <v>20334</v>
      </c>
      <c r="T33" s="54"/>
      <c r="U33" s="54">
        <v>4511</v>
      </c>
      <c r="V33" s="55">
        <v>4511</v>
      </c>
      <c r="W33" s="54"/>
      <c r="X33" s="54">
        <v>1533</v>
      </c>
      <c r="Y33" s="55">
        <v>1533</v>
      </c>
      <c r="Z33" s="54"/>
      <c r="AA33" s="54">
        <v>0</v>
      </c>
      <c r="AB33" s="55"/>
      <c r="AC33" s="54">
        <v>0</v>
      </c>
      <c r="AD33" s="54">
        <v>0</v>
      </c>
      <c r="AE33" s="55"/>
      <c r="AF33" s="54"/>
      <c r="AG33" s="54">
        <v>0</v>
      </c>
      <c r="AH33" s="55"/>
      <c r="AI33" s="54"/>
      <c r="AJ33" s="54">
        <v>3331</v>
      </c>
      <c r="AK33" s="55">
        <v>3331</v>
      </c>
      <c r="AL33" s="54"/>
      <c r="AM33" s="54">
        <v>1127</v>
      </c>
      <c r="AN33" s="55">
        <v>1127</v>
      </c>
      <c r="AO33" s="54"/>
      <c r="AP33" s="54">
        <v>3415</v>
      </c>
      <c r="AQ33" s="55">
        <v>3415</v>
      </c>
      <c r="AR33" s="54"/>
      <c r="AS33" s="54">
        <v>105490</v>
      </c>
      <c r="AT33" s="55">
        <v>81705</v>
      </c>
      <c r="AU33" s="49">
        <v>25445</v>
      </c>
      <c r="AV33" s="49">
        <v>54464</v>
      </c>
      <c r="AW33" s="50">
        <v>54256</v>
      </c>
      <c r="AX33" s="49">
        <v>15240</v>
      </c>
      <c r="AY33" s="49">
        <v>25270</v>
      </c>
      <c r="AZ33" s="50">
        <v>25074</v>
      </c>
      <c r="BA33" s="55">
        <f t="shared" si="3"/>
        <v>40685</v>
      </c>
      <c r="BB33" s="50">
        <f t="shared" si="3"/>
        <v>320972</v>
      </c>
      <c r="BC33" s="158">
        <f t="shared" si="3"/>
        <v>296783</v>
      </c>
    </row>
    <row r="34" spans="1:55" ht="15" hidden="1" customHeight="1">
      <c r="A34" s="70" t="s">
        <v>137</v>
      </c>
      <c r="B34" s="49"/>
      <c r="C34" s="49">
        <v>0</v>
      </c>
      <c r="D34" s="50"/>
      <c r="E34" s="49"/>
      <c r="F34" s="49">
        <v>0</v>
      </c>
      <c r="G34" s="50"/>
      <c r="H34" s="49"/>
      <c r="I34" s="49">
        <v>0</v>
      </c>
      <c r="J34" s="50"/>
      <c r="K34" s="54"/>
      <c r="L34" s="54">
        <v>0</v>
      </c>
      <c r="M34" s="55"/>
      <c r="N34" s="54"/>
      <c r="O34" s="54">
        <v>0</v>
      </c>
      <c r="P34" s="55"/>
      <c r="Q34" s="54"/>
      <c r="R34" s="54">
        <v>0</v>
      </c>
      <c r="S34" s="55"/>
      <c r="T34" s="54"/>
      <c r="U34" s="54">
        <v>0</v>
      </c>
      <c r="V34" s="55"/>
      <c r="W34" s="54"/>
      <c r="X34" s="54">
        <v>0</v>
      </c>
      <c r="Y34" s="55"/>
      <c r="Z34" s="54"/>
      <c r="AA34" s="54">
        <v>0</v>
      </c>
      <c r="AB34" s="55"/>
      <c r="AC34" s="54">
        <v>0</v>
      </c>
      <c r="AD34" s="54">
        <v>0</v>
      </c>
      <c r="AE34" s="55"/>
      <c r="AF34" s="54"/>
      <c r="AG34" s="54">
        <v>0</v>
      </c>
      <c r="AH34" s="55"/>
      <c r="AI34" s="54"/>
      <c r="AJ34" s="54">
        <v>0</v>
      </c>
      <c r="AK34" s="55"/>
      <c r="AL34" s="54"/>
      <c r="AM34" s="54">
        <v>0</v>
      </c>
      <c r="AN34" s="55"/>
      <c r="AO34" s="54"/>
      <c r="AP34" s="54">
        <v>0</v>
      </c>
      <c r="AQ34" s="55"/>
      <c r="AR34" s="54"/>
      <c r="AS34" s="54">
        <v>0</v>
      </c>
      <c r="AT34" s="55"/>
      <c r="AU34" s="49"/>
      <c r="AV34" s="49">
        <v>0</v>
      </c>
      <c r="AW34" s="50"/>
      <c r="AX34" s="49"/>
      <c r="AY34" s="49">
        <v>0</v>
      </c>
      <c r="AZ34" s="50"/>
      <c r="BA34" s="55">
        <f t="shared" si="3"/>
        <v>0</v>
      </c>
      <c r="BB34" s="50">
        <f t="shared" si="3"/>
        <v>0</v>
      </c>
      <c r="BC34" s="158">
        <f t="shared" si="3"/>
        <v>0</v>
      </c>
    </row>
    <row r="35" spans="1:55" ht="15" customHeight="1">
      <c r="A35" s="197" t="s">
        <v>1253</v>
      </c>
      <c r="B35" s="49"/>
      <c r="C35" s="49">
        <v>0</v>
      </c>
      <c r="D35" s="50"/>
      <c r="E35" s="49"/>
      <c r="F35" s="49">
        <v>0</v>
      </c>
      <c r="G35" s="50"/>
      <c r="H35" s="49"/>
      <c r="I35" s="49">
        <v>0</v>
      </c>
      <c r="J35" s="50"/>
      <c r="K35" s="54"/>
      <c r="L35" s="54">
        <v>0</v>
      </c>
      <c r="M35" s="55"/>
      <c r="N35" s="54"/>
      <c r="O35" s="54">
        <v>0</v>
      </c>
      <c r="P35" s="55"/>
      <c r="Q35" s="54"/>
      <c r="R35" s="54">
        <v>0</v>
      </c>
      <c r="S35" s="55"/>
      <c r="T35" s="54"/>
      <c r="U35" s="54">
        <v>0</v>
      </c>
      <c r="V35" s="55"/>
      <c r="W35" s="54"/>
      <c r="X35" s="54">
        <v>0</v>
      </c>
      <c r="Y35" s="55"/>
      <c r="Z35" s="54"/>
      <c r="AA35" s="54">
        <v>0</v>
      </c>
      <c r="AB35" s="55"/>
      <c r="AC35" s="54">
        <v>0</v>
      </c>
      <c r="AD35" s="54">
        <v>0</v>
      </c>
      <c r="AE35" s="55"/>
      <c r="AF35" s="54"/>
      <c r="AG35" s="54">
        <v>0</v>
      </c>
      <c r="AH35" s="55"/>
      <c r="AI35" s="54"/>
      <c r="AJ35" s="54">
        <v>0</v>
      </c>
      <c r="AK35" s="55"/>
      <c r="AL35" s="54"/>
      <c r="AM35" s="54">
        <v>0</v>
      </c>
      <c r="AN35" s="55"/>
      <c r="AO35" s="54"/>
      <c r="AP35" s="54">
        <v>0</v>
      </c>
      <c r="AQ35" s="55"/>
      <c r="AR35" s="54"/>
      <c r="AS35" s="54">
        <v>0</v>
      </c>
      <c r="AT35" s="55"/>
      <c r="AU35" s="49"/>
      <c r="AV35" s="49">
        <v>0</v>
      </c>
      <c r="AW35" s="50"/>
      <c r="AX35" s="49"/>
      <c r="AY35" s="49">
        <v>0</v>
      </c>
      <c r="AZ35" s="50"/>
      <c r="BA35" s="55">
        <f t="shared" si="3"/>
        <v>0</v>
      </c>
      <c r="BB35" s="50">
        <f t="shared" si="3"/>
        <v>0</v>
      </c>
      <c r="BC35" s="158">
        <f t="shared" si="3"/>
        <v>0</v>
      </c>
    </row>
    <row r="36" spans="1:55" ht="15" hidden="1" customHeight="1">
      <c r="A36" s="197" t="s">
        <v>1254</v>
      </c>
      <c r="B36" s="49"/>
      <c r="C36" s="49">
        <v>0</v>
      </c>
      <c r="D36" s="50"/>
      <c r="E36" s="49"/>
      <c r="F36" s="49">
        <v>0</v>
      </c>
      <c r="G36" s="50"/>
      <c r="H36" s="49"/>
      <c r="I36" s="49">
        <v>0</v>
      </c>
      <c r="J36" s="50"/>
      <c r="K36" s="54"/>
      <c r="L36" s="54">
        <v>0</v>
      </c>
      <c r="M36" s="55"/>
      <c r="N36" s="54"/>
      <c r="O36" s="54">
        <v>0</v>
      </c>
      <c r="P36" s="55"/>
      <c r="Q36" s="54"/>
      <c r="R36" s="54">
        <v>0</v>
      </c>
      <c r="S36" s="55"/>
      <c r="T36" s="54"/>
      <c r="U36" s="54">
        <v>0</v>
      </c>
      <c r="V36" s="55"/>
      <c r="W36" s="54"/>
      <c r="X36" s="54">
        <v>0</v>
      </c>
      <c r="Y36" s="55"/>
      <c r="Z36" s="54"/>
      <c r="AA36" s="54">
        <v>0</v>
      </c>
      <c r="AB36" s="55"/>
      <c r="AC36" s="54">
        <v>0</v>
      </c>
      <c r="AD36" s="54">
        <v>0</v>
      </c>
      <c r="AE36" s="55"/>
      <c r="AF36" s="54"/>
      <c r="AG36" s="54">
        <v>0</v>
      </c>
      <c r="AH36" s="55"/>
      <c r="AI36" s="54"/>
      <c r="AJ36" s="54">
        <v>0</v>
      </c>
      <c r="AK36" s="55"/>
      <c r="AL36" s="54"/>
      <c r="AM36" s="54">
        <v>0</v>
      </c>
      <c r="AN36" s="55"/>
      <c r="AO36" s="54"/>
      <c r="AP36" s="54">
        <v>0</v>
      </c>
      <c r="AQ36" s="55"/>
      <c r="AR36" s="54"/>
      <c r="AS36" s="54">
        <v>0</v>
      </c>
      <c r="AT36" s="55"/>
      <c r="AU36" s="49"/>
      <c r="AV36" s="49">
        <v>0</v>
      </c>
      <c r="AW36" s="50"/>
      <c r="AX36" s="49"/>
      <c r="AY36" s="49">
        <v>0</v>
      </c>
      <c r="AZ36" s="50"/>
      <c r="BA36" s="50">
        <f t="shared" si="3"/>
        <v>0</v>
      </c>
      <c r="BB36" s="50">
        <f t="shared" si="3"/>
        <v>0</v>
      </c>
      <c r="BC36" s="158">
        <f t="shared" si="3"/>
        <v>0</v>
      </c>
    </row>
    <row r="37" spans="1:55" ht="15" customHeight="1">
      <c r="A37" s="197" t="s">
        <v>1255</v>
      </c>
      <c r="B37" s="50"/>
      <c r="C37" s="50">
        <v>0</v>
      </c>
      <c r="D37" s="50"/>
      <c r="E37" s="50"/>
      <c r="F37" s="50">
        <v>0</v>
      </c>
      <c r="G37" s="50"/>
      <c r="H37" s="50"/>
      <c r="I37" s="50">
        <v>0</v>
      </c>
      <c r="J37" s="50"/>
      <c r="K37" s="55"/>
      <c r="L37" s="55">
        <v>0</v>
      </c>
      <c r="M37" s="55"/>
      <c r="N37" s="55"/>
      <c r="O37" s="55">
        <v>0</v>
      </c>
      <c r="P37" s="55"/>
      <c r="Q37" s="55"/>
      <c r="R37" s="55">
        <v>0</v>
      </c>
      <c r="S37" s="55"/>
      <c r="T37" s="55"/>
      <c r="U37" s="55">
        <v>0</v>
      </c>
      <c r="V37" s="55"/>
      <c r="W37" s="55"/>
      <c r="X37" s="55">
        <v>0</v>
      </c>
      <c r="Y37" s="55"/>
      <c r="Z37" s="55"/>
      <c r="AA37" s="55">
        <v>0</v>
      </c>
      <c r="AB37" s="55"/>
      <c r="AC37" s="55">
        <v>0</v>
      </c>
      <c r="AD37" s="55">
        <v>0</v>
      </c>
      <c r="AE37" s="55"/>
      <c r="AF37" s="55"/>
      <c r="AG37" s="55">
        <v>0</v>
      </c>
      <c r="AH37" s="55"/>
      <c r="AI37" s="55"/>
      <c r="AJ37" s="55">
        <v>0</v>
      </c>
      <c r="AK37" s="55"/>
      <c r="AL37" s="55"/>
      <c r="AM37" s="55">
        <v>0</v>
      </c>
      <c r="AN37" s="55"/>
      <c r="AO37" s="55"/>
      <c r="AP37" s="55">
        <v>0</v>
      </c>
      <c r="AQ37" s="55"/>
      <c r="AR37" s="55"/>
      <c r="AS37" s="55">
        <v>0</v>
      </c>
      <c r="AT37" s="55"/>
      <c r="AU37" s="50"/>
      <c r="AV37" s="50">
        <v>0</v>
      </c>
      <c r="AW37" s="50"/>
      <c r="AX37" s="50"/>
      <c r="AY37" s="50">
        <v>0</v>
      </c>
      <c r="AZ37" s="50"/>
      <c r="BA37" s="50">
        <f t="shared" si="3"/>
        <v>0</v>
      </c>
      <c r="BB37" s="50">
        <f t="shared" si="3"/>
        <v>0</v>
      </c>
      <c r="BC37" s="158">
        <f t="shared" si="3"/>
        <v>0</v>
      </c>
    </row>
    <row r="38" spans="1:55" ht="15" customHeight="1">
      <c r="A38" s="197" t="s">
        <v>1256</v>
      </c>
      <c r="B38" s="50">
        <v>0</v>
      </c>
      <c r="C38" s="50">
        <v>0</v>
      </c>
      <c r="D38" s="50"/>
      <c r="E38" s="50">
        <v>0</v>
      </c>
      <c r="F38" s="50">
        <v>0</v>
      </c>
      <c r="G38" s="50"/>
      <c r="H38" s="50">
        <v>0</v>
      </c>
      <c r="I38" s="50">
        <v>0</v>
      </c>
      <c r="J38" s="50"/>
      <c r="K38" s="55">
        <v>0</v>
      </c>
      <c r="L38" s="55">
        <v>0</v>
      </c>
      <c r="M38" s="55"/>
      <c r="N38" s="55">
        <v>0</v>
      </c>
      <c r="O38" s="55">
        <v>0</v>
      </c>
      <c r="P38" s="55"/>
      <c r="Q38" s="55">
        <v>0</v>
      </c>
      <c r="R38" s="55">
        <v>0</v>
      </c>
      <c r="S38" s="55"/>
      <c r="T38" s="55">
        <v>0</v>
      </c>
      <c r="U38" s="55">
        <v>0</v>
      </c>
      <c r="V38" s="55"/>
      <c r="W38" s="55">
        <v>0</v>
      </c>
      <c r="X38" s="55">
        <v>0</v>
      </c>
      <c r="Y38" s="55"/>
      <c r="Z38" s="55">
        <v>0</v>
      </c>
      <c r="AA38" s="55">
        <v>0</v>
      </c>
      <c r="AB38" s="55"/>
      <c r="AC38" s="55">
        <v>0</v>
      </c>
      <c r="AD38" s="55">
        <v>0</v>
      </c>
      <c r="AE38" s="55"/>
      <c r="AF38" s="55">
        <v>0</v>
      </c>
      <c r="AG38" s="55">
        <v>0</v>
      </c>
      <c r="AH38" s="55"/>
      <c r="AI38" s="55">
        <v>0</v>
      </c>
      <c r="AJ38" s="55">
        <v>0</v>
      </c>
      <c r="AK38" s="55"/>
      <c r="AL38" s="55">
        <v>0</v>
      </c>
      <c r="AM38" s="55">
        <v>0</v>
      </c>
      <c r="AN38" s="55"/>
      <c r="AO38" s="55">
        <v>0</v>
      </c>
      <c r="AP38" s="55">
        <v>0</v>
      </c>
      <c r="AQ38" s="55"/>
      <c r="AR38" s="55">
        <v>0</v>
      </c>
      <c r="AS38" s="55">
        <v>0</v>
      </c>
      <c r="AT38" s="55"/>
      <c r="AU38" s="50">
        <v>0</v>
      </c>
      <c r="AV38" s="50">
        <v>0</v>
      </c>
      <c r="AW38" s="50"/>
      <c r="AX38" s="50">
        <v>0</v>
      </c>
      <c r="AY38" s="50">
        <v>0</v>
      </c>
      <c r="AZ38" s="50"/>
      <c r="BA38" s="50">
        <f t="shared" si="3"/>
        <v>0</v>
      </c>
      <c r="BB38" s="50">
        <f t="shared" si="3"/>
        <v>0</v>
      </c>
      <c r="BC38" s="158">
        <f t="shared" si="3"/>
        <v>0</v>
      </c>
    </row>
    <row r="39" spans="1:55" ht="15" customHeight="1">
      <c r="A39" s="100" t="s">
        <v>138</v>
      </c>
      <c r="B39" s="50"/>
      <c r="C39" s="50">
        <v>0</v>
      </c>
      <c r="D39" s="50">
        <f>SUM(B39+C39)</f>
        <v>0</v>
      </c>
      <c r="E39" s="50"/>
      <c r="F39" s="50">
        <v>0</v>
      </c>
      <c r="G39" s="50">
        <f>SUM(E39+F39)</f>
        <v>0</v>
      </c>
      <c r="H39" s="50"/>
      <c r="I39" s="50">
        <v>0</v>
      </c>
      <c r="J39" s="50">
        <f>SUM(H39+I39)</f>
        <v>0</v>
      </c>
      <c r="K39" s="55"/>
      <c r="L39" s="55">
        <v>0</v>
      </c>
      <c r="M39" s="55">
        <f>SUM(K39+L39)</f>
        <v>0</v>
      </c>
      <c r="N39" s="55"/>
      <c r="O39" s="55">
        <v>0</v>
      </c>
      <c r="P39" s="55">
        <f>SUM(N39+O39)</f>
        <v>0</v>
      </c>
      <c r="Q39" s="55"/>
      <c r="R39" s="55">
        <v>0</v>
      </c>
      <c r="S39" s="55">
        <f>SUM(Q39+R39)</f>
        <v>0</v>
      </c>
      <c r="T39" s="55"/>
      <c r="U39" s="55">
        <v>0</v>
      </c>
      <c r="V39" s="55">
        <f>SUM(T39+U39)</f>
        <v>0</v>
      </c>
      <c r="W39" s="55"/>
      <c r="X39" s="55">
        <v>0</v>
      </c>
      <c r="Y39" s="55">
        <f>SUM(W39+X39)</f>
        <v>0</v>
      </c>
      <c r="Z39" s="55"/>
      <c r="AA39" s="55">
        <v>0</v>
      </c>
      <c r="AB39" s="55">
        <f>SUM(Z39+AA39)</f>
        <v>0</v>
      </c>
      <c r="AC39" s="55"/>
      <c r="AD39" s="55">
        <v>0</v>
      </c>
      <c r="AE39" s="55">
        <v>0</v>
      </c>
      <c r="AF39" s="55"/>
      <c r="AG39" s="55">
        <v>0</v>
      </c>
      <c r="AH39" s="55">
        <f>SUM(AF39+AG39)</f>
        <v>0</v>
      </c>
      <c r="AI39" s="55"/>
      <c r="AJ39" s="55">
        <v>0</v>
      </c>
      <c r="AK39" s="55">
        <f>SUM(AI39+AJ39)</f>
        <v>0</v>
      </c>
      <c r="AL39" s="55"/>
      <c r="AM39" s="55">
        <v>0</v>
      </c>
      <c r="AN39" s="55">
        <f>SUM(AL39+AM39)</f>
        <v>0</v>
      </c>
      <c r="AO39" s="55"/>
      <c r="AP39" s="55">
        <v>0</v>
      </c>
      <c r="AQ39" s="55">
        <f>SUM(AO39+AP39)</f>
        <v>0</v>
      </c>
      <c r="AR39" s="55"/>
      <c r="AS39" s="55">
        <v>0</v>
      </c>
      <c r="AT39" s="55">
        <f>SUM(AR39+AS39)</f>
        <v>0</v>
      </c>
      <c r="AU39" s="50"/>
      <c r="AV39" s="50">
        <v>0</v>
      </c>
      <c r="AW39" s="50">
        <f>SUM(AU39+AV39)</f>
        <v>0</v>
      </c>
      <c r="AX39" s="50"/>
      <c r="AY39" s="50">
        <v>0</v>
      </c>
      <c r="AZ39" s="50">
        <f>SUM(AX39+AY39)</f>
        <v>0</v>
      </c>
      <c r="BA39" s="50">
        <f>SUM(AU39+B39+E39+AX39+H39+K39+N39+Q39+T39+W39+Z39+AC39+AF39+AI39+AL39+AO39+AR39)</f>
        <v>0</v>
      </c>
      <c r="BB39" s="50">
        <v>0</v>
      </c>
      <c r="BC39" s="158">
        <f>SUM(BA39+BB39)</f>
        <v>0</v>
      </c>
    </row>
    <row r="40" spans="1:55" s="314" customFormat="1" ht="15" customHeight="1">
      <c r="A40" s="100" t="s">
        <v>713</v>
      </c>
      <c r="B40" s="50">
        <v>0</v>
      </c>
      <c r="C40" s="50">
        <v>0</v>
      </c>
      <c r="D40" s="50">
        <f>SUM(B40+C40)</f>
        <v>0</v>
      </c>
      <c r="E40" s="50">
        <v>0</v>
      </c>
      <c r="F40" s="50">
        <v>0</v>
      </c>
      <c r="G40" s="50">
        <f>SUM(E40+F40)</f>
        <v>0</v>
      </c>
      <c r="H40" s="50"/>
      <c r="I40" s="50">
        <v>0</v>
      </c>
      <c r="J40" s="50">
        <f>SUM(H40+I40)</f>
        <v>0</v>
      </c>
      <c r="K40" s="304">
        <v>0</v>
      </c>
      <c r="L40" s="304">
        <v>0</v>
      </c>
      <c r="M40" s="304">
        <f>SUM(K40+L40)</f>
        <v>0</v>
      </c>
      <c r="N40" s="304">
        <v>0</v>
      </c>
      <c r="O40" s="304">
        <v>0</v>
      </c>
      <c r="P40" s="304">
        <f>SUM(N40+O40)</f>
        <v>0</v>
      </c>
      <c r="Q40" s="304">
        <v>0</v>
      </c>
      <c r="R40" s="304">
        <v>0</v>
      </c>
      <c r="S40" s="304">
        <f>SUM(Q40+R40)</f>
        <v>0</v>
      </c>
      <c r="T40" s="304">
        <v>0</v>
      </c>
      <c r="U40" s="304">
        <v>0</v>
      </c>
      <c r="V40" s="304">
        <f>SUM(T40+U40)</f>
        <v>0</v>
      </c>
      <c r="W40" s="304">
        <v>0</v>
      </c>
      <c r="X40" s="304">
        <v>0</v>
      </c>
      <c r="Y40" s="304">
        <f>SUM(W40+X40)</f>
        <v>0</v>
      </c>
      <c r="Z40" s="304">
        <v>0</v>
      </c>
      <c r="AA40" s="304">
        <v>0</v>
      </c>
      <c r="AB40" s="304">
        <f>SUM(Z40+AA40)</f>
        <v>0</v>
      </c>
      <c r="AC40" s="304">
        <v>0</v>
      </c>
      <c r="AD40" s="304">
        <v>0</v>
      </c>
      <c r="AE40" s="304">
        <v>0</v>
      </c>
      <c r="AF40" s="304">
        <v>0</v>
      </c>
      <c r="AG40" s="304">
        <v>0</v>
      </c>
      <c r="AH40" s="304">
        <f>SUM(AF40+AG40)</f>
        <v>0</v>
      </c>
      <c r="AI40" s="304">
        <v>0</v>
      </c>
      <c r="AJ40" s="304">
        <v>0</v>
      </c>
      <c r="AK40" s="304">
        <f>SUM(AI40+AJ40)</f>
        <v>0</v>
      </c>
      <c r="AL40" s="304">
        <v>0</v>
      </c>
      <c r="AM40" s="304">
        <v>0</v>
      </c>
      <c r="AN40" s="304">
        <f>SUM(AL40+AM40)</f>
        <v>0</v>
      </c>
      <c r="AO40" s="304">
        <v>0</v>
      </c>
      <c r="AP40" s="304">
        <v>0</v>
      </c>
      <c r="AQ40" s="304">
        <f>SUM(AO40+AP40)</f>
        <v>0</v>
      </c>
      <c r="AR40" s="304"/>
      <c r="AS40" s="304">
        <v>0</v>
      </c>
      <c r="AT40" s="329">
        <f>SUM(AR40+AS40)</f>
        <v>0</v>
      </c>
      <c r="AU40" s="50"/>
      <c r="AV40" s="50">
        <v>0</v>
      </c>
      <c r="AW40" s="50">
        <f>SUM(AU40+AV40)</f>
        <v>0</v>
      </c>
      <c r="AX40" s="50"/>
      <c r="AY40" s="50">
        <v>0</v>
      </c>
      <c r="AZ40" s="50">
        <f>SUM(AX40+AY40)</f>
        <v>0</v>
      </c>
      <c r="BA40" s="329">
        <f>SUM(AU40+B40+E40+AX40+H40+K40+N40+Q40+T40+W40+Z40+AC40+AF40+AI40+AL40+AO40+AR40)</f>
        <v>0</v>
      </c>
      <c r="BB40" s="329">
        <v>0</v>
      </c>
      <c r="BC40" s="329">
        <f>SUM(BA40+BB40)</f>
        <v>0</v>
      </c>
    </row>
    <row r="41" spans="1:55" s="314" customFormat="1" ht="15" customHeight="1">
      <c r="A41" s="223" t="s">
        <v>518</v>
      </c>
      <c r="B41" s="156">
        <f t="shared" ref="B41:AS41" si="4">SUM(B32:B40)</f>
        <v>0</v>
      </c>
      <c r="C41" s="156">
        <f t="shared" si="4"/>
        <v>68998</v>
      </c>
      <c r="D41" s="156">
        <f t="shared" si="4"/>
        <v>67822</v>
      </c>
      <c r="E41" s="156">
        <f t="shared" si="4"/>
        <v>0</v>
      </c>
      <c r="F41" s="156">
        <f t="shared" si="4"/>
        <v>7191</v>
      </c>
      <c r="G41" s="156">
        <f t="shared" si="4"/>
        <v>4758</v>
      </c>
      <c r="H41" s="156">
        <f t="shared" si="4"/>
        <v>5622</v>
      </c>
      <c r="I41" s="156">
        <f t="shared" si="4"/>
        <v>35447</v>
      </c>
      <c r="J41" s="156">
        <f>SUM(J32:J40)</f>
        <v>30187</v>
      </c>
      <c r="K41" s="156">
        <f t="shared" si="4"/>
        <v>0</v>
      </c>
      <c r="L41" s="156">
        <f t="shared" si="4"/>
        <v>5523</v>
      </c>
      <c r="M41" s="156">
        <f>SUM(M32:M40)</f>
        <v>5523</v>
      </c>
      <c r="N41" s="156">
        <f t="shared" si="4"/>
        <v>0</v>
      </c>
      <c r="O41" s="156">
        <f t="shared" si="4"/>
        <v>19574</v>
      </c>
      <c r="P41" s="156">
        <f>SUM(P32:P40)</f>
        <v>19159</v>
      </c>
      <c r="Q41" s="156">
        <f t="shared" si="4"/>
        <v>0</v>
      </c>
      <c r="R41" s="156">
        <f t="shared" si="4"/>
        <v>21713</v>
      </c>
      <c r="S41" s="156">
        <f>SUM(S32:S40)</f>
        <v>21713</v>
      </c>
      <c r="T41" s="156">
        <f t="shared" si="4"/>
        <v>0</v>
      </c>
      <c r="U41" s="156">
        <f t="shared" si="4"/>
        <v>17470</v>
      </c>
      <c r="V41" s="156">
        <f>SUM(V32:V40)</f>
        <v>17469</v>
      </c>
      <c r="W41" s="156">
        <f t="shared" si="4"/>
        <v>0</v>
      </c>
      <c r="X41" s="156">
        <f t="shared" si="4"/>
        <v>2741</v>
      </c>
      <c r="Y41" s="156">
        <f>SUM(Y32:Y40)</f>
        <v>2605</v>
      </c>
      <c r="Z41" s="156">
        <f t="shared" si="4"/>
        <v>0</v>
      </c>
      <c r="AA41" s="156">
        <f t="shared" si="4"/>
        <v>837</v>
      </c>
      <c r="AB41" s="156">
        <f>SUM(AB32:AB40)</f>
        <v>837</v>
      </c>
      <c r="AC41" s="156">
        <f t="shared" si="4"/>
        <v>0</v>
      </c>
      <c r="AD41" s="156">
        <f t="shared" si="4"/>
        <v>1368</v>
      </c>
      <c r="AE41" s="156">
        <f t="shared" si="4"/>
        <v>1038</v>
      </c>
      <c r="AF41" s="156">
        <f t="shared" si="4"/>
        <v>0</v>
      </c>
      <c r="AG41" s="156">
        <f t="shared" si="4"/>
        <v>2264</v>
      </c>
      <c r="AH41" s="156">
        <f>SUM(AH32:AH40)</f>
        <v>2263</v>
      </c>
      <c r="AI41" s="156">
        <f t="shared" si="4"/>
        <v>0</v>
      </c>
      <c r="AJ41" s="156">
        <f t="shared" si="4"/>
        <v>4661</v>
      </c>
      <c r="AK41" s="156">
        <f>SUM(AK32:AK40)</f>
        <v>4660</v>
      </c>
      <c r="AL41" s="156">
        <f t="shared" si="4"/>
        <v>0</v>
      </c>
      <c r="AM41" s="156">
        <f t="shared" si="4"/>
        <v>2709</v>
      </c>
      <c r="AN41" s="156">
        <f>SUM(AN32:AN40)</f>
        <v>2709</v>
      </c>
      <c r="AO41" s="156">
        <f t="shared" si="4"/>
        <v>0</v>
      </c>
      <c r="AP41" s="156">
        <f t="shared" si="4"/>
        <v>4816</v>
      </c>
      <c r="AQ41" s="156">
        <f>SUM(AQ32:AQ40)</f>
        <v>4816</v>
      </c>
      <c r="AR41" s="156">
        <f t="shared" si="4"/>
        <v>35409</v>
      </c>
      <c r="AS41" s="156">
        <f t="shared" si="4"/>
        <v>255824</v>
      </c>
      <c r="AT41" s="156">
        <f>SUM(AT32:AT40)</f>
        <v>209388</v>
      </c>
      <c r="AU41" s="156">
        <f>SUM(AU32:AU40)</f>
        <v>44220</v>
      </c>
      <c r="AV41" s="156">
        <f>SUM(AV32:AV40)</f>
        <v>208056</v>
      </c>
      <c r="AW41" s="156">
        <f>SUM(AW32:AW40)</f>
        <v>178853</v>
      </c>
      <c r="AX41" s="156">
        <f>SUM(AX33:AX40)</f>
        <v>15240</v>
      </c>
      <c r="AY41" s="156">
        <f>SUM(AY32:AY40)</f>
        <v>36786</v>
      </c>
      <c r="AZ41" s="156">
        <f>SUM(AZ32:AZ40)</f>
        <v>36282</v>
      </c>
      <c r="BA41" s="156">
        <f>SUM(BA32:BA40)</f>
        <v>100491</v>
      </c>
      <c r="BB41" s="156">
        <f>SUM(BB32:BB40)</f>
        <v>695978</v>
      </c>
      <c r="BC41" s="156">
        <f>SUM(BC32:BC40)</f>
        <v>610082</v>
      </c>
    </row>
    <row r="42" spans="1:55" s="314" customFormat="1" ht="15" customHeight="1">
      <c r="A42" s="222" t="s">
        <v>55</v>
      </c>
      <c r="B42" s="156">
        <f t="shared" ref="B42:BC42" si="5">B41+B31</f>
        <v>432913</v>
      </c>
      <c r="C42" s="156">
        <f t="shared" si="5"/>
        <v>529668</v>
      </c>
      <c r="D42" s="156">
        <f t="shared" si="5"/>
        <v>480613</v>
      </c>
      <c r="E42" s="156">
        <f t="shared" si="5"/>
        <v>637123</v>
      </c>
      <c r="F42" s="156">
        <f t="shared" si="5"/>
        <v>658390</v>
      </c>
      <c r="G42" s="156">
        <f t="shared" si="5"/>
        <v>607429</v>
      </c>
      <c r="H42" s="156">
        <f t="shared" si="5"/>
        <v>205812</v>
      </c>
      <c r="I42" s="156">
        <f t="shared" si="5"/>
        <v>267675</v>
      </c>
      <c r="J42" s="156">
        <f t="shared" si="5"/>
        <v>237239</v>
      </c>
      <c r="K42" s="156">
        <f t="shared" si="5"/>
        <v>120840</v>
      </c>
      <c r="L42" s="156">
        <f t="shared" si="5"/>
        <v>132487</v>
      </c>
      <c r="M42" s="156">
        <f t="shared" si="5"/>
        <v>128260</v>
      </c>
      <c r="N42" s="156">
        <f t="shared" si="5"/>
        <v>223119</v>
      </c>
      <c r="O42" s="156">
        <f t="shared" si="5"/>
        <v>261861</v>
      </c>
      <c r="P42" s="156">
        <f t="shared" si="5"/>
        <v>246734</v>
      </c>
      <c r="Q42" s="156">
        <f t="shared" si="5"/>
        <v>161502</v>
      </c>
      <c r="R42" s="156">
        <f t="shared" si="5"/>
        <v>184042</v>
      </c>
      <c r="S42" s="156">
        <f t="shared" si="5"/>
        <v>170914</v>
      </c>
      <c r="T42" s="156">
        <f t="shared" si="5"/>
        <v>229842</v>
      </c>
      <c r="U42" s="156">
        <f t="shared" si="5"/>
        <v>254393</v>
      </c>
      <c r="V42" s="156">
        <f t="shared" si="5"/>
        <v>247726</v>
      </c>
      <c r="W42" s="156">
        <f t="shared" si="5"/>
        <v>140985</v>
      </c>
      <c r="X42" s="156">
        <f t="shared" si="5"/>
        <v>159974</v>
      </c>
      <c r="Y42" s="156">
        <f t="shared" si="5"/>
        <v>155803</v>
      </c>
      <c r="Z42" s="156">
        <f t="shared" si="5"/>
        <v>142933</v>
      </c>
      <c r="AA42" s="156">
        <f t="shared" si="5"/>
        <v>152119</v>
      </c>
      <c r="AB42" s="156">
        <f t="shared" si="5"/>
        <v>144904</v>
      </c>
      <c r="AC42" s="156">
        <f t="shared" si="5"/>
        <v>212245</v>
      </c>
      <c r="AD42" s="156">
        <f t="shared" si="5"/>
        <v>225168</v>
      </c>
      <c r="AE42" s="156">
        <f t="shared" si="5"/>
        <v>212737</v>
      </c>
      <c r="AF42" s="156">
        <f t="shared" si="5"/>
        <v>143401</v>
      </c>
      <c r="AG42" s="156">
        <f t="shared" si="5"/>
        <v>149842</v>
      </c>
      <c r="AH42" s="156">
        <f t="shared" si="5"/>
        <v>144171</v>
      </c>
      <c r="AI42" s="156">
        <f t="shared" si="5"/>
        <v>128219</v>
      </c>
      <c r="AJ42" s="156">
        <f t="shared" si="5"/>
        <v>136910</v>
      </c>
      <c r="AK42" s="156">
        <f t="shared" si="5"/>
        <v>134496</v>
      </c>
      <c r="AL42" s="156">
        <f t="shared" si="5"/>
        <v>142419</v>
      </c>
      <c r="AM42" s="156">
        <f t="shared" si="5"/>
        <v>150555</v>
      </c>
      <c r="AN42" s="156">
        <f t="shared" si="5"/>
        <v>147655</v>
      </c>
      <c r="AO42" s="156">
        <f t="shared" si="5"/>
        <v>116248</v>
      </c>
      <c r="AP42" s="156">
        <f t="shared" si="5"/>
        <v>128490</v>
      </c>
      <c r="AQ42" s="156">
        <f t="shared" si="5"/>
        <v>122940</v>
      </c>
      <c r="AR42" s="156">
        <f t="shared" si="5"/>
        <v>2158588</v>
      </c>
      <c r="AS42" s="156">
        <f t="shared" si="5"/>
        <v>2706265</v>
      </c>
      <c r="AT42" s="156">
        <f t="shared" si="5"/>
        <v>2420558</v>
      </c>
      <c r="AU42" s="156">
        <f t="shared" si="5"/>
        <v>1337383</v>
      </c>
      <c r="AV42" s="156">
        <f t="shared" si="5"/>
        <v>1569540</v>
      </c>
      <c r="AW42" s="156">
        <f>AW41+AW31</f>
        <v>1477329</v>
      </c>
      <c r="AX42" s="156">
        <f>AX41+AX31</f>
        <v>314207</v>
      </c>
      <c r="AY42" s="156">
        <f>AY41+AY31</f>
        <v>357533</v>
      </c>
      <c r="AZ42" s="156">
        <f>AZ41+AZ31</f>
        <v>344678</v>
      </c>
      <c r="BA42" s="156">
        <f t="shared" si="5"/>
        <v>6847779</v>
      </c>
      <c r="BB42" s="156">
        <f t="shared" si="5"/>
        <v>8024912</v>
      </c>
      <c r="BC42" s="156">
        <f t="shared" si="5"/>
        <v>7424186</v>
      </c>
    </row>
    <row r="43" spans="1:55" ht="15" hidden="1" customHeight="1">
      <c r="A43" s="197" t="s">
        <v>601</v>
      </c>
      <c r="B43" s="50">
        <v>0</v>
      </c>
      <c r="C43" s="50">
        <v>0</v>
      </c>
      <c r="D43" s="50">
        <f t="shared" ref="D43:D50" si="6">SUM(B43+C43)</f>
        <v>0</v>
      </c>
      <c r="E43" s="50">
        <v>0</v>
      </c>
      <c r="F43" s="50">
        <v>0</v>
      </c>
      <c r="G43" s="50">
        <f t="shared" ref="G43:G50" si="7">SUM(E43+F43)</f>
        <v>0</v>
      </c>
      <c r="H43" s="50">
        <v>0</v>
      </c>
      <c r="I43" s="50">
        <v>0</v>
      </c>
      <c r="J43" s="50">
        <f t="shared" ref="J43:J50" si="8">SUM(H43+I43)</f>
        <v>0</v>
      </c>
      <c r="K43" s="55">
        <v>0</v>
      </c>
      <c r="L43" s="55">
        <v>0</v>
      </c>
      <c r="M43" s="55">
        <f t="shared" ref="M43:M50" si="9">SUM(K43+L43)</f>
        <v>0</v>
      </c>
      <c r="N43" s="55">
        <v>0</v>
      </c>
      <c r="O43" s="55">
        <v>0</v>
      </c>
      <c r="P43" s="55">
        <f t="shared" ref="P43:P50" si="10">SUM(N43+O43)</f>
        <v>0</v>
      </c>
      <c r="Q43" s="55">
        <v>0</v>
      </c>
      <c r="R43" s="55">
        <v>0</v>
      </c>
      <c r="S43" s="55">
        <f t="shared" ref="S43:S50" si="11">SUM(Q43+R43)</f>
        <v>0</v>
      </c>
      <c r="T43" s="55">
        <v>0</v>
      </c>
      <c r="U43" s="55">
        <v>0</v>
      </c>
      <c r="V43" s="55">
        <f t="shared" ref="V43:V50" si="12">SUM(T43+U43)</f>
        <v>0</v>
      </c>
      <c r="W43" s="55">
        <v>0</v>
      </c>
      <c r="X43" s="55">
        <v>0</v>
      </c>
      <c r="Y43" s="55">
        <f t="shared" ref="Y43:Y50" si="13">SUM(W43+X43)</f>
        <v>0</v>
      </c>
      <c r="Z43" s="55">
        <v>0</v>
      </c>
      <c r="AA43" s="55">
        <v>0</v>
      </c>
      <c r="AB43" s="55">
        <f t="shared" ref="AB43:AB50" si="14">SUM(Z43+AA43)</f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f t="shared" ref="AH43:AH50" si="15">SUM(AF43+AG43)</f>
        <v>0</v>
      </c>
      <c r="AI43" s="55">
        <v>0</v>
      </c>
      <c r="AJ43" s="55">
        <v>0</v>
      </c>
      <c r="AK43" s="55">
        <f t="shared" ref="AK43:AK50" si="16">SUM(AI43+AJ43)</f>
        <v>0</v>
      </c>
      <c r="AL43" s="55">
        <v>0</v>
      </c>
      <c r="AM43" s="55">
        <v>0</v>
      </c>
      <c r="AN43" s="55">
        <f t="shared" ref="AN43:AN50" si="17">SUM(AL43+AM43)</f>
        <v>0</v>
      </c>
      <c r="AO43" s="55">
        <v>0</v>
      </c>
      <c r="AP43" s="55">
        <v>0</v>
      </c>
      <c r="AQ43" s="55">
        <f t="shared" ref="AQ43:AQ50" si="18">SUM(AO43+AP43)</f>
        <v>0</v>
      </c>
      <c r="AR43" s="55">
        <v>0</v>
      </c>
      <c r="AS43" s="55">
        <v>0</v>
      </c>
      <c r="AT43" s="55">
        <f t="shared" ref="AT43:AT50" si="19">SUM(AR43+AS43)</f>
        <v>0</v>
      </c>
      <c r="AU43" s="50">
        <v>0</v>
      </c>
      <c r="AV43" s="50">
        <v>0</v>
      </c>
      <c r="AW43" s="50">
        <f t="shared" ref="AW43:AW50" si="20">SUM(AU43+AV43)</f>
        <v>0</v>
      </c>
      <c r="AX43" s="50">
        <v>0</v>
      </c>
      <c r="AY43" s="50">
        <v>0</v>
      </c>
      <c r="AZ43" s="50">
        <f t="shared" ref="AZ43:AZ50" si="21">SUM(AX43+AY43)</f>
        <v>0</v>
      </c>
      <c r="BA43" s="50">
        <f t="shared" ref="BA43:BC55" si="22">SUM(AU43+B43+E43+AX43+H43+K43+N43+Q43+T43+W43+Z43+AC43+AF43+AI43+AL43+AO43+AR43)</f>
        <v>0</v>
      </c>
      <c r="BB43" s="50">
        <v>0</v>
      </c>
      <c r="BC43" s="277">
        <f t="shared" ref="BC43:BC50" si="23">SUM(BA43+BB43)</f>
        <v>0</v>
      </c>
    </row>
    <row r="44" spans="1:55" ht="15" hidden="1" customHeight="1">
      <c r="A44" s="197" t="s">
        <v>788</v>
      </c>
      <c r="B44" s="50">
        <v>0</v>
      </c>
      <c r="C44" s="50">
        <v>0</v>
      </c>
      <c r="D44" s="50">
        <f t="shared" si="6"/>
        <v>0</v>
      </c>
      <c r="E44" s="50">
        <v>0</v>
      </c>
      <c r="F44" s="50">
        <v>0</v>
      </c>
      <c r="G44" s="50">
        <f t="shared" si="7"/>
        <v>0</v>
      </c>
      <c r="H44" s="50">
        <v>0</v>
      </c>
      <c r="I44" s="50">
        <v>0</v>
      </c>
      <c r="J44" s="50">
        <f t="shared" si="8"/>
        <v>0</v>
      </c>
      <c r="K44" s="55">
        <v>0</v>
      </c>
      <c r="L44" s="55">
        <v>0</v>
      </c>
      <c r="M44" s="55">
        <f t="shared" si="9"/>
        <v>0</v>
      </c>
      <c r="N44" s="55">
        <v>0</v>
      </c>
      <c r="O44" s="55">
        <v>0</v>
      </c>
      <c r="P44" s="55">
        <f t="shared" si="10"/>
        <v>0</v>
      </c>
      <c r="Q44" s="55">
        <v>0</v>
      </c>
      <c r="R44" s="55">
        <v>0</v>
      </c>
      <c r="S44" s="55">
        <f t="shared" si="11"/>
        <v>0</v>
      </c>
      <c r="T44" s="55">
        <v>0</v>
      </c>
      <c r="U44" s="55">
        <v>0</v>
      </c>
      <c r="V44" s="55">
        <f t="shared" si="12"/>
        <v>0</v>
      </c>
      <c r="W44" s="55">
        <v>0</v>
      </c>
      <c r="X44" s="55">
        <v>0</v>
      </c>
      <c r="Y44" s="55">
        <f t="shared" si="13"/>
        <v>0</v>
      </c>
      <c r="Z44" s="55">
        <v>0</v>
      </c>
      <c r="AA44" s="55">
        <v>0</v>
      </c>
      <c r="AB44" s="55">
        <f t="shared" si="14"/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f t="shared" si="15"/>
        <v>0</v>
      </c>
      <c r="AI44" s="55">
        <v>0</v>
      </c>
      <c r="AJ44" s="55">
        <v>0</v>
      </c>
      <c r="AK44" s="55">
        <f t="shared" si="16"/>
        <v>0</v>
      </c>
      <c r="AL44" s="55">
        <v>0</v>
      </c>
      <c r="AM44" s="55">
        <v>0</v>
      </c>
      <c r="AN44" s="55">
        <f t="shared" si="17"/>
        <v>0</v>
      </c>
      <c r="AO44" s="55">
        <v>0</v>
      </c>
      <c r="AP44" s="55">
        <v>0</v>
      </c>
      <c r="AQ44" s="55">
        <f t="shared" si="18"/>
        <v>0</v>
      </c>
      <c r="AR44" s="55">
        <v>0</v>
      </c>
      <c r="AS44" s="55">
        <v>0</v>
      </c>
      <c r="AT44" s="55">
        <f t="shared" si="19"/>
        <v>0</v>
      </c>
      <c r="AU44" s="50">
        <v>0</v>
      </c>
      <c r="AV44" s="50">
        <v>0</v>
      </c>
      <c r="AW44" s="50">
        <f t="shared" si="20"/>
        <v>0</v>
      </c>
      <c r="AX44" s="50">
        <v>0</v>
      </c>
      <c r="AY44" s="50">
        <v>0</v>
      </c>
      <c r="AZ44" s="50">
        <f t="shared" si="21"/>
        <v>0</v>
      </c>
      <c r="BA44" s="50">
        <f t="shared" si="22"/>
        <v>0</v>
      </c>
      <c r="BB44" s="50">
        <v>0</v>
      </c>
      <c r="BC44" s="277">
        <f t="shared" si="23"/>
        <v>0</v>
      </c>
    </row>
    <row r="45" spans="1:55" ht="15" hidden="1" customHeight="1">
      <c r="A45" s="197" t="s">
        <v>599</v>
      </c>
      <c r="B45" s="50">
        <v>0</v>
      </c>
      <c r="C45" s="50">
        <v>0</v>
      </c>
      <c r="D45" s="50">
        <f t="shared" si="6"/>
        <v>0</v>
      </c>
      <c r="E45" s="50">
        <v>0</v>
      </c>
      <c r="F45" s="50">
        <v>0</v>
      </c>
      <c r="G45" s="50">
        <f t="shared" si="7"/>
        <v>0</v>
      </c>
      <c r="H45" s="50">
        <v>0</v>
      </c>
      <c r="I45" s="50">
        <v>0</v>
      </c>
      <c r="J45" s="50">
        <f t="shared" si="8"/>
        <v>0</v>
      </c>
      <c r="K45" s="55">
        <v>0</v>
      </c>
      <c r="L45" s="55">
        <v>0</v>
      </c>
      <c r="M45" s="55">
        <f t="shared" si="9"/>
        <v>0</v>
      </c>
      <c r="N45" s="55">
        <v>0</v>
      </c>
      <c r="O45" s="55">
        <v>0</v>
      </c>
      <c r="P45" s="55">
        <f t="shared" si="10"/>
        <v>0</v>
      </c>
      <c r="Q45" s="55">
        <v>0</v>
      </c>
      <c r="R45" s="55">
        <v>0</v>
      </c>
      <c r="S45" s="55">
        <f t="shared" si="11"/>
        <v>0</v>
      </c>
      <c r="T45" s="55">
        <v>0</v>
      </c>
      <c r="U45" s="55">
        <v>0</v>
      </c>
      <c r="V45" s="55">
        <f t="shared" si="12"/>
        <v>0</v>
      </c>
      <c r="W45" s="55">
        <v>0</v>
      </c>
      <c r="X45" s="55">
        <v>0</v>
      </c>
      <c r="Y45" s="55">
        <f t="shared" si="13"/>
        <v>0</v>
      </c>
      <c r="Z45" s="55">
        <v>0</v>
      </c>
      <c r="AA45" s="55">
        <v>0</v>
      </c>
      <c r="AB45" s="55">
        <f t="shared" si="14"/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f t="shared" si="15"/>
        <v>0</v>
      </c>
      <c r="AI45" s="55">
        <v>0</v>
      </c>
      <c r="AJ45" s="55">
        <v>0</v>
      </c>
      <c r="AK45" s="55">
        <f t="shared" si="16"/>
        <v>0</v>
      </c>
      <c r="AL45" s="55">
        <v>0</v>
      </c>
      <c r="AM45" s="55">
        <v>0</v>
      </c>
      <c r="AN45" s="55">
        <f t="shared" si="17"/>
        <v>0</v>
      </c>
      <c r="AO45" s="55">
        <v>0</v>
      </c>
      <c r="AP45" s="55">
        <v>0</v>
      </c>
      <c r="AQ45" s="55">
        <f t="shared" si="18"/>
        <v>0</v>
      </c>
      <c r="AR45" s="55">
        <v>0</v>
      </c>
      <c r="AS45" s="55">
        <v>0</v>
      </c>
      <c r="AT45" s="55">
        <f t="shared" si="19"/>
        <v>0</v>
      </c>
      <c r="AU45" s="50">
        <v>0</v>
      </c>
      <c r="AV45" s="50">
        <v>0</v>
      </c>
      <c r="AW45" s="50">
        <f t="shared" si="20"/>
        <v>0</v>
      </c>
      <c r="AX45" s="50">
        <v>0</v>
      </c>
      <c r="AY45" s="50">
        <v>0</v>
      </c>
      <c r="AZ45" s="50">
        <f t="shared" si="21"/>
        <v>0</v>
      </c>
      <c r="BA45" s="50">
        <f t="shared" si="22"/>
        <v>0</v>
      </c>
      <c r="BB45" s="50">
        <v>0</v>
      </c>
      <c r="BC45" s="277">
        <f t="shared" si="23"/>
        <v>0</v>
      </c>
    </row>
    <row r="46" spans="1:55" ht="15" hidden="1" customHeight="1">
      <c r="A46" s="197" t="s">
        <v>600</v>
      </c>
      <c r="B46" s="50">
        <v>0</v>
      </c>
      <c r="C46" s="50">
        <v>0</v>
      </c>
      <c r="D46" s="50">
        <f t="shared" si="6"/>
        <v>0</v>
      </c>
      <c r="E46" s="50">
        <v>0</v>
      </c>
      <c r="F46" s="50">
        <v>0</v>
      </c>
      <c r="G46" s="50">
        <f t="shared" si="7"/>
        <v>0</v>
      </c>
      <c r="H46" s="50">
        <v>0</v>
      </c>
      <c r="I46" s="50">
        <v>0</v>
      </c>
      <c r="J46" s="50">
        <f t="shared" si="8"/>
        <v>0</v>
      </c>
      <c r="K46" s="55">
        <v>0</v>
      </c>
      <c r="L46" s="55">
        <v>0</v>
      </c>
      <c r="M46" s="55">
        <f t="shared" si="9"/>
        <v>0</v>
      </c>
      <c r="N46" s="55">
        <v>0</v>
      </c>
      <c r="O46" s="55">
        <v>0</v>
      </c>
      <c r="P46" s="55">
        <f t="shared" si="10"/>
        <v>0</v>
      </c>
      <c r="Q46" s="55">
        <v>0</v>
      </c>
      <c r="R46" s="55">
        <v>0</v>
      </c>
      <c r="S46" s="55">
        <f t="shared" si="11"/>
        <v>0</v>
      </c>
      <c r="T46" s="55">
        <v>0</v>
      </c>
      <c r="U46" s="55">
        <v>0</v>
      </c>
      <c r="V46" s="55">
        <f t="shared" si="12"/>
        <v>0</v>
      </c>
      <c r="W46" s="55">
        <v>0</v>
      </c>
      <c r="X46" s="55">
        <v>0</v>
      </c>
      <c r="Y46" s="55">
        <f t="shared" si="13"/>
        <v>0</v>
      </c>
      <c r="Z46" s="55">
        <v>0</v>
      </c>
      <c r="AA46" s="55">
        <v>0</v>
      </c>
      <c r="AB46" s="55">
        <f t="shared" si="14"/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f t="shared" si="15"/>
        <v>0</v>
      </c>
      <c r="AI46" s="55">
        <v>0</v>
      </c>
      <c r="AJ46" s="55">
        <v>0</v>
      </c>
      <c r="AK46" s="55">
        <f t="shared" si="16"/>
        <v>0</v>
      </c>
      <c r="AL46" s="55">
        <v>0</v>
      </c>
      <c r="AM46" s="55">
        <v>0</v>
      </c>
      <c r="AN46" s="55">
        <f t="shared" si="17"/>
        <v>0</v>
      </c>
      <c r="AO46" s="55">
        <v>0</v>
      </c>
      <c r="AP46" s="55">
        <v>0</v>
      </c>
      <c r="AQ46" s="55">
        <f t="shared" si="18"/>
        <v>0</v>
      </c>
      <c r="AR46" s="55">
        <v>0</v>
      </c>
      <c r="AS46" s="55">
        <v>0</v>
      </c>
      <c r="AT46" s="55">
        <f t="shared" si="19"/>
        <v>0</v>
      </c>
      <c r="AU46" s="50">
        <v>0</v>
      </c>
      <c r="AV46" s="50">
        <v>0</v>
      </c>
      <c r="AW46" s="50">
        <f t="shared" si="20"/>
        <v>0</v>
      </c>
      <c r="AX46" s="50">
        <v>0</v>
      </c>
      <c r="AY46" s="50">
        <v>0</v>
      </c>
      <c r="AZ46" s="50">
        <f t="shared" si="21"/>
        <v>0</v>
      </c>
      <c r="BA46" s="50">
        <f t="shared" si="22"/>
        <v>0</v>
      </c>
      <c r="BB46" s="50">
        <v>0</v>
      </c>
      <c r="BC46" s="277">
        <f t="shared" si="23"/>
        <v>0</v>
      </c>
    </row>
    <row r="47" spans="1:55" ht="15" hidden="1" customHeight="1">
      <c r="A47" s="197" t="s">
        <v>602</v>
      </c>
      <c r="B47" s="50">
        <v>0</v>
      </c>
      <c r="C47" s="50">
        <v>0</v>
      </c>
      <c r="D47" s="50">
        <f t="shared" si="6"/>
        <v>0</v>
      </c>
      <c r="E47" s="50">
        <v>0</v>
      </c>
      <c r="F47" s="50">
        <v>0</v>
      </c>
      <c r="G47" s="50">
        <f t="shared" si="7"/>
        <v>0</v>
      </c>
      <c r="H47" s="50">
        <v>0</v>
      </c>
      <c r="I47" s="50">
        <v>0</v>
      </c>
      <c r="J47" s="50">
        <f t="shared" si="8"/>
        <v>0</v>
      </c>
      <c r="K47" s="55">
        <v>0</v>
      </c>
      <c r="L47" s="55">
        <v>0</v>
      </c>
      <c r="M47" s="55">
        <f t="shared" si="9"/>
        <v>0</v>
      </c>
      <c r="N47" s="55">
        <v>0</v>
      </c>
      <c r="O47" s="55">
        <v>0</v>
      </c>
      <c r="P47" s="55">
        <f t="shared" si="10"/>
        <v>0</v>
      </c>
      <c r="Q47" s="55">
        <v>0</v>
      </c>
      <c r="R47" s="55">
        <v>0</v>
      </c>
      <c r="S47" s="55">
        <f t="shared" si="11"/>
        <v>0</v>
      </c>
      <c r="T47" s="55">
        <v>0</v>
      </c>
      <c r="U47" s="55">
        <v>0</v>
      </c>
      <c r="V47" s="55">
        <f t="shared" si="12"/>
        <v>0</v>
      </c>
      <c r="W47" s="55">
        <v>0</v>
      </c>
      <c r="X47" s="55">
        <v>0</v>
      </c>
      <c r="Y47" s="55">
        <f t="shared" si="13"/>
        <v>0</v>
      </c>
      <c r="Z47" s="55">
        <v>0</v>
      </c>
      <c r="AA47" s="55">
        <v>0</v>
      </c>
      <c r="AB47" s="55">
        <f t="shared" si="14"/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f t="shared" si="15"/>
        <v>0</v>
      </c>
      <c r="AI47" s="55">
        <v>0</v>
      </c>
      <c r="AJ47" s="55">
        <v>0</v>
      </c>
      <c r="AK47" s="55">
        <f t="shared" si="16"/>
        <v>0</v>
      </c>
      <c r="AL47" s="55">
        <v>0</v>
      </c>
      <c r="AM47" s="55">
        <v>0</v>
      </c>
      <c r="AN47" s="55">
        <f t="shared" si="17"/>
        <v>0</v>
      </c>
      <c r="AO47" s="55">
        <v>0</v>
      </c>
      <c r="AP47" s="55">
        <v>0</v>
      </c>
      <c r="AQ47" s="55">
        <f t="shared" si="18"/>
        <v>0</v>
      </c>
      <c r="AR47" s="55">
        <v>0</v>
      </c>
      <c r="AS47" s="55">
        <v>0</v>
      </c>
      <c r="AT47" s="55">
        <f t="shared" si="19"/>
        <v>0</v>
      </c>
      <c r="AU47" s="50">
        <v>0</v>
      </c>
      <c r="AV47" s="50">
        <v>0</v>
      </c>
      <c r="AW47" s="50">
        <f t="shared" si="20"/>
        <v>0</v>
      </c>
      <c r="AX47" s="50">
        <v>0</v>
      </c>
      <c r="AY47" s="50">
        <v>0</v>
      </c>
      <c r="AZ47" s="50">
        <f t="shared" si="21"/>
        <v>0</v>
      </c>
      <c r="BA47" s="50">
        <f t="shared" si="22"/>
        <v>0</v>
      </c>
      <c r="BB47" s="50">
        <v>0</v>
      </c>
      <c r="BC47" s="277">
        <f t="shared" si="23"/>
        <v>0</v>
      </c>
    </row>
    <row r="48" spans="1:55" ht="15" hidden="1" customHeight="1">
      <c r="A48" s="197" t="s">
        <v>603</v>
      </c>
      <c r="B48" s="50">
        <v>0</v>
      </c>
      <c r="C48" s="50">
        <v>0</v>
      </c>
      <c r="D48" s="50">
        <f t="shared" si="6"/>
        <v>0</v>
      </c>
      <c r="E48" s="50">
        <v>0</v>
      </c>
      <c r="F48" s="50">
        <v>0</v>
      </c>
      <c r="G48" s="50">
        <f t="shared" si="7"/>
        <v>0</v>
      </c>
      <c r="H48" s="50">
        <v>0</v>
      </c>
      <c r="I48" s="50">
        <v>0</v>
      </c>
      <c r="J48" s="50">
        <f t="shared" si="8"/>
        <v>0</v>
      </c>
      <c r="K48" s="55">
        <v>0</v>
      </c>
      <c r="L48" s="55">
        <v>0</v>
      </c>
      <c r="M48" s="55">
        <f t="shared" si="9"/>
        <v>0</v>
      </c>
      <c r="N48" s="55">
        <v>0</v>
      </c>
      <c r="O48" s="55">
        <v>0</v>
      </c>
      <c r="P48" s="55">
        <f t="shared" si="10"/>
        <v>0</v>
      </c>
      <c r="Q48" s="55">
        <v>0</v>
      </c>
      <c r="R48" s="55">
        <v>0</v>
      </c>
      <c r="S48" s="55">
        <f t="shared" si="11"/>
        <v>0</v>
      </c>
      <c r="T48" s="55">
        <v>0</v>
      </c>
      <c r="U48" s="55">
        <v>0</v>
      </c>
      <c r="V48" s="55">
        <f t="shared" si="12"/>
        <v>0</v>
      </c>
      <c r="W48" s="55">
        <v>0</v>
      </c>
      <c r="X48" s="55">
        <v>0</v>
      </c>
      <c r="Y48" s="55">
        <f t="shared" si="13"/>
        <v>0</v>
      </c>
      <c r="Z48" s="55">
        <v>0</v>
      </c>
      <c r="AA48" s="55">
        <v>0</v>
      </c>
      <c r="AB48" s="55">
        <f t="shared" si="14"/>
        <v>0</v>
      </c>
      <c r="AC48" s="55">
        <v>0</v>
      </c>
      <c r="AD48" s="55">
        <v>0</v>
      </c>
      <c r="AE48" s="55">
        <v>0</v>
      </c>
      <c r="AF48" s="55">
        <v>0</v>
      </c>
      <c r="AG48" s="55">
        <v>0</v>
      </c>
      <c r="AH48" s="55">
        <f t="shared" si="15"/>
        <v>0</v>
      </c>
      <c r="AI48" s="55">
        <v>0</v>
      </c>
      <c r="AJ48" s="55">
        <v>0</v>
      </c>
      <c r="AK48" s="55">
        <f t="shared" si="16"/>
        <v>0</v>
      </c>
      <c r="AL48" s="55">
        <v>0</v>
      </c>
      <c r="AM48" s="55">
        <v>0</v>
      </c>
      <c r="AN48" s="55">
        <f t="shared" si="17"/>
        <v>0</v>
      </c>
      <c r="AO48" s="55">
        <v>0</v>
      </c>
      <c r="AP48" s="55">
        <v>0</v>
      </c>
      <c r="AQ48" s="55">
        <f t="shared" si="18"/>
        <v>0</v>
      </c>
      <c r="AR48" s="55">
        <v>0</v>
      </c>
      <c r="AS48" s="55">
        <v>0</v>
      </c>
      <c r="AT48" s="55">
        <f t="shared" si="19"/>
        <v>0</v>
      </c>
      <c r="AU48" s="50">
        <v>0</v>
      </c>
      <c r="AV48" s="50">
        <v>0</v>
      </c>
      <c r="AW48" s="50">
        <f t="shared" si="20"/>
        <v>0</v>
      </c>
      <c r="AX48" s="50">
        <v>0</v>
      </c>
      <c r="AY48" s="50">
        <v>0</v>
      </c>
      <c r="AZ48" s="50">
        <f t="shared" si="21"/>
        <v>0</v>
      </c>
      <c r="BA48" s="50">
        <f t="shared" si="22"/>
        <v>0</v>
      </c>
      <c r="BB48" s="50">
        <v>0</v>
      </c>
      <c r="BC48" s="277">
        <f t="shared" si="23"/>
        <v>0</v>
      </c>
    </row>
    <row r="49" spans="1:55" ht="15" hidden="1" customHeight="1">
      <c r="A49" s="197" t="s">
        <v>604</v>
      </c>
      <c r="B49" s="50"/>
      <c r="C49" s="50">
        <v>0</v>
      </c>
      <c r="D49" s="50">
        <f t="shared" si="6"/>
        <v>0</v>
      </c>
      <c r="E49" s="50">
        <v>0</v>
      </c>
      <c r="F49" s="50">
        <v>0</v>
      </c>
      <c r="G49" s="50">
        <f t="shared" si="7"/>
        <v>0</v>
      </c>
      <c r="H49" s="50">
        <v>0</v>
      </c>
      <c r="I49" s="50">
        <v>0</v>
      </c>
      <c r="J49" s="50">
        <f t="shared" si="8"/>
        <v>0</v>
      </c>
      <c r="K49" s="55"/>
      <c r="L49" s="55">
        <v>0</v>
      </c>
      <c r="M49" s="55">
        <f t="shared" si="9"/>
        <v>0</v>
      </c>
      <c r="N49" s="55"/>
      <c r="O49" s="55">
        <v>0</v>
      </c>
      <c r="P49" s="55">
        <f t="shared" si="10"/>
        <v>0</v>
      </c>
      <c r="Q49" s="55"/>
      <c r="R49" s="55">
        <v>0</v>
      </c>
      <c r="S49" s="55">
        <f t="shared" si="11"/>
        <v>0</v>
      </c>
      <c r="T49" s="55"/>
      <c r="U49" s="55">
        <v>0</v>
      </c>
      <c r="V49" s="55">
        <f t="shared" si="12"/>
        <v>0</v>
      </c>
      <c r="W49" s="55">
        <v>0</v>
      </c>
      <c r="X49" s="55">
        <v>0</v>
      </c>
      <c r="Y49" s="55">
        <f t="shared" si="13"/>
        <v>0</v>
      </c>
      <c r="Z49" s="55"/>
      <c r="AA49" s="55">
        <v>0</v>
      </c>
      <c r="AB49" s="55">
        <f t="shared" si="14"/>
        <v>0</v>
      </c>
      <c r="AC49" s="55">
        <v>0</v>
      </c>
      <c r="AD49" s="55">
        <v>0</v>
      </c>
      <c r="AE49" s="55">
        <v>0</v>
      </c>
      <c r="AF49" s="55"/>
      <c r="AG49" s="55">
        <v>0</v>
      </c>
      <c r="AH49" s="55">
        <f t="shared" si="15"/>
        <v>0</v>
      </c>
      <c r="AI49" s="55"/>
      <c r="AJ49" s="55">
        <v>0</v>
      </c>
      <c r="AK49" s="55">
        <f t="shared" si="16"/>
        <v>0</v>
      </c>
      <c r="AL49" s="55"/>
      <c r="AM49" s="55">
        <v>0</v>
      </c>
      <c r="AN49" s="55">
        <f t="shared" si="17"/>
        <v>0</v>
      </c>
      <c r="AO49" s="55"/>
      <c r="AP49" s="55">
        <v>0</v>
      </c>
      <c r="AQ49" s="55">
        <f t="shared" si="18"/>
        <v>0</v>
      </c>
      <c r="AR49" s="55">
        <v>0</v>
      </c>
      <c r="AS49" s="55">
        <v>0</v>
      </c>
      <c r="AT49" s="55">
        <f t="shared" si="19"/>
        <v>0</v>
      </c>
      <c r="AU49" s="50"/>
      <c r="AV49" s="50">
        <v>0</v>
      </c>
      <c r="AW49" s="50">
        <f t="shared" si="20"/>
        <v>0</v>
      </c>
      <c r="AX49" s="50">
        <v>0</v>
      </c>
      <c r="AY49" s="50">
        <v>0</v>
      </c>
      <c r="AZ49" s="50">
        <f t="shared" si="21"/>
        <v>0</v>
      </c>
      <c r="BA49" s="50">
        <f t="shared" si="22"/>
        <v>0</v>
      </c>
      <c r="BB49" s="50">
        <v>0</v>
      </c>
      <c r="BC49" s="277">
        <f t="shared" si="23"/>
        <v>0</v>
      </c>
    </row>
    <row r="50" spans="1:55" ht="15" hidden="1" customHeight="1">
      <c r="A50" s="197" t="s">
        <v>605</v>
      </c>
      <c r="B50" s="50"/>
      <c r="C50" s="50">
        <v>0</v>
      </c>
      <c r="D50" s="50">
        <f t="shared" si="6"/>
        <v>0</v>
      </c>
      <c r="E50" s="50">
        <v>0</v>
      </c>
      <c r="F50" s="50">
        <v>0</v>
      </c>
      <c r="G50" s="50">
        <f t="shared" si="7"/>
        <v>0</v>
      </c>
      <c r="H50" s="50">
        <v>0</v>
      </c>
      <c r="I50" s="50">
        <v>0</v>
      </c>
      <c r="J50" s="50">
        <f t="shared" si="8"/>
        <v>0</v>
      </c>
      <c r="K50" s="55"/>
      <c r="L50" s="55">
        <v>0</v>
      </c>
      <c r="M50" s="55">
        <f t="shared" si="9"/>
        <v>0</v>
      </c>
      <c r="N50" s="55"/>
      <c r="O50" s="55">
        <v>0</v>
      </c>
      <c r="P50" s="55">
        <f t="shared" si="10"/>
        <v>0</v>
      </c>
      <c r="Q50" s="55"/>
      <c r="R50" s="55">
        <v>0</v>
      </c>
      <c r="S50" s="55">
        <f t="shared" si="11"/>
        <v>0</v>
      </c>
      <c r="T50" s="55"/>
      <c r="U50" s="55">
        <v>0</v>
      </c>
      <c r="V50" s="55">
        <f t="shared" si="12"/>
        <v>0</v>
      </c>
      <c r="W50" s="55">
        <v>0</v>
      </c>
      <c r="X50" s="55">
        <v>0</v>
      </c>
      <c r="Y50" s="55">
        <f t="shared" si="13"/>
        <v>0</v>
      </c>
      <c r="Z50" s="55"/>
      <c r="AA50" s="55">
        <v>0</v>
      </c>
      <c r="AB50" s="55">
        <f t="shared" si="14"/>
        <v>0</v>
      </c>
      <c r="AC50" s="55">
        <v>0</v>
      </c>
      <c r="AD50" s="55">
        <v>0</v>
      </c>
      <c r="AE50" s="55">
        <v>0</v>
      </c>
      <c r="AF50" s="55"/>
      <c r="AG50" s="55">
        <v>0</v>
      </c>
      <c r="AH50" s="55">
        <f t="shared" si="15"/>
        <v>0</v>
      </c>
      <c r="AI50" s="55"/>
      <c r="AJ50" s="55">
        <v>0</v>
      </c>
      <c r="AK50" s="55">
        <f t="shared" si="16"/>
        <v>0</v>
      </c>
      <c r="AL50" s="55"/>
      <c r="AM50" s="55">
        <v>0</v>
      </c>
      <c r="AN50" s="55">
        <f t="shared" si="17"/>
        <v>0</v>
      </c>
      <c r="AO50" s="55"/>
      <c r="AP50" s="55">
        <v>0</v>
      </c>
      <c r="AQ50" s="55">
        <f t="shared" si="18"/>
        <v>0</v>
      </c>
      <c r="AR50" s="55">
        <v>0</v>
      </c>
      <c r="AS50" s="55">
        <v>0</v>
      </c>
      <c r="AT50" s="55">
        <f t="shared" si="19"/>
        <v>0</v>
      </c>
      <c r="AU50" s="50"/>
      <c r="AV50" s="50">
        <v>0</v>
      </c>
      <c r="AW50" s="50">
        <f t="shared" si="20"/>
        <v>0</v>
      </c>
      <c r="AX50" s="50">
        <v>0</v>
      </c>
      <c r="AY50" s="50">
        <v>0</v>
      </c>
      <c r="AZ50" s="50">
        <f t="shared" si="21"/>
        <v>0</v>
      </c>
      <c r="BA50" s="50">
        <f t="shared" si="22"/>
        <v>0</v>
      </c>
      <c r="BB50" s="50">
        <v>0</v>
      </c>
      <c r="BC50" s="277">
        <f t="shared" si="23"/>
        <v>0</v>
      </c>
    </row>
    <row r="51" spans="1:55" ht="15" customHeight="1">
      <c r="A51" s="197" t="s">
        <v>606</v>
      </c>
      <c r="B51" s="50"/>
      <c r="C51" s="50">
        <v>0</v>
      </c>
      <c r="D51" s="50"/>
      <c r="E51" s="50">
        <v>0</v>
      </c>
      <c r="F51" s="50">
        <v>0</v>
      </c>
      <c r="G51" s="50"/>
      <c r="H51" s="50">
        <v>0</v>
      </c>
      <c r="I51" s="50">
        <v>0</v>
      </c>
      <c r="J51" s="50"/>
      <c r="K51" s="55"/>
      <c r="L51" s="55">
        <v>0</v>
      </c>
      <c r="M51" s="55"/>
      <c r="N51" s="55"/>
      <c r="O51" s="55">
        <v>0</v>
      </c>
      <c r="P51" s="55"/>
      <c r="Q51" s="55"/>
      <c r="R51" s="55">
        <v>0</v>
      </c>
      <c r="S51" s="55"/>
      <c r="T51" s="55"/>
      <c r="U51" s="55">
        <v>0</v>
      </c>
      <c r="V51" s="55"/>
      <c r="W51" s="55">
        <v>0</v>
      </c>
      <c r="X51" s="55">
        <v>0</v>
      </c>
      <c r="Y51" s="55"/>
      <c r="Z51" s="55"/>
      <c r="AA51" s="55">
        <v>0</v>
      </c>
      <c r="AB51" s="55"/>
      <c r="AC51" s="55">
        <v>0</v>
      </c>
      <c r="AD51" s="55">
        <v>0</v>
      </c>
      <c r="AE51" s="55"/>
      <c r="AF51" s="55"/>
      <c r="AG51" s="55">
        <v>0</v>
      </c>
      <c r="AH51" s="55"/>
      <c r="AI51" s="55"/>
      <c r="AJ51" s="55">
        <v>0</v>
      </c>
      <c r="AK51" s="55"/>
      <c r="AL51" s="55"/>
      <c r="AM51" s="55">
        <v>0</v>
      </c>
      <c r="AN51" s="55"/>
      <c r="AO51" s="55"/>
      <c r="AP51" s="55">
        <v>0</v>
      </c>
      <c r="AQ51" s="55"/>
      <c r="AR51" s="55">
        <v>0</v>
      </c>
      <c r="AS51" s="55">
        <v>0</v>
      </c>
      <c r="AT51" s="55"/>
      <c r="AU51" s="50"/>
      <c r="AV51" s="50">
        <v>0</v>
      </c>
      <c r="AW51" s="50"/>
      <c r="AX51" s="50">
        <v>0</v>
      </c>
      <c r="AY51" s="50">
        <v>0</v>
      </c>
      <c r="AZ51" s="50"/>
      <c r="BA51" s="50">
        <f t="shared" si="22"/>
        <v>0</v>
      </c>
      <c r="BB51" s="50">
        <f t="shared" si="22"/>
        <v>0</v>
      </c>
      <c r="BC51" s="158">
        <f t="shared" si="22"/>
        <v>0</v>
      </c>
    </row>
    <row r="52" spans="1:55" ht="15" customHeight="1">
      <c r="A52" s="197" t="s">
        <v>607</v>
      </c>
      <c r="B52" s="50"/>
      <c r="C52" s="50">
        <v>0</v>
      </c>
      <c r="D52" s="50"/>
      <c r="E52" s="50">
        <v>0</v>
      </c>
      <c r="F52" s="50">
        <v>0</v>
      </c>
      <c r="G52" s="50"/>
      <c r="H52" s="50">
        <v>0</v>
      </c>
      <c r="I52" s="50">
        <v>0</v>
      </c>
      <c r="J52" s="50"/>
      <c r="K52" s="55"/>
      <c r="L52" s="55">
        <v>0</v>
      </c>
      <c r="M52" s="55"/>
      <c r="N52" s="55"/>
      <c r="O52" s="55">
        <v>0</v>
      </c>
      <c r="P52" s="55"/>
      <c r="Q52" s="55"/>
      <c r="R52" s="55">
        <v>0</v>
      </c>
      <c r="S52" s="55"/>
      <c r="T52" s="55"/>
      <c r="U52" s="55">
        <v>0</v>
      </c>
      <c r="V52" s="55"/>
      <c r="W52" s="55">
        <v>0</v>
      </c>
      <c r="X52" s="55">
        <v>0</v>
      </c>
      <c r="Y52" s="55"/>
      <c r="Z52" s="55"/>
      <c r="AA52" s="55">
        <v>0</v>
      </c>
      <c r="AB52" s="55"/>
      <c r="AC52" s="55">
        <v>0</v>
      </c>
      <c r="AD52" s="55">
        <v>0</v>
      </c>
      <c r="AE52" s="55"/>
      <c r="AF52" s="55"/>
      <c r="AG52" s="55">
        <v>0</v>
      </c>
      <c r="AH52" s="55"/>
      <c r="AI52" s="55"/>
      <c r="AJ52" s="55">
        <v>0</v>
      </c>
      <c r="AK52" s="55"/>
      <c r="AL52" s="55"/>
      <c r="AM52" s="55">
        <v>0</v>
      </c>
      <c r="AN52" s="55"/>
      <c r="AO52" s="55"/>
      <c r="AP52" s="55">
        <v>0</v>
      </c>
      <c r="AQ52" s="55"/>
      <c r="AR52" s="55">
        <v>0</v>
      </c>
      <c r="AS52" s="55">
        <v>0</v>
      </c>
      <c r="AT52" s="55"/>
      <c r="AU52" s="50"/>
      <c r="AV52" s="50">
        <v>0</v>
      </c>
      <c r="AW52" s="50"/>
      <c r="AX52" s="50">
        <v>0</v>
      </c>
      <c r="AY52" s="50">
        <v>0</v>
      </c>
      <c r="AZ52" s="50"/>
      <c r="BA52" s="50">
        <f t="shared" si="22"/>
        <v>0</v>
      </c>
      <c r="BB52" s="50">
        <f t="shared" si="22"/>
        <v>0</v>
      </c>
      <c r="BC52" s="158">
        <f t="shared" si="22"/>
        <v>0</v>
      </c>
    </row>
    <row r="53" spans="1:55" ht="15" customHeight="1">
      <c r="A53" s="197" t="s">
        <v>608</v>
      </c>
      <c r="B53" s="50"/>
      <c r="C53" s="50">
        <v>0</v>
      </c>
      <c r="D53" s="50"/>
      <c r="E53" s="50">
        <v>0</v>
      </c>
      <c r="F53" s="50">
        <v>0</v>
      </c>
      <c r="G53" s="50"/>
      <c r="H53" s="50">
        <v>0</v>
      </c>
      <c r="I53" s="50">
        <v>0</v>
      </c>
      <c r="J53" s="50"/>
      <c r="K53" s="55"/>
      <c r="L53" s="55">
        <v>0</v>
      </c>
      <c r="M53" s="55"/>
      <c r="N53" s="55"/>
      <c r="O53" s="55">
        <v>0</v>
      </c>
      <c r="P53" s="55"/>
      <c r="Q53" s="55"/>
      <c r="R53" s="55">
        <v>0</v>
      </c>
      <c r="S53" s="55"/>
      <c r="T53" s="55"/>
      <c r="U53" s="55">
        <v>0</v>
      </c>
      <c r="V53" s="55"/>
      <c r="W53" s="55">
        <v>0</v>
      </c>
      <c r="X53" s="55">
        <v>0</v>
      </c>
      <c r="Y53" s="55"/>
      <c r="Z53" s="55"/>
      <c r="AA53" s="55">
        <v>0</v>
      </c>
      <c r="AB53" s="55"/>
      <c r="AC53" s="55">
        <v>0</v>
      </c>
      <c r="AD53" s="55">
        <v>0</v>
      </c>
      <c r="AE53" s="55"/>
      <c r="AF53" s="55"/>
      <c r="AG53" s="55">
        <v>0</v>
      </c>
      <c r="AH53" s="55"/>
      <c r="AI53" s="55"/>
      <c r="AJ53" s="55">
        <v>0</v>
      </c>
      <c r="AK53" s="55"/>
      <c r="AL53" s="55"/>
      <c r="AM53" s="55">
        <v>0</v>
      </c>
      <c r="AN53" s="55"/>
      <c r="AO53" s="55"/>
      <c r="AP53" s="55">
        <v>0</v>
      </c>
      <c r="AQ53" s="55"/>
      <c r="AR53" s="55">
        <v>0</v>
      </c>
      <c r="AS53" s="55">
        <v>0</v>
      </c>
      <c r="AT53" s="55"/>
      <c r="AU53" s="50"/>
      <c r="AV53" s="50">
        <v>0</v>
      </c>
      <c r="AW53" s="50"/>
      <c r="AX53" s="50">
        <v>0</v>
      </c>
      <c r="AY53" s="50">
        <v>0</v>
      </c>
      <c r="AZ53" s="50"/>
      <c r="BA53" s="50">
        <f t="shared" si="22"/>
        <v>0</v>
      </c>
      <c r="BB53" s="50">
        <f t="shared" si="22"/>
        <v>0</v>
      </c>
      <c r="BC53" s="158">
        <f t="shared" si="22"/>
        <v>0</v>
      </c>
    </row>
    <row r="54" spans="1:55" ht="15" customHeight="1">
      <c r="A54" s="197" t="s">
        <v>609</v>
      </c>
      <c r="B54" s="50"/>
      <c r="C54" s="50">
        <v>0</v>
      </c>
      <c r="D54" s="50"/>
      <c r="E54" s="50">
        <v>0</v>
      </c>
      <c r="F54" s="50">
        <v>0</v>
      </c>
      <c r="G54" s="50"/>
      <c r="H54" s="50">
        <v>0</v>
      </c>
      <c r="I54" s="50">
        <v>0</v>
      </c>
      <c r="J54" s="50"/>
      <c r="K54" s="55"/>
      <c r="L54" s="55">
        <v>0</v>
      </c>
      <c r="M54" s="55"/>
      <c r="N54" s="55"/>
      <c r="O54" s="55">
        <v>0</v>
      </c>
      <c r="P54" s="55"/>
      <c r="Q54" s="55"/>
      <c r="R54" s="55">
        <v>0</v>
      </c>
      <c r="S54" s="55"/>
      <c r="T54" s="55"/>
      <c r="U54" s="55">
        <v>0</v>
      </c>
      <c r="V54" s="55"/>
      <c r="W54" s="55">
        <v>0</v>
      </c>
      <c r="X54" s="55">
        <v>0</v>
      </c>
      <c r="Y54" s="55"/>
      <c r="Z54" s="55"/>
      <c r="AA54" s="55">
        <v>0</v>
      </c>
      <c r="AB54" s="55"/>
      <c r="AC54" s="55">
        <v>0</v>
      </c>
      <c r="AD54" s="55">
        <v>0</v>
      </c>
      <c r="AE54" s="55"/>
      <c r="AF54" s="55"/>
      <c r="AG54" s="55">
        <v>0</v>
      </c>
      <c r="AH54" s="55"/>
      <c r="AI54" s="55"/>
      <c r="AJ54" s="55">
        <v>0</v>
      </c>
      <c r="AK54" s="55"/>
      <c r="AL54" s="55"/>
      <c r="AM54" s="55">
        <v>0</v>
      </c>
      <c r="AN54" s="55"/>
      <c r="AO54" s="55"/>
      <c r="AP54" s="55">
        <v>0</v>
      </c>
      <c r="AQ54" s="55"/>
      <c r="AR54" s="55">
        <v>0</v>
      </c>
      <c r="AS54" s="55">
        <v>0</v>
      </c>
      <c r="AT54" s="55"/>
      <c r="AU54" s="50"/>
      <c r="AV54" s="50">
        <v>0</v>
      </c>
      <c r="AW54" s="50"/>
      <c r="AX54" s="50">
        <v>0</v>
      </c>
      <c r="AY54" s="50">
        <v>0</v>
      </c>
      <c r="AZ54" s="50"/>
      <c r="BA54" s="50">
        <f t="shared" si="22"/>
        <v>0</v>
      </c>
      <c r="BB54" s="50">
        <f t="shared" si="22"/>
        <v>0</v>
      </c>
      <c r="BC54" s="158">
        <f t="shared" si="22"/>
        <v>0</v>
      </c>
    </row>
    <row r="55" spans="1:55" s="314" customFormat="1" ht="15" customHeight="1">
      <c r="A55" s="197" t="s">
        <v>610</v>
      </c>
      <c r="B55" s="50">
        <v>0</v>
      </c>
      <c r="C55" s="50">
        <v>0</v>
      </c>
      <c r="D55" s="50"/>
      <c r="E55" s="50">
        <v>0</v>
      </c>
      <c r="F55" s="50">
        <v>0</v>
      </c>
      <c r="G55" s="50"/>
      <c r="H55" s="50">
        <v>0</v>
      </c>
      <c r="I55" s="50">
        <v>0</v>
      </c>
      <c r="J55" s="50"/>
      <c r="K55" s="55">
        <v>0</v>
      </c>
      <c r="L55" s="55">
        <v>0</v>
      </c>
      <c r="M55" s="55"/>
      <c r="N55" s="55">
        <v>0</v>
      </c>
      <c r="O55" s="55">
        <v>0</v>
      </c>
      <c r="P55" s="55"/>
      <c r="Q55" s="55">
        <v>0</v>
      </c>
      <c r="R55" s="55">
        <v>0</v>
      </c>
      <c r="S55" s="55"/>
      <c r="T55" s="55">
        <v>0</v>
      </c>
      <c r="U55" s="55">
        <v>0</v>
      </c>
      <c r="V55" s="55"/>
      <c r="W55" s="55">
        <v>0</v>
      </c>
      <c r="X55" s="55">
        <v>0</v>
      </c>
      <c r="Y55" s="55"/>
      <c r="Z55" s="55">
        <v>0</v>
      </c>
      <c r="AA55" s="55">
        <v>0</v>
      </c>
      <c r="AB55" s="55"/>
      <c r="AC55" s="55">
        <v>0</v>
      </c>
      <c r="AD55" s="55">
        <v>0</v>
      </c>
      <c r="AE55" s="55"/>
      <c r="AF55" s="55">
        <v>0</v>
      </c>
      <c r="AG55" s="55">
        <v>0</v>
      </c>
      <c r="AH55" s="55"/>
      <c r="AI55" s="55">
        <v>0</v>
      </c>
      <c r="AJ55" s="55">
        <v>0</v>
      </c>
      <c r="AK55" s="55"/>
      <c r="AL55" s="55">
        <v>0</v>
      </c>
      <c r="AM55" s="55">
        <v>0</v>
      </c>
      <c r="AN55" s="55"/>
      <c r="AO55" s="55">
        <v>0</v>
      </c>
      <c r="AP55" s="55">
        <v>0</v>
      </c>
      <c r="AQ55" s="55"/>
      <c r="AR55" s="55">
        <v>0</v>
      </c>
      <c r="AS55" s="55">
        <v>0</v>
      </c>
      <c r="AT55" s="55"/>
      <c r="AU55" s="50">
        <v>0</v>
      </c>
      <c r="AV55" s="50">
        <v>0</v>
      </c>
      <c r="AW55" s="50"/>
      <c r="AX55" s="50">
        <v>0</v>
      </c>
      <c r="AY55" s="50">
        <v>0</v>
      </c>
      <c r="AZ55" s="50"/>
      <c r="BA55" s="158">
        <f t="shared" si="22"/>
        <v>0</v>
      </c>
      <c r="BB55" s="158">
        <f t="shared" si="22"/>
        <v>0</v>
      </c>
      <c r="BC55" s="158">
        <f t="shared" si="22"/>
        <v>0</v>
      </c>
    </row>
    <row r="56" spans="1:55" s="314" customFormat="1" ht="15" customHeight="1" thickBot="1">
      <c r="A56" s="223" t="s">
        <v>148</v>
      </c>
      <c r="B56" s="156">
        <f t="shared" ref="B56:AS56" si="24">SUM(B43:B55)</f>
        <v>0</v>
      </c>
      <c r="C56" s="156">
        <f t="shared" si="24"/>
        <v>0</v>
      </c>
      <c r="D56" s="156">
        <f t="shared" si="24"/>
        <v>0</v>
      </c>
      <c r="E56" s="156">
        <f t="shared" si="24"/>
        <v>0</v>
      </c>
      <c r="F56" s="156">
        <f t="shared" si="24"/>
        <v>0</v>
      </c>
      <c r="G56" s="156">
        <f t="shared" si="24"/>
        <v>0</v>
      </c>
      <c r="H56" s="156">
        <f t="shared" si="24"/>
        <v>0</v>
      </c>
      <c r="I56" s="156">
        <f t="shared" si="24"/>
        <v>0</v>
      </c>
      <c r="J56" s="156">
        <f>SUM(J43:J55)</f>
        <v>0</v>
      </c>
      <c r="K56" s="156">
        <f t="shared" si="24"/>
        <v>0</v>
      </c>
      <c r="L56" s="156">
        <f t="shared" si="24"/>
        <v>0</v>
      </c>
      <c r="M56" s="156">
        <f>SUM(M43:M55)</f>
        <v>0</v>
      </c>
      <c r="N56" s="156">
        <f t="shared" si="24"/>
        <v>0</v>
      </c>
      <c r="O56" s="156">
        <f t="shared" si="24"/>
        <v>0</v>
      </c>
      <c r="P56" s="156">
        <f>SUM(P43:P55)</f>
        <v>0</v>
      </c>
      <c r="Q56" s="156">
        <f t="shared" si="24"/>
        <v>0</v>
      </c>
      <c r="R56" s="156">
        <f t="shared" si="24"/>
        <v>0</v>
      </c>
      <c r="S56" s="156">
        <f>SUM(S43:S55)</f>
        <v>0</v>
      </c>
      <c r="T56" s="156">
        <f t="shared" si="24"/>
        <v>0</v>
      </c>
      <c r="U56" s="156">
        <f t="shared" si="24"/>
        <v>0</v>
      </c>
      <c r="V56" s="156">
        <f>SUM(V43:V55)</f>
        <v>0</v>
      </c>
      <c r="W56" s="156">
        <f t="shared" si="24"/>
        <v>0</v>
      </c>
      <c r="X56" s="156">
        <f t="shared" si="24"/>
        <v>0</v>
      </c>
      <c r="Y56" s="156">
        <f>SUM(Y43:Y55)</f>
        <v>0</v>
      </c>
      <c r="Z56" s="156">
        <f t="shared" si="24"/>
        <v>0</v>
      </c>
      <c r="AA56" s="156">
        <f t="shared" si="24"/>
        <v>0</v>
      </c>
      <c r="AB56" s="156">
        <f>SUM(AB43:AB55)</f>
        <v>0</v>
      </c>
      <c r="AC56" s="156">
        <f t="shared" si="24"/>
        <v>0</v>
      </c>
      <c r="AD56" s="156">
        <f t="shared" si="24"/>
        <v>0</v>
      </c>
      <c r="AE56" s="156">
        <v>0</v>
      </c>
      <c r="AF56" s="156">
        <f t="shared" si="24"/>
        <v>0</v>
      </c>
      <c r="AG56" s="156">
        <f t="shared" si="24"/>
        <v>0</v>
      </c>
      <c r="AH56" s="156">
        <f>SUM(AH43:AH55)</f>
        <v>0</v>
      </c>
      <c r="AI56" s="156">
        <f t="shared" si="24"/>
        <v>0</v>
      </c>
      <c r="AJ56" s="156">
        <f t="shared" si="24"/>
        <v>0</v>
      </c>
      <c r="AK56" s="156">
        <f>SUM(AK43:AK55)</f>
        <v>0</v>
      </c>
      <c r="AL56" s="156">
        <f t="shared" si="24"/>
        <v>0</v>
      </c>
      <c r="AM56" s="156">
        <f t="shared" si="24"/>
        <v>0</v>
      </c>
      <c r="AN56" s="156">
        <f>SUM(AN43:AN55)</f>
        <v>0</v>
      </c>
      <c r="AO56" s="156">
        <f t="shared" si="24"/>
        <v>0</v>
      </c>
      <c r="AP56" s="156">
        <f t="shared" si="24"/>
        <v>0</v>
      </c>
      <c r="AQ56" s="156">
        <f>SUM(AQ43:AQ55)</f>
        <v>0</v>
      </c>
      <c r="AR56" s="156">
        <f t="shared" si="24"/>
        <v>0</v>
      </c>
      <c r="AS56" s="156">
        <f t="shared" si="24"/>
        <v>0</v>
      </c>
      <c r="AT56" s="156">
        <f>SUM(AT43:AT55)</f>
        <v>0</v>
      </c>
      <c r="AU56" s="156">
        <f>SUM(AU43:AU55)</f>
        <v>0</v>
      </c>
      <c r="AV56" s="156">
        <f>SUM(AV43:AV55)</f>
        <v>0</v>
      </c>
      <c r="AW56" s="156">
        <f t="shared" ref="AW56:BC56" si="25">SUM(AW43:AW55)</f>
        <v>0</v>
      </c>
      <c r="AX56" s="156">
        <f t="shared" si="25"/>
        <v>0</v>
      </c>
      <c r="AY56" s="156">
        <f t="shared" si="25"/>
        <v>0</v>
      </c>
      <c r="AZ56" s="156">
        <f t="shared" si="25"/>
        <v>0</v>
      </c>
      <c r="BA56" s="156">
        <f t="shared" si="25"/>
        <v>0</v>
      </c>
      <c r="BB56" s="156">
        <f t="shared" si="25"/>
        <v>0</v>
      </c>
      <c r="BC56" s="156">
        <f t="shared" si="25"/>
        <v>0</v>
      </c>
    </row>
    <row r="57" spans="1:55" s="314" customFormat="1" ht="15" customHeight="1" thickBot="1">
      <c r="A57" s="328" t="s">
        <v>147</v>
      </c>
      <c r="B57" s="157">
        <f t="shared" ref="B57:BC57" si="26">SUM(B42+B56)</f>
        <v>432913</v>
      </c>
      <c r="C57" s="157">
        <f t="shared" si="26"/>
        <v>529668</v>
      </c>
      <c r="D57" s="157">
        <f t="shared" si="26"/>
        <v>480613</v>
      </c>
      <c r="E57" s="157">
        <f t="shared" si="26"/>
        <v>637123</v>
      </c>
      <c r="F57" s="157">
        <f t="shared" si="26"/>
        <v>658390</v>
      </c>
      <c r="G57" s="157">
        <f t="shared" si="26"/>
        <v>607429</v>
      </c>
      <c r="H57" s="157">
        <f t="shared" si="26"/>
        <v>205812</v>
      </c>
      <c r="I57" s="157">
        <f t="shared" si="26"/>
        <v>267675</v>
      </c>
      <c r="J57" s="157">
        <f t="shared" si="26"/>
        <v>237239</v>
      </c>
      <c r="K57" s="157">
        <f t="shared" si="26"/>
        <v>120840</v>
      </c>
      <c r="L57" s="157">
        <f t="shared" si="26"/>
        <v>132487</v>
      </c>
      <c r="M57" s="157">
        <f t="shared" si="26"/>
        <v>128260</v>
      </c>
      <c r="N57" s="157">
        <f t="shared" si="26"/>
        <v>223119</v>
      </c>
      <c r="O57" s="157">
        <f t="shared" si="26"/>
        <v>261861</v>
      </c>
      <c r="P57" s="157">
        <f t="shared" si="26"/>
        <v>246734</v>
      </c>
      <c r="Q57" s="157">
        <f t="shared" si="26"/>
        <v>161502</v>
      </c>
      <c r="R57" s="157">
        <f t="shared" si="26"/>
        <v>184042</v>
      </c>
      <c r="S57" s="157">
        <f t="shared" si="26"/>
        <v>170914</v>
      </c>
      <c r="T57" s="157">
        <f t="shared" si="26"/>
        <v>229842</v>
      </c>
      <c r="U57" s="157">
        <f t="shared" si="26"/>
        <v>254393</v>
      </c>
      <c r="V57" s="157">
        <f t="shared" si="26"/>
        <v>247726</v>
      </c>
      <c r="W57" s="157">
        <f t="shared" si="26"/>
        <v>140985</v>
      </c>
      <c r="X57" s="157">
        <f t="shared" si="26"/>
        <v>159974</v>
      </c>
      <c r="Y57" s="157">
        <f t="shared" si="26"/>
        <v>155803</v>
      </c>
      <c r="Z57" s="157">
        <f t="shared" si="26"/>
        <v>142933</v>
      </c>
      <c r="AA57" s="157">
        <f t="shared" si="26"/>
        <v>152119</v>
      </c>
      <c r="AB57" s="157">
        <f t="shared" si="26"/>
        <v>144904</v>
      </c>
      <c r="AC57" s="157">
        <f t="shared" si="26"/>
        <v>212245</v>
      </c>
      <c r="AD57" s="157">
        <f t="shared" si="26"/>
        <v>225168</v>
      </c>
      <c r="AE57" s="157">
        <f t="shared" si="26"/>
        <v>212737</v>
      </c>
      <c r="AF57" s="157">
        <f t="shared" si="26"/>
        <v>143401</v>
      </c>
      <c r="AG57" s="157">
        <f t="shared" si="26"/>
        <v>149842</v>
      </c>
      <c r="AH57" s="157">
        <f t="shared" si="26"/>
        <v>144171</v>
      </c>
      <c r="AI57" s="157">
        <f t="shared" si="26"/>
        <v>128219</v>
      </c>
      <c r="AJ57" s="157">
        <f t="shared" si="26"/>
        <v>136910</v>
      </c>
      <c r="AK57" s="157">
        <f t="shared" si="26"/>
        <v>134496</v>
      </c>
      <c r="AL57" s="157">
        <f t="shared" si="26"/>
        <v>142419</v>
      </c>
      <c r="AM57" s="157">
        <f t="shared" si="26"/>
        <v>150555</v>
      </c>
      <c r="AN57" s="157">
        <f t="shared" si="26"/>
        <v>147655</v>
      </c>
      <c r="AO57" s="157">
        <f t="shared" si="26"/>
        <v>116248</v>
      </c>
      <c r="AP57" s="157">
        <f t="shared" si="26"/>
        <v>128490</v>
      </c>
      <c r="AQ57" s="157">
        <f t="shared" si="26"/>
        <v>122940</v>
      </c>
      <c r="AR57" s="157">
        <f t="shared" si="26"/>
        <v>2158588</v>
      </c>
      <c r="AS57" s="157">
        <f t="shared" si="26"/>
        <v>2706265</v>
      </c>
      <c r="AT57" s="157">
        <f t="shared" si="26"/>
        <v>2420558</v>
      </c>
      <c r="AU57" s="157">
        <f t="shared" si="26"/>
        <v>1337383</v>
      </c>
      <c r="AV57" s="157">
        <f t="shared" si="26"/>
        <v>1569540</v>
      </c>
      <c r="AW57" s="157">
        <f>SUM(AW42+AW56)</f>
        <v>1477329</v>
      </c>
      <c r="AX57" s="157">
        <f>SUM(AX42+AX56)</f>
        <v>314207</v>
      </c>
      <c r="AY57" s="157">
        <f>SUM(AY42+AY56)</f>
        <v>357533</v>
      </c>
      <c r="AZ57" s="157">
        <f>SUM(AZ42+AZ56)</f>
        <v>344678</v>
      </c>
      <c r="BA57" s="157">
        <f t="shared" si="26"/>
        <v>6847779</v>
      </c>
      <c r="BB57" s="157">
        <f t="shared" si="26"/>
        <v>8024912</v>
      </c>
      <c r="BC57" s="157">
        <f t="shared" si="26"/>
        <v>7424186</v>
      </c>
    </row>
    <row r="58" spans="1:55" ht="15" customHeight="1">
      <c r="A58" s="265" t="s">
        <v>587</v>
      </c>
      <c r="B58" s="99"/>
      <c r="C58" s="99"/>
      <c r="D58" s="99"/>
      <c r="E58" s="99"/>
      <c r="F58" s="99"/>
      <c r="G58" s="99"/>
      <c r="H58" s="99"/>
      <c r="I58" s="99"/>
      <c r="J58" s="99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99"/>
      <c r="AV58" s="99"/>
      <c r="AW58" s="99"/>
      <c r="AX58" s="99"/>
      <c r="AY58" s="99"/>
      <c r="AZ58" s="99"/>
      <c r="BA58" s="50"/>
      <c r="BB58" s="50"/>
      <c r="BC58" s="277"/>
    </row>
    <row r="59" spans="1:55" ht="15" customHeight="1">
      <c r="A59" s="220" t="s">
        <v>789</v>
      </c>
      <c r="B59" s="49"/>
      <c r="C59" s="49">
        <v>0</v>
      </c>
      <c r="D59" s="50">
        <f>SUM(B59+C59)</f>
        <v>0</v>
      </c>
      <c r="E59" s="49"/>
      <c r="F59" s="49">
        <v>0</v>
      </c>
      <c r="G59" s="50">
        <f>SUM(E59+F59)</f>
        <v>0</v>
      </c>
      <c r="H59" s="49"/>
      <c r="I59" s="49">
        <v>0</v>
      </c>
      <c r="J59" s="50">
        <f>SUM(H59+I59)</f>
        <v>0</v>
      </c>
      <c r="K59" s="54"/>
      <c r="L59" s="54">
        <v>0</v>
      </c>
      <c r="M59" s="55">
        <f>SUM(K59+L59)</f>
        <v>0</v>
      </c>
      <c r="N59" s="54"/>
      <c r="O59" s="54">
        <v>0</v>
      </c>
      <c r="P59" s="55">
        <f>SUM(N59+O59)</f>
        <v>0</v>
      </c>
      <c r="Q59" s="54"/>
      <c r="R59" s="54">
        <v>0</v>
      </c>
      <c r="S59" s="55">
        <f>SUM(Q59+R59)</f>
        <v>0</v>
      </c>
      <c r="T59" s="54"/>
      <c r="U59" s="54">
        <v>0</v>
      </c>
      <c r="V59" s="55">
        <f>SUM(T59+U59)</f>
        <v>0</v>
      </c>
      <c r="W59" s="54"/>
      <c r="X59" s="54">
        <v>0</v>
      </c>
      <c r="Y59" s="55">
        <f>SUM(W59+X59)</f>
        <v>0</v>
      </c>
      <c r="Z59" s="54"/>
      <c r="AA59" s="54">
        <v>0</v>
      </c>
      <c r="AB59" s="55">
        <f>SUM(Z59+AA59)</f>
        <v>0</v>
      </c>
      <c r="AC59" s="54"/>
      <c r="AD59" s="54">
        <v>0</v>
      </c>
      <c r="AE59" s="55">
        <v>0</v>
      </c>
      <c r="AF59" s="54"/>
      <c r="AG59" s="54">
        <v>0</v>
      </c>
      <c r="AH59" s="55">
        <f>SUM(AF59+AG59)</f>
        <v>0</v>
      </c>
      <c r="AI59" s="54"/>
      <c r="AJ59" s="54">
        <v>0</v>
      </c>
      <c r="AK59" s="55">
        <f>SUM(AI59+AJ59)</f>
        <v>0</v>
      </c>
      <c r="AL59" s="54"/>
      <c r="AM59" s="54">
        <v>0</v>
      </c>
      <c r="AN59" s="55">
        <f>SUM(AL59+AM59)</f>
        <v>0</v>
      </c>
      <c r="AO59" s="54"/>
      <c r="AP59" s="54">
        <v>0</v>
      </c>
      <c r="AQ59" s="55">
        <f>SUM(AO59+AP59)</f>
        <v>0</v>
      </c>
      <c r="AR59" s="54"/>
      <c r="AS59" s="54">
        <v>0</v>
      </c>
      <c r="AT59" s="55"/>
      <c r="AU59" s="49"/>
      <c r="AV59" s="49">
        <v>0</v>
      </c>
      <c r="AW59" s="50">
        <f>SUM(AU59+AV59)</f>
        <v>0</v>
      </c>
      <c r="AX59" s="49"/>
      <c r="AY59" s="49">
        <v>0</v>
      </c>
      <c r="AZ59" s="50">
        <f>SUM(AX59+AY59)</f>
        <v>0</v>
      </c>
      <c r="BA59" s="50">
        <f t="shared" ref="BA59:BC72" si="27">SUM(AU59+B59+E59+AX59+H59+K59+N59+Q59+T59+W59+Z59+AC59+AF59+AI59+AL59+AO59+AR59)</f>
        <v>0</v>
      </c>
      <c r="BB59" s="50">
        <v>0</v>
      </c>
      <c r="BC59" s="158">
        <f>SUM(BA59+BB59)</f>
        <v>0</v>
      </c>
    </row>
    <row r="60" spans="1:55" ht="15" customHeight="1">
      <c r="A60" s="221" t="s">
        <v>1261</v>
      </c>
      <c r="B60" s="50"/>
      <c r="C60" s="50">
        <v>0</v>
      </c>
      <c r="D60" s="50"/>
      <c r="E60" s="50"/>
      <c r="F60" s="50">
        <v>0</v>
      </c>
      <c r="G60" s="50"/>
      <c r="H60" s="50"/>
      <c r="I60" s="50">
        <v>0</v>
      </c>
      <c r="J60" s="50"/>
      <c r="K60" s="55"/>
      <c r="L60" s="55">
        <v>0</v>
      </c>
      <c r="M60" s="55"/>
      <c r="N60" s="55"/>
      <c r="O60" s="55">
        <v>0</v>
      </c>
      <c r="P60" s="55"/>
      <c r="Q60" s="55"/>
      <c r="R60" s="55">
        <v>0</v>
      </c>
      <c r="S60" s="55"/>
      <c r="T60" s="55"/>
      <c r="U60" s="55">
        <v>0</v>
      </c>
      <c r="V60" s="55"/>
      <c r="W60" s="55"/>
      <c r="X60" s="55">
        <v>0</v>
      </c>
      <c r="Y60" s="55"/>
      <c r="Z60" s="55"/>
      <c r="AA60" s="55">
        <v>0</v>
      </c>
      <c r="AB60" s="55"/>
      <c r="AC60" s="55"/>
      <c r="AD60" s="55">
        <v>0</v>
      </c>
      <c r="AE60" s="55"/>
      <c r="AF60" s="55"/>
      <c r="AG60" s="55">
        <v>0</v>
      </c>
      <c r="AH60" s="55"/>
      <c r="AI60" s="55"/>
      <c r="AJ60" s="55">
        <v>0</v>
      </c>
      <c r="AK60" s="55"/>
      <c r="AL60" s="55"/>
      <c r="AM60" s="55">
        <v>0</v>
      </c>
      <c r="AN60" s="55"/>
      <c r="AO60" s="55"/>
      <c r="AP60" s="55">
        <v>0</v>
      </c>
      <c r="AQ60" s="55"/>
      <c r="AR60" s="55"/>
      <c r="AS60" s="55">
        <v>0</v>
      </c>
      <c r="AT60" s="55"/>
      <c r="AU60" s="50"/>
      <c r="AV60" s="50">
        <v>0</v>
      </c>
      <c r="AW60" s="50"/>
      <c r="AX60" s="50"/>
      <c r="AY60" s="50">
        <v>0</v>
      </c>
      <c r="AZ60" s="50"/>
      <c r="BA60" s="50">
        <f t="shared" si="27"/>
        <v>0</v>
      </c>
      <c r="BB60" s="50">
        <f t="shared" si="27"/>
        <v>0</v>
      </c>
      <c r="BC60" s="158">
        <f t="shared" si="27"/>
        <v>0</v>
      </c>
    </row>
    <row r="61" spans="1:55" ht="15" customHeight="1">
      <c r="A61" s="221" t="s">
        <v>1259</v>
      </c>
      <c r="B61" s="50"/>
      <c r="C61" s="50">
        <v>0</v>
      </c>
      <c r="D61" s="50"/>
      <c r="E61" s="50"/>
      <c r="F61" s="50">
        <v>0</v>
      </c>
      <c r="G61" s="50"/>
      <c r="H61" s="50"/>
      <c r="I61" s="50">
        <v>0</v>
      </c>
      <c r="J61" s="50"/>
      <c r="K61" s="55"/>
      <c r="L61" s="55">
        <v>0</v>
      </c>
      <c r="M61" s="55"/>
      <c r="N61" s="55"/>
      <c r="O61" s="55">
        <v>0</v>
      </c>
      <c r="P61" s="55"/>
      <c r="Q61" s="55"/>
      <c r="R61" s="55">
        <v>0</v>
      </c>
      <c r="S61" s="55"/>
      <c r="T61" s="55"/>
      <c r="U61" s="55">
        <v>0</v>
      </c>
      <c r="V61" s="55"/>
      <c r="W61" s="55"/>
      <c r="X61" s="55">
        <v>0</v>
      </c>
      <c r="Y61" s="55"/>
      <c r="Z61" s="55"/>
      <c r="AA61" s="55">
        <v>0</v>
      </c>
      <c r="AB61" s="55"/>
      <c r="AC61" s="55"/>
      <c r="AD61" s="55">
        <v>0</v>
      </c>
      <c r="AE61" s="55"/>
      <c r="AF61" s="55"/>
      <c r="AG61" s="55">
        <v>0</v>
      </c>
      <c r="AH61" s="55"/>
      <c r="AI61" s="55"/>
      <c r="AJ61" s="55">
        <v>0</v>
      </c>
      <c r="AK61" s="55"/>
      <c r="AL61" s="55"/>
      <c r="AM61" s="55">
        <v>0</v>
      </c>
      <c r="AN61" s="55"/>
      <c r="AO61" s="55"/>
      <c r="AP61" s="55">
        <v>0</v>
      </c>
      <c r="AQ61" s="55"/>
      <c r="AR61" s="55"/>
      <c r="AS61" s="55">
        <v>0</v>
      </c>
      <c r="AT61" s="55"/>
      <c r="AU61" s="50"/>
      <c r="AV61" s="50">
        <v>0</v>
      </c>
      <c r="AW61" s="50"/>
      <c r="AX61" s="50"/>
      <c r="AY61" s="50">
        <v>0</v>
      </c>
      <c r="AZ61" s="50"/>
      <c r="BA61" s="50">
        <f t="shared" si="27"/>
        <v>0</v>
      </c>
      <c r="BB61" s="50">
        <f t="shared" si="27"/>
        <v>0</v>
      </c>
      <c r="BC61" s="158">
        <f t="shared" si="27"/>
        <v>0</v>
      </c>
    </row>
    <row r="62" spans="1:55" ht="15" customHeight="1">
      <c r="A62" s="197" t="s">
        <v>790</v>
      </c>
      <c r="B62" s="49"/>
      <c r="C62" s="49">
        <v>0</v>
      </c>
      <c r="D62" s="50"/>
      <c r="E62" s="49"/>
      <c r="F62" s="49">
        <v>0</v>
      </c>
      <c r="G62" s="50"/>
      <c r="H62" s="49"/>
      <c r="I62" s="49">
        <v>0</v>
      </c>
      <c r="J62" s="50"/>
      <c r="K62" s="54"/>
      <c r="L62" s="54">
        <v>0</v>
      </c>
      <c r="M62" s="55"/>
      <c r="N62" s="54"/>
      <c r="O62" s="54">
        <v>0</v>
      </c>
      <c r="P62" s="55"/>
      <c r="Q62" s="54"/>
      <c r="R62" s="54">
        <v>0</v>
      </c>
      <c r="S62" s="55"/>
      <c r="T62" s="54"/>
      <c r="U62" s="54">
        <v>0</v>
      </c>
      <c r="V62" s="55"/>
      <c r="W62" s="54"/>
      <c r="X62" s="54">
        <v>0</v>
      </c>
      <c r="Y62" s="55"/>
      <c r="Z62" s="54"/>
      <c r="AA62" s="54">
        <v>0</v>
      </c>
      <c r="AB62" s="55"/>
      <c r="AC62" s="54"/>
      <c r="AD62" s="54">
        <v>0</v>
      </c>
      <c r="AE62" s="55"/>
      <c r="AF62" s="54"/>
      <c r="AG62" s="54">
        <v>0</v>
      </c>
      <c r="AH62" s="55"/>
      <c r="AI62" s="54"/>
      <c r="AJ62" s="54">
        <v>0</v>
      </c>
      <c r="AK62" s="55"/>
      <c r="AL62" s="54"/>
      <c r="AM62" s="54">
        <v>0</v>
      </c>
      <c r="AN62" s="55"/>
      <c r="AO62" s="54"/>
      <c r="AP62" s="54">
        <v>0</v>
      </c>
      <c r="AQ62" s="55"/>
      <c r="AR62" s="54"/>
      <c r="AS62" s="54">
        <v>0</v>
      </c>
      <c r="AT62" s="55"/>
      <c r="AV62" s="49">
        <v>0</v>
      </c>
      <c r="AW62" s="50"/>
      <c r="AX62" s="49"/>
      <c r="AY62" s="49">
        <v>0</v>
      </c>
      <c r="AZ62" s="50"/>
      <c r="BA62" s="50">
        <f t="shared" si="27"/>
        <v>0</v>
      </c>
      <c r="BB62" s="50">
        <f t="shared" si="27"/>
        <v>0</v>
      </c>
      <c r="BC62" s="158">
        <f t="shared" si="27"/>
        <v>0</v>
      </c>
    </row>
    <row r="63" spans="1:55" ht="15" customHeight="1">
      <c r="A63" s="70" t="s">
        <v>1260</v>
      </c>
      <c r="B63" s="49"/>
      <c r="C63" s="49">
        <v>0</v>
      </c>
      <c r="D63" s="50"/>
      <c r="E63" s="49"/>
      <c r="F63" s="49">
        <v>0</v>
      </c>
      <c r="G63" s="50"/>
      <c r="H63" s="49"/>
      <c r="I63" s="49">
        <v>0</v>
      </c>
      <c r="J63" s="50"/>
      <c r="K63" s="54"/>
      <c r="L63" s="54">
        <v>0</v>
      </c>
      <c r="M63" s="55"/>
      <c r="N63" s="54"/>
      <c r="O63" s="54">
        <v>0</v>
      </c>
      <c r="P63" s="55"/>
      <c r="Q63" s="54"/>
      <c r="R63" s="54">
        <v>0</v>
      </c>
      <c r="S63" s="55"/>
      <c r="T63" s="54"/>
      <c r="U63" s="54">
        <v>0</v>
      </c>
      <c r="V63" s="55"/>
      <c r="W63" s="54"/>
      <c r="X63" s="54">
        <v>0</v>
      </c>
      <c r="Y63" s="55"/>
      <c r="Z63" s="54"/>
      <c r="AA63" s="54">
        <v>0</v>
      </c>
      <c r="AB63" s="55"/>
      <c r="AC63" s="54"/>
      <c r="AD63" s="54">
        <v>0</v>
      </c>
      <c r="AE63" s="55"/>
      <c r="AF63" s="54"/>
      <c r="AG63" s="54">
        <v>0</v>
      </c>
      <c r="AH63" s="55"/>
      <c r="AI63" s="54"/>
      <c r="AJ63" s="54">
        <v>0</v>
      </c>
      <c r="AK63" s="55"/>
      <c r="AL63" s="54"/>
      <c r="AM63" s="54">
        <v>0</v>
      </c>
      <c r="AN63" s="55"/>
      <c r="AO63" s="54"/>
      <c r="AP63" s="54">
        <v>0</v>
      </c>
      <c r="AQ63" s="55"/>
      <c r="AR63" s="54"/>
      <c r="AS63" s="54">
        <v>0</v>
      </c>
      <c r="AT63" s="55"/>
      <c r="AU63" s="49">
        <v>976234</v>
      </c>
      <c r="AV63" s="49">
        <v>1007870</v>
      </c>
      <c r="AW63" s="50">
        <v>1007870</v>
      </c>
      <c r="AX63" s="49"/>
      <c r="AY63" s="49">
        <v>0</v>
      </c>
      <c r="AZ63" s="50"/>
      <c r="BA63" s="50">
        <f t="shared" si="27"/>
        <v>976234</v>
      </c>
      <c r="BB63" s="50">
        <f t="shared" si="27"/>
        <v>1007870</v>
      </c>
      <c r="BC63" s="158">
        <f t="shared" si="27"/>
        <v>1007870</v>
      </c>
    </row>
    <row r="64" spans="1:55" ht="15" customHeight="1">
      <c r="A64" s="220" t="s">
        <v>1257</v>
      </c>
      <c r="B64" s="49"/>
      <c r="C64" s="49">
        <v>23</v>
      </c>
      <c r="D64" s="50">
        <v>16</v>
      </c>
      <c r="E64" s="49"/>
      <c r="F64" s="49">
        <v>1351</v>
      </c>
      <c r="G64" s="50">
        <v>1330</v>
      </c>
      <c r="H64" s="49"/>
      <c r="I64" s="49">
        <v>0</v>
      </c>
      <c r="J64" s="50"/>
      <c r="K64" s="54"/>
      <c r="L64" s="54">
        <v>0</v>
      </c>
      <c r="M64" s="55"/>
      <c r="N64" s="54"/>
      <c r="O64" s="54">
        <v>0</v>
      </c>
      <c r="P64" s="55"/>
      <c r="Q64" s="54"/>
      <c r="R64" s="54">
        <v>52</v>
      </c>
      <c r="S64" s="55">
        <v>35</v>
      </c>
      <c r="T64" s="54"/>
      <c r="U64" s="54">
        <v>0</v>
      </c>
      <c r="V64" s="55"/>
      <c r="W64" s="54"/>
      <c r="X64" s="54">
        <v>0</v>
      </c>
      <c r="Y64" s="55"/>
      <c r="Z64" s="54"/>
      <c r="AA64" s="54">
        <v>0</v>
      </c>
      <c r="AB64" s="55"/>
      <c r="AC64" s="54"/>
      <c r="AD64" s="54">
        <v>0</v>
      </c>
      <c r="AE64" s="55"/>
      <c r="AF64" s="54"/>
      <c r="AG64" s="54">
        <v>0</v>
      </c>
      <c r="AH64" s="55"/>
      <c r="AI64" s="54"/>
      <c r="AJ64" s="54">
        <v>0</v>
      </c>
      <c r="AK64" s="55"/>
      <c r="AL64" s="54"/>
      <c r="AM64" s="54">
        <v>0</v>
      </c>
      <c r="AN64" s="55"/>
      <c r="AO64" s="54"/>
      <c r="AP64" s="54">
        <v>0</v>
      </c>
      <c r="AQ64" s="55"/>
      <c r="AR64" s="54"/>
      <c r="AS64" s="54">
        <v>79352</v>
      </c>
      <c r="AT64" s="55">
        <v>70105</v>
      </c>
      <c r="AU64" s="49"/>
      <c r="AV64" s="49">
        <v>0</v>
      </c>
      <c r="AW64" s="50"/>
      <c r="AX64" s="49"/>
      <c r="AY64" s="49">
        <v>1250</v>
      </c>
      <c r="AZ64" s="50">
        <v>1250</v>
      </c>
      <c r="BA64" s="50">
        <f t="shared" si="27"/>
        <v>0</v>
      </c>
      <c r="BB64" s="50">
        <f>SUM(AV64+C64+F64+AY64+I64+L64+O64+R64+U64+X64+AA64+AD64+AG64+AJ64+AM64+AP64+AS64)</f>
        <v>82028</v>
      </c>
      <c r="BC64" s="158">
        <f t="shared" si="27"/>
        <v>72736</v>
      </c>
    </row>
    <row r="65" spans="1:55" ht="15" customHeight="1">
      <c r="A65" s="221" t="s">
        <v>139</v>
      </c>
      <c r="B65" s="49"/>
      <c r="C65" s="49">
        <v>0</v>
      </c>
      <c r="D65" s="50"/>
      <c r="F65" s="49">
        <v>0</v>
      </c>
      <c r="G65" s="50"/>
      <c r="I65" s="49">
        <v>0</v>
      </c>
      <c r="J65" s="50"/>
      <c r="L65" s="54">
        <v>0</v>
      </c>
      <c r="M65" s="55"/>
      <c r="O65" s="54">
        <v>0</v>
      </c>
      <c r="P65" s="55"/>
      <c r="Q65" s="54"/>
      <c r="R65" s="54">
        <v>0</v>
      </c>
      <c r="S65" s="55"/>
      <c r="U65" s="54">
        <v>0</v>
      </c>
      <c r="V65" s="55"/>
      <c r="X65" s="54">
        <v>0</v>
      </c>
      <c r="Y65" s="55"/>
      <c r="AA65" s="54">
        <v>0</v>
      </c>
      <c r="AB65" s="55"/>
      <c r="AC65" s="54"/>
      <c r="AD65" s="54">
        <v>0</v>
      </c>
      <c r="AE65" s="55"/>
      <c r="AG65" s="54">
        <v>0</v>
      </c>
      <c r="AH65" s="55"/>
      <c r="AJ65" s="54">
        <v>0</v>
      </c>
      <c r="AK65" s="55"/>
      <c r="AM65" s="54">
        <v>0</v>
      </c>
      <c r="AN65" s="55"/>
      <c r="AO65" s="54"/>
      <c r="AP65" s="54">
        <v>0</v>
      </c>
      <c r="AQ65" s="55"/>
      <c r="AS65" s="54">
        <v>0</v>
      </c>
      <c r="AT65" s="55"/>
      <c r="AV65" s="49">
        <v>0</v>
      </c>
      <c r="AW65" s="50"/>
      <c r="AY65" s="49">
        <v>0</v>
      </c>
      <c r="AZ65" s="50"/>
      <c r="BA65" s="50">
        <f t="shared" si="27"/>
        <v>0</v>
      </c>
      <c r="BB65" s="50">
        <f t="shared" si="27"/>
        <v>0</v>
      </c>
      <c r="BC65" s="158">
        <f t="shared" si="27"/>
        <v>0</v>
      </c>
    </row>
    <row r="66" spans="1:55" ht="15" customHeight="1">
      <c r="A66" s="221" t="s">
        <v>140</v>
      </c>
      <c r="B66" s="49">
        <v>11379</v>
      </c>
      <c r="C66" s="49">
        <v>0</v>
      </c>
      <c r="D66" s="50"/>
      <c r="E66" s="49">
        <v>11912</v>
      </c>
      <c r="F66" s="49">
        <v>0</v>
      </c>
      <c r="G66" s="50"/>
      <c r="H66" s="49">
        <v>15728</v>
      </c>
      <c r="I66" s="49">
        <v>0</v>
      </c>
      <c r="J66" s="50"/>
      <c r="K66" s="54">
        <v>914</v>
      </c>
      <c r="L66" s="54">
        <v>0</v>
      </c>
      <c r="M66" s="55"/>
      <c r="N66" s="54">
        <v>6911</v>
      </c>
      <c r="O66" s="54">
        <v>0</v>
      </c>
      <c r="P66" s="55"/>
      <c r="R66" s="54">
        <v>0</v>
      </c>
      <c r="S66" s="55"/>
      <c r="T66" s="54">
        <v>1515</v>
      </c>
      <c r="U66" s="54">
        <v>0</v>
      </c>
      <c r="V66" s="55">
        <v>0</v>
      </c>
      <c r="W66" s="54">
        <v>1152</v>
      </c>
      <c r="X66" s="54">
        <v>0</v>
      </c>
      <c r="Y66" s="55"/>
      <c r="Z66" s="54">
        <v>1156</v>
      </c>
      <c r="AA66" s="54">
        <v>0</v>
      </c>
      <c r="AB66" s="55"/>
      <c r="AD66" s="54">
        <v>0</v>
      </c>
      <c r="AE66" s="55"/>
      <c r="AF66" s="54">
        <v>1290</v>
      </c>
      <c r="AG66" s="54">
        <v>0</v>
      </c>
      <c r="AH66" s="55"/>
      <c r="AI66" s="54">
        <v>6038</v>
      </c>
      <c r="AJ66" s="54">
        <v>0</v>
      </c>
      <c r="AK66" s="55"/>
      <c r="AL66" s="54">
        <v>500</v>
      </c>
      <c r="AM66" s="54">
        <v>0</v>
      </c>
      <c r="AN66" s="55"/>
      <c r="AP66" s="54">
        <v>0</v>
      </c>
      <c r="AQ66" s="55"/>
      <c r="AR66" s="54">
        <v>96911</v>
      </c>
      <c r="AS66" s="54">
        <v>0</v>
      </c>
      <c r="AT66" s="55"/>
      <c r="AU66" s="49">
        <v>99372</v>
      </c>
      <c r="AV66" s="49">
        <v>0</v>
      </c>
      <c r="AW66" s="50"/>
      <c r="AX66" s="49">
        <v>73000</v>
      </c>
      <c r="AY66" s="49">
        <v>0</v>
      </c>
      <c r="AZ66" s="50"/>
      <c r="BA66" s="50">
        <f t="shared" si="27"/>
        <v>327778</v>
      </c>
      <c r="BB66" s="50">
        <f t="shared" si="27"/>
        <v>0</v>
      </c>
      <c r="BC66" s="158">
        <f t="shared" si="27"/>
        <v>0</v>
      </c>
    </row>
    <row r="67" spans="1:55" ht="15" customHeight="1">
      <c r="A67" s="220" t="s">
        <v>149</v>
      </c>
      <c r="B67" s="49"/>
      <c r="C67" s="49">
        <v>0</v>
      </c>
      <c r="D67" s="50"/>
      <c r="E67" s="49">
        <v>79193</v>
      </c>
      <c r="F67" s="49">
        <v>41774</v>
      </c>
      <c r="G67" s="50">
        <v>41774</v>
      </c>
      <c r="H67" s="49">
        <v>19542</v>
      </c>
      <c r="I67" s="49">
        <v>13702</v>
      </c>
      <c r="J67" s="50">
        <v>13702</v>
      </c>
      <c r="K67" s="54">
        <v>7447</v>
      </c>
      <c r="L67" s="54">
        <v>9805</v>
      </c>
      <c r="M67" s="55">
        <v>9805</v>
      </c>
      <c r="N67" s="54">
        <v>11239</v>
      </c>
      <c r="O67" s="54">
        <v>14759</v>
      </c>
      <c r="P67" s="55">
        <v>14759</v>
      </c>
      <c r="Q67" s="54">
        <v>5665</v>
      </c>
      <c r="R67" s="54">
        <v>6083</v>
      </c>
      <c r="S67" s="55">
        <v>6083</v>
      </c>
      <c r="T67" s="54">
        <v>12410</v>
      </c>
      <c r="U67" s="54">
        <v>9179</v>
      </c>
      <c r="V67" s="55">
        <v>9179</v>
      </c>
      <c r="W67" s="54">
        <v>10735</v>
      </c>
      <c r="X67" s="54">
        <v>12970</v>
      </c>
      <c r="Y67" s="55">
        <v>12970</v>
      </c>
      <c r="Z67" s="54">
        <v>8835</v>
      </c>
      <c r="AA67" s="54">
        <v>11595</v>
      </c>
      <c r="AB67" s="55">
        <v>11595</v>
      </c>
      <c r="AC67" s="54">
        <v>15321</v>
      </c>
      <c r="AD67" s="54">
        <v>16175</v>
      </c>
      <c r="AE67" s="55">
        <v>16175</v>
      </c>
      <c r="AF67" s="54">
        <v>6955</v>
      </c>
      <c r="AG67" s="54">
        <v>9920</v>
      </c>
      <c r="AH67" s="55">
        <v>9920</v>
      </c>
      <c r="AI67" s="54"/>
      <c r="AJ67" s="54">
        <v>0</v>
      </c>
      <c r="AK67" s="55"/>
      <c r="AL67" s="54">
        <v>8051</v>
      </c>
      <c r="AM67" s="54">
        <v>10107</v>
      </c>
      <c r="AN67" s="55">
        <v>10107</v>
      </c>
      <c r="AO67" s="54">
        <v>8979</v>
      </c>
      <c r="AP67" s="54">
        <v>11086</v>
      </c>
      <c r="AQ67" s="55">
        <v>11086</v>
      </c>
      <c r="AR67" s="54">
        <v>209055</v>
      </c>
      <c r="AS67" s="54">
        <v>328518</v>
      </c>
      <c r="AT67" s="55">
        <v>328518</v>
      </c>
      <c r="AU67" s="49"/>
      <c r="AV67" s="49">
        <v>0</v>
      </c>
      <c r="AW67" s="50"/>
      <c r="AX67" s="49"/>
      <c r="AY67" s="49">
        <v>0</v>
      </c>
      <c r="AZ67" s="50"/>
      <c r="BA67" s="50">
        <f t="shared" si="27"/>
        <v>403427</v>
      </c>
      <c r="BB67" s="50">
        <f t="shared" si="27"/>
        <v>495673</v>
      </c>
      <c r="BC67" s="158">
        <f t="shared" si="27"/>
        <v>495673</v>
      </c>
    </row>
    <row r="68" spans="1:55" ht="15" customHeight="1">
      <c r="A68" s="220" t="s">
        <v>150</v>
      </c>
      <c r="B68" s="49"/>
      <c r="C68" s="49">
        <v>0</v>
      </c>
      <c r="D68" s="50"/>
      <c r="E68" s="49">
        <v>16016</v>
      </c>
      <c r="F68" s="49">
        <v>11252</v>
      </c>
      <c r="G68" s="50">
        <v>11252</v>
      </c>
      <c r="H68" s="49">
        <v>5276</v>
      </c>
      <c r="I68" s="49">
        <v>3609</v>
      </c>
      <c r="J68" s="50">
        <v>3609</v>
      </c>
      <c r="K68" s="54">
        <v>2011</v>
      </c>
      <c r="L68" s="54">
        <v>2647</v>
      </c>
      <c r="M68" s="55">
        <v>2647</v>
      </c>
      <c r="N68" s="54">
        <v>3035</v>
      </c>
      <c r="O68" s="54">
        <v>3985</v>
      </c>
      <c r="P68" s="55">
        <v>3984</v>
      </c>
      <c r="Q68" s="54">
        <v>1530</v>
      </c>
      <c r="R68" s="54">
        <v>1642</v>
      </c>
      <c r="S68" s="55">
        <v>1642</v>
      </c>
      <c r="T68" s="54">
        <v>3351</v>
      </c>
      <c r="U68" s="54">
        <v>2478</v>
      </c>
      <c r="V68" s="55">
        <v>2478</v>
      </c>
      <c r="W68" s="54">
        <v>2898</v>
      </c>
      <c r="X68" s="54">
        <v>3502</v>
      </c>
      <c r="Y68" s="55">
        <v>3502</v>
      </c>
      <c r="Z68" s="54">
        <v>2386</v>
      </c>
      <c r="AA68" s="54">
        <v>3130</v>
      </c>
      <c r="AB68" s="55">
        <v>3130</v>
      </c>
      <c r="AC68" s="54">
        <v>4137</v>
      </c>
      <c r="AD68" s="54">
        <v>4368</v>
      </c>
      <c r="AE68" s="55">
        <v>4368</v>
      </c>
      <c r="AF68" s="54">
        <v>1878</v>
      </c>
      <c r="AG68" s="54">
        <v>2679</v>
      </c>
      <c r="AH68" s="55">
        <v>2679</v>
      </c>
      <c r="AI68" s="54"/>
      <c r="AJ68" s="54">
        <v>0</v>
      </c>
      <c r="AK68" s="55"/>
      <c r="AL68" s="54">
        <v>2174</v>
      </c>
      <c r="AM68" s="54">
        <v>2729</v>
      </c>
      <c r="AN68" s="55">
        <v>2729</v>
      </c>
      <c r="AO68" s="54">
        <v>2424</v>
      </c>
      <c r="AP68" s="54">
        <v>2993</v>
      </c>
      <c r="AQ68" s="55">
        <v>2993</v>
      </c>
      <c r="AR68" s="54">
        <v>56446</v>
      </c>
      <c r="AS68" s="54">
        <v>88542</v>
      </c>
      <c r="AT68" s="55">
        <v>88542</v>
      </c>
      <c r="AU68" s="49"/>
      <c r="AV68" s="49">
        <v>0</v>
      </c>
      <c r="AW68" s="50"/>
      <c r="AX68" s="49"/>
      <c r="AY68" s="49">
        <v>0</v>
      </c>
      <c r="AZ68" s="50"/>
      <c r="BA68" s="50">
        <f t="shared" si="27"/>
        <v>103562</v>
      </c>
      <c r="BB68" s="50">
        <f t="shared" si="27"/>
        <v>133556</v>
      </c>
      <c r="BC68" s="158">
        <f t="shared" si="27"/>
        <v>133555</v>
      </c>
    </row>
    <row r="69" spans="1:55" ht="15" customHeight="1">
      <c r="A69" s="221" t="s">
        <v>480</v>
      </c>
      <c r="B69" s="49"/>
      <c r="C69" s="49">
        <v>12788</v>
      </c>
      <c r="D69" s="50">
        <v>12787</v>
      </c>
      <c r="E69" s="49"/>
      <c r="F69" s="49">
        <v>34854</v>
      </c>
      <c r="G69" s="50">
        <f>34854-1</f>
        <v>34853</v>
      </c>
      <c r="H69" s="49"/>
      <c r="I69" s="49">
        <v>17734</v>
      </c>
      <c r="J69" s="50">
        <v>17734</v>
      </c>
      <c r="K69" s="54"/>
      <c r="L69" s="54">
        <v>2262</v>
      </c>
      <c r="M69" s="55">
        <v>2262</v>
      </c>
      <c r="N69" s="54"/>
      <c r="O69" s="54">
        <v>8934</v>
      </c>
      <c r="P69" s="55">
        <v>8934</v>
      </c>
      <c r="Q69" s="54"/>
      <c r="R69" s="54">
        <v>679</v>
      </c>
      <c r="S69" s="55">
        <f>678-3</f>
        <v>675</v>
      </c>
      <c r="T69" s="54"/>
      <c r="U69" s="54">
        <v>2590</v>
      </c>
      <c r="V69" s="55">
        <v>2590</v>
      </c>
      <c r="W69" s="54"/>
      <c r="X69" s="54">
        <v>2180</v>
      </c>
      <c r="Y69" s="55">
        <v>2180</v>
      </c>
      <c r="Z69" s="54"/>
      <c r="AA69" s="54">
        <v>1724</v>
      </c>
      <c r="AB69" s="55">
        <v>1724</v>
      </c>
      <c r="AC69" s="54"/>
      <c r="AD69" s="54">
        <v>372</v>
      </c>
      <c r="AE69" s="55">
        <v>372</v>
      </c>
      <c r="AF69" s="54"/>
      <c r="AG69" s="54">
        <v>2357</v>
      </c>
      <c r="AH69" s="55">
        <v>2357</v>
      </c>
      <c r="AI69" s="54"/>
      <c r="AJ69" s="54">
        <v>5415</v>
      </c>
      <c r="AK69" s="55">
        <v>5414</v>
      </c>
      <c r="AL69" s="54"/>
      <c r="AM69" s="54">
        <v>2016</v>
      </c>
      <c r="AN69" s="55">
        <f>2016-2</f>
        <v>2014</v>
      </c>
      <c r="AO69" s="54"/>
      <c r="AP69" s="54">
        <v>799</v>
      </c>
      <c r="AQ69" s="55">
        <v>799</v>
      </c>
      <c r="AR69" s="54"/>
      <c r="AS69" s="54">
        <v>105225</v>
      </c>
      <c r="AT69" s="55">
        <v>105225</v>
      </c>
      <c r="AU69" s="49"/>
      <c r="AV69" s="49">
        <v>97502</v>
      </c>
      <c r="AW69" s="50">
        <v>97502</v>
      </c>
      <c r="AX69" s="49"/>
      <c r="AY69" s="49">
        <v>81638</v>
      </c>
      <c r="AZ69" s="50">
        <f>84716-1</f>
        <v>84715</v>
      </c>
      <c r="BA69" s="50">
        <f t="shared" si="27"/>
        <v>0</v>
      </c>
      <c r="BB69" s="50">
        <f t="shared" si="27"/>
        <v>379069</v>
      </c>
      <c r="BC69" s="158">
        <f t="shared" si="27"/>
        <v>382137</v>
      </c>
    </row>
    <row r="70" spans="1:55" ht="15" customHeight="1">
      <c r="A70" s="221" t="s">
        <v>141</v>
      </c>
      <c r="B70" s="49"/>
      <c r="C70" s="49">
        <v>0</v>
      </c>
      <c r="D70" s="50"/>
      <c r="E70" s="49"/>
      <c r="F70" s="49">
        <v>0</v>
      </c>
      <c r="G70" s="50"/>
      <c r="H70" s="49"/>
      <c r="I70" s="49">
        <v>0</v>
      </c>
      <c r="J70" s="50"/>
      <c r="K70" s="54"/>
      <c r="L70" s="54">
        <v>0</v>
      </c>
      <c r="M70" s="55"/>
      <c r="N70" s="54"/>
      <c r="O70" s="54">
        <v>0</v>
      </c>
      <c r="P70" s="55"/>
      <c r="Q70" s="54"/>
      <c r="R70" s="54">
        <v>0</v>
      </c>
      <c r="S70" s="55"/>
      <c r="T70" s="54"/>
      <c r="U70" s="54">
        <v>0</v>
      </c>
      <c r="V70" s="55"/>
      <c r="W70" s="54"/>
      <c r="X70" s="54">
        <v>0</v>
      </c>
      <c r="Y70" s="55"/>
      <c r="Z70" s="54"/>
      <c r="AA70" s="54">
        <v>0</v>
      </c>
      <c r="AB70" s="55"/>
      <c r="AC70" s="54"/>
      <c r="AD70" s="54">
        <v>0</v>
      </c>
      <c r="AE70" s="55"/>
      <c r="AF70" s="54"/>
      <c r="AG70" s="54">
        <v>0</v>
      </c>
      <c r="AH70" s="55"/>
      <c r="AI70" s="54"/>
      <c r="AJ70" s="54">
        <v>0</v>
      </c>
      <c r="AK70" s="55"/>
      <c r="AL70" s="54"/>
      <c r="AM70" s="54">
        <v>0</v>
      </c>
      <c r="AN70" s="55"/>
      <c r="AO70" s="54"/>
      <c r="AP70" s="54">
        <v>0</v>
      </c>
      <c r="AQ70" s="55"/>
      <c r="AR70" s="54"/>
      <c r="AS70" s="54">
        <v>0</v>
      </c>
      <c r="AT70" s="55"/>
      <c r="AU70" s="49"/>
      <c r="AV70" s="49">
        <v>0</v>
      </c>
      <c r="AW70" s="50"/>
      <c r="AX70" s="49"/>
      <c r="AY70" s="49">
        <v>0</v>
      </c>
      <c r="AZ70" s="50"/>
      <c r="BA70" s="50">
        <f t="shared" si="27"/>
        <v>0</v>
      </c>
      <c r="BB70" s="50">
        <f t="shared" si="27"/>
        <v>0</v>
      </c>
      <c r="BC70" s="158">
        <f t="shared" si="27"/>
        <v>0</v>
      </c>
    </row>
    <row r="71" spans="1:55" ht="15" customHeight="1">
      <c r="A71" s="70" t="s">
        <v>791</v>
      </c>
      <c r="B71" s="49"/>
      <c r="C71" s="49">
        <v>0</v>
      </c>
      <c r="D71" s="50"/>
      <c r="E71" s="49"/>
      <c r="F71" s="49">
        <v>0</v>
      </c>
      <c r="G71" s="50"/>
      <c r="H71" s="49"/>
      <c r="I71" s="49">
        <v>0</v>
      </c>
      <c r="J71" s="50"/>
      <c r="K71" s="54"/>
      <c r="L71" s="54">
        <v>0</v>
      </c>
      <c r="M71" s="55"/>
      <c r="N71" s="54"/>
      <c r="O71" s="54">
        <v>0</v>
      </c>
      <c r="P71" s="55"/>
      <c r="Q71" s="54"/>
      <c r="R71" s="54">
        <v>0</v>
      </c>
      <c r="S71" s="55"/>
      <c r="T71" s="54"/>
      <c r="U71" s="54">
        <v>0</v>
      </c>
      <c r="V71" s="55"/>
      <c r="W71" s="54"/>
      <c r="X71" s="54">
        <v>0</v>
      </c>
      <c r="Y71" s="55"/>
      <c r="Z71" s="54"/>
      <c r="AA71" s="54">
        <v>0</v>
      </c>
      <c r="AB71" s="55"/>
      <c r="AC71" s="54"/>
      <c r="AD71" s="54">
        <v>0</v>
      </c>
      <c r="AE71" s="55"/>
      <c r="AF71" s="54"/>
      <c r="AG71" s="54">
        <v>0</v>
      </c>
      <c r="AH71" s="55"/>
      <c r="AI71" s="54"/>
      <c r="AJ71" s="54">
        <v>0</v>
      </c>
      <c r="AK71" s="55"/>
      <c r="AL71" s="54"/>
      <c r="AM71" s="54">
        <v>0</v>
      </c>
      <c r="AN71" s="55"/>
      <c r="AO71" s="54"/>
      <c r="AP71" s="54">
        <v>0</v>
      </c>
      <c r="AQ71" s="55"/>
      <c r="AR71" s="54"/>
      <c r="AS71" s="54">
        <v>0</v>
      </c>
      <c r="AT71" s="55"/>
      <c r="AU71" s="49"/>
      <c r="AV71" s="49">
        <v>0</v>
      </c>
      <c r="AW71" s="50"/>
      <c r="AX71" s="49"/>
      <c r="AY71" s="49">
        <v>0</v>
      </c>
      <c r="AZ71" s="50"/>
      <c r="BA71" s="50">
        <f t="shared" si="27"/>
        <v>0</v>
      </c>
      <c r="BB71" s="50">
        <f t="shared" si="27"/>
        <v>0</v>
      </c>
      <c r="BC71" s="158">
        <f t="shared" si="27"/>
        <v>0</v>
      </c>
    </row>
    <row r="72" spans="1:55" ht="15" customHeight="1">
      <c r="A72" s="70" t="s">
        <v>786</v>
      </c>
      <c r="B72" s="49"/>
      <c r="C72" s="49">
        <v>0</v>
      </c>
      <c r="D72" s="50"/>
      <c r="E72" s="49"/>
      <c r="F72" s="49">
        <v>0</v>
      </c>
      <c r="G72" s="50"/>
      <c r="H72" s="49"/>
      <c r="I72" s="49">
        <v>0</v>
      </c>
      <c r="J72" s="50"/>
      <c r="K72" s="54"/>
      <c r="L72" s="54">
        <v>0</v>
      </c>
      <c r="M72" s="55"/>
      <c r="N72" s="54"/>
      <c r="O72" s="54">
        <v>0</v>
      </c>
      <c r="P72" s="55"/>
      <c r="Q72" s="54"/>
      <c r="R72" s="54">
        <v>0</v>
      </c>
      <c r="S72" s="55"/>
      <c r="T72" s="54"/>
      <c r="U72" s="54">
        <v>0</v>
      </c>
      <c r="V72" s="55"/>
      <c r="W72" s="54">
        <v>0</v>
      </c>
      <c r="X72" s="54">
        <v>0</v>
      </c>
      <c r="Y72" s="55"/>
      <c r="Z72" s="54"/>
      <c r="AA72" s="54">
        <v>0</v>
      </c>
      <c r="AB72" s="55"/>
      <c r="AC72" s="54">
        <v>0</v>
      </c>
      <c r="AD72" s="54">
        <v>0</v>
      </c>
      <c r="AE72" s="55"/>
      <c r="AF72" s="54"/>
      <c r="AG72" s="54">
        <v>0</v>
      </c>
      <c r="AH72" s="55"/>
      <c r="AI72" s="54"/>
      <c r="AJ72" s="54">
        <v>0</v>
      </c>
      <c r="AK72" s="55"/>
      <c r="AL72" s="54"/>
      <c r="AM72" s="54">
        <v>0</v>
      </c>
      <c r="AN72" s="55"/>
      <c r="AO72" s="54"/>
      <c r="AP72" s="54">
        <v>0</v>
      </c>
      <c r="AQ72" s="55"/>
      <c r="AR72" s="54"/>
      <c r="AS72" s="54">
        <v>0</v>
      </c>
      <c r="AT72" s="55"/>
      <c r="AU72" s="49"/>
      <c r="AV72" s="49">
        <v>0</v>
      </c>
      <c r="AW72" s="50"/>
      <c r="AX72" s="49"/>
      <c r="AY72" s="49">
        <v>0</v>
      </c>
      <c r="AZ72" s="50">
        <v>306</v>
      </c>
      <c r="BA72" s="50">
        <f t="shared" si="27"/>
        <v>0</v>
      </c>
      <c r="BB72" s="50">
        <f t="shared" si="27"/>
        <v>0</v>
      </c>
      <c r="BC72" s="158">
        <f t="shared" si="27"/>
        <v>306</v>
      </c>
    </row>
    <row r="73" spans="1:55" s="314" customFormat="1" ht="15.75" customHeight="1">
      <c r="A73" s="222" t="s">
        <v>153</v>
      </c>
      <c r="B73" s="462">
        <f t="shared" ref="B73:AS73" si="28">SUM(B59:B72)</f>
        <v>11379</v>
      </c>
      <c r="C73" s="462">
        <f t="shared" si="28"/>
        <v>12811</v>
      </c>
      <c r="D73" s="462">
        <f t="shared" si="28"/>
        <v>12803</v>
      </c>
      <c r="E73" s="462">
        <f>SUM(E59:E72)</f>
        <v>107121</v>
      </c>
      <c r="F73" s="462">
        <f t="shared" si="28"/>
        <v>89231</v>
      </c>
      <c r="G73" s="462">
        <f t="shared" si="28"/>
        <v>89209</v>
      </c>
      <c r="H73" s="462">
        <f t="shared" si="28"/>
        <v>40546</v>
      </c>
      <c r="I73" s="462">
        <f t="shared" si="28"/>
        <v>35045</v>
      </c>
      <c r="J73" s="462">
        <f>SUM(J59:J72)</f>
        <v>35045</v>
      </c>
      <c r="K73" s="462">
        <f t="shared" si="28"/>
        <v>10372</v>
      </c>
      <c r="L73" s="462">
        <f t="shared" si="28"/>
        <v>14714</v>
      </c>
      <c r="M73" s="462">
        <f>SUM(M59:M72)</f>
        <v>14714</v>
      </c>
      <c r="N73" s="462">
        <f t="shared" si="28"/>
        <v>21185</v>
      </c>
      <c r="O73" s="462">
        <f t="shared" si="28"/>
        <v>27678</v>
      </c>
      <c r="P73" s="462">
        <f>SUM(P59:P72)</f>
        <v>27677</v>
      </c>
      <c r="Q73" s="462">
        <f t="shared" si="28"/>
        <v>7195</v>
      </c>
      <c r="R73" s="462">
        <f t="shared" si="28"/>
        <v>8456</v>
      </c>
      <c r="S73" s="462">
        <f>SUM(S59:S72)</f>
        <v>8435</v>
      </c>
      <c r="T73" s="462">
        <f t="shared" si="28"/>
        <v>17276</v>
      </c>
      <c r="U73" s="462">
        <f t="shared" si="28"/>
        <v>14247</v>
      </c>
      <c r="V73" s="462">
        <f>SUM(V59:V72)</f>
        <v>14247</v>
      </c>
      <c r="W73" s="462">
        <f t="shared" si="28"/>
        <v>14785</v>
      </c>
      <c r="X73" s="462">
        <f t="shared" si="28"/>
        <v>18652</v>
      </c>
      <c r="Y73" s="462">
        <f>SUM(Y59:Y72)</f>
        <v>18652</v>
      </c>
      <c r="Z73" s="462">
        <f t="shared" si="28"/>
        <v>12377</v>
      </c>
      <c r="AA73" s="462">
        <f t="shared" si="28"/>
        <v>16449</v>
      </c>
      <c r="AB73" s="462">
        <f>SUM(AB59:AB72)</f>
        <v>16449</v>
      </c>
      <c r="AC73" s="462">
        <f t="shared" si="28"/>
        <v>19458</v>
      </c>
      <c r="AD73" s="462">
        <f t="shared" si="28"/>
        <v>20915</v>
      </c>
      <c r="AE73" s="462">
        <f t="shared" si="28"/>
        <v>20915</v>
      </c>
      <c r="AF73" s="462">
        <f t="shared" si="28"/>
        <v>10123</v>
      </c>
      <c r="AG73" s="462">
        <f t="shared" si="28"/>
        <v>14956</v>
      </c>
      <c r="AH73" s="462">
        <f>SUM(AH59:AH72)</f>
        <v>14956</v>
      </c>
      <c r="AI73" s="462">
        <f t="shared" si="28"/>
        <v>6038</v>
      </c>
      <c r="AJ73" s="462">
        <f t="shared" si="28"/>
        <v>5415</v>
      </c>
      <c r="AK73" s="462">
        <f>SUM(AK59:AK72)</f>
        <v>5414</v>
      </c>
      <c r="AL73" s="462">
        <f t="shared" si="28"/>
        <v>10725</v>
      </c>
      <c r="AM73" s="462">
        <f t="shared" si="28"/>
        <v>14852</v>
      </c>
      <c r="AN73" s="462">
        <f>SUM(AN59:AN72)</f>
        <v>14850</v>
      </c>
      <c r="AO73" s="462">
        <f t="shared" si="28"/>
        <v>11403</v>
      </c>
      <c r="AP73" s="462">
        <f t="shared" si="28"/>
        <v>14878</v>
      </c>
      <c r="AQ73" s="462">
        <f>SUM(AQ59:AQ72)</f>
        <v>14878</v>
      </c>
      <c r="AR73" s="462">
        <f t="shared" si="28"/>
        <v>362412</v>
      </c>
      <c r="AS73" s="462">
        <f t="shared" si="28"/>
        <v>601637</v>
      </c>
      <c r="AT73" s="462">
        <f t="shared" ref="AT73:BC73" si="29">SUM(AT59:AT72)</f>
        <v>592390</v>
      </c>
      <c r="AU73" s="462">
        <f t="shared" si="29"/>
        <v>1075606</v>
      </c>
      <c r="AV73" s="462">
        <f t="shared" si="29"/>
        <v>1105372</v>
      </c>
      <c r="AW73" s="462">
        <f t="shared" si="29"/>
        <v>1105372</v>
      </c>
      <c r="AX73" s="462">
        <f t="shared" si="29"/>
        <v>73000</v>
      </c>
      <c r="AY73" s="462">
        <f t="shared" si="29"/>
        <v>82888</v>
      </c>
      <c r="AZ73" s="462">
        <f t="shared" si="29"/>
        <v>86271</v>
      </c>
      <c r="BA73" s="462">
        <f t="shared" si="29"/>
        <v>1811001</v>
      </c>
      <c r="BB73" s="462">
        <f t="shared" si="29"/>
        <v>2098196</v>
      </c>
      <c r="BC73" s="462">
        <f t="shared" si="29"/>
        <v>2092277</v>
      </c>
    </row>
    <row r="74" spans="1:55" ht="15" customHeight="1">
      <c r="A74" s="70" t="s">
        <v>143</v>
      </c>
      <c r="B74" s="49"/>
      <c r="C74" s="49">
        <v>0</v>
      </c>
      <c r="D74" s="50"/>
      <c r="E74" s="49"/>
      <c r="F74" s="49">
        <v>0</v>
      </c>
      <c r="G74" s="50"/>
      <c r="H74" s="49"/>
      <c r="I74" s="49">
        <v>0</v>
      </c>
      <c r="J74" s="50"/>
      <c r="K74" s="54"/>
      <c r="L74" s="54">
        <v>0</v>
      </c>
      <c r="M74" s="55"/>
      <c r="N74" s="54"/>
      <c r="O74" s="54">
        <v>0</v>
      </c>
      <c r="P74" s="55"/>
      <c r="Q74" s="54"/>
      <c r="R74" s="54">
        <v>0</v>
      </c>
      <c r="S74" s="55"/>
      <c r="T74" s="54"/>
      <c r="U74" s="54">
        <v>0</v>
      </c>
      <c r="V74" s="55"/>
      <c r="W74" s="54">
        <v>0</v>
      </c>
      <c r="X74" s="54">
        <v>0</v>
      </c>
      <c r="Y74" s="55"/>
      <c r="Z74" s="54"/>
      <c r="AA74" s="54">
        <v>0</v>
      </c>
      <c r="AB74" s="55"/>
      <c r="AC74" s="54">
        <v>0</v>
      </c>
      <c r="AD74" s="54">
        <v>0</v>
      </c>
      <c r="AE74" s="55"/>
      <c r="AF74" s="54"/>
      <c r="AG74" s="54">
        <v>0</v>
      </c>
      <c r="AH74" s="55"/>
      <c r="AI74" s="54"/>
      <c r="AJ74" s="54">
        <v>0</v>
      </c>
      <c r="AK74" s="55"/>
      <c r="AL74" s="54"/>
      <c r="AM74" s="54">
        <v>0</v>
      </c>
      <c r="AN74" s="55"/>
      <c r="AO74" s="54"/>
      <c r="AP74" s="54">
        <v>0</v>
      </c>
      <c r="AQ74" s="55"/>
      <c r="AR74" s="54"/>
      <c r="AS74" s="54">
        <v>266</v>
      </c>
      <c r="AT74" s="55">
        <v>266</v>
      </c>
      <c r="AU74" s="49"/>
      <c r="AV74" s="49">
        <v>200</v>
      </c>
      <c r="AW74" s="50">
        <v>197</v>
      </c>
      <c r="AX74" s="49"/>
      <c r="AY74" s="49">
        <v>0</v>
      </c>
      <c r="AZ74" s="50"/>
      <c r="BA74" s="50">
        <f t="shared" ref="BA74:BC80" si="30">SUM(AU74+B74+E74+AX74+H74+K74+N74+Q74+T74+W74+Z74+AC74+AF74+AI74+AL74+AO74+AR74)</f>
        <v>0</v>
      </c>
      <c r="BB74" s="50">
        <f t="shared" si="30"/>
        <v>466</v>
      </c>
      <c r="BC74" s="158">
        <f t="shared" si="30"/>
        <v>463</v>
      </c>
    </row>
    <row r="75" spans="1:55" ht="15" hidden="1" customHeight="1">
      <c r="A75" s="70" t="s">
        <v>142</v>
      </c>
      <c r="B75" s="49"/>
      <c r="C75" s="49">
        <v>0</v>
      </c>
      <c r="D75" s="50"/>
      <c r="E75" s="49"/>
      <c r="F75" s="49">
        <v>0</v>
      </c>
      <c r="G75" s="50"/>
      <c r="H75" s="49">
        <v>0</v>
      </c>
      <c r="I75" s="49">
        <v>0</v>
      </c>
      <c r="J75" s="50"/>
      <c r="K75" s="54"/>
      <c r="L75" s="54">
        <v>0</v>
      </c>
      <c r="M75" s="55"/>
      <c r="N75" s="54"/>
      <c r="O75" s="54">
        <v>0</v>
      </c>
      <c r="P75" s="55"/>
      <c r="Q75" s="54"/>
      <c r="R75" s="54">
        <v>0</v>
      </c>
      <c r="S75" s="55"/>
      <c r="T75" s="54"/>
      <c r="U75" s="54">
        <v>0</v>
      </c>
      <c r="V75" s="55"/>
      <c r="W75" s="54">
        <v>0</v>
      </c>
      <c r="X75" s="54">
        <v>0</v>
      </c>
      <c r="Y75" s="55"/>
      <c r="Z75" s="54"/>
      <c r="AA75" s="54">
        <v>0</v>
      </c>
      <c r="AB75" s="55"/>
      <c r="AC75" s="54">
        <v>0</v>
      </c>
      <c r="AD75" s="54">
        <v>0</v>
      </c>
      <c r="AE75" s="55"/>
      <c r="AF75" s="54"/>
      <c r="AG75" s="54">
        <v>0</v>
      </c>
      <c r="AH75" s="55"/>
      <c r="AI75" s="54"/>
      <c r="AJ75" s="54">
        <v>0</v>
      </c>
      <c r="AK75" s="55"/>
      <c r="AL75" s="54"/>
      <c r="AM75" s="54">
        <v>0</v>
      </c>
      <c r="AN75" s="55"/>
      <c r="AO75" s="54"/>
      <c r="AP75" s="54">
        <v>0</v>
      </c>
      <c r="AQ75" s="55"/>
      <c r="AR75" s="54"/>
      <c r="AS75" s="54">
        <v>0</v>
      </c>
      <c r="AT75" s="55"/>
      <c r="AU75" s="49"/>
      <c r="AV75" s="49">
        <v>0</v>
      </c>
      <c r="AW75" s="50"/>
      <c r="AX75" s="49">
        <v>0</v>
      </c>
      <c r="AY75" s="49">
        <v>0</v>
      </c>
      <c r="AZ75" s="50"/>
      <c r="BA75" s="50">
        <f t="shared" si="30"/>
        <v>0</v>
      </c>
      <c r="BB75" s="50">
        <f t="shared" si="30"/>
        <v>0</v>
      </c>
      <c r="BC75" s="158">
        <f t="shared" si="30"/>
        <v>0</v>
      </c>
    </row>
    <row r="76" spans="1:55" ht="15" customHeight="1">
      <c r="A76" s="70" t="s">
        <v>861</v>
      </c>
      <c r="B76" s="50"/>
      <c r="C76" s="50">
        <v>0</v>
      </c>
      <c r="D76" s="50"/>
      <c r="E76" s="50"/>
      <c r="F76" s="50">
        <v>0</v>
      </c>
      <c r="G76" s="50"/>
      <c r="H76" s="50"/>
      <c r="I76" s="49">
        <v>0</v>
      </c>
      <c r="J76" s="50"/>
      <c r="K76" s="55"/>
      <c r="L76" s="55">
        <v>0</v>
      </c>
      <c r="M76" s="55"/>
      <c r="N76" s="55"/>
      <c r="O76" s="55">
        <v>0</v>
      </c>
      <c r="P76" s="55"/>
      <c r="Q76" s="55"/>
      <c r="R76" s="55">
        <v>0</v>
      </c>
      <c r="S76" s="55"/>
      <c r="T76" s="55"/>
      <c r="U76" s="55">
        <v>0</v>
      </c>
      <c r="V76" s="55"/>
      <c r="W76" s="55">
        <v>0</v>
      </c>
      <c r="X76" s="55">
        <v>0</v>
      </c>
      <c r="Y76" s="55"/>
      <c r="Z76" s="55"/>
      <c r="AA76" s="55">
        <v>0</v>
      </c>
      <c r="AB76" s="55"/>
      <c r="AC76" s="55">
        <v>0</v>
      </c>
      <c r="AD76" s="55">
        <v>0</v>
      </c>
      <c r="AE76" s="55"/>
      <c r="AF76" s="55"/>
      <c r="AG76" s="55">
        <v>0</v>
      </c>
      <c r="AH76" s="55"/>
      <c r="AI76" s="55"/>
      <c r="AJ76" s="55">
        <v>0</v>
      </c>
      <c r="AK76" s="55"/>
      <c r="AL76" s="55"/>
      <c r="AM76" s="55">
        <v>0</v>
      </c>
      <c r="AN76" s="55"/>
      <c r="AO76" s="55"/>
      <c r="AP76" s="55">
        <v>0</v>
      </c>
      <c r="AQ76" s="55"/>
      <c r="AR76" s="55"/>
      <c r="AS76" s="55">
        <v>0</v>
      </c>
      <c r="AT76" s="55"/>
      <c r="AU76" s="50"/>
      <c r="AV76" s="50">
        <v>0</v>
      </c>
      <c r="AW76" s="50"/>
      <c r="AX76" s="50"/>
      <c r="AY76" s="49">
        <v>0</v>
      </c>
      <c r="AZ76" s="50"/>
      <c r="BA76" s="50">
        <f t="shared" si="30"/>
        <v>0</v>
      </c>
      <c r="BB76" s="50">
        <f t="shared" si="30"/>
        <v>0</v>
      </c>
      <c r="BC76" s="158">
        <f t="shared" si="30"/>
        <v>0</v>
      </c>
    </row>
    <row r="77" spans="1:55" ht="15" hidden="1" customHeight="1">
      <c r="A77" s="103" t="s">
        <v>792</v>
      </c>
      <c r="B77" s="50"/>
      <c r="C77" s="50">
        <v>0</v>
      </c>
      <c r="D77" s="50"/>
      <c r="E77" s="50"/>
      <c r="F77" s="50">
        <v>0</v>
      </c>
      <c r="G77" s="50"/>
      <c r="H77" s="50"/>
      <c r="I77" s="49">
        <v>0</v>
      </c>
      <c r="J77" s="50"/>
      <c r="K77" s="55"/>
      <c r="L77" s="55">
        <v>0</v>
      </c>
      <c r="M77" s="55"/>
      <c r="N77" s="55"/>
      <c r="O77" s="55">
        <v>0</v>
      </c>
      <c r="P77" s="55"/>
      <c r="Q77" s="55"/>
      <c r="R77" s="55">
        <v>0</v>
      </c>
      <c r="S77" s="55"/>
      <c r="T77" s="55"/>
      <c r="U77" s="55">
        <v>0</v>
      </c>
      <c r="V77" s="55"/>
      <c r="W77" s="55">
        <v>0</v>
      </c>
      <c r="X77" s="55">
        <v>0</v>
      </c>
      <c r="Y77" s="55"/>
      <c r="Z77" s="55"/>
      <c r="AA77" s="55">
        <v>0</v>
      </c>
      <c r="AB77" s="55"/>
      <c r="AC77" s="55">
        <v>0</v>
      </c>
      <c r="AD77" s="55">
        <v>0</v>
      </c>
      <c r="AE77" s="55"/>
      <c r="AF77" s="55"/>
      <c r="AG77" s="55">
        <v>0</v>
      </c>
      <c r="AH77" s="55"/>
      <c r="AI77" s="55"/>
      <c r="AJ77" s="55">
        <v>0</v>
      </c>
      <c r="AK77" s="55"/>
      <c r="AL77" s="55"/>
      <c r="AM77" s="55">
        <v>0</v>
      </c>
      <c r="AN77" s="55"/>
      <c r="AO77" s="55"/>
      <c r="AP77" s="55">
        <v>0</v>
      </c>
      <c r="AQ77" s="55"/>
      <c r="AR77" s="55"/>
      <c r="AS77" s="55">
        <v>0</v>
      </c>
      <c r="AT77" s="55"/>
      <c r="AU77" s="50"/>
      <c r="AV77" s="50">
        <v>0</v>
      </c>
      <c r="AW77" s="50"/>
      <c r="AX77" s="50"/>
      <c r="AY77" s="49">
        <v>0</v>
      </c>
      <c r="AZ77" s="50"/>
      <c r="BA77" s="50">
        <f t="shared" si="30"/>
        <v>0</v>
      </c>
      <c r="BB77" s="50">
        <f t="shared" si="30"/>
        <v>0</v>
      </c>
      <c r="BC77" s="158">
        <f t="shared" si="30"/>
        <v>0</v>
      </c>
    </row>
    <row r="78" spans="1:55" ht="15" customHeight="1">
      <c r="A78" s="103" t="s">
        <v>787</v>
      </c>
      <c r="B78" s="49"/>
      <c r="C78" s="49">
        <v>0</v>
      </c>
      <c r="D78" s="50"/>
      <c r="E78" s="49"/>
      <c r="F78" s="49">
        <v>0</v>
      </c>
      <c r="G78" s="50"/>
      <c r="H78" s="49"/>
      <c r="I78" s="49">
        <v>0</v>
      </c>
      <c r="J78" s="50"/>
      <c r="K78" s="54"/>
      <c r="L78" s="54">
        <v>0</v>
      </c>
      <c r="M78" s="55"/>
      <c r="N78" s="54"/>
      <c r="O78" s="54">
        <v>0</v>
      </c>
      <c r="P78" s="55"/>
      <c r="Q78" s="54"/>
      <c r="R78" s="54">
        <v>0</v>
      </c>
      <c r="S78" s="55"/>
      <c r="T78" s="54"/>
      <c r="U78" s="54">
        <v>0</v>
      </c>
      <c r="V78" s="55"/>
      <c r="W78" s="54">
        <v>0</v>
      </c>
      <c r="X78" s="54">
        <v>0</v>
      </c>
      <c r="Y78" s="55"/>
      <c r="Z78" s="54"/>
      <c r="AA78" s="54">
        <v>0</v>
      </c>
      <c r="AB78" s="55"/>
      <c r="AC78" s="54">
        <v>0</v>
      </c>
      <c r="AD78" s="55">
        <v>0</v>
      </c>
      <c r="AE78" s="55"/>
      <c r="AF78" s="54"/>
      <c r="AG78" s="54">
        <v>0</v>
      </c>
      <c r="AH78" s="55"/>
      <c r="AI78" s="54"/>
      <c r="AJ78" s="54">
        <v>0</v>
      </c>
      <c r="AK78" s="55"/>
      <c r="AL78" s="54"/>
      <c r="AM78" s="54">
        <v>0</v>
      </c>
      <c r="AN78" s="55"/>
      <c r="AO78" s="54"/>
      <c r="AP78" s="54">
        <v>0</v>
      </c>
      <c r="AQ78" s="55"/>
      <c r="AR78" s="54"/>
      <c r="AS78" s="54">
        <v>1768</v>
      </c>
      <c r="AT78" s="55">
        <v>1768</v>
      </c>
      <c r="AU78" s="49"/>
      <c r="AV78" s="49">
        <v>0</v>
      </c>
      <c r="AW78" s="50"/>
      <c r="AX78" s="49"/>
      <c r="AY78" s="49">
        <v>1820</v>
      </c>
      <c r="AZ78" s="50">
        <v>1820</v>
      </c>
      <c r="BA78" s="50">
        <f t="shared" si="30"/>
        <v>0</v>
      </c>
      <c r="BB78" s="50">
        <f t="shared" si="30"/>
        <v>3588</v>
      </c>
      <c r="BC78" s="158">
        <f t="shared" si="30"/>
        <v>3588</v>
      </c>
    </row>
    <row r="79" spans="1:55" ht="15" hidden="1" customHeight="1">
      <c r="A79" s="103" t="s">
        <v>144</v>
      </c>
      <c r="B79" s="50"/>
      <c r="C79" s="50">
        <v>0</v>
      </c>
      <c r="D79" s="50"/>
      <c r="E79" s="49"/>
      <c r="F79" s="49">
        <v>0</v>
      </c>
      <c r="G79" s="50"/>
      <c r="H79" s="50"/>
      <c r="I79" s="49">
        <v>0</v>
      </c>
      <c r="J79" s="50"/>
      <c r="K79" s="55"/>
      <c r="L79" s="55">
        <v>0</v>
      </c>
      <c r="M79" s="55"/>
      <c r="N79" s="55"/>
      <c r="O79" s="55">
        <v>0</v>
      </c>
      <c r="P79" s="55"/>
      <c r="Q79" s="55"/>
      <c r="R79" s="55">
        <v>0</v>
      </c>
      <c r="S79" s="55"/>
      <c r="T79" s="55"/>
      <c r="U79" s="55">
        <v>0</v>
      </c>
      <c r="V79" s="55"/>
      <c r="W79" s="55">
        <v>0</v>
      </c>
      <c r="X79" s="55">
        <v>0</v>
      </c>
      <c r="Y79" s="55"/>
      <c r="Z79" s="55"/>
      <c r="AA79" s="55">
        <v>0</v>
      </c>
      <c r="AB79" s="55"/>
      <c r="AC79" s="55">
        <v>0</v>
      </c>
      <c r="AD79" s="55">
        <v>0</v>
      </c>
      <c r="AE79" s="55"/>
      <c r="AF79" s="55"/>
      <c r="AG79" s="55">
        <v>0</v>
      </c>
      <c r="AH79" s="55"/>
      <c r="AI79" s="55"/>
      <c r="AJ79" s="55">
        <v>0</v>
      </c>
      <c r="AK79" s="55"/>
      <c r="AL79" s="55"/>
      <c r="AM79" s="55">
        <v>0</v>
      </c>
      <c r="AN79" s="55"/>
      <c r="AO79" s="55"/>
      <c r="AP79" s="55">
        <v>0</v>
      </c>
      <c r="AQ79" s="55"/>
      <c r="AR79" s="55"/>
      <c r="AS79" s="55">
        <v>0</v>
      </c>
      <c r="AT79" s="55"/>
      <c r="AU79" s="50"/>
      <c r="AV79" s="50">
        <v>0</v>
      </c>
      <c r="AW79" s="50"/>
      <c r="AX79" s="50"/>
      <c r="AY79" s="49">
        <v>0</v>
      </c>
      <c r="AZ79" s="50"/>
      <c r="BA79" s="50">
        <f t="shared" si="30"/>
        <v>0</v>
      </c>
      <c r="BB79" s="50">
        <f t="shared" si="30"/>
        <v>0</v>
      </c>
      <c r="BC79" s="158">
        <f t="shared" si="30"/>
        <v>0</v>
      </c>
    </row>
    <row r="80" spans="1:55" ht="15" hidden="1" customHeight="1">
      <c r="A80" s="103" t="s">
        <v>793</v>
      </c>
      <c r="B80" s="50">
        <v>0</v>
      </c>
      <c r="C80" s="50">
        <v>0</v>
      </c>
      <c r="D80" s="50"/>
      <c r="E80" s="49">
        <v>0</v>
      </c>
      <c r="F80" s="49">
        <v>0</v>
      </c>
      <c r="G80" s="50"/>
      <c r="H80" s="50">
        <v>0</v>
      </c>
      <c r="I80" s="49">
        <v>0</v>
      </c>
      <c r="J80" s="50"/>
      <c r="K80" s="55">
        <v>0</v>
      </c>
      <c r="L80" s="55">
        <v>0</v>
      </c>
      <c r="M80" s="55"/>
      <c r="N80" s="55">
        <v>0</v>
      </c>
      <c r="O80" s="55">
        <v>0</v>
      </c>
      <c r="P80" s="55"/>
      <c r="Q80" s="55">
        <v>0</v>
      </c>
      <c r="R80" s="55">
        <v>0</v>
      </c>
      <c r="S80" s="55"/>
      <c r="T80" s="55">
        <v>0</v>
      </c>
      <c r="U80" s="55">
        <v>0</v>
      </c>
      <c r="V80" s="55"/>
      <c r="W80" s="55">
        <v>0</v>
      </c>
      <c r="X80" s="55">
        <v>0</v>
      </c>
      <c r="Y80" s="55"/>
      <c r="Z80" s="55">
        <v>0</v>
      </c>
      <c r="AA80" s="55">
        <v>0</v>
      </c>
      <c r="AB80" s="55"/>
      <c r="AC80" s="55">
        <v>0</v>
      </c>
      <c r="AD80" s="55">
        <v>0</v>
      </c>
      <c r="AE80" s="55"/>
      <c r="AF80" s="55">
        <v>0</v>
      </c>
      <c r="AG80" s="55">
        <v>0</v>
      </c>
      <c r="AH80" s="55"/>
      <c r="AI80" s="55">
        <v>0</v>
      </c>
      <c r="AJ80" s="55">
        <v>0</v>
      </c>
      <c r="AK80" s="55"/>
      <c r="AL80" s="55">
        <v>0</v>
      </c>
      <c r="AM80" s="55">
        <v>0</v>
      </c>
      <c r="AN80" s="55"/>
      <c r="AO80" s="55">
        <v>0</v>
      </c>
      <c r="AP80" s="55">
        <v>0</v>
      </c>
      <c r="AQ80" s="55"/>
      <c r="AR80" s="55">
        <v>0</v>
      </c>
      <c r="AS80" s="55">
        <v>0</v>
      </c>
      <c r="AT80" s="55"/>
      <c r="AU80" s="50">
        <v>0</v>
      </c>
      <c r="AV80" s="50">
        <v>0</v>
      </c>
      <c r="AW80" s="50"/>
      <c r="AX80" s="50">
        <v>0</v>
      </c>
      <c r="AY80" s="49">
        <v>0</v>
      </c>
      <c r="AZ80" s="50"/>
      <c r="BA80" s="50">
        <f t="shared" si="30"/>
        <v>0</v>
      </c>
      <c r="BB80" s="50">
        <f t="shared" si="30"/>
        <v>0</v>
      </c>
      <c r="BC80" s="158">
        <f t="shared" si="30"/>
        <v>0</v>
      </c>
    </row>
    <row r="81" spans="1:56" ht="15" customHeight="1">
      <c r="A81" s="103" t="s">
        <v>145</v>
      </c>
      <c r="B81" s="49"/>
      <c r="C81" s="49">
        <v>0</v>
      </c>
      <c r="D81" s="50"/>
      <c r="E81" s="49"/>
      <c r="F81" s="49">
        <v>0</v>
      </c>
      <c r="G81" s="50"/>
      <c r="H81" s="49"/>
      <c r="I81" s="49">
        <v>0</v>
      </c>
      <c r="J81" s="50"/>
      <c r="K81" s="54"/>
      <c r="L81" s="54">
        <v>0</v>
      </c>
      <c r="M81" s="55"/>
      <c r="N81" s="54"/>
      <c r="O81" s="54">
        <v>0</v>
      </c>
      <c r="P81" s="55"/>
      <c r="Q81" s="54"/>
      <c r="R81" s="54">
        <v>0</v>
      </c>
      <c r="S81" s="55"/>
      <c r="T81" s="54"/>
      <c r="U81" s="54">
        <v>0</v>
      </c>
      <c r="V81" s="55"/>
      <c r="W81" s="54"/>
      <c r="X81" s="54">
        <v>0</v>
      </c>
      <c r="Y81" s="55"/>
      <c r="Z81" s="54"/>
      <c r="AA81" s="54">
        <v>0</v>
      </c>
      <c r="AB81" s="55"/>
      <c r="AC81" s="54"/>
      <c r="AD81" s="55">
        <v>0</v>
      </c>
      <c r="AE81" s="55"/>
      <c r="AF81" s="54"/>
      <c r="AG81" s="54">
        <v>0</v>
      </c>
      <c r="AH81" s="55"/>
      <c r="AI81" s="54"/>
      <c r="AJ81" s="54">
        <v>0</v>
      </c>
      <c r="AK81" s="55"/>
      <c r="AL81" s="54"/>
      <c r="AM81" s="54">
        <v>0</v>
      </c>
      <c r="AN81" s="55"/>
      <c r="AO81" s="54"/>
      <c r="AP81" s="54">
        <v>0</v>
      </c>
      <c r="AQ81" s="55"/>
      <c r="AR81" s="54"/>
      <c r="AS81" s="54">
        <v>0</v>
      </c>
      <c r="AT81" s="55"/>
      <c r="AU81" s="49"/>
      <c r="AV81" s="49">
        <v>0</v>
      </c>
      <c r="AW81" s="50"/>
      <c r="AX81" s="49"/>
      <c r="AY81" s="49">
        <v>0</v>
      </c>
      <c r="AZ81" s="50"/>
      <c r="BA81" s="50"/>
      <c r="BB81" s="50">
        <f>SUM(AV81+C81+F81+AY81+I81+L81+O81+R81+U81+X81+AA81+AD81+AG81+AJ81+AM81+AP81+AS81)</f>
        <v>0</v>
      </c>
      <c r="BC81" s="158">
        <f>SUM(AW81+D81+G81+AZ81+J81+M81+P81+S81+V81+Y81+AB81+AE81+AH81+AK81+AN81+AQ81+AT81)</f>
        <v>0</v>
      </c>
    </row>
    <row r="82" spans="1:56" s="314" customFormat="1" ht="15" customHeight="1">
      <c r="A82" s="223" t="s">
        <v>154</v>
      </c>
      <c r="B82" s="462">
        <f t="shared" ref="B82:BC82" si="31">SUM(B74:B81)</f>
        <v>0</v>
      </c>
      <c r="C82" s="462">
        <f t="shared" si="31"/>
        <v>0</v>
      </c>
      <c r="D82" s="462">
        <f t="shared" si="31"/>
        <v>0</v>
      </c>
      <c r="E82" s="462">
        <f>SUM(E74:E81)</f>
        <v>0</v>
      </c>
      <c r="F82" s="462">
        <f t="shared" si="31"/>
        <v>0</v>
      </c>
      <c r="G82" s="462">
        <f t="shared" si="31"/>
        <v>0</v>
      </c>
      <c r="H82" s="462">
        <f t="shared" si="31"/>
        <v>0</v>
      </c>
      <c r="I82" s="462">
        <f t="shared" si="31"/>
        <v>0</v>
      </c>
      <c r="J82" s="462">
        <f>SUM(J74:J81)</f>
        <v>0</v>
      </c>
      <c r="K82" s="462">
        <f t="shared" si="31"/>
        <v>0</v>
      </c>
      <c r="L82" s="462">
        <f t="shared" si="31"/>
        <v>0</v>
      </c>
      <c r="M82" s="462">
        <f>SUM(M74:M81)</f>
        <v>0</v>
      </c>
      <c r="N82" s="462">
        <f t="shared" si="31"/>
        <v>0</v>
      </c>
      <c r="O82" s="462">
        <f t="shared" si="31"/>
        <v>0</v>
      </c>
      <c r="P82" s="462">
        <f>SUM(P74:P81)</f>
        <v>0</v>
      </c>
      <c r="Q82" s="462">
        <f t="shared" si="31"/>
        <v>0</v>
      </c>
      <c r="R82" s="462">
        <f t="shared" si="31"/>
        <v>0</v>
      </c>
      <c r="S82" s="462">
        <f>SUM(S74:S81)</f>
        <v>0</v>
      </c>
      <c r="T82" s="462">
        <f t="shared" si="31"/>
        <v>0</v>
      </c>
      <c r="U82" s="462">
        <f t="shared" si="31"/>
        <v>0</v>
      </c>
      <c r="V82" s="462">
        <f>SUM(V74:V81)</f>
        <v>0</v>
      </c>
      <c r="W82" s="462">
        <f t="shared" si="31"/>
        <v>0</v>
      </c>
      <c r="X82" s="462">
        <f t="shared" si="31"/>
        <v>0</v>
      </c>
      <c r="Y82" s="462">
        <f>SUM(Y74:Y81)</f>
        <v>0</v>
      </c>
      <c r="Z82" s="462">
        <f t="shared" si="31"/>
        <v>0</v>
      </c>
      <c r="AA82" s="462">
        <f t="shared" si="31"/>
        <v>0</v>
      </c>
      <c r="AB82" s="462">
        <f>SUM(AB74:AB81)</f>
        <v>0</v>
      </c>
      <c r="AC82" s="462">
        <f t="shared" si="31"/>
        <v>0</v>
      </c>
      <c r="AD82" s="462">
        <f t="shared" si="31"/>
        <v>0</v>
      </c>
      <c r="AE82" s="462">
        <f t="shared" ref="AE82" si="32">SUM(AE74:AE81)</f>
        <v>0</v>
      </c>
      <c r="AF82" s="462">
        <f t="shared" si="31"/>
        <v>0</v>
      </c>
      <c r="AG82" s="462">
        <f t="shared" si="31"/>
        <v>0</v>
      </c>
      <c r="AH82" s="462">
        <f>SUM(AH74:AH81)</f>
        <v>0</v>
      </c>
      <c r="AI82" s="462">
        <f t="shared" si="31"/>
        <v>0</v>
      </c>
      <c r="AJ82" s="462">
        <f t="shared" si="31"/>
        <v>0</v>
      </c>
      <c r="AK82" s="462">
        <f>SUM(AK74:AK81)</f>
        <v>0</v>
      </c>
      <c r="AL82" s="462">
        <f t="shared" si="31"/>
        <v>0</v>
      </c>
      <c r="AM82" s="462">
        <f t="shared" si="31"/>
        <v>0</v>
      </c>
      <c r="AN82" s="462">
        <f>SUM(AN74:AN81)</f>
        <v>0</v>
      </c>
      <c r="AO82" s="462">
        <f t="shared" si="31"/>
        <v>0</v>
      </c>
      <c r="AP82" s="462">
        <f t="shared" si="31"/>
        <v>0</v>
      </c>
      <c r="AQ82" s="462">
        <f>SUM(AQ74:AQ81)</f>
        <v>0</v>
      </c>
      <c r="AR82" s="462">
        <f t="shared" si="31"/>
        <v>0</v>
      </c>
      <c r="AS82" s="462">
        <f t="shared" si="31"/>
        <v>2034</v>
      </c>
      <c r="AT82" s="462">
        <f t="shared" ref="AT82:AZ82" si="33">SUM(AT74:AT81)</f>
        <v>2034</v>
      </c>
      <c r="AU82" s="462">
        <f t="shared" si="33"/>
        <v>0</v>
      </c>
      <c r="AV82" s="462">
        <f t="shared" si="33"/>
        <v>200</v>
      </c>
      <c r="AW82" s="462">
        <f t="shared" si="33"/>
        <v>197</v>
      </c>
      <c r="AX82" s="462">
        <f t="shared" si="33"/>
        <v>0</v>
      </c>
      <c r="AY82" s="462">
        <f t="shared" si="33"/>
        <v>1820</v>
      </c>
      <c r="AZ82" s="462">
        <f t="shared" si="33"/>
        <v>1820</v>
      </c>
      <c r="BA82" s="462">
        <f t="shared" si="31"/>
        <v>0</v>
      </c>
      <c r="BB82" s="462">
        <f t="shared" si="31"/>
        <v>4054</v>
      </c>
      <c r="BC82" s="462">
        <f t="shared" si="31"/>
        <v>4051</v>
      </c>
    </row>
    <row r="83" spans="1:56" s="314" customFormat="1" ht="15" customHeight="1">
      <c r="A83" s="222" t="s">
        <v>886</v>
      </c>
      <c r="B83" s="156">
        <f t="shared" ref="B83:BC83" si="34">B82+B73</f>
        <v>11379</v>
      </c>
      <c r="C83" s="156">
        <f t="shared" si="34"/>
        <v>12811</v>
      </c>
      <c r="D83" s="156">
        <f t="shared" si="34"/>
        <v>12803</v>
      </c>
      <c r="E83" s="156">
        <f>E82+E73</f>
        <v>107121</v>
      </c>
      <c r="F83" s="156">
        <f t="shared" si="34"/>
        <v>89231</v>
      </c>
      <c r="G83" s="156">
        <f t="shared" si="34"/>
        <v>89209</v>
      </c>
      <c r="H83" s="156">
        <f t="shared" si="34"/>
        <v>40546</v>
      </c>
      <c r="I83" s="156">
        <f t="shared" si="34"/>
        <v>35045</v>
      </c>
      <c r="J83" s="156">
        <f t="shared" si="34"/>
        <v>35045</v>
      </c>
      <c r="K83" s="156">
        <f t="shared" si="34"/>
        <v>10372</v>
      </c>
      <c r="L83" s="156">
        <f t="shared" si="34"/>
        <v>14714</v>
      </c>
      <c r="M83" s="156">
        <f t="shared" si="34"/>
        <v>14714</v>
      </c>
      <c r="N83" s="156">
        <f t="shared" si="34"/>
        <v>21185</v>
      </c>
      <c r="O83" s="156">
        <f t="shared" si="34"/>
        <v>27678</v>
      </c>
      <c r="P83" s="156">
        <f t="shared" si="34"/>
        <v>27677</v>
      </c>
      <c r="Q83" s="156">
        <f t="shared" si="34"/>
        <v>7195</v>
      </c>
      <c r="R83" s="156">
        <f t="shared" si="34"/>
        <v>8456</v>
      </c>
      <c r="S83" s="156">
        <f t="shared" si="34"/>
        <v>8435</v>
      </c>
      <c r="T83" s="156">
        <f t="shared" si="34"/>
        <v>17276</v>
      </c>
      <c r="U83" s="156">
        <f t="shared" si="34"/>
        <v>14247</v>
      </c>
      <c r="V83" s="156">
        <f t="shared" si="34"/>
        <v>14247</v>
      </c>
      <c r="W83" s="156">
        <f t="shared" si="34"/>
        <v>14785</v>
      </c>
      <c r="X83" s="156">
        <f t="shared" si="34"/>
        <v>18652</v>
      </c>
      <c r="Y83" s="156">
        <f t="shared" si="34"/>
        <v>18652</v>
      </c>
      <c r="Z83" s="156">
        <f t="shared" si="34"/>
        <v>12377</v>
      </c>
      <c r="AA83" s="156">
        <f t="shared" si="34"/>
        <v>16449</v>
      </c>
      <c r="AB83" s="156">
        <f t="shared" si="34"/>
        <v>16449</v>
      </c>
      <c r="AC83" s="156">
        <f t="shared" si="34"/>
        <v>19458</v>
      </c>
      <c r="AD83" s="156">
        <f t="shared" si="34"/>
        <v>20915</v>
      </c>
      <c r="AE83" s="156">
        <f t="shared" ref="AE83" si="35">AE82+AE73</f>
        <v>20915</v>
      </c>
      <c r="AF83" s="156">
        <f t="shared" si="34"/>
        <v>10123</v>
      </c>
      <c r="AG83" s="156">
        <f t="shared" si="34"/>
        <v>14956</v>
      </c>
      <c r="AH83" s="156">
        <f t="shared" si="34"/>
        <v>14956</v>
      </c>
      <c r="AI83" s="156">
        <f t="shared" si="34"/>
        <v>6038</v>
      </c>
      <c r="AJ83" s="156">
        <f t="shared" si="34"/>
        <v>5415</v>
      </c>
      <c r="AK83" s="156">
        <f t="shared" si="34"/>
        <v>5414</v>
      </c>
      <c r="AL83" s="156">
        <f t="shared" si="34"/>
        <v>10725</v>
      </c>
      <c r="AM83" s="156">
        <f t="shared" si="34"/>
        <v>14852</v>
      </c>
      <c r="AN83" s="156">
        <f t="shared" si="34"/>
        <v>14850</v>
      </c>
      <c r="AO83" s="156">
        <f t="shared" si="34"/>
        <v>11403</v>
      </c>
      <c r="AP83" s="156">
        <f t="shared" si="34"/>
        <v>14878</v>
      </c>
      <c r="AQ83" s="156">
        <f t="shared" si="34"/>
        <v>14878</v>
      </c>
      <c r="AR83" s="156">
        <f t="shared" si="34"/>
        <v>362412</v>
      </c>
      <c r="AS83" s="156">
        <f t="shared" si="34"/>
        <v>603671</v>
      </c>
      <c r="AT83" s="156">
        <f t="shared" si="34"/>
        <v>594424</v>
      </c>
      <c r="AU83" s="156">
        <f t="shared" si="34"/>
        <v>1075606</v>
      </c>
      <c r="AV83" s="156">
        <f t="shared" si="34"/>
        <v>1105572</v>
      </c>
      <c r="AW83" s="156">
        <f>AW82+AW73</f>
        <v>1105569</v>
      </c>
      <c r="AX83" s="156">
        <f>AX82+AX73</f>
        <v>73000</v>
      </c>
      <c r="AY83" s="156">
        <f>AY82+AY73</f>
        <v>84708</v>
      </c>
      <c r="AZ83" s="156">
        <f>AZ82+AZ73</f>
        <v>88091</v>
      </c>
      <c r="BA83" s="156">
        <f t="shared" si="34"/>
        <v>1811001</v>
      </c>
      <c r="BB83" s="156">
        <f t="shared" si="34"/>
        <v>2102250</v>
      </c>
      <c r="BC83" s="156">
        <f t="shared" si="34"/>
        <v>2096328</v>
      </c>
    </row>
    <row r="84" spans="1:56" ht="15" hidden="1" customHeight="1">
      <c r="A84" s="70" t="s">
        <v>611</v>
      </c>
      <c r="B84" s="50">
        <v>0</v>
      </c>
      <c r="C84" s="50">
        <v>0</v>
      </c>
      <c r="D84" s="50">
        <f t="shared" ref="D84:D91" si="36">SUM(B84+C84)</f>
        <v>0</v>
      </c>
      <c r="E84" s="49">
        <v>0</v>
      </c>
      <c r="F84" s="49">
        <v>0</v>
      </c>
      <c r="G84" s="50">
        <f t="shared" ref="G84:G91" si="37">SUM(E84+F84)</f>
        <v>0</v>
      </c>
      <c r="H84" s="50"/>
      <c r="I84" s="49">
        <v>0</v>
      </c>
      <c r="J84" s="50">
        <f t="shared" ref="J84:J91" si="38">SUM(H84+I84)</f>
        <v>0</v>
      </c>
      <c r="K84" s="55">
        <v>0</v>
      </c>
      <c r="L84" s="55">
        <v>0</v>
      </c>
      <c r="M84" s="55">
        <f t="shared" ref="M84:M99" si="39">SUM(K84+L84)</f>
        <v>0</v>
      </c>
      <c r="N84" s="55">
        <v>0</v>
      </c>
      <c r="O84" s="55">
        <v>0</v>
      </c>
      <c r="P84" s="55">
        <f t="shared" ref="P84:P99" si="40">SUM(N84+O84)</f>
        <v>0</v>
      </c>
      <c r="Q84" s="55">
        <v>0</v>
      </c>
      <c r="R84" s="55">
        <v>0</v>
      </c>
      <c r="S84" s="55">
        <f t="shared" ref="S84:S99" si="41">SUM(Q84+R84)</f>
        <v>0</v>
      </c>
      <c r="T84" s="55">
        <v>0</v>
      </c>
      <c r="U84" s="55">
        <v>0</v>
      </c>
      <c r="V84" s="55">
        <f t="shared" ref="V84:V99" si="42">SUM(T84+U84)</f>
        <v>0</v>
      </c>
      <c r="W84" s="55">
        <v>0</v>
      </c>
      <c r="X84" s="55">
        <v>0</v>
      </c>
      <c r="Y84" s="55">
        <f t="shared" ref="Y84:Y99" si="43">SUM(W84+X84)</f>
        <v>0</v>
      </c>
      <c r="Z84" s="55">
        <v>0</v>
      </c>
      <c r="AA84" s="55">
        <v>0</v>
      </c>
      <c r="AB84" s="55">
        <f t="shared" ref="AB84:AB99" si="44">SUM(Z84+AA84)</f>
        <v>0</v>
      </c>
      <c r="AC84" s="55">
        <v>0</v>
      </c>
      <c r="AD84" s="55">
        <v>0</v>
      </c>
      <c r="AE84" s="55">
        <v>0</v>
      </c>
      <c r="AF84" s="55">
        <v>0</v>
      </c>
      <c r="AG84" s="55">
        <v>0</v>
      </c>
      <c r="AH84" s="55">
        <f t="shared" ref="AH84:AH99" si="45">SUM(AF84+AG84)</f>
        <v>0</v>
      </c>
      <c r="AI84" s="55">
        <v>0</v>
      </c>
      <c r="AJ84" s="55">
        <v>0</v>
      </c>
      <c r="AK84" s="55">
        <f t="shared" ref="AK84:AK99" si="46">SUM(AI84+AJ84)</f>
        <v>0</v>
      </c>
      <c r="AL84" s="55">
        <v>0</v>
      </c>
      <c r="AM84" s="55">
        <v>0</v>
      </c>
      <c r="AN84" s="55">
        <f t="shared" ref="AN84:AN99" si="47">SUM(AL84+AM84)</f>
        <v>0</v>
      </c>
      <c r="AO84" s="55">
        <v>0</v>
      </c>
      <c r="AP84" s="55">
        <v>0</v>
      </c>
      <c r="AQ84" s="55">
        <f t="shared" ref="AQ84:AQ99" si="48">SUM(AO84+AP84)</f>
        <v>0</v>
      </c>
      <c r="AR84" s="55">
        <v>0</v>
      </c>
      <c r="AS84" s="55">
        <v>0</v>
      </c>
      <c r="AT84" s="55">
        <f t="shared" ref="AT84:AT99" si="49">SUM(AR84+AS84)</f>
        <v>0</v>
      </c>
      <c r="AU84" s="50">
        <v>0</v>
      </c>
      <c r="AV84" s="50">
        <v>0</v>
      </c>
      <c r="AW84" s="50">
        <f t="shared" ref="AW84:AW91" si="50">SUM(AU84+AV84)</f>
        <v>0</v>
      </c>
      <c r="AX84" s="50">
        <v>0</v>
      </c>
      <c r="AY84" s="49">
        <v>0</v>
      </c>
      <c r="AZ84" s="50">
        <f t="shared" ref="AZ84:AZ91" si="51">SUM(AX84+AY84)</f>
        <v>0</v>
      </c>
      <c r="BA84" s="50">
        <f t="shared" ref="BA84:BC99" si="52">SUM(AU84+B84+E84+AX84+H84+K84+N84+Q84+T84+W84+Z84+AC84+AF84+AI84+AL84+AO84+AR84)</f>
        <v>0</v>
      </c>
      <c r="BB84" s="50">
        <v>0</v>
      </c>
      <c r="BC84" s="277">
        <f t="shared" ref="BC84:BC91" si="53">SUM(BA84+BB84)</f>
        <v>0</v>
      </c>
    </row>
    <row r="85" spans="1:56" ht="15" hidden="1" customHeight="1">
      <c r="A85" s="197" t="s">
        <v>794</v>
      </c>
      <c r="B85" s="50">
        <v>0</v>
      </c>
      <c r="C85" s="50">
        <v>0</v>
      </c>
      <c r="D85" s="50">
        <f t="shared" si="36"/>
        <v>0</v>
      </c>
      <c r="E85" s="49">
        <v>0</v>
      </c>
      <c r="F85" s="49">
        <v>0</v>
      </c>
      <c r="G85" s="50">
        <f t="shared" si="37"/>
        <v>0</v>
      </c>
      <c r="H85" s="50"/>
      <c r="I85" s="49">
        <v>0</v>
      </c>
      <c r="J85" s="50">
        <f t="shared" si="38"/>
        <v>0</v>
      </c>
      <c r="K85" s="55">
        <v>0</v>
      </c>
      <c r="L85" s="55">
        <v>0</v>
      </c>
      <c r="M85" s="55">
        <f t="shared" si="39"/>
        <v>0</v>
      </c>
      <c r="N85" s="55">
        <v>0</v>
      </c>
      <c r="O85" s="55">
        <v>0</v>
      </c>
      <c r="P85" s="55">
        <f t="shared" si="40"/>
        <v>0</v>
      </c>
      <c r="Q85" s="55">
        <v>0</v>
      </c>
      <c r="R85" s="55">
        <v>0</v>
      </c>
      <c r="S85" s="55">
        <f t="shared" si="41"/>
        <v>0</v>
      </c>
      <c r="T85" s="55">
        <v>0</v>
      </c>
      <c r="U85" s="55">
        <v>0</v>
      </c>
      <c r="V85" s="55">
        <f t="shared" si="42"/>
        <v>0</v>
      </c>
      <c r="W85" s="55">
        <v>0</v>
      </c>
      <c r="X85" s="55">
        <v>0</v>
      </c>
      <c r="Y85" s="55">
        <f t="shared" si="43"/>
        <v>0</v>
      </c>
      <c r="Z85" s="55">
        <v>0</v>
      </c>
      <c r="AA85" s="55">
        <v>0</v>
      </c>
      <c r="AB85" s="55">
        <f t="shared" si="44"/>
        <v>0</v>
      </c>
      <c r="AC85" s="55">
        <v>0</v>
      </c>
      <c r="AD85" s="55">
        <v>0</v>
      </c>
      <c r="AE85" s="55">
        <v>0</v>
      </c>
      <c r="AF85" s="55">
        <v>0</v>
      </c>
      <c r="AG85" s="55">
        <v>0</v>
      </c>
      <c r="AH85" s="55">
        <f t="shared" si="45"/>
        <v>0</v>
      </c>
      <c r="AI85" s="55">
        <v>0</v>
      </c>
      <c r="AJ85" s="55">
        <v>0</v>
      </c>
      <c r="AK85" s="55">
        <f t="shared" si="46"/>
        <v>0</v>
      </c>
      <c r="AL85" s="55">
        <v>0</v>
      </c>
      <c r="AM85" s="55">
        <v>0</v>
      </c>
      <c r="AN85" s="55">
        <f t="shared" si="47"/>
        <v>0</v>
      </c>
      <c r="AO85" s="55">
        <v>0</v>
      </c>
      <c r="AP85" s="55">
        <v>0</v>
      </c>
      <c r="AQ85" s="55">
        <f t="shared" si="48"/>
        <v>0</v>
      </c>
      <c r="AR85" s="55">
        <v>0</v>
      </c>
      <c r="AS85" s="55">
        <v>0</v>
      </c>
      <c r="AT85" s="55">
        <f t="shared" si="49"/>
        <v>0</v>
      </c>
      <c r="AU85" s="50">
        <v>0</v>
      </c>
      <c r="AV85" s="50">
        <v>0</v>
      </c>
      <c r="AW85" s="50">
        <f t="shared" si="50"/>
        <v>0</v>
      </c>
      <c r="AX85" s="50">
        <v>0</v>
      </c>
      <c r="AY85" s="49">
        <v>0</v>
      </c>
      <c r="AZ85" s="50">
        <f t="shared" si="51"/>
        <v>0</v>
      </c>
      <c r="BA85" s="50">
        <f t="shared" si="52"/>
        <v>0</v>
      </c>
      <c r="BB85" s="50">
        <v>0</v>
      </c>
      <c r="BC85" s="277">
        <f t="shared" si="53"/>
        <v>0</v>
      </c>
    </row>
    <row r="86" spans="1:56" ht="15" hidden="1" customHeight="1">
      <c r="A86" s="197" t="s">
        <v>612</v>
      </c>
      <c r="B86" s="50">
        <v>0</v>
      </c>
      <c r="C86" s="50">
        <v>0</v>
      </c>
      <c r="D86" s="50">
        <f t="shared" si="36"/>
        <v>0</v>
      </c>
      <c r="E86" s="49">
        <v>0</v>
      </c>
      <c r="F86" s="49">
        <v>0</v>
      </c>
      <c r="G86" s="50">
        <f t="shared" si="37"/>
        <v>0</v>
      </c>
      <c r="H86" s="50"/>
      <c r="I86" s="49">
        <v>0</v>
      </c>
      <c r="J86" s="50">
        <f t="shared" si="38"/>
        <v>0</v>
      </c>
      <c r="K86" s="55">
        <v>0</v>
      </c>
      <c r="L86" s="55">
        <v>0</v>
      </c>
      <c r="M86" s="55">
        <f t="shared" si="39"/>
        <v>0</v>
      </c>
      <c r="N86" s="55">
        <v>0</v>
      </c>
      <c r="O86" s="55">
        <v>0</v>
      </c>
      <c r="P86" s="55">
        <f t="shared" si="40"/>
        <v>0</v>
      </c>
      <c r="Q86" s="55">
        <v>0</v>
      </c>
      <c r="R86" s="55">
        <v>0</v>
      </c>
      <c r="S86" s="55">
        <f t="shared" si="41"/>
        <v>0</v>
      </c>
      <c r="T86" s="55">
        <v>0</v>
      </c>
      <c r="U86" s="55">
        <v>0</v>
      </c>
      <c r="V86" s="55">
        <f t="shared" si="42"/>
        <v>0</v>
      </c>
      <c r="W86" s="55">
        <v>0</v>
      </c>
      <c r="X86" s="55">
        <v>0</v>
      </c>
      <c r="Y86" s="55">
        <f t="shared" si="43"/>
        <v>0</v>
      </c>
      <c r="Z86" s="55">
        <v>0</v>
      </c>
      <c r="AA86" s="55">
        <v>0</v>
      </c>
      <c r="AB86" s="55">
        <f t="shared" si="44"/>
        <v>0</v>
      </c>
      <c r="AC86" s="55">
        <v>0</v>
      </c>
      <c r="AD86" s="55">
        <v>0</v>
      </c>
      <c r="AE86" s="55">
        <v>0</v>
      </c>
      <c r="AF86" s="55">
        <v>0</v>
      </c>
      <c r="AG86" s="55">
        <v>0</v>
      </c>
      <c r="AH86" s="55">
        <f t="shared" si="45"/>
        <v>0</v>
      </c>
      <c r="AI86" s="55">
        <v>0</v>
      </c>
      <c r="AJ86" s="55">
        <v>0</v>
      </c>
      <c r="AK86" s="55">
        <f t="shared" si="46"/>
        <v>0</v>
      </c>
      <c r="AL86" s="55">
        <v>0</v>
      </c>
      <c r="AM86" s="55">
        <v>0</v>
      </c>
      <c r="AN86" s="55">
        <f t="shared" si="47"/>
        <v>0</v>
      </c>
      <c r="AO86" s="55">
        <v>0</v>
      </c>
      <c r="AP86" s="55">
        <v>0</v>
      </c>
      <c r="AQ86" s="55">
        <f t="shared" si="48"/>
        <v>0</v>
      </c>
      <c r="AR86" s="55">
        <v>0</v>
      </c>
      <c r="AS86" s="55">
        <v>0</v>
      </c>
      <c r="AT86" s="55">
        <f t="shared" si="49"/>
        <v>0</v>
      </c>
      <c r="AU86" s="50">
        <v>0</v>
      </c>
      <c r="AV86" s="50">
        <v>0</v>
      </c>
      <c r="AW86" s="50">
        <f t="shared" si="50"/>
        <v>0</v>
      </c>
      <c r="AX86" s="50">
        <v>0</v>
      </c>
      <c r="AY86" s="49">
        <v>0</v>
      </c>
      <c r="AZ86" s="50">
        <f t="shared" si="51"/>
        <v>0</v>
      </c>
      <c r="BA86" s="50">
        <f t="shared" si="52"/>
        <v>0</v>
      </c>
      <c r="BB86" s="50">
        <v>0</v>
      </c>
      <c r="BC86" s="277">
        <f t="shared" si="53"/>
        <v>0</v>
      </c>
    </row>
    <row r="87" spans="1:56" ht="15" hidden="1" customHeight="1">
      <c r="A87" s="197" t="s">
        <v>613</v>
      </c>
      <c r="B87" s="50">
        <v>0</v>
      </c>
      <c r="C87" s="50">
        <v>0</v>
      </c>
      <c r="D87" s="50">
        <f t="shared" si="36"/>
        <v>0</v>
      </c>
      <c r="E87" s="49">
        <v>0</v>
      </c>
      <c r="F87" s="49">
        <v>0</v>
      </c>
      <c r="G87" s="50">
        <f t="shared" si="37"/>
        <v>0</v>
      </c>
      <c r="H87" s="50"/>
      <c r="I87" s="49">
        <v>0</v>
      </c>
      <c r="J87" s="50">
        <f t="shared" si="38"/>
        <v>0</v>
      </c>
      <c r="K87" s="55">
        <v>0</v>
      </c>
      <c r="L87" s="55">
        <v>0</v>
      </c>
      <c r="M87" s="55">
        <f t="shared" si="39"/>
        <v>0</v>
      </c>
      <c r="N87" s="55">
        <v>0</v>
      </c>
      <c r="O87" s="55">
        <v>0</v>
      </c>
      <c r="P87" s="55">
        <f t="shared" si="40"/>
        <v>0</v>
      </c>
      <c r="Q87" s="55">
        <v>0</v>
      </c>
      <c r="R87" s="55">
        <v>0</v>
      </c>
      <c r="S87" s="55">
        <f t="shared" si="41"/>
        <v>0</v>
      </c>
      <c r="T87" s="55">
        <v>0</v>
      </c>
      <c r="U87" s="55">
        <v>0</v>
      </c>
      <c r="V87" s="55">
        <f t="shared" si="42"/>
        <v>0</v>
      </c>
      <c r="W87" s="55">
        <v>0</v>
      </c>
      <c r="X87" s="55">
        <v>0</v>
      </c>
      <c r="Y87" s="55">
        <f t="shared" si="43"/>
        <v>0</v>
      </c>
      <c r="Z87" s="55">
        <v>0</v>
      </c>
      <c r="AA87" s="55">
        <v>0</v>
      </c>
      <c r="AB87" s="55">
        <f t="shared" si="44"/>
        <v>0</v>
      </c>
      <c r="AC87" s="55">
        <v>0</v>
      </c>
      <c r="AD87" s="55">
        <v>0</v>
      </c>
      <c r="AE87" s="55">
        <v>0</v>
      </c>
      <c r="AF87" s="55">
        <v>0</v>
      </c>
      <c r="AG87" s="55">
        <v>0</v>
      </c>
      <c r="AH87" s="55">
        <f t="shared" si="45"/>
        <v>0</v>
      </c>
      <c r="AI87" s="55">
        <v>0</v>
      </c>
      <c r="AJ87" s="55">
        <v>0</v>
      </c>
      <c r="AK87" s="55">
        <f t="shared" si="46"/>
        <v>0</v>
      </c>
      <c r="AL87" s="55">
        <v>0</v>
      </c>
      <c r="AM87" s="55">
        <v>0</v>
      </c>
      <c r="AN87" s="55">
        <f t="shared" si="47"/>
        <v>0</v>
      </c>
      <c r="AO87" s="55">
        <v>0</v>
      </c>
      <c r="AP87" s="55">
        <v>0</v>
      </c>
      <c r="AQ87" s="55">
        <f t="shared" si="48"/>
        <v>0</v>
      </c>
      <c r="AR87" s="55">
        <v>0</v>
      </c>
      <c r="AS87" s="55">
        <v>0</v>
      </c>
      <c r="AT87" s="55">
        <f t="shared" si="49"/>
        <v>0</v>
      </c>
      <c r="AU87" s="50">
        <v>0</v>
      </c>
      <c r="AV87" s="50">
        <v>0</v>
      </c>
      <c r="AW87" s="50">
        <f t="shared" si="50"/>
        <v>0</v>
      </c>
      <c r="AX87" s="50">
        <v>0</v>
      </c>
      <c r="AY87" s="49">
        <v>0</v>
      </c>
      <c r="AZ87" s="50">
        <f t="shared" si="51"/>
        <v>0</v>
      </c>
      <c r="BA87" s="50">
        <f t="shared" si="52"/>
        <v>0</v>
      </c>
      <c r="BB87" s="50">
        <v>0</v>
      </c>
      <c r="BC87" s="277">
        <f t="shared" si="53"/>
        <v>0</v>
      </c>
    </row>
    <row r="88" spans="1:56" ht="15" hidden="1" customHeight="1">
      <c r="A88" s="197" t="s">
        <v>614</v>
      </c>
      <c r="B88" s="50">
        <v>0</v>
      </c>
      <c r="C88" s="50">
        <v>0</v>
      </c>
      <c r="D88" s="50">
        <f t="shared" si="36"/>
        <v>0</v>
      </c>
      <c r="E88" s="49">
        <v>0</v>
      </c>
      <c r="F88" s="49">
        <v>0</v>
      </c>
      <c r="G88" s="50">
        <f t="shared" si="37"/>
        <v>0</v>
      </c>
      <c r="H88" s="50"/>
      <c r="I88" s="49">
        <v>0</v>
      </c>
      <c r="J88" s="50">
        <f t="shared" si="38"/>
        <v>0</v>
      </c>
      <c r="K88" s="55">
        <v>0</v>
      </c>
      <c r="L88" s="55">
        <v>0</v>
      </c>
      <c r="M88" s="55">
        <f t="shared" si="39"/>
        <v>0</v>
      </c>
      <c r="N88" s="55">
        <v>0</v>
      </c>
      <c r="O88" s="55">
        <v>0</v>
      </c>
      <c r="P88" s="55">
        <f t="shared" si="40"/>
        <v>0</v>
      </c>
      <c r="Q88" s="55">
        <v>0</v>
      </c>
      <c r="R88" s="55">
        <v>0</v>
      </c>
      <c r="S88" s="55">
        <f t="shared" si="41"/>
        <v>0</v>
      </c>
      <c r="T88" s="55">
        <v>0</v>
      </c>
      <c r="U88" s="55">
        <v>0</v>
      </c>
      <c r="V88" s="55">
        <f t="shared" si="42"/>
        <v>0</v>
      </c>
      <c r="W88" s="55">
        <v>0</v>
      </c>
      <c r="X88" s="55">
        <v>0</v>
      </c>
      <c r="Y88" s="55">
        <f t="shared" si="43"/>
        <v>0</v>
      </c>
      <c r="Z88" s="55">
        <v>0</v>
      </c>
      <c r="AA88" s="55">
        <v>0</v>
      </c>
      <c r="AB88" s="55">
        <f t="shared" si="44"/>
        <v>0</v>
      </c>
      <c r="AC88" s="55">
        <v>0</v>
      </c>
      <c r="AD88" s="55">
        <v>0</v>
      </c>
      <c r="AE88" s="55">
        <v>0</v>
      </c>
      <c r="AF88" s="55">
        <v>0</v>
      </c>
      <c r="AG88" s="55">
        <v>0</v>
      </c>
      <c r="AH88" s="55">
        <f t="shared" si="45"/>
        <v>0</v>
      </c>
      <c r="AI88" s="55">
        <v>0</v>
      </c>
      <c r="AJ88" s="55">
        <v>0</v>
      </c>
      <c r="AK88" s="55">
        <f t="shared" si="46"/>
        <v>0</v>
      </c>
      <c r="AL88" s="55">
        <v>0</v>
      </c>
      <c r="AM88" s="55">
        <v>0</v>
      </c>
      <c r="AN88" s="55">
        <f t="shared" si="47"/>
        <v>0</v>
      </c>
      <c r="AO88" s="55">
        <v>0</v>
      </c>
      <c r="AP88" s="55">
        <v>0</v>
      </c>
      <c r="AQ88" s="55">
        <f t="shared" si="48"/>
        <v>0</v>
      </c>
      <c r="AR88" s="55">
        <v>0</v>
      </c>
      <c r="AS88" s="55">
        <v>0</v>
      </c>
      <c r="AT88" s="55">
        <f t="shared" si="49"/>
        <v>0</v>
      </c>
      <c r="AU88" s="50">
        <v>0</v>
      </c>
      <c r="AV88" s="50">
        <v>0</v>
      </c>
      <c r="AW88" s="50">
        <f t="shared" si="50"/>
        <v>0</v>
      </c>
      <c r="AX88" s="50">
        <v>0</v>
      </c>
      <c r="AY88" s="49">
        <v>0</v>
      </c>
      <c r="AZ88" s="50">
        <f t="shared" si="51"/>
        <v>0</v>
      </c>
      <c r="BA88" s="50">
        <f t="shared" si="52"/>
        <v>0</v>
      </c>
      <c r="BB88" s="50">
        <v>0</v>
      </c>
      <c r="BC88" s="277">
        <f t="shared" si="53"/>
        <v>0</v>
      </c>
    </row>
    <row r="89" spans="1:56" ht="15" hidden="1" customHeight="1">
      <c r="A89" s="197" t="s">
        <v>615</v>
      </c>
      <c r="B89" s="50"/>
      <c r="C89" s="50">
        <v>0</v>
      </c>
      <c r="D89" s="50">
        <f t="shared" si="36"/>
        <v>0</v>
      </c>
      <c r="E89" s="49"/>
      <c r="F89" s="49">
        <v>0</v>
      </c>
      <c r="G89" s="50">
        <f t="shared" si="37"/>
        <v>0</v>
      </c>
      <c r="H89" s="50"/>
      <c r="I89" s="49">
        <v>0</v>
      </c>
      <c r="J89" s="50">
        <f t="shared" si="38"/>
        <v>0</v>
      </c>
      <c r="K89" s="55"/>
      <c r="L89" s="55">
        <v>0</v>
      </c>
      <c r="M89" s="55">
        <f t="shared" si="39"/>
        <v>0</v>
      </c>
      <c r="N89" s="55"/>
      <c r="O89" s="55">
        <v>0</v>
      </c>
      <c r="P89" s="55">
        <f t="shared" si="40"/>
        <v>0</v>
      </c>
      <c r="Q89" s="55"/>
      <c r="R89" s="55">
        <v>0</v>
      </c>
      <c r="S89" s="55">
        <f t="shared" si="41"/>
        <v>0</v>
      </c>
      <c r="T89" s="55"/>
      <c r="U89" s="55">
        <v>0</v>
      </c>
      <c r="V89" s="55">
        <f t="shared" si="42"/>
        <v>0</v>
      </c>
      <c r="W89" s="55"/>
      <c r="X89" s="55">
        <v>0</v>
      </c>
      <c r="Y89" s="55">
        <f t="shared" si="43"/>
        <v>0</v>
      </c>
      <c r="Z89" s="55"/>
      <c r="AA89" s="55">
        <v>0</v>
      </c>
      <c r="AB89" s="55">
        <f t="shared" si="44"/>
        <v>0</v>
      </c>
      <c r="AC89" s="55"/>
      <c r="AD89" s="55">
        <v>0</v>
      </c>
      <c r="AE89" s="55">
        <v>0</v>
      </c>
      <c r="AF89" s="55"/>
      <c r="AG89" s="55">
        <v>0</v>
      </c>
      <c r="AH89" s="55">
        <f t="shared" si="45"/>
        <v>0</v>
      </c>
      <c r="AI89" s="55"/>
      <c r="AJ89" s="55">
        <v>0</v>
      </c>
      <c r="AK89" s="55">
        <f t="shared" si="46"/>
        <v>0</v>
      </c>
      <c r="AL89" s="55"/>
      <c r="AM89" s="55">
        <v>0</v>
      </c>
      <c r="AN89" s="55">
        <f t="shared" si="47"/>
        <v>0</v>
      </c>
      <c r="AO89" s="55"/>
      <c r="AP89" s="55">
        <v>0</v>
      </c>
      <c r="AQ89" s="55">
        <f t="shared" si="48"/>
        <v>0</v>
      </c>
      <c r="AR89" s="55"/>
      <c r="AS89" s="55">
        <v>0</v>
      </c>
      <c r="AT89" s="55">
        <f t="shared" si="49"/>
        <v>0</v>
      </c>
      <c r="AU89" s="50"/>
      <c r="AV89" s="50">
        <v>0</v>
      </c>
      <c r="AW89" s="50">
        <f t="shared" si="50"/>
        <v>0</v>
      </c>
      <c r="AX89" s="50"/>
      <c r="AY89" s="49">
        <v>0</v>
      </c>
      <c r="AZ89" s="50">
        <f t="shared" si="51"/>
        <v>0</v>
      </c>
      <c r="BA89" s="50">
        <f t="shared" si="52"/>
        <v>0</v>
      </c>
      <c r="BB89" s="50">
        <v>0</v>
      </c>
      <c r="BC89" s="277">
        <f t="shared" si="53"/>
        <v>0</v>
      </c>
    </row>
    <row r="90" spans="1:56" ht="15" hidden="1" customHeight="1">
      <c r="A90" s="197" t="s">
        <v>616</v>
      </c>
      <c r="B90" s="50"/>
      <c r="C90" s="50">
        <v>0</v>
      </c>
      <c r="D90" s="50">
        <f t="shared" si="36"/>
        <v>0</v>
      </c>
      <c r="E90" s="49"/>
      <c r="F90" s="49">
        <v>0</v>
      </c>
      <c r="G90" s="50">
        <f t="shared" si="37"/>
        <v>0</v>
      </c>
      <c r="H90" s="50"/>
      <c r="I90" s="49">
        <v>0</v>
      </c>
      <c r="J90" s="50">
        <f t="shared" si="38"/>
        <v>0</v>
      </c>
      <c r="K90" s="55"/>
      <c r="L90" s="55">
        <v>0</v>
      </c>
      <c r="M90" s="55">
        <f t="shared" si="39"/>
        <v>0</v>
      </c>
      <c r="N90" s="55"/>
      <c r="O90" s="55">
        <v>0</v>
      </c>
      <c r="P90" s="55">
        <f t="shared" si="40"/>
        <v>0</v>
      </c>
      <c r="Q90" s="55"/>
      <c r="R90" s="55">
        <v>0</v>
      </c>
      <c r="S90" s="55">
        <f t="shared" si="41"/>
        <v>0</v>
      </c>
      <c r="T90" s="55"/>
      <c r="U90" s="55">
        <v>0</v>
      </c>
      <c r="V90" s="55">
        <f t="shared" si="42"/>
        <v>0</v>
      </c>
      <c r="W90" s="55"/>
      <c r="X90" s="55">
        <v>0</v>
      </c>
      <c r="Y90" s="55">
        <f t="shared" si="43"/>
        <v>0</v>
      </c>
      <c r="Z90" s="55"/>
      <c r="AA90" s="55">
        <v>0</v>
      </c>
      <c r="AB90" s="55">
        <f t="shared" si="44"/>
        <v>0</v>
      </c>
      <c r="AC90" s="55"/>
      <c r="AD90" s="55">
        <v>0</v>
      </c>
      <c r="AE90" s="55">
        <v>0</v>
      </c>
      <c r="AF90" s="55"/>
      <c r="AG90" s="55">
        <v>0</v>
      </c>
      <c r="AH90" s="55">
        <f t="shared" si="45"/>
        <v>0</v>
      </c>
      <c r="AI90" s="55"/>
      <c r="AJ90" s="55">
        <v>0</v>
      </c>
      <c r="AK90" s="55">
        <f t="shared" si="46"/>
        <v>0</v>
      </c>
      <c r="AL90" s="55"/>
      <c r="AM90" s="55">
        <v>0</v>
      </c>
      <c r="AN90" s="55">
        <f t="shared" si="47"/>
        <v>0</v>
      </c>
      <c r="AO90" s="55"/>
      <c r="AP90" s="55">
        <v>0</v>
      </c>
      <c r="AQ90" s="55">
        <f t="shared" si="48"/>
        <v>0</v>
      </c>
      <c r="AR90" s="55"/>
      <c r="AS90" s="55">
        <v>0</v>
      </c>
      <c r="AT90" s="55">
        <f t="shared" si="49"/>
        <v>0</v>
      </c>
      <c r="AU90" s="50"/>
      <c r="AV90" s="50">
        <v>0</v>
      </c>
      <c r="AW90" s="50">
        <f t="shared" si="50"/>
        <v>0</v>
      </c>
      <c r="AX90" s="50"/>
      <c r="AY90" s="49">
        <v>0</v>
      </c>
      <c r="AZ90" s="50">
        <f t="shared" si="51"/>
        <v>0</v>
      </c>
      <c r="BA90" s="50">
        <f t="shared" si="52"/>
        <v>0</v>
      </c>
      <c r="BB90" s="50">
        <v>0</v>
      </c>
      <c r="BC90" s="277">
        <f t="shared" si="53"/>
        <v>0</v>
      </c>
    </row>
    <row r="91" spans="1:56" ht="15" hidden="1" customHeight="1">
      <c r="A91" s="70" t="s">
        <v>617</v>
      </c>
      <c r="B91" s="50"/>
      <c r="C91" s="50">
        <v>0</v>
      </c>
      <c r="D91" s="50">
        <f t="shared" si="36"/>
        <v>0</v>
      </c>
      <c r="E91" s="49"/>
      <c r="F91" s="49">
        <v>0</v>
      </c>
      <c r="G91" s="50">
        <f t="shared" si="37"/>
        <v>0</v>
      </c>
      <c r="H91" s="50"/>
      <c r="I91" s="49">
        <v>0</v>
      </c>
      <c r="J91" s="50">
        <f t="shared" si="38"/>
        <v>0</v>
      </c>
      <c r="K91" s="55"/>
      <c r="L91" s="55">
        <v>0</v>
      </c>
      <c r="M91" s="55">
        <f t="shared" si="39"/>
        <v>0</v>
      </c>
      <c r="N91" s="55"/>
      <c r="O91" s="55">
        <v>0</v>
      </c>
      <c r="P91" s="55">
        <f t="shared" si="40"/>
        <v>0</v>
      </c>
      <c r="Q91" s="55"/>
      <c r="R91" s="55">
        <v>0</v>
      </c>
      <c r="S91" s="55">
        <f t="shared" si="41"/>
        <v>0</v>
      </c>
      <c r="T91" s="55"/>
      <c r="U91" s="55">
        <v>0</v>
      </c>
      <c r="V91" s="55">
        <f t="shared" si="42"/>
        <v>0</v>
      </c>
      <c r="W91" s="55"/>
      <c r="X91" s="55">
        <v>0</v>
      </c>
      <c r="Y91" s="55">
        <f t="shared" si="43"/>
        <v>0</v>
      </c>
      <c r="Z91" s="55"/>
      <c r="AA91" s="55">
        <v>0</v>
      </c>
      <c r="AB91" s="55">
        <f t="shared" si="44"/>
        <v>0</v>
      </c>
      <c r="AC91" s="55"/>
      <c r="AD91" s="55">
        <v>0</v>
      </c>
      <c r="AE91" s="55">
        <v>0</v>
      </c>
      <c r="AF91" s="55"/>
      <c r="AG91" s="55">
        <v>0</v>
      </c>
      <c r="AH91" s="55">
        <f t="shared" si="45"/>
        <v>0</v>
      </c>
      <c r="AI91" s="55"/>
      <c r="AJ91" s="55">
        <v>0</v>
      </c>
      <c r="AK91" s="55">
        <f t="shared" si="46"/>
        <v>0</v>
      </c>
      <c r="AL91" s="55"/>
      <c r="AM91" s="55">
        <v>0</v>
      </c>
      <c r="AN91" s="55">
        <f t="shared" si="47"/>
        <v>0</v>
      </c>
      <c r="AO91" s="55"/>
      <c r="AP91" s="55">
        <v>0</v>
      </c>
      <c r="AQ91" s="55">
        <f t="shared" si="48"/>
        <v>0</v>
      </c>
      <c r="AR91" s="55"/>
      <c r="AS91" s="55">
        <v>0</v>
      </c>
      <c r="AT91" s="55">
        <f t="shared" si="49"/>
        <v>0</v>
      </c>
      <c r="AU91" s="50"/>
      <c r="AV91" s="50">
        <v>0</v>
      </c>
      <c r="AW91" s="50">
        <f t="shared" si="50"/>
        <v>0</v>
      </c>
      <c r="AX91" s="50"/>
      <c r="AY91" s="49">
        <v>0</v>
      </c>
      <c r="AZ91" s="50">
        <f t="shared" si="51"/>
        <v>0</v>
      </c>
      <c r="BA91" s="50">
        <f t="shared" si="52"/>
        <v>0</v>
      </c>
      <c r="BB91" s="50">
        <v>0</v>
      </c>
      <c r="BC91" s="277">
        <f t="shared" si="53"/>
        <v>0</v>
      </c>
    </row>
    <row r="92" spans="1:56" ht="15" customHeight="1">
      <c r="A92" s="70" t="s">
        <v>618</v>
      </c>
      <c r="B92" s="49"/>
      <c r="C92" s="49">
        <v>636</v>
      </c>
      <c r="D92" s="50">
        <v>636</v>
      </c>
      <c r="E92" s="49"/>
      <c r="F92" s="49">
        <v>17495</v>
      </c>
      <c r="G92" s="50">
        <v>17495</v>
      </c>
      <c r="H92" s="49"/>
      <c r="I92" s="49">
        <v>7455</v>
      </c>
      <c r="J92" s="50">
        <v>7455</v>
      </c>
      <c r="K92" s="54"/>
      <c r="L92" s="54">
        <v>3869</v>
      </c>
      <c r="M92" s="55">
        <v>3869</v>
      </c>
      <c r="N92" s="54"/>
      <c r="O92" s="54">
        <v>3635</v>
      </c>
      <c r="P92" s="55">
        <v>3635</v>
      </c>
      <c r="Q92" s="54"/>
      <c r="R92" s="54">
        <v>2295</v>
      </c>
      <c r="S92" s="55">
        <v>2295</v>
      </c>
      <c r="T92" s="54"/>
      <c r="U92" s="54">
        <v>3167</v>
      </c>
      <c r="V92" s="55">
        <v>3167</v>
      </c>
      <c r="W92" s="54"/>
      <c r="X92" s="54">
        <v>5299</v>
      </c>
      <c r="Y92" s="55">
        <v>5299</v>
      </c>
      <c r="Z92" s="54"/>
      <c r="AA92" s="54">
        <v>293</v>
      </c>
      <c r="AB92" s="55">
        <v>293</v>
      </c>
      <c r="AC92" s="54"/>
      <c r="AD92" s="54">
        <v>3245</v>
      </c>
      <c r="AE92" s="55">
        <v>3245</v>
      </c>
      <c r="AF92" s="54"/>
      <c r="AG92" s="54">
        <v>1068</v>
      </c>
      <c r="AH92" s="55">
        <v>1068</v>
      </c>
      <c r="AI92" s="54"/>
      <c r="AJ92" s="54">
        <v>1878</v>
      </c>
      <c r="AK92" s="55">
        <v>1878</v>
      </c>
      <c r="AL92" s="54"/>
      <c r="AM92" s="54">
        <v>1775</v>
      </c>
      <c r="AN92" s="55">
        <v>1775</v>
      </c>
      <c r="AO92" s="54"/>
      <c r="AP92" s="54">
        <v>689</v>
      </c>
      <c r="AQ92" s="55">
        <v>689</v>
      </c>
      <c r="AR92" s="54"/>
      <c r="AS92" s="54">
        <v>60048</v>
      </c>
      <c r="AT92" s="55">
        <v>60048</v>
      </c>
      <c r="AU92" s="49"/>
      <c r="AV92" s="49">
        <v>63542</v>
      </c>
      <c r="AW92" s="50">
        <v>63542</v>
      </c>
      <c r="AX92" s="49"/>
      <c r="AY92" s="49">
        <v>3189</v>
      </c>
      <c r="AZ92" s="50">
        <v>3189</v>
      </c>
      <c r="BA92" s="50">
        <f t="shared" si="52"/>
        <v>0</v>
      </c>
      <c r="BB92" s="50">
        <f t="shared" si="52"/>
        <v>179578</v>
      </c>
      <c r="BC92" s="158">
        <f t="shared" si="52"/>
        <v>179578</v>
      </c>
    </row>
    <row r="93" spans="1:56" ht="15" customHeight="1">
      <c r="A93" s="70" t="s">
        <v>619</v>
      </c>
      <c r="C93" s="49">
        <v>15008</v>
      </c>
      <c r="D93" s="50">
        <v>15008</v>
      </c>
      <c r="F93" s="49">
        <v>0</v>
      </c>
      <c r="G93" s="50"/>
      <c r="H93" s="49"/>
      <c r="I93" s="49">
        <v>0</v>
      </c>
      <c r="J93" s="50"/>
      <c r="L93" s="54">
        <v>0</v>
      </c>
      <c r="M93" s="55"/>
      <c r="O93" s="54">
        <v>0</v>
      </c>
      <c r="P93" s="55"/>
      <c r="R93" s="54">
        <v>0</v>
      </c>
      <c r="S93" s="55"/>
      <c r="U93" s="54">
        <v>0</v>
      </c>
      <c r="V93" s="55"/>
      <c r="X93" s="54">
        <v>0</v>
      </c>
      <c r="Y93" s="55"/>
      <c r="AA93" s="54">
        <v>0</v>
      </c>
      <c r="AB93" s="55"/>
      <c r="AD93" s="55">
        <v>0</v>
      </c>
      <c r="AE93" s="55"/>
      <c r="AG93" s="54">
        <v>0</v>
      </c>
      <c r="AH93" s="55"/>
      <c r="AJ93" s="54">
        <v>0</v>
      </c>
      <c r="AK93" s="55"/>
      <c r="AM93" s="54">
        <v>0</v>
      </c>
      <c r="AN93" s="55"/>
      <c r="AP93" s="54">
        <v>247</v>
      </c>
      <c r="AQ93" s="55">
        <v>247</v>
      </c>
      <c r="AS93" s="54">
        <v>0</v>
      </c>
      <c r="AT93" s="55"/>
      <c r="AU93" s="49"/>
      <c r="AV93" s="49">
        <v>55685</v>
      </c>
      <c r="AW93" s="50">
        <v>55685</v>
      </c>
      <c r="AY93" s="49">
        <v>7812</v>
      </c>
      <c r="AZ93" s="50">
        <v>7812</v>
      </c>
      <c r="BA93" s="50">
        <f t="shared" si="52"/>
        <v>0</v>
      </c>
      <c r="BB93" s="50">
        <f t="shared" si="52"/>
        <v>78752</v>
      </c>
      <c r="BC93" s="158">
        <f t="shared" si="52"/>
        <v>78752</v>
      </c>
    </row>
    <row r="94" spans="1:56" ht="15" customHeight="1">
      <c r="A94" s="197" t="s">
        <v>620</v>
      </c>
      <c r="C94" s="50">
        <v>0</v>
      </c>
      <c r="D94" s="50"/>
      <c r="F94" s="49">
        <v>0</v>
      </c>
      <c r="G94" s="50"/>
      <c r="I94" s="49">
        <v>0</v>
      </c>
      <c r="J94" s="50"/>
      <c r="L94" s="55">
        <v>0</v>
      </c>
      <c r="M94" s="55"/>
      <c r="O94" s="55">
        <v>0</v>
      </c>
      <c r="P94" s="55"/>
      <c r="R94" s="55">
        <v>0</v>
      </c>
      <c r="S94" s="55"/>
      <c r="U94" s="55">
        <v>0</v>
      </c>
      <c r="V94" s="55"/>
      <c r="X94" s="55">
        <v>0</v>
      </c>
      <c r="Y94" s="55"/>
      <c r="AA94" s="55">
        <v>0</v>
      </c>
      <c r="AB94" s="55"/>
      <c r="AD94" s="55">
        <v>0</v>
      </c>
      <c r="AE94" s="55"/>
      <c r="AG94" s="55">
        <v>0</v>
      </c>
      <c r="AH94" s="55"/>
      <c r="AJ94" s="55">
        <v>0</v>
      </c>
      <c r="AK94" s="55"/>
      <c r="AM94" s="55">
        <v>0</v>
      </c>
      <c r="AN94" s="55"/>
      <c r="AP94" s="55">
        <v>0</v>
      </c>
      <c r="AQ94" s="55"/>
      <c r="AS94" s="55">
        <v>0</v>
      </c>
      <c r="AT94" s="55"/>
      <c r="AV94" s="50"/>
      <c r="AW94" s="50"/>
      <c r="AY94" s="49">
        <v>0</v>
      </c>
      <c r="AZ94" s="50"/>
      <c r="BA94" s="50">
        <f t="shared" si="52"/>
        <v>0</v>
      </c>
      <c r="BB94" s="50">
        <f t="shared" si="52"/>
        <v>0</v>
      </c>
      <c r="BC94" s="158">
        <f t="shared" si="52"/>
        <v>0</v>
      </c>
    </row>
    <row r="95" spans="1:56" ht="15" customHeight="1">
      <c r="A95" s="197" t="s">
        <v>621</v>
      </c>
      <c r="B95" s="49">
        <v>162633</v>
      </c>
      <c r="C95" s="49">
        <v>181416</v>
      </c>
      <c r="D95" s="50">
        <v>181416</v>
      </c>
      <c r="E95" s="49">
        <v>153169</v>
      </c>
      <c r="F95" s="49">
        <v>159241</v>
      </c>
      <c r="G95" s="50">
        <v>159241</v>
      </c>
      <c r="I95" s="49">
        <v>152</v>
      </c>
      <c r="J95" s="50">
        <v>152</v>
      </c>
      <c r="K95" s="54">
        <v>85209</v>
      </c>
      <c r="L95" s="54">
        <v>87294</v>
      </c>
      <c r="M95" s="55">
        <v>87294</v>
      </c>
      <c r="N95" s="54">
        <v>133339</v>
      </c>
      <c r="O95" s="54">
        <v>136780</v>
      </c>
      <c r="P95" s="55">
        <v>136780</v>
      </c>
      <c r="Q95" s="54">
        <v>131087</v>
      </c>
      <c r="R95" s="54">
        <v>130725</v>
      </c>
      <c r="S95" s="55">
        <v>130725</v>
      </c>
      <c r="T95" s="54">
        <v>173849</v>
      </c>
      <c r="U95" s="54">
        <v>173834</v>
      </c>
      <c r="V95" s="55">
        <v>173834</v>
      </c>
      <c r="W95" s="54">
        <v>107792</v>
      </c>
      <c r="X95" s="54">
        <v>107526</v>
      </c>
      <c r="Y95" s="55">
        <v>107526</v>
      </c>
      <c r="Z95" s="55">
        <v>99025</v>
      </c>
      <c r="AA95" s="54">
        <v>97801</v>
      </c>
      <c r="AB95" s="55">
        <v>97801</v>
      </c>
      <c r="AC95" s="54">
        <v>143602</v>
      </c>
      <c r="AD95" s="54">
        <v>139422</v>
      </c>
      <c r="AE95" s="55">
        <v>139422</v>
      </c>
      <c r="AF95" s="54">
        <v>93156</v>
      </c>
      <c r="AG95" s="54">
        <v>93321</v>
      </c>
      <c r="AH95" s="55">
        <v>93321</v>
      </c>
      <c r="AI95" s="54">
        <v>104706</v>
      </c>
      <c r="AJ95" s="54">
        <v>101701</v>
      </c>
      <c r="AK95" s="55">
        <v>101701</v>
      </c>
      <c r="AL95" s="54">
        <v>95486</v>
      </c>
      <c r="AM95" s="54">
        <v>95980</v>
      </c>
      <c r="AN95" s="55">
        <v>95980</v>
      </c>
      <c r="AO95" s="54">
        <v>86734</v>
      </c>
      <c r="AP95" s="54">
        <v>86340</v>
      </c>
      <c r="AQ95" s="55">
        <v>86340</v>
      </c>
      <c r="AR95" s="54">
        <v>144819</v>
      </c>
      <c r="AS95" s="54">
        <v>146845</v>
      </c>
      <c r="AT95" s="55">
        <v>146845</v>
      </c>
      <c r="AU95" s="49"/>
      <c r="AV95" s="49">
        <v>1378</v>
      </c>
      <c r="AW95" s="50">
        <v>1378</v>
      </c>
      <c r="AX95" s="49">
        <v>32219</v>
      </c>
      <c r="AY95" s="49">
        <v>32482</v>
      </c>
      <c r="AZ95" s="50">
        <v>32482</v>
      </c>
      <c r="BA95" s="50">
        <f t="shared" si="52"/>
        <v>1746825</v>
      </c>
      <c r="BB95" s="50">
        <f t="shared" si="52"/>
        <v>1772238</v>
      </c>
      <c r="BC95" s="158">
        <f t="shared" si="52"/>
        <v>1772238</v>
      </c>
      <c r="BD95" s="52"/>
    </row>
    <row r="96" spans="1:56" ht="15" customHeight="1">
      <c r="A96" s="298" t="s">
        <v>622</v>
      </c>
      <c r="B96" s="50">
        <v>258901</v>
      </c>
      <c r="C96" s="49">
        <v>265807</v>
      </c>
      <c r="D96" s="50">
        <v>219622</v>
      </c>
      <c r="E96" s="49">
        <v>376833</v>
      </c>
      <c r="F96" s="49">
        <v>385232</v>
      </c>
      <c r="G96" s="50">
        <v>341589</v>
      </c>
      <c r="H96" s="50">
        <v>159644</v>
      </c>
      <c r="I96" s="49">
        <v>189576</v>
      </c>
      <c r="J96" s="50">
        <v>164437</v>
      </c>
      <c r="K96" s="55">
        <v>25259</v>
      </c>
      <c r="L96" s="54">
        <v>21087</v>
      </c>
      <c r="M96" s="55">
        <v>17143</v>
      </c>
      <c r="N96" s="55">
        <v>68595</v>
      </c>
      <c r="O96" s="54">
        <v>74194</v>
      </c>
      <c r="P96" s="55">
        <v>61778</v>
      </c>
      <c r="Q96" s="55">
        <v>23220</v>
      </c>
      <c r="R96" s="54">
        <v>20853</v>
      </c>
      <c r="S96" s="55">
        <v>7876</v>
      </c>
      <c r="T96" s="55">
        <v>38717</v>
      </c>
      <c r="U96" s="54">
        <v>45675</v>
      </c>
      <c r="V96" s="55">
        <v>39212</v>
      </c>
      <c r="W96" s="55">
        <v>18408</v>
      </c>
      <c r="X96" s="54">
        <v>25756</v>
      </c>
      <c r="Y96" s="55">
        <v>22575</v>
      </c>
      <c r="Z96" s="55">
        <v>31531</v>
      </c>
      <c r="AA96" s="54">
        <v>36739</v>
      </c>
      <c r="AB96" s="55">
        <v>29622</v>
      </c>
      <c r="AC96" s="55">
        <v>49185</v>
      </c>
      <c r="AD96" s="54">
        <v>60218</v>
      </c>
      <c r="AE96" s="55">
        <v>48117</v>
      </c>
      <c r="AF96" s="55">
        <v>40122</v>
      </c>
      <c r="AG96" s="54">
        <v>38233</v>
      </c>
      <c r="AH96" s="55">
        <v>33058</v>
      </c>
      <c r="AI96" s="55">
        <v>17475</v>
      </c>
      <c r="AJ96" s="54">
        <v>23255</v>
      </c>
      <c r="AK96" s="55">
        <v>21011</v>
      </c>
      <c r="AL96" s="55">
        <v>36208</v>
      </c>
      <c r="AM96" s="54">
        <v>35239</v>
      </c>
      <c r="AN96" s="55">
        <v>32507</v>
      </c>
      <c r="AO96" s="55">
        <v>18111</v>
      </c>
      <c r="AP96" s="54">
        <v>21767</v>
      </c>
      <c r="AQ96" s="55">
        <v>16478</v>
      </c>
      <c r="AR96" s="55">
        <v>1615948</v>
      </c>
      <c r="AS96" s="54">
        <v>1641911</v>
      </c>
      <c r="AT96" s="55">
        <v>1416998</v>
      </c>
      <c r="AU96" s="50">
        <v>217557</v>
      </c>
      <c r="AV96" s="49">
        <v>215322</v>
      </c>
      <c r="AW96" s="50">
        <v>215322</v>
      </c>
      <c r="AX96" s="50">
        <v>193748</v>
      </c>
      <c r="AY96" s="49">
        <v>202434</v>
      </c>
      <c r="AZ96" s="50">
        <v>189039</v>
      </c>
      <c r="BA96" s="50">
        <f t="shared" si="52"/>
        <v>3189462</v>
      </c>
      <c r="BB96" s="50">
        <f t="shared" si="52"/>
        <v>3303298</v>
      </c>
      <c r="BC96" s="158">
        <f t="shared" si="52"/>
        <v>2876384</v>
      </c>
    </row>
    <row r="97" spans="1:141" ht="15" customHeight="1">
      <c r="A97" s="197" t="s">
        <v>623</v>
      </c>
      <c r="B97" s="50">
        <v>0</v>
      </c>
      <c r="C97" s="50">
        <v>0</v>
      </c>
      <c r="D97" s="50"/>
      <c r="E97" s="49">
        <v>0</v>
      </c>
      <c r="F97" s="49">
        <v>0</v>
      </c>
      <c r="G97" s="50"/>
      <c r="H97" s="49"/>
      <c r="I97" s="49">
        <v>0</v>
      </c>
      <c r="J97" s="50"/>
      <c r="K97" s="54">
        <v>0</v>
      </c>
      <c r="L97" s="54">
        <v>0</v>
      </c>
      <c r="M97" s="55"/>
      <c r="N97" s="54">
        <v>0</v>
      </c>
      <c r="O97" s="54">
        <v>0</v>
      </c>
      <c r="P97" s="55"/>
      <c r="Q97" s="54">
        <v>0</v>
      </c>
      <c r="R97" s="54">
        <v>0</v>
      </c>
      <c r="S97" s="55"/>
      <c r="T97" s="54">
        <v>0</v>
      </c>
      <c r="U97" s="54">
        <v>0</v>
      </c>
      <c r="V97" s="55"/>
      <c r="W97" s="54">
        <v>0</v>
      </c>
      <c r="X97" s="54">
        <v>0</v>
      </c>
      <c r="Y97" s="55"/>
      <c r="Z97" s="54">
        <v>0</v>
      </c>
      <c r="AA97" s="54">
        <v>0</v>
      </c>
      <c r="AB97" s="55"/>
      <c r="AC97" s="54">
        <v>0</v>
      </c>
      <c r="AD97" s="55">
        <v>0</v>
      </c>
      <c r="AE97" s="55"/>
      <c r="AF97" s="54">
        <v>0</v>
      </c>
      <c r="AG97" s="54">
        <v>0</v>
      </c>
      <c r="AH97" s="55"/>
      <c r="AI97" s="54">
        <v>0</v>
      </c>
      <c r="AJ97" s="54">
        <v>0</v>
      </c>
      <c r="AK97" s="55"/>
      <c r="AL97" s="54">
        <v>0</v>
      </c>
      <c r="AM97" s="54">
        <v>0</v>
      </c>
      <c r="AN97" s="55"/>
      <c r="AO97" s="54">
        <v>0</v>
      </c>
      <c r="AP97" s="54">
        <v>0</v>
      </c>
      <c r="AQ97" s="55"/>
      <c r="AR97" s="54"/>
      <c r="AS97" s="54">
        <v>0</v>
      </c>
      <c r="AT97" s="55"/>
      <c r="AU97" s="50">
        <v>0</v>
      </c>
      <c r="AV97" s="50">
        <v>0</v>
      </c>
      <c r="AW97" s="50"/>
      <c r="AX97" s="50">
        <v>0</v>
      </c>
      <c r="AY97" s="49">
        <v>1250</v>
      </c>
      <c r="AZ97" s="50">
        <v>1250</v>
      </c>
      <c r="BA97" s="50">
        <f t="shared" si="52"/>
        <v>0</v>
      </c>
      <c r="BB97" s="50">
        <f t="shared" si="52"/>
        <v>1250</v>
      </c>
      <c r="BC97" s="158">
        <f t="shared" si="52"/>
        <v>1250</v>
      </c>
    </row>
    <row r="98" spans="1:141" ht="15" customHeight="1">
      <c r="A98" s="197" t="s">
        <v>624</v>
      </c>
      <c r="B98" s="49"/>
      <c r="C98" s="49">
        <v>53990</v>
      </c>
      <c r="D98" s="50">
        <v>52815</v>
      </c>
      <c r="E98" s="49"/>
      <c r="F98" s="49">
        <v>7191</v>
      </c>
      <c r="G98" s="50">
        <v>4758</v>
      </c>
      <c r="H98" s="49">
        <v>5622</v>
      </c>
      <c r="I98" s="49">
        <v>35447</v>
      </c>
      <c r="J98" s="50">
        <v>30186</v>
      </c>
      <c r="K98" s="54"/>
      <c r="L98" s="54">
        <v>5523</v>
      </c>
      <c r="M98" s="55">
        <v>5523</v>
      </c>
      <c r="N98" s="54"/>
      <c r="O98" s="54">
        <v>19574</v>
      </c>
      <c r="P98" s="55">
        <v>19159</v>
      </c>
      <c r="Q98" s="54"/>
      <c r="R98" s="54">
        <v>21713</v>
      </c>
      <c r="S98" s="55">
        <v>21713</v>
      </c>
      <c r="T98" s="54"/>
      <c r="U98" s="54">
        <v>17470</v>
      </c>
      <c r="V98" s="55">
        <v>17469</v>
      </c>
      <c r="W98" s="54"/>
      <c r="X98" s="54">
        <v>2741</v>
      </c>
      <c r="Y98" s="55">
        <v>2605</v>
      </c>
      <c r="Z98" s="55"/>
      <c r="AA98" s="54">
        <v>837</v>
      </c>
      <c r="AB98" s="55">
        <v>837</v>
      </c>
      <c r="AC98" s="54"/>
      <c r="AD98" s="55">
        <v>1368</v>
      </c>
      <c r="AE98" s="55">
        <v>1037</v>
      </c>
      <c r="AF98" s="54"/>
      <c r="AG98" s="54">
        <v>2264</v>
      </c>
      <c r="AH98" s="55">
        <v>2264</v>
      </c>
      <c r="AI98" s="54"/>
      <c r="AJ98" s="54">
        <v>4661</v>
      </c>
      <c r="AK98" s="55">
        <v>4660</v>
      </c>
      <c r="AL98" s="54"/>
      <c r="AM98" s="54">
        <v>2709</v>
      </c>
      <c r="AN98" s="55">
        <v>2709</v>
      </c>
      <c r="AO98" s="54"/>
      <c r="AP98" s="54">
        <v>4569</v>
      </c>
      <c r="AQ98" s="55">
        <v>4568</v>
      </c>
      <c r="AR98" s="54">
        <v>35409</v>
      </c>
      <c r="AS98" s="54">
        <v>253790</v>
      </c>
      <c r="AT98" s="55">
        <v>209387</v>
      </c>
      <c r="AU98" s="49">
        <v>44220</v>
      </c>
      <c r="AV98" s="49">
        <v>128041</v>
      </c>
      <c r="AW98" s="50">
        <v>128041</v>
      </c>
      <c r="AX98" s="49">
        <v>15240</v>
      </c>
      <c r="AY98" s="49">
        <v>25658</v>
      </c>
      <c r="AZ98" s="50">
        <v>25659</v>
      </c>
      <c r="BA98" s="50">
        <f t="shared" si="52"/>
        <v>100491</v>
      </c>
      <c r="BB98" s="50">
        <f t="shared" si="52"/>
        <v>587546</v>
      </c>
      <c r="BC98" s="158">
        <f t="shared" si="52"/>
        <v>533390</v>
      </c>
    </row>
    <row r="99" spans="1:141" ht="15" customHeight="1">
      <c r="A99" s="197" t="s">
        <v>625</v>
      </c>
      <c r="B99" s="50"/>
      <c r="C99" s="50">
        <v>0</v>
      </c>
      <c r="D99" s="50">
        <f>SUM(B99+C99)</f>
        <v>0</v>
      </c>
      <c r="E99" s="49"/>
      <c r="F99" s="49">
        <v>0</v>
      </c>
      <c r="G99" s="50">
        <f>SUM(E99+F99)</f>
        <v>0</v>
      </c>
      <c r="H99" s="50"/>
      <c r="I99" s="49">
        <v>0</v>
      </c>
      <c r="J99" s="50">
        <f>SUM(H99+I99)</f>
        <v>0</v>
      </c>
      <c r="K99" s="55"/>
      <c r="L99" s="55">
        <v>0</v>
      </c>
      <c r="M99" s="55">
        <f t="shared" si="39"/>
        <v>0</v>
      </c>
      <c r="N99" s="55"/>
      <c r="O99" s="55">
        <v>0</v>
      </c>
      <c r="P99" s="55">
        <f t="shared" si="40"/>
        <v>0</v>
      </c>
      <c r="Q99" s="55"/>
      <c r="R99" s="55">
        <v>0</v>
      </c>
      <c r="S99" s="55">
        <f t="shared" si="41"/>
        <v>0</v>
      </c>
      <c r="T99" s="55"/>
      <c r="U99" s="55">
        <v>0</v>
      </c>
      <c r="V99" s="55">
        <f t="shared" si="42"/>
        <v>0</v>
      </c>
      <c r="W99" s="55"/>
      <c r="X99" s="55">
        <v>0</v>
      </c>
      <c r="Y99" s="55">
        <f t="shared" si="43"/>
        <v>0</v>
      </c>
      <c r="Z99" s="55"/>
      <c r="AA99" s="55">
        <v>0</v>
      </c>
      <c r="AB99" s="55">
        <f t="shared" si="44"/>
        <v>0</v>
      </c>
      <c r="AC99" s="55"/>
      <c r="AD99" s="55">
        <v>0</v>
      </c>
      <c r="AE99" s="55">
        <v>0</v>
      </c>
      <c r="AF99" s="55"/>
      <c r="AG99" s="55">
        <v>0</v>
      </c>
      <c r="AH99" s="55">
        <f t="shared" si="45"/>
        <v>0</v>
      </c>
      <c r="AI99" s="55"/>
      <c r="AJ99" s="55">
        <v>0</v>
      </c>
      <c r="AK99" s="55">
        <f t="shared" si="46"/>
        <v>0</v>
      </c>
      <c r="AL99" s="55"/>
      <c r="AM99" s="55">
        <v>0</v>
      </c>
      <c r="AN99" s="55">
        <f t="shared" si="47"/>
        <v>0</v>
      </c>
      <c r="AO99" s="55"/>
      <c r="AP99" s="55">
        <v>0</v>
      </c>
      <c r="AQ99" s="55">
        <f t="shared" si="48"/>
        <v>0</v>
      </c>
      <c r="AR99" s="55"/>
      <c r="AS99" s="55">
        <v>0</v>
      </c>
      <c r="AT99" s="55">
        <f t="shared" si="49"/>
        <v>0</v>
      </c>
      <c r="AU99" s="50"/>
      <c r="AV99" s="50">
        <v>0</v>
      </c>
      <c r="AW99" s="50"/>
      <c r="AX99" s="50"/>
      <c r="AY99" s="49">
        <v>0</v>
      </c>
      <c r="AZ99" s="50">
        <f>SUM(AX99+AY99)</f>
        <v>0</v>
      </c>
      <c r="BA99" s="50">
        <f t="shared" si="52"/>
        <v>0</v>
      </c>
      <c r="BB99" s="50">
        <v>0</v>
      </c>
      <c r="BC99" s="158">
        <f>SUM(BA99+BB99)</f>
        <v>0</v>
      </c>
    </row>
    <row r="100" spans="1:141" s="314" customFormat="1" ht="15" customHeight="1" thickBot="1">
      <c r="A100" s="223" t="s">
        <v>626</v>
      </c>
      <c r="B100" s="156">
        <f t="shared" ref="B100:AS100" si="54">SUM(B84:B99)</f>
        <v>421534</v>
      </c>
      <c r="C100" s="156">
        <f t="shared" si="54"/>
        <v>516857</v>
      </c>
      <c r="D100" s="156">
        <f t="shared" si="54"/>
        <v>469497</v>
      </c>
      <c r="E100" s="156">
        <f>SUM(E84:E99)</f>
        <v>530002</v>
      </c>
      <c r="F100" s="156">
        <f t="shared" si="54"/>
        <v>569159</v>
      </c>
      <c r="G100" s="156">
        <f t="shared" si="54"/>
        <v>523083</v>
      </c>
      <c r="H100" s="156">
        <f t="shared" si="54"/>
        <v>165266</v>
      </c>
      <c r="I100" s="156">
        <f t="shared" si="54"/>
        <v>232630</v>
      </c>
      <c r="J100" s="156">
        <f>SUM(J84:J99)</f>
        <v>202230</v>
      </c>
      <c r="K100" s="156">
        <f t="shared" si="54"/>
        <v>110468</v>
      </c>
      <c r="L100" s="156">
        <f t="shared" si="54"/>
        <v>117773</v>
      </c>
      <c r="M100" s="156">
        <f>SUM(M84:M99)</f>
        <v>113829</v>
      </c>
      <c r="N100" s="156">
        <f t="shared" si="54"/>
        <v>201934</v>
      </c>
      <c r="O100" s="156">
        <f t="shared" si="54"/>
        <v>234183</v>
      </c>
      <c r="P100" s="156">
        <f>SUM(P84:P99)</f>
        <v>221352</v>
      </c>
      <c r="Q100" s="156">
        <f t="shared" si="54"/>
        <v>154307</v>
      </c>
      <c r="R100" s="156">
        <f t="shared" si="54"/>
        <v>175586</v>
      </c>
      <c r="S100" s="156">
        <f>SUM(S84:S99)</f>
        <v>162609</v>
      </c>
      <c r="T100" s="156">
        <f t="shared" si="54"/>
        <v>212566</v>
      </c>
      <c r="U100" s="156">
        <f t="shared" si="54"/>
        <v>240146</v>
      </c>
      <c r="V100" s="156">
        <f>SUM(V84:V99)</f>
        <v>233682</v>
      </c>
      <c r="W100" s="156">
        <f t="shared" si="54"/>
        <v>126200</v>
      </c>
      <c r="X100" s="156">
        <f t="shared" si="54"/>
        <v>141322</v>
      </c>
      <c r="Y100" s="156">
        <f>SUM(Y84:Y99)</f>
        <v>138005</v>
      </c>
      <c r="Z100" s="156">
        <f t="shared" si="54"/>
        <v>130556</v>
      </c>
      <c r="AA100" s="156">
        <f t="shared" si="54"/>
        <v>135670</v>
      </c>
      <c r="AB100" s="156">
        <f>SUM(AB84:AB99)</f>
        <v>128553</v>
      </c>
      <c r="AC100" s="156">
        <f t="shared" si="54"/>
        <v>192787</v>
      </c>
      <c r="AD100" s="156">
        <f t="shared" si="54"/>
        <v>204253</v>
      </c>
      <c r="AE100" s="156">
        <f t="shared" ref="AE100" si="55">SUM(AE84:AE99)</f>
        <v>191821</v>
      </c>
      <c r="AF100" s="156">
        <f t="shared" si="54"/>
        <v>133278</v>
      </c>
      <c r="AG100" s="156">
        <f t="shared" si="54"/>
        <v>134886</v>
      </c>
      <c r="AH100" s="156">
        <f>SUM(AH84:AH99)</f>
        <v>129711</v>
      </c>
      <c r="AI100" s="156">
        <f t="shared" si="54"/>
        <v>122181</v>
      </c>
      <c r="AJ100" s="156">
        <f t="shared" si="54"/>
        <v>131495</v>
      </c>
      <c r="AK100" s="156">
        <f>SUM(AK84:AK99)</f>
        <v>129250</v>
      </c>
      <c r="AL100" s="156">
        <f t="shared" si="54"/>
        <v>131694</v>
      </c>
      <c r="AM100" s="156">
        <f t="shared" si="54"/>
        <v>135703</v>
      </c>
      <c r="AN100" s="156">
        <f>SUM(AN84:AN99)</f>
        <v>132971</v>
      </c>
      <c r="AO100" s="156">
        <f t="shared" si="54"/>
        <v>104845</v>
      </c>
      <c r="AP100" s="156">
        <f t="shared" si="54"/>
        <v>113612</v>
      </c>
      <c r="AQ100" s="156">
        <f>SUM(AQ84:AQ99)</f>
        <v>108322</v>
      </c>
      <c r="AR100" s="156">
        <f t="shared" si="54"/>
        <v>1796176</v>
      </c>
      <c r="AS100" s="156">
        <f t="shared" si="54"/>
        <v>2102594</v>
      </c>
      <c r="AT100" s="156">
        <f>SUM(AT84:AT99)</f>
        <v>1833278</v>
      </c>
      <c r="AU100" s="156">
        <f>SUM(AU84:AU99)</f>
        <v>261777</v>
      </c>
      <c r="AV100" s="156">
        <f>SUM(AV84:AV99)</f>
        <v>463968</v>
      </c>
      <c r="AW100" s="156">
        <f>SUM(AW92:AW98)</f>
        <v>463968</v>
      </c>
      <c r="AX100" s="156">
        <f t="shared" ref="AX100:BC100" si="56">SUM(AX84:AX99)</f>
        <v>241207</v>
      </c>
      <c r="AY100" s="156">
        <f t="shared" si="56"/>
        <v>272825</v>
      </c>
      <c r="AZ100" s="156">
        <f t="shared" si="56"/>
        <v>259431</v>
      </c>
      <c r="BA100" s="156">
        <f t="shared" si="56"/>
        <v>5036778</v>
      </c>
      <c r="BB100" s="156">
        <f t="shared" si="56"/>
        <v>5922662</v>
      </c>
      <c r="BC100" s="156">
        <f t="shared" si="56"/>
        <v>5441592</v>
      </c>
    </row>
    <row r="101" spans="1:141" s="314" customFormat="1" ht="15" customHeight="1" thickBot="1">
      <c r="A101" s="328" t="s">
        <v>155</v>
      </c>
      <c r="B101" s="157">
        <f t="shared" ref="B101:BC101" si="57">SUM(B83+B100)</f>
        <v>432913</v>
      </c>
      <c r="C101" s="157">
        <f t="shared" si="57"/>
        <v>529668</v>
      </c>
      <c r="D101" s="157">
        <f t="shared" si="57"/>
        <v>482300</v>
      </c>
      <c r="E101" s="157">
        <f>SUM(E83+E100)</f>
        <v>637123</v>
      </c>
      <c r="F101" s="157">
        <f t="shared" si="57"/>
        <v>658390</v>
      </c>
      <c r="G101" s="157">
        <f t="shared" si="57"/>
        <v>612292</v>
      </c>
      <c r="H101" s="157">
        <f t="shared" si="57"/>
        <v>205812</v>
      </c>
      <c r="I101" s="157">
        <f t="shared" si="57"/>
        <v>267675</v>
      </c>
      <c r="J101" s="157">
        <f t="shared" si="57"/>
        <v>237275</v>
      </c>
      <c r="K101" s="157">
        <f t="shared" si="57"/>
        <v>120840</v>
      </c>
      <c r="L101" s="157">
        <f t="shared" si="57"/>
        <v>132487</v>
      </c>
      <c r="M101" s="157">
        <f t="shared" si="57"/>
        <v>128543</v>
      </c>
      <c r="N101" s="157">
        <f t="shared" si="57"/>
        <v>223119</v>
      </c>
      <c r="O101" s="157">
        <f t="shared" si="57"/>
        <v>261861</v>
      </c>
      <c r="P101" s="157">
        <f t="shared" si="57"/>
        <v>249029</v>
      </c>
      <c r="Q101" s="157">
        <f t="shared" si="57"/>
        <v>161502</v>
      </c>
      <c r="R101" s="157">
        <f t="shared" si="57"/>
        <v>184042</v>
      </c>
      <c r="S101" s="157">
        <f t="shared" si="57"/>
        <v>171044</v>
      </c>
      <c r="T101" s="157">
        <f t="shared" si="57"/>
        <v>229842</v>
      </c>
      <c r="U101" s="157">
        <f t="shared" si="57"/>
        <v>254393</v>
      </c>
      <c r="V101" s="157">
        <f t="shared" si="57"/>
        <v>247929</v>
      </c>
      <c r="W101" s="157">
        <f t="shared" si="57"/>
        <v>140985</v>
      </c>
      <c r="X101" s="157">
        <f t="shared" si="57"/>
        <v>159974</v>
      </c>
      <c r="Y101" s="157">
        <f t="shared" si="57"/>
        <v>156657</v>
      </c>
      <c r="Z101" s="157">
        <f t="shared" si="57"/>
        <v>142933</v>
      </c>
      <c r="AA101" s="157">
        <f t="shared" si="57"/>
        <v>152119</v>
      </c>
      <c r="AB101" s="157">
        <f t="shared" si="57"/>
        <v>145002</v>
      </c>
      <c r="AC101" s="157">
        <f t="shared" si="57"/>
        <v>212245</v>
      </c>
      <c r="AD101" s="157">
        <f t="shared" si="57"/>
        <v>225168</v>
      </c>
      <c r="AE101" s="157">
        <f t="shared" ref="AE101" si="58">SUM(AE83+AE100)</f>
        <v>212736</v>
      </c>
      <c r="AF101" s="157">
        <f t="shared" si="57"/>
        <v>143401</v>
      </c>
      <c r="AG101" s="157">
        <f t="shared" si="57"/>
        <v>149842</v>
      </c>
      <c r="AH101" s="157">
        <f t="shared" si="57"/>
        <v>144667</v>
      </c>
      <c r="AI101" s="157">
        <f t="shared" si="57"/>
        <v>128219</v>
      </c>
      <c r="AJ101" s="157">
        <f t="shared" si="57"/>
        <v>136910</v>
      </c>
      <c r="AK101" s="157">
        <f t="shared" si="57"/>
        <v>134664</v>
      </c>
      <c r="AL101" s="157">
        <f t="shared" si="57"/>
        <v>142419</v>
      </c>
      <c r="AM101" s="157">
        <f t="shared" si="57"/>
        <v>150555</v>
      </c>
      <c r="AN101" s="157">
        <f t="shared" si="57"/>
        <v>147821</v>
      </c>
      <c r="AO101" s="157">
        <f t="shared" si="57"/>
        <v>116248</v>
      </c>
      <c r="AP101" s="157">
        <f t="shared" si="57"/>
        <v>128490</v>
      </c>
      <c r="AQ101" s="157">
        <f t="shared" si="57"/>
        <v>123200</v>
      </c>
      <c r="AR101" s="157">
        <f t="shared" si="57"/>
        <v>2158588</v>
      </c>
      <c r="AS101" s="157">
        <f t="shared" si="57"/>
        <v>2706265</v>
      </c>
      <c r="AT101" s="157">
        <f t="shared" si="57"/>
        <v>2427702</v>
      </c>
      <c r="AU101" s="157">
        <f t="shared" si="57"/>
        <v>1337383</v>
      </c>
      <c r="AV101" s="157">
        <f t="shared" si="57"/>
        <v>1569540</v>
      </c>
      <c r="AW101" s="157">
        <f>AW83+AW100</f>
        <v>1569537</v>
      </c>
      <c r="AX101" s="157">
        <f>SUM(AX83+AX100)</f>
        <v>314207</v>
      </c>
      <c r="AY101" s="157">
        <f>SUM(AY83+AY100)</f>
        <v>357533</v>
      </c>
      <c r="AZ101" s="157">
        <f>SUM(AZ83+AZ100)</f>
        <v>347522</v>
      </c>
      <c r="BA101" s="157">
        <f t="shared" si="57"/>
        <v>6847779</v>
      </c>
      <c r="BB101" s="157">
        <f t="shared" si="57"/>
        <v>8024912</v>
      </c>
      <c r="BC101" s="157">
        <f t="shared" si="57"/>
        <v>7537920</v>
      </c>
    </row>
    <row r="102" spans="1:141" s="102" customFormat="1" ht="15" customHeight="1">
      <c r="A102" s="102" t="s">
        <v>505</v>
      </c>
      <c r="B102" s="101">
        <f>SUM(B57-B101)</f>
        <v>0</v>
      </c>
      <c r="C102" s="101">
        <f t="shared" ref="C102:E102" si="59">SUM(C57-C101)</f>
        <v>0</v>
      </c>
      <c r="D102" s="101">
        <f t="shared" si="59"/>
        <v>-1687</v>
      </c>
      <c r="E102" s="101">
        <f t="shared" si="59"/>
        <v>0</v>
      </c>
      <c r="F102" s="101">
        <f t="shared" ref="F102" si="60">SUM(F57-F101)</f>
        <v>0</v>
      </c>
      <c r="G102" s="101">
        <f t="shared" ref="G102:H102" si="61">SUM(G57-G101)</f>
        <v>-4863</v>
      </c>
      <c r="H102" s="101">
        <f t="shared" si="61"/>
        <v>0</v>
      </c>
      <c r="I102" s="101">
        <f t="shared" ref="I102" si="62">SUM(I57-I101)</f>
        <v>0</v>
      </c>
      <c r="J102" s="101">
        <f t="shared" ref="J102:K102" si="63">SUM(J57-J101)</f>
        <v>-36</v>
      </c>
      <c r="K102" s="101">
        <f t="shared" si="63"/>
        <v>0</v>
      </c>
      <c r="L102" s="101">
        <f t="shared" ref="L102" si="64">SUM(L57-L101)</f>
        <v>0</v>
      </c>
      <c r="M102" s="101">
        <f t="shared" ref="M102:N102" si="65">SUM(M57-M101)</f>
        <v>-283</v>
      </c>
      <c r="N102" s="101">
        <f t="shared" si="65"/>
        <v>0</v>
      </c>
      <c r="O102" s="101">
        <f t="shared" ref="O102" si="66">SUM(O57-O101)</f>
        <v>0</v>
      </c>
      <c r="P102" s="101">
        <f t="shared" ref="P102:Q102" si="67">SUM(P57-P101)</f>
        <v>-2295</v>
      </c>
      <c r="Q102" s="101">
        <f t="shared" si="67"/>
        <v>0</v>
      </c>
      <c r="R102" s="101">
        <f t="shared" ref="R102" si="68">SUM(R57-R101)</f>
        <v>0</v>
      </c>
      <c r="S102" s="101">
        <f t="shared" ref="S102:T102" si="69">SUM(S57-S101)</f>
        <v>-130</v>
      </c>
      <c r="T102" s="101">
        <f t="shared" si="69"/>
        <v>0</v>
      </c>
      <c r="U102" s="101">
        <f t="shared" ref="U102" si="70">SUM(U57-U101)</f>
        <v>0</v>
      </c>
      <c r="V102" s="101">
        <f t="shared" ref="V102:W102" si="71">SUM(V57-V101)</f>
        <v>-203</v>
      </c>
      <c r="W102" s="101">
        <f t="shared" si="71"/>
        <v>0</v>
      </c>
      <c r="X102" s="101">
        <f t="shared" ref="X102" si="72">SUM(X57-X101)</f>
        <v>0</v>
      </c>
      <c r="Y102" s="101">
        <f t="shared" ref="Y102:Z102" si="73">SUM(Y57-Y101)</f>
        <v>-854</v>
      </c>
      <c r="Z102" s="101">
        <f t="shared" si="73"/>
        <v>0</v>
      </c>
      <c r="AA102" s="101">
        <f t="shared" ref="AA102" si="74">SUM(AA57-AA101)</f>
        <v>0</v>
      </c>
      <c r="AB102" s="101">
        <f t="shared" ref="AB102:AC102" si="75">SUM(AB57-AB101)</f>
        <v>-98</v>
      </c>
      <c r="AC102" s="101">
        <f t="shared" si="75"/>
        <v>0</v>
      </c>
      <c r="AD102" s="101">
        <f t="shared" ref="AD102" si="76">SUM(AD57-AD101)</f>
        <v>0</v>
      </c>
      <c r="AE102" s="101">
        <f t="shared" ref="AE102:AF102" si="77">SUM(AE57-AE101)</f>
        <v>1</v>
      </c>
      <c r="AF102" s="101">
        <f t="shared" si="77"/>
        <v>0</v>
      </c>
      <c r="AG102" s="101">
        <f t="shared" ref="AG102" si="78">SUM(AG57-AG101)</f>
        <v>0</v>
      </c>
      <c r="AH102" s="101">
        <f t="shared" ref="AH102:AI102" si="79">SUM(AH57-AH101)</f>
        <v>-496</v>
      </c>
      <c r="AI102" s="101">
        <f t="shared" si="79"/>
        <v>0</v>
      </c>
      <c r="AJ102" s="101">
        <f t="shared" ref="AJ102" si="80">SUM(AJ57-AJ101)</f>
        <v>0</v>
      </c>
      <c r="AK102" s="101">
        <f t="shared" ref="AK102:AL102" si="81">SUM(AK57-AK101)</f>
        <v>-168</v>
      </c>
      <c r="AL102" s="101">
        <f t="shared" si="81"/>
        <v>0</v>
      </c>
      <c r="AM102" s="101">
        <f t="shared" ref="AM102" si="82">SUM(AM57-AM101)</f>
        <v>0</v>
      </c>
      <c r="AN102" s="101">
        <f t="shared" ref="AN102:AO102" si="83">SUM(AN57-AN101)</f>
        <v>-166</v>
      </c>
      <c r="AO102" s="101">
        <f t="shared" si="83"/>
        <v>0</v>
      </c>
      <c r="AP102" s="101">
        <f t="shared" ref="AP102" si="84">SUM(AP57-AP101)</f>
        <v>0</v>
      </c>
      <c r="AQ102" s="101">
        <f t="shared" ref="AQ102:AR102" si="85">SUM(AQ57-AQ101)</f>
        <v>-260</v>
      </c>
      <c r="AR102" s="101">
        <f t="shared" si="85"/>
        <v>0</v>
      </c>
      <c r="AS102" s="101">
        <f t="shared" ref="AS102" si="86">SUM(AS57-AS101)</f>
        <v>0</v>
      </c>
      <c r="AT102" s="101">
        <f t="shared" ref="AT102:AU102" si="87">SUM(AT57-AT101)</f>
        <v>-7144</v>
      </c>
      <c r="AU102" s="101">
        <f t="shared" si="87"/>
        <v>0</v>
      </c>
      <c r="AV102" s="101">
        <f t="shared" ref="AV102" si="88">SUM(AV57-AV101)</f>
        <v>0</v>
      </c>
      <c r="AW102" s="101">
        <f t="shared" ref="AW102:AX102" si="89">SUM(AW57-AW101)</f>
        <v>-92208</v>
      </c>
      <c r="AX102" s="101">
        <f t="shared" si="89"/>
        <v>0</v>
      </c>
      <c r="AY102" s="101">
        <f t="shared" ref="AY102" si="90">SUM(AY57-AY101)</f>
        <v>0</v>
      </c>
      <c r="AZ102" s="101">
        <f t="shared" ref="AZ102:BA102" si="91">SUM(AZ57-AZ101)</f>
        <v>-2844</v>
      </c>
      <c r="BA102" s="101">
        <f t="shared" si="91"/>
        <v>0</v>
      </c>
      <c r="BB102" s="101">
        <f t="shared" ref="BB102" si="92">SUM(BB57-BB101)</f>
        <v>0</v>
      </c>
      <c r="BC102" s="101">
        <f t="shared" ref="BC102" si="93">SUM(BC57-BC101)</f>
        <v>-113734</v>
      </c>
      <c r="EK102" s="306">
        <f>EK57-EK101</f>
        <v>0</v>
      </c>
    </row>
    <row r="103" spans="1:141" ht="15" customHeight="1"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307"/>
      <c r="AV103" s="307"/>
      <c r="AW103" s="307"/>
    </row>
    <row r="104" spans="1:141" ht="15" customHeight="1"/>
    <row r="105" spans="1:141" ht="15" customHeight="1">
      <c r="BA105" s="100"/>
    </row>
    <row r="106" spans="1:141" ht="15" customHeight="1">
      <c r="F106" s="100"/>
      <c r="AY106" s="100"/>
    </row>
    <row r="107" spans="1:141" ht="15" customHeight="1"/>
    <row r="108" spans="1:141" ht="15" customHeight="1"/>
    <row r="109" spans="1:141" ht="15" customHeight="1"/>
    <row r="110" spans="1:141" ht="15" customHeight="1"/>
    <row r="111" spans="1:141" ht="15" customHeight="1"/>
    <row r="112" spans="1:14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</sheetData>
  <mergeCells count="54">
    <mergeCell ref="AR3:AT3"/>
    <mergeCell ref="AU3:AW3"/>
    <mergeCell ref="AX3:AZ3"/>
    <mergeCell ref="N3:P3"/>
    <mergeCell ref="BA3:BC3"/>
    <mergeCell ref="T3:V3"/>
    <mergeCell ref="W3:Y3"/>
    <mergeCell ref="Z3:AB3"/>
    <mergeCell ref="AC3:AE3"/>
    <mergeCell ref="AF3:AH3"/>
    <mergeCell ref="AI3:AK3"/>
    <mergeCell ref="AL3:AN3"/>
    <mergeCell ref="AO3:AQ3"/>
    <mergeCell ref="B3:D3"/>
    <mergeCell ref="E3:G3"/>
    <mergeCell ref="H3:J3"/>
    <mergeCell ref="K3:M3"/>
    <mergeCell ref="Q3:S3"/>
    <mergeCell ref="B2:D2"/>
    <mergeCell ref="E2:G2"/>
    <mergeCell ref="H2:J2"/>
    <mergeCell ref="K2:M2"/>
    <mergeCell ref="BA1:BC1"/>
    <mergeCell ref="T1:V1"/>
    <mergeCell ref="W1:Y1"/>
    <mergeCell ref="Z1:AB1"/>
    <mergeCell ref="AC1:AE1"/>
    <mergeCell ref="AF1:AH1"/>
    <mergeCell ref="BA2:BC2"/>
    <mergeCell ref="T2:V2"/>
    <mergeCell ref="W2:Y2"/>
    <mergeCell ref="Z2:AB2"/>
    <mergeCell ref="AC2:AE2"/>
    <mergeCell ref="AF2:AH2"/>
    <mergeCell ref="AX1:AZ1"/>
    <mergeCell ref="Q1:S1"/>
    <mergeCell ref="N2:P2"/>
    <mergeCell ref="N1:P1"/>
    <mergeCell ref="Q2:S2"/>
    <mergeCell ref="AR2:AT2"/>
    <mergeCell ref="AX2:AZ2"/>
    <mergeCell ref="AU2:AW2"/>
    <mergeCell ref="AR1:AT1"/>
    <mergeCell ref="AI2:AK2"/>
    <mergeCell ref="AL2:AN2"/>
    <mergeCell ref="AO2:AQ2"/>
    <mergeCell ref="AI1:AK1"/>
    <mergeCell ref="AL1:AN1"/>
    <mergeCell ref="AO1:AQ1"/>
    <mergeCell ref="B1:D1"/>
    <mergeCell ref="E1:G1"/>
    <mergeCell ref="H1:J1"/>
    <mergeCell ref="K1:M1"/>
    <mergeCell ref="AU1:AW1"/>
  </mergeCells>
  <phoneticPr fontId="17" type="noConversion"/>
  <printOptions horizontalCentered="1"/>
  <pageMargins left="0.43307086614173229" right="0.39370078740157483" top="0.98425196850393704" bottom="0.39370078740157483" header="7.874015748031496E-2" footer="0.19685039370078741"/>
  <pageSetup paperSize="9" scale="65" orientation="portrait" verticalDpi="300" r:id="rId1"/>
  <headerFooter alignWithMargins="0">
    <oddHeader xml:space="preserve">&amp;C&amp;"Arial CE,Félkövér"&amp;11
Budapest Főváros XV.ker Önkormányzata költségvetési intézményei  2014.évi ktv. teljesítése (eFt)
&amp;R&amp;8 4.1. m. a 21/2015 (V.4.) önkormányzati rendelethez&amp;10
</oddHeader>
    <oddFooter>&amp;C&amp;P. oldal</oddFooter>
  </headerFooter>
  <colBreaks count="8" manualBreakCount="8">
    <brk id="7" max="100" man="1"/>
    <brk id="13" max="100" man="1"/>
    <brk id="19" max="100" man="1"/>
    <brk id="25" max="100" man="1"/>
    <brk id="31" max="100" man="1"/>
    <brk id="37" max="100" man="1"/>
    <brk id="44" max="100" man="1"/>
    <brk id="49" max="100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B150"/>
  <sheetViews>
    <sheetView view="pageBreakPreview" zoomScale="75" zoomScaleNormal="100" zoomScaleSheetLayoutView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.75"/>
  <cols>
    <col min="1" max="1" width="48.28515625" style="70" customWidth="1"/>
    <col min="2" max="46" width="13.7109375" style="70" customWidth="1"/>
    <col min="47" max="47" width="10.42578125" style="70" bestFit="1" customWidth="1"/>
    <col min="48" max="16384" width="9.140625" style="70"/>
  </cols>
  <sheetData>
    <row r="1" spans="1:60" ht="12" customHeight="1">
      <c r="A1" s="219" t="s">
        <v>167</v>
      </c>
      <c r="B1" s="1349">
        <v>1</v>
      </c>
      <c r="C1" s="1350"/>
      <c r="D1" s="1351"/>
      <c r="E1" s="1349">
        <v>2</v>
      </c>
      <c r="F1" s="1350"/>
      <c r="G1" s="1351"/>
      <c r="H1" s="1349">
        <v>3</v>
      </c>
      <c r="I1" s="1350"/>
      <c r="J1" s="1351"/>
      <c r="K1" s="1349">
        <v>4</v>
      </c>
      <c r="L1" s="1350"/>
      <c r="M1" s="1351"/>
      <c r="N1" s="1349">
        <v>5</v>
      </c>
      <c r="O1" s="1350"/>
      <c r="P1" s="1351"/>
      <c r="Q1" s="1349">
        <v>6</v>
      </c>
      <c r="R1" s="1350"/>
      <c r="S1" s="1351"/>
      <c r="T1" s="1349">
        <v>7</v>
      </c>
      <c r="U1" s="1350"/>
      <c r="V1" s="1351"/>
      <c r="W1" s="1349">
        <v>8</v>
      </c>
      <c r="X1" s="1350"/>
      <c r="Y1" s="1351"/>
      <c r="Z1" s="1349">
        <v>9</v>
      </c>
      <c r="AA1" s="1350"/>
      <c r="AB1" s="1351"/>
      <c r="AC1" s="1349">
        <v>10</v>
      </c>
      <c r="AD1" s="1350"/>
      <c r="AE1" s="1351"/>
      <c r="AF1" s="1349">
        <v>11</v>
      </c>
      <c r="AG1" s="1350"/>
      <c r="AH1" s="1351"/>
      <c r="AI1" s="1349">
        <v>12</v>
      </c>
      <c r="AJ1" s="1350"/>
      <c r="AK1" s="1351"/>
      <c r="AL1" s="1349">
        <v>13</v>
      </c>
      <c r="AM1" s="1350"/>
      <c r="AN1" s="1351"/>
      <c r="AO1" s="1349">
        <v>14</v>
      </c>
      <c r="AP1" s="1350"/>
      <c r="AQ1" s="1351"/>
      <c r="AR1" s="1349">
        <v>15</v>
      </c>
      <c r="AS1" s="1350"/>
      <c r="AT1" s="1351"/>
    </row>
    <row r="2" spans="1:60" s="499" customFormat="1" ht="50.25" customHeight="1">
      <c r="A2" s="219" t="s">
        <v>168</v>
      </c>
      <c r="B2" s="1352" t="s">
        <v>589</v>
      </c>
      <c r="C2" s="1353"/>
      <c r="D2" s="1354"/>
      <c r="E2" s="1352" t="s">
        <v>231</v>
      </c>
      <c r="F2" s="1353"/>
      <c r="G2" s="1354"/>
      <c r="H2" s="1352" t="s">
        <v>306</v>
      </c>
      <c r="I2" s="1353"/>
      <c r="J2" s="1354"/>
      <c r="K2" s="1352" t="s">
        <v>308</v>
      </c>
      <c r="L2" s="1353"/>
      <c r="M2" s="1354"/>
      <c r="N2" s="1352" t="s">
        <v>546</v>
      </c>
      <c r="O2" s="1353"/>
      <c r="P2" s="1354"/>
      <c r="Q2" s="1352" t="s">
        <v>547</v>
      </c>
      <c r="R2" s="1353"/>
      <c r="S2" s="1354"/>
      <c r="T2" s="1352" t="s">
        <v>549</v>
      </c>
      <c r="U2" s="1353"/>
      <c r="V2" s="1354"/>
      <c r="W2" s="1352" t="s">
        <v>576</v>
      </c>
      <c r="X2" s="1353"/>
      <c r="Y2" s="1354"/>
      <c r="Z2" s="1349" t="s">
        <v>577</v>
      </c>
      <c r="AA2" s="1350"/>
      <c r="AB2" s="1351"/>
      <c r="AC2" s="1349" t="s">
        <v>230</v>
      </c>
      <c r="AD2" s="1350"/>
      <c r="AE2" s="1351"/>
      <c r="AF2" s="1349" t="s">
        <v>48</v>
      </c>
      <c r="AG2" s="1350"/>
      <c r="AH2" s="1351"/>
      <c r="AI2" s="1349" t="s">
        <v>162</v>
      </c>
      <c r="AJ2" s="1350"/>
      <c r="AK2" s="1351"/>
      <c r="AL2" s="1349" t="s">
        <v>688</v>
      </c>
      <c r="AM2" s="1350"/>
      <c r="AN2" s="1351"/>
      <c r="AO2" s="1349" t="s">
        <v>47</v>
      </c>
      <c r="AP2" s="1350"/>
      <c r="AQ2" s="1351"/>
      <c r="AR2" s="1355" t="s">
        <v>46</v>
      </c>
      <c r="AS2" s="1350"/>
      <c r="AT2" s="1351"/>
    </row>
    <row r="3" spans="1:60" ht="13.5" customHeight="1">
      <c r="A3" s="219" t="s">
        <v>758</v>
      </c>
      <c r="B3" s="1364">
        <v>852020</v>
      </c>
      <c r="C3" s="1365"/>
      <c r="D3" s="1365"/>
      <c r="E3" s="1364">
        <v>852010</v>
      </c>
      <c r="F3" s="1365"/>
      <c r="G3" s="1365"/>
      <c r="H3" s="1364">
        <v>852010</v>
      </c>
      <c r="I3" s="1365"/>
      <c r="J3" s="1365"/>
      <c r="K3" s="1364">
        <v>852010</v>
      </c>
      <c r="L3" s="1365"/>
      <c r="M3" s="1365"/>
      <c r="N3" s="1364">
        <v>852010</v>
      </c>
      <c r="O3" s="1365"/>
      <c r="P3" s="1365"/>
      <c r="Q3" s="1364">
        <v>852010</v>
      </c>
      <c r="R3" s="1365"/>
      <c r="S3" s="1365"/>
      <c r="T3" s="1364">
        <v>852010</v>
      </c>
      <c r="U3" s="1365"/>
      <c r="V3" s="1365"/>
      <c r="W3" s="1364">
        <v>852010</v>
      </c>
      <c r="X3" s="1365"/>
      <c r="Y3" s="1365"/>
      <c r="Z3" s="1364">
        <v>852010</v>
      </c>
      <c r="AA3" s="1365"/>
      <c r="AB3" s="1365"/>
      <c r="AC3" s="1364">
        <v>853100</v>
      </c>
      <c r="AD3" s="1365"/>
      <c r="AE3" s="1365"/>
      <c r="AF3" s="1364">
        <v>853200</v>
      </c>
      <c r="AG3" s="1365"/>
      <c r="AH3" s="1365"/>
      <c r="AI3" s="1364">
        <v>856000</v>
      </c>
      <c r="AJ3" s="1365"/>
      <c r="AK3" s="1365"/>
      <c r="AL3" s="1364">
        <v>853100</v>
      </c>
      <c r="AM3" s="1365"/>
      <c r="AN3" s="1365"/>
      <c r="AO3" s="1364">
        <v>853200</v>
      </c>
      <c r="AP3" s="1365"/>
      <c r="AQ3" s="1365"/>
      <c r="AR3" s="1366" t="s">
        <v>494</v>
      </c>
      <c r="AS3" s="1367"/>
      <c r="AT3" s="1367"/>
    </row>
    <row r="4" spans="1:60" ht="13.5" hidden="1" customHeight="1">
      <c r="A4" s="219" t="s">
        <v>26</v>
      </c>
      <c r="B4" s="300"/>
      <c r="C4" s="705" t="s">
        <v>560</v>
      </c>
      <c r="D4" s="706"/>
      <c r="E4" s="300"/>
      <c r="F4" s="705" t="s">
        <v>560</v>
      </c>
      <c r="G4" s="706"/>
      <c r="H4" s="300"/>
      <c r="I4" s="705" t="s">
        <v>560</v>
      </c>
      <c r="J4" s="706"/>
      <c r="K4" s="300"/>
      <c r="L4" s="705" t="s">
        <v>560</v>
      </c>
      <c r="M4" s="706"/>
      <c r="N4" s="300"/>
      <c r="O4" s="705" t="s">
        <v>560</v>
      </c>
      <c r="P4" s="706"/>
      <c r="Q4" s="300"/>
      <c r="R4" s="705" t="s">
        <v>560</v>
      </c>
      <c r="S4" s="706"/>
      <c r="T4" s="300"/>
      <c r="U4" s="705" t="s">
        <v>560</v>
      </c>
      <c r="V4" s="706"/>
      <c r="W4" s="1368" t="s">
        <v>560</v>
      </c>
      <c r="X4" s="1369"/>
      <c r="Y4" s="1370"/>
      <c r="Z4" s="300"/>
      <c r="AA4" s="705" t="s">
        <v>560</v>
      </c>
      <c r="AB4" s="706"/>
      <c r="AC4" s="300"/>
      <c r="AD4" s="705" t="s">
        <v>560</v>
      </c>
      <c r="AE4" s="706"/>
      <c r="AF4" s="300"/>
      <c r="AG4" s="705"/>
      <c r="AH4" s="706"/>
      <c r="AI4" s="300"/>
      <c r="AJ4" s="705" t="s">
        <v>560</v>
      </c>
      <c r="AK4" s="706"/>
      <c r="AL4" s="300"/>
      <c r="AM4" s="705" t="s">
        <v>560</v>
      </c>
      <c r="AN4" s="706"/>
      <c r="AO4" s="300"/>
      <c r="AP4" s="705" t="s">
        <v>560</v>
      </c>
      <c r="AQ4" s="706"/>
      <c r="AR4" s="300"/>
      <c r="AS4" s="705"/>
      <c r="AT4" s="706"/>
    </row>
    <row r="5" spans="1:60" ht="33.75" customHeight="1">
      <c r="A5" s="310" t="s">
        <v>28</v>
      </c>
      <c r="B5" s="503" t="s">
        <v>754</v>
      </c>
      <c r="C5" s="504" t="s">
        <v>902</v>
      </c>
      <c r="D5" s="503" t="s">
        <v>903</v>
      </c>
      <c r="E5" s="503" t="s">
        <v>754</v>
      </c>
      <c r="F5" s="504" t="s">
        <v>902</v>
      </c>
      <c r="G5" s="503" t="s">
        <v>903</v>
      </c>
      <c r="H5" s="503" t="s">
        <v>754</v>
      </c>
      <c r="I5" s="504" t="s">
        <v>902</v>
      </c>
      <c r="J5" s="503" t="s">
        <v>903</v>
      </c>
      <c r="K5" s="503" t="s">
        <v>754</v>
      </c>
      <c r="L5" s="504" t="s">
        <v>902</v>
      </c>
      <c r="M5" s="503" t="s">
        <v>903</v>
      </c>
      <c r="N5" s="503" t="s">
        <v>754</v>
      </c>
      <c r="O5" s="504" t="s">
        <v>902</v>
      </c>
      <c r="P5" s="503" t="s">
        <v>903</v>
      </c>
      <c r="Q5" s="503" t="s">
        <v>754</v>
      </c>
      <c r="R5" s="504" t="s">
        <v>902</v>
      </c>
      <c r="S5" s="503" t="s">
        <v>903</v>
      </c>
      <c r="T5" s="503" t="s">
        <v>754</v>
      </c>
      <c r="U5" s="504" t="s">
        <v>902</v>
      </c>
      <c r="V5" s="503" t="s">
        <v>903</v>
      </c>
      <c r="W5" s="503" t="s">
        <v>754</v>
      </c>
      <c r="X5" s="504" t="s">
        <v>902</v>
      </c>
      <c r="Y5" s="503" t="s">
        <v>903</v>
      </c>
      <c r="Z5" s="503" t="s">
        <v>754</v>
      </c>
      <c r="AA5" s="504" t="s">
        <v>902</v>
      </c>
      <c r="AB5" s="503" t="s">
        <v>903</v>
      </c>
      <c r="AC5" s="503" t="s">
        <v>754</v>
      </c>
      <c r="AD5" s="504" t="s">
        <v>902</v>
      </c>
      <c r="AE5" s="503" t="s">
        <v>903</v>
      </c>
      <c r="AF5" s="503" t="s">
        <v>754</v>
      </c>
      <c r="AG5" s="504" t="s">
        <v>902</v>
      </c>
      <c r="AH5" s="503" t="s">
        <v>903</v>
      </c>
      <c r="AI5" s="503" t="s">
        <v>754</v>
      </c>
      <c r="AJ5" s="504" t="s">
        <v>902</v>
      </c>
      <c r="AK5" s="503" t="s">
        <v>903</v>
      </c>
      <c r="AL5" s="503" t="s">
        <v>754</v>
      </c>
      <c r="AM5" s="504" t="s">
        <v>902</v>
      </c>
      <c r="AN5" s="503" t="s">
        <v>903</v>
      </c>
      <c r="AO5" s="503" t="s">
        <v>754</v>
      </c>
      <c r="AP5" s="504" t="s">
        <v>902</v>
      </c>
      <c r="AQ5" s="503" t="s">
        <v>903</v>
      </c>
      <c r="AR5" s="503" t="s">
        <v>754</v>
      </c>
      <c r="AS5" s="504" t="s">
        <v>902</v>
      </c>
      <c r="AT5" s="503" t="s">
        <v>903</v>
      </c>
    </row>
    <row r="6" spans="1:60">
      <c r="A6" s="712">
        <v>1</v>
      </c>
      <c r="B6" s="308">
        <v>2</v>
      </c>
      <c r="C6" s="308">
        <v>4</v>
      </c>
      <c r="D6" s="308">
        <v>4</v>
      </c>
      <c r="E6" s="308">
        <v>5</v>
      </c>
      <c r="F6" s="308">
        <v>7</v>
      </c>
      <c r="G6" s="308">
        <v>7</v>
      </c>
      <c r="H6" s="308">
        <v>8</v>
      </c>
      <c r="I6" s="308">
        <v>10</v>
      </c>
      <c r="J6" s="308">
        <v>10</v>
      </c>
      <c r="K6" s="308">
        <v>11</v>
      </c>
      <c r="L6" s="308">
        <v>13</v>
      </c>
      <c r="M6" s="308">
        <v>13</v>
      </c>
      <c r="N6" s="308">
        <v>14</v>
      </c>
      <c r="O6" s="308">
        <v>16</v>
      </c>
      <c r="P6" s="308">
        <v>16</v>
      </c>
      <c r="Q6" s="308">
        <v>17</v>
      </c>
      <c r="R6" s="308">
        <v>19</v>
      </c>
      <c r="S6" s="308">
        <v>19</v>
      </c>
      <c r="T6" s="308">
        <v>20</v>
      </c>
      <c r="U6" s="308">
        <v>22</v>
      </c>
      <c r="V6" s="308">
        <v>22</v>
      </c>
      <c r="W6" s="713">
        <v>23</v>
      </c>
      <c r="X6" s="713">
        <v>25</v>
      </c>
      <c r="Y6" s="713">
        <v>25</v>
      </c>
      <c r="Z6" s="308">
        <v>26</v>
      </c>
      <c r="AA6" s="308">
        <v>28</v>
      </c>
      <c r="AB6" s="308">
        <v>28</v>
      </c>
      <c r="AC6" s="308">
        <v>29</v>
      </c>
      <c r="AD6" s="308">
        <v>31</v>
      </c>
      <c r="AE6" s="308">
        <v>31</v>
      </c>
      <c r="AF6" s="308">
        <v>32</v>
      </c>
      <c r="AG6" s="308">
        <v>34</v>
      </c>
      <c r="AH6" s="308">
        <v>34</v>
      </c>
      <c r="AI6" s="308">
        <v>35</v>
      </c>
      <c r="AJ6" s="308">
        <v>37</v>
      </c>
      <c r="AK6" s="308">
        <v>37</v>
      </c>
      <c r="AL6" s="308">
        <v>38</v>
      </c>
      <c r="AM6" s="308">
        <v>40</v>
      </c>
      <c r="AN6" s="308">
        <v>40</v>
      </c>
      <c r="AO6" s="308">
        <v>41</v>
      </c>
      <c r="AP6" s="308">
        <v>43</v>
      </c>
      <c r="AQ6" s="308">
        <v>43</v>
      </c>
      <c r="AR6" s="308">
        <v>44</v>
      </c>
      <c r="AS6" s="308">
        <v>45</v>
      </c>
      <c r="AT6" s="308">
        <v>46</v>
      </c>
    </row>
    <row r="7" spans="1:60" s="111" customFormat="1" ht="12" customHeight="1">
      <c r="A7" s="255"/>
      <c r="B7" s="255"/>
      <c r="C7" s="255"/>
      <c r="D7" s="255"/>
      <c r="E7" s="301"/>
      <c r="F7" s="302"/>
      <c r="G7" s="302"/>
      <c r="H7" s="301"/>
      <c r="I7" s="302"/>
      <c r="J7" s="302"/>
      <c r="K7" s="302"/>
      <c r="L7" s="302"/>
      <c r="M7" s="302"/>
      <c r="N7" s="301"/>
      <c r="O7" s="302"/>
      <c r="P7" s="459"/>
      <c r="Q7" s="301"/>
      <c r="R7" s="302"/>
      <c r="S7" s="459"/>
      <c r="T7" s="301"/>
      <c r="U7" s="302"/>
      <c r="V7" s="302"/>
      <c r="W7" s="309"/>
      <c r="X7" s="309"/>
      <c r="Y7" s="302"/>
      <c r="Z7" s="301"/>
      <c r="AA7" s="302"/>
      <c r="AB7" s="302"/>
      <c r="AC7" s="301"/>
      <c r="AD7" s="302"/>
      <c r="AE7" s="302"/>
      <c r="AF7" s="301"/>
      <c r="AG7" s="302"/>
      <c r="AH7" s="302"/>
      <c r="AI7" s="301"/>
      <c r="AJ7" s="302"/>
      <c r="AK7" s="302"/>
      <c r="AL7" s="301"/>
      <c r="AM7" s="302"/>
      <c r="AN7" s="302"/>
      <c r="AO7" s="301"/>
      <c r="AP7" s="302"/>
      <c r="AQ7" s="302"/>
      <c r="AR7" s="254"/>
      <c r="AS7" s="254"/>
      <c r="AT7" s="464"/>
    </row>
    <row r="8" spans="1:60" s="111" customFormat="1" ht="11.25" customHeight="1">
      <c r="A8" s="255" t="s">
        <v>759</v>
      </c>
      <c r="B8" s="255"/>
      <c r="C8" s="302">
        <v>0</v>
      </c>
      <c r="D8" s="302">
        <f>SUM(B8+C8)</f>
        <v>0</v>
      </c>
      <c r="E8" s="301"/>
      <c r="F8" s="302">
        <v>0</v>
      </c>
      <c r="G8" s="302">
        <f>SUM(E8+F8)</f>
        <v>0</v>
      </c>
      <c r="H8" s="301"/>
      <c r="I8" s="302">
        <v>0</v>
      </c>
      <c r="J8" s="302">
        <f>SUM(H8+I8)</f>
        <v>0</v>
      </c>
      <c r="K8" s="302"/>
      <c r="L8" s="302">
        <v>0</v>
      </c>
      <c r="M8" s="302">
        <f>SUM(K8+L8)</f>
        <v>0</v>
      </c>
      <c r="N8" s="301"/>
      <c r="O8" s="302">
        <v>0</v>
      </c>
      <c r="P8" s="459">
        <f>SUM(N8+O8)</f>
        <v>0</v>
      </c>
      <c r="Q8" s="301"/>
      <c r="R8" s="302">
        <v>0</v>
      </c>
      <c r="S8" s="459">
        <f>SUM(Q8:R8)</f>
        <v>0</v>
      </c>
      <c r="T8" s="301"/>
      <c r="U8" s="302">
        <v>0</v>
      </c>
      <c r="V8" s="302">
        <f>SUM(T8+U8)</f>
        <v>0</v>
      </c>
      <c r="W8" s="309"/>
      <c r="X8" s="309">
        <v>0</v>
      </c>
      <c r="Y8" s="302">
        <f>SUM(W8+X8)</f>
        <v>0</v>
      </c>
      <c r="Z8" s="301"/>
      <c r="AA8" s="302">
        <v>0</v>
      </c>
      <c r="AB8" s="302">
        <f>SUM(Z8+AA8)</f>
        <v>0</v>
      </c>
      <c r="AC8" s="301"/>
      <c r="AD8" s="302">
        <v>0</v>
      </c>
      <c r="AE8" s="302">
        <f>SUM(AC8+AD8)</f>
        <v>0</v>
      </c>
      <c r="AF8" s="301"/>
      <c r="AG8" s="302">
        <v>0</v>
      </c>
      <c r="AH8" s="302">
        <f>SUM(AF8+AG8)</f>
        <v>0</v>
      </c>
      <c r="AI8" s="301"/>
      <c r="AJ8" s="302">
        <v>0</v>
      </c>
      <c r="AK8" s="302">
        <f>SUM(AI8+AJ8)</f>
        <v>0</v>
      </c>
      <c r="AL8" s="301"/>
      <c r="AM8" s="302">
        <v>0</v>
      </c>
      <c r="AN8" s="302">
        <f>SUM(AL8+AM8)</f>
        <v>0</v>
      </c>
      <c r="AO8" s="301"/>
      <c r="AP8" s="302">
        <v>0</v>
      </c>
      <c r="AQ8" s="302">
        <f>SUM(AO8+AP8)</f>
        <v>0</v>
      </c>
      <c r="AR8" s="254">
        <f>SUM(B8+E8+H8+K8+N8+Q8+T8+W8+Z8+AC8+AF8+AI8+AL8+AO8)</f>
        <v>0</v>
      </c>
      <c r="AS8" s="254">
        <f>SUM(F8+I8+L8+O8+R8+U8+X8+AA8+AD8+AG8+AJ8+AM8+AP8+C8)</f>
        <v>0</v>
      </c>
      <c r="AT8" s="464">
        <f>SUM(AR8+AS8)</f>
        <v>0</v>
      </c>
    </row>
    <row r="9" spans="1:60" s="111" customFormat="1" ht="15" customHeight="1">
      <c r="A9" s="973" t="s">
        <v>781</v>
      </c>
      <c r="B9" s="255"/>
      <c r="C9" s="302">
        <v>0</v>
      </c>
      <c r="D9" s="302">
        <f>SUM(B9+C9)</f>
        <v>0</v>
      </c>
      <c r="E9" s="301"/>
      <c r="F9" s="302">
        <v>0</v>
      </c>
      <c r="G9" s="302">
        <f>SUM(E9+F9)</f>
        <v>0</v>
      </c>
      <c r="H9" s="301"/>
      <c r="I9" s="302">
        <v>0</v>
      </c>
      <c r="J9" s="302">
        <f>SUM(H9+I9)</f>
        <v>0</v>
      </c>
      <c r="K9" s="302"/>
      <c r="L9" s="302">
        <v>0</v>
      </c>
      <c r="M9" s="302">
        <f>SUM(K9+L9)</f>
        <v>0</v>
      </c>
      <c r="N9" s="301"/>
      <c r="O9" s="302">
        <v>0</v>
      </c>
      <c r="P9" s="459">
        <f>SUM(N9+O9)</f>
        <v>0</v>
      </c>
      <c r="Q9" s="301"/>
      <c r="R9" s="302">
        <v>0</v>
      </c>
      <c r="S9" s="459">
        <f>SUM(Q9:R9)</f>
        <v>0</v>
      </c>
      <c r="T9" s="301"/>
      <c r="U9" s="302">
        <v>0</v>
      </c>
      <c r="V9" s="302">
        <f>SUM(T9+U9)</f>
        <v>0</v>
      </c>
      <c r="W9" s="309"/>
      <c r="X9" s="309">
        <v>0</v>
      </c>
      <c r="Y9" s="302">
        <f>SUM(W9+X9)</f>
        <v>0</v>
      </c>
      <c r="Z9" s="301"/>
      <c r="AA9" s="302">
        <v>0</v>
      </c>
      <c r="AB9" s="302">
        <f>SUM(Z9+AA9)</f>
        <v>0</v>
      </c>
      <c r="AC9" s="301"/>
      <c r="AD9" s="302">
        <v>0</v>
      </c>
      <c r="AE9" s="302">
        <f>SUM(AC9+AD9)</f>
        <v>0</v>
      </c>
      <c r="AF9" s="301"/>
      <c r="AG9" s="302">
        <v>0</v>
      </c>
      <c r="AH9" s="302">
        <f>SUM(AF9+AG9)</f>
        <v>0</v>
      </c>
      <c r="AI9" s="301"/>
      <c r="AJ9" s="302">
        <v>0</v>
      </c>
      <c r="AK9" s="302">
        <f>SUM(AI9+AJ9)</f>
        <v>0</v>
      </c>
      <c r="AL9" s="301"/>
      <c r="AM9" s="302">
        <v>0</v>
      </c>
      <c r="AN9" s="302">
        <f>SUM(AL9+AM9)</f>
        <v>0</v>
      </c>
      <c r="AO9" s="301"/>
      <c r="AP9" s="302">
        <v>0</v>
      </c>
      <c r="AQ9" s="302">
        <f>SUM(AO9+AP9)</f>
        <v>0</v>
      </c>
      <c r="AR9" s="254">
        <f t="shared" ref="AR9:AS12" si="0">SUM(E9+H9+K9+N9+Q9+T9+W9+Z9+AC9+AF9+AI9+AL9+AO9)</f>
        <v>0</v>
      </c>
      <c r="AS9" s="254">
        <f t="shared" si="0"/>
        <v>0</v>
      </c>
      <c r="AT9" s="464">
        <f>SUM(AR9+AS9)</f>
        <v>0</v>
      </c>
    </row>
    <row r="10" spans="1:60" s="303" customFormat="1" ht="15" customHeight="1">
      <c r="A10" s="973" t="s">
        <v>1367</v>
      </c>
      <c r="B10" s="255"/>
      <c r="C10" s="302">
        <v>0</v>
      </c>
      <c r="D10" s="302">
        <f>SUM(B10+C10)</f>
        <v>0</v>
      </c>
      <c r="E10" s="301"/>
      <c r="F10" s="302">
        <v>0</v>
      </c>
      <c r="G10" s="302">
        <f>SUM(E10+F10)</f>
        <v>0</v>
      </c>
      <c r="H10" s="301"/>
      <c r="I10" s="302">
        <v>0</v>
      </c>
      <c r="J10" s="302">
        <f>SUM(H10+I10)</f>
        <v>0</v>
      </c>
      <c r="K10" s="302"/>
      <c r="L10" s="302">
        <v>0</v>
      </c>
      <c r="M10" s="302">
        <f>SUM(K10+L10)</f>
        <v>0</v>
      </c>
      <c r="N10" s="301"/>
      <c r="O10" s="302">
        <v>0</v>
      </c>
      <c r="P10" s="302">
        <f>SUM(N10+O10)</f>
        <v>0</v>
      </c>
      <c r="Q10" s="301"/>
      <c r="R10" s="302">
        <v>0</v>
      </c>
      <c r="S10" s="302">
        <f>SUM(Q10+R10)</f>
        <v>0</v>
      </c>
      <c r="T10" s="301"/>
      <c r="U10" s="302">
        <v>0</v>
      </c>
      <c r="V10" s="302">
        <f>SUM(T10+U10)</f>
        <v>0</v>
      </c>
      <c r="W10" s="309"/>
      <c r="X10" s="302">
        <v>0</v>
      </c>
      <c r="Y10" s="302">
        <f>SUM(W10+X10)</f>
        <v>0</v>
      </c>
      <c r="Z10" s="301"/>
      <c r="AA10" s="302">
        <v>0</v>
      </c>
      <c r="AB10" s="302">
        <f>SUM(Z10+AA10)</f>
        <v>0</v>
      </c>
      <c r="AC10" s="301"/>
      <c r="AD10" s="302">
        <v>0</v>
      </c>
      <c r="AE10" s="302">
        <f>SUM(AC10+AD10)</f>
        <v>0</v>
      </c>
      <c r="AF10" s="301"/>
      <c r="AG10" s="302">
        <v>0</v>
      </c>
      <c r="AH10" s="302">
        <f>SUM(AF10+AG10)</f>
        <v>0</v>
      </c>
      <c r="AI10" s="301"/>
      <c r="AJ10" s="302">
        <v>0</v>
      </c>
      <c r="AK10" s="302">
        <f>SUM(AI10+AJ10)</f>
        <v>0</v>
      </c>
      <c r="AL10" s="301"/>
      <c r="AM10" s="302">
        <v>0</v>
      </c>
      <c r="AN10" s="302">
        <f>SUM(AL10+AM10)</f>
        <v>0</v>
      </c>
      <c r="AO10" s="301"/>
      <c r="AP10" s="302">
        <v>0</v>
      </c>
      <c r="AQ10" s="302">
        <f>SUM(AO10+AP10)</f>
        <v>0</v>
      </c>
      <c r="AR10" s="254">
        <f t="shared" si="0"/>
        <v>0</v>
      </c>
      <c r="AS10" s="254">
        <f t="shared" si="0"/>
        <v>0</v>
      </c>
      <c r="AT10" s="461">
        <f>SUM(AR10+AS10)</f>
        <v>0</v>
      </c>
      <c r="AU10" s="14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</row>
    <row r="11" spans="1:60" s="303" customFormat="1" ht="15" hidden="1" customHeight="1">
      <c r="A11" s="255"/>
      <c r="B11" s="255"/>
      <c r="C11" s="302">
        <v>0</v>
      </c>
      <c r="D11" s="302">
        <f>SUM(B11+C11)</f>
        <v>0</v>
      </c>
      <c r="E11" s="301"/>
      <c r="F11" s="302">
        <v>0</v>
      </c>
      <c r="G11" s="302">
        <f>SUM(E11+F11)</f>
        <v>0</v>
      </c>
      <c r="H11" s="301"/>
      <c r="I11" s="302">
        <v>0</v>
      </c>
      <c r="J11" s="302">
        <f>SUM(H11+I11)</f>
        <v>0</v>
      </c>
      <c r="K11" s="302"/>
      <c r="L11" s="302">
        <v>0</v>
      </c>
      <c r="M11" s="302">
        <f>SUM(K11+L11)</f>
        <v>0</v>
      </c>
      <c r="N11" s="301"/>
      <c r="O11" s="302">
        <v>0</v>
      </c>
      <c r="P11" s="302">
        <f>SUM(N11+O11)</f>
        <v>0</v>
      </c>
      <c r="Q11" s="301"/>
      <c r="R11" s="302">
        <v>0</v>
      </c>
      <c r="S11" s="302">
        <f>SUM(Q11+R11)</f>
        <v>0</v>
      </c>
      <c r="T11" s="301"/>
      <c r="U11" s="302">
        <v>0</v>
      </c>
      <c r="V11" s="302">
        <f>SUM(T11+U11)</f>
        <v>0</v>
      </c>
      <c r="W11" s="309"/>
      <c r="X11" s="302">
        <v>0</v>
      </c>
      <c r="Y11" s="302">
        <f>SUM(W11+X11)</f>
        <v>0</v>
      </c>
      <c r="Z11" s="301"/>
      <c r="AA11" s="302">
        <v>0</v>
      </c>
      <c r="AB11" s="302">
        <f>SUM(Z11+AA11)</f>
        <v>0</v>
      </c>
      <c r="AC11" s="301"/>
      <c r="AD11" s="302">
        <v>0</v>
      </c>
      <c r="AE11" s="302">
        <f>SUM(AC11+AD11)</f>
        <v>0</v>
      </c>
      <c r="AF11" s="301"/>
      <c r="AG11" s="302">
        <v>0</v>
      </c>
      <c r="AH11" s="302">
        <f>SUM(AF11+AG11)</f>
        <v>0</v>
      </c>
      <c r="AI11" s="301"/>
      <c r="AJ11" s="302">
        <v>0</v>
      </c>
      <c r="AK11" s="302">
        <f>SUM(AI11+AJ11)</f>
        <v>0</v>
      </c>
      <c r="AL11" s="301"/>
      <c r="AM11" s="302">
        <v>0</v>
      </c>
      <c r="AN11" s="302">
        <f>SUM(AL11+AM11)</f>
        <v>0</v>
      </c>
      <c r="AO11" s="301"/>
      <c r="AP11" s="302">
        <v>0</v>
      </c>
      <c r="AQ11" s="302">
        <f>SUM(AO11+AP11)</f>
        <v>0</v>
      </c>
      <c r="AR11" s="254">
        <f t="shared" si="0"/>
        <v>0</v>
      </c>
      <c r="AS11" s="254">
        <f t="shared" si="0"/>
        <v>0</v>
      </c>
      <c r="AT11" s="461">
        <f>SUM(AR11+AS11)</f>
        <v>0</v>
      </c>
      <c r="AU11" s="14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</row>
    <row r="12" spans="1:60" s="303" customFormat="1" ht="15" hidden="1" customHeight="1">
      <c r="A12" s="255"/>
      <c r="B12" s="255"/>
      <c r="C12" s="302">
        <v>0</v>
      </c>
      <c r="D12" s="302">
        <f>SUM(B12+C12)</f>
        <v>0</v>
      </c>
      <c r="E12" s="301"/>
      <c r="F12" s="302">
        <v>0</v>
      </c>
      <c r="G12" s="302">
        <f>SUM(E12+F12)</f>
        <v>0</v>
      </c>
      <c r="H12" s="301"/>
      <c r="I12" s="302">
        <v>0</v>
      </c>
      <c r="J12" s="302">
        <f>SUM(H12+I12)</f>
        <v>0</v>
      </c>
      <c r="K12" s="302"/>
      <c r="L12" s="302">
        <v>0</v>
      </c>
      <c r="M12" s="302">
        <f>SUM(K12+L12)</f>
        <v>0</v>
      </c>
      <c r="N12" s="301"/>
      <c r="O12" s="302">
        <v>0</v>
      </c>
      <c r="P12" s="302">
        <f>SUM(N12+O12)</f>
        <v>0</v>
      </c>
      <c r="Q12" s="301"/>
      <c r="R12" s="302">
        <v>0</v>
      </c>
      <c r="S12" s="302">
        <f>SUM(Q12+R12)</f>
        <v>0</v>
      </c>
      <c r="T12" s="301"/>
      <c r="U12" s="302">
        <v>0</v>
      </c>
      <c r="V12" s="302">
        <f>SUM(T12+U12)</f>
        <v>0</v>
      </c>
      <c r="W12" s="309"/>
      <c r="X12" s="302">
        <v>0</v>
      </c>
      <c r="Y12" s="302">
        <f>SUM(W12+X12)</f>
        <v>0</v>
      </c>
      <c r="Z12" s="301"/>
      <c r="AA12" s="302">
        <v>0</v>
      </c>
      <c r="AB12" s="302">
        <f>SUM(Z12+AA12)</f>
        <v>0</v>
      </c>
      <c r="AC12" s="301"/>
      <c r="AD12" s="302">
        <v>0</v>
      </c>
      <c r="AE12" s="302">
        <f>SUM(AC12+AD12)</f>
        <v>0</v>
      </c>
      <c r="AF12" s="301"/>
      <c r="AG12" s="302">
        <v>0</v>
      </c>
      <c r="AH12" s="302">
        <f>SUM(AF12+AG12)</f>
        <v>0</v>
      </c>
      <c r="AI12" s="301"/>
      <c r="AJ12" s="302">
        <v>0</v>
      </c>
      <c r="AK12" s="302">
        <f>SUM(AI12+AJ12)</f>
        <v>0</v>
      </c>
      <c r="AL12" s="301"/>
      <c r="AM12" s="302">
        <v>0</v>
      </c>
      <c r="AN12" s="302">
        <f>SUM(AL12+AM12)</f>
        <v>0</v>
      </c>
      <c r="AO12" s="301"/>
      <c r="AP12" s="302">
        <v>0</v>
      </c>
      <c r="AQ12" s="302">
        <f>SUM(AO12+AP12)</f>
        <v>0</v>
      </c>
      <c r="AR12" s="254">
        <f t="shared" si="0"/>
        <v>0</v>
      </c>
      <c r="AS12" s="254">
        <f t="shared" si="0"/>
        <v>0</v>
      </c>
      <c r="AT12" s="461">
        <f>SUM(AR12+AS12)</f>
        <v>0</v>
      </c>
      <c r="AU12" s="14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</row>
    <row r="13" spans="1:60" s="303" customFormat="1" ht="15" customHeight="1">
      <c r="A13" s="255"/>
      <c r="B13" s="255"/>
      <c r="C13" s="302"/>
      <c r="D13" s="302"/>
      <c r="E13" s="301"/>
      <c r="F13" s="302"/>
      <c r="G13" s="302"/>
      <c r="H13" s="301"/>
      <c r="I13" s="302"/>
      <c r="J13" s="302"/>
      <c r="K13" s="302"/>
      <c r="L13" s="302"/>
      <c r="M13" s="302"/>
      <c r="N13" s="301"/>
      <c r="O13" s="302"/>
      <c r="P13" s="302"/>
      <c r="Q13" s="301"/>
      <c r="R13" s="302"/>
      <c r="S13" s="302"/>
      <c r="T13" s="301"/>
      <c r="U13" s="302"/>
      <c r="V13" s="302"/>
      <c r="W13" s="309"/>
      <c r="X13" s="302"/>
      <c r="Y13" s="302"/>
      <c r="Z13" s="301"/>
      <c r="AA13" s="302"/>
      <c r="AB13" s="302"/>
      <c r="AC13" s="301"/>
      <c r="AD13" s="302"/>
      <c r="AE13" s="302"/>
      <c r="AF13" s="301"/>
      <c r="AG13" s="302"/>
      <c r="AH13" s="302"/>
      <c r="AI13" s="301"/>
      <c r="AJ13" s="302"/>
      <c r="AK13" s="302"/>
      <c r="AL13" s="301"/>
      <c r="AM13" s="302"/>
      <c r="AN13" s="302"/>
      <c r="AO13" s="301"/>
      <c r="AP13" s="302"/>
      <c r="AQ13" s="302"/>
      <c r="AR13" s="254"/>
      <c r="AS13" s="254"/>
      <c r="AT13" s="461"/>
      <c r="AU13" s="14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</row>
    <row r="14" spans="1:60" ht="15" customHeight="1">
      <c r="A14" s="264" t="s">
        <v>882</v>
      </c>
      <c r="B14" s="264"/>
      <c r="C14" s="287"/>
      <c r="D14" s="460"/>
      <c r="E14" s="299"/>
      <c r="F14" s="287"/>
      <c r="G14" s="460"/>
      <c r="H14" s="299"/>
      <c r="I14" s="287"/>
      <c r="J14" s="460"/>
      <c r="K14" s="299"/>
      <c r="L14" s="287"/>
      <c r="M14" s="460"/>
      <c r="N14" s="299"/>
      <c r="O14" s="287"/>
      <c r="P14" s="460"/>
      <c r="Q14" s="299"/>
      <c r="R14" s="287"/>
      <c r="S14" s="460"/>
      <c r="T14" s="299"/>
      <c r="U14" s="287"/>
      <c r="V14" s="460"/>
      <c r="W14" s="100"/>
      <c r="X14" s="100"/>
      <c r="Y14" s="100"/>
      <c r="Z14" s="299"/>
      <c r="AA14" s="287"/>
      <c r="AB14" s="460"/>
      <c r="AC14" s="299"/>
      <c r="AD14" s="287"/>
      <c r="AE14" s="460"/>
      <c r="AF14" s="299"/>
      <c r="AG14" s="287"/>
      <c r="AH14" s="460"/>
      <c r="AI14" s="299"/>
      <c r="AJ14" s="287"/>
      <c r="AK14" s="460"/>
      <c r="AL14" s="299"/>
      <c r="AM14" s="287"/>
      <c r="AN14" s="460"/>
      <c r="AO14" s="299"/>
      <c r="AP14" s="287"/>
      <c r="AQ14" s="460"/>
      <c r="AR14" s="53"/>
      <c r="AS14" s="51"/>
      <c r="AT14" s="393"/>
    </row>
    <row r="15" spans="1:60" ht="15" hidden="1" customHeight="1">
      <c r="A15" s="197" t="s">
        <v>674</v>
      </c>
      <c r="B15" s="230"/>
      <c r="C15" s="54">
        <v>0</v>
      </c>
      <c r="D15" s="55">
        <f>SUM(B15+C15)</f>
        <v>0</v>
      </c>
      <c r="E15" s="54"/>
      <c r="F15" s="54">
        <v>0</v>
      </c>
      <c r="G15" s="55">
        <f>SUM(E15+F15)</f>
        <v>0</v>
      </c>
      <c r="H15" s="54"/>
      <c r="I15" s="54">
        <v>0</v>
      </c>
      <c r="J15" s="55">
        <f>SUM(H15+I15)</f>
        <v>0</v>
      </c>
      <c r="K15" s="54"/>
      <c r="L15" s="54">
        <v>0</v>
      </c>
      <c r="M15" s="55">
        <f>SUM(K15+L15)</f>
        <v>0</v>
      </c>
      <c r="N15" s="54"/>
      <c r="O15" s="54">
        <v>0</v>
      </c>
      <c r="P15" s="55">
        <f>SUM(N15+O15)</f>
        <v>0</v>
      </c>
      <c r="Q15" s="54"/>
      <c r="R15" s="54">
        <v>0</v>
      </c>
      <c r="S15" s="55">
        <f>SUM(Q15+R15)</f>
        <v>0</v>
      </c>
      <c r="T15" s="54"/>
      <c r="U15" s="54">
        <v>0</v>
      </c>
      <c r="V15" s="55">
        <f>SUM(T15+U15)</f>
        <v>0</v>
      </c>
      <c r="W15" s="77"/>
      <c r="X15" s="77">
        <v>0</v>
      </c>
      <c r="Y15" s="55">
        <f>SUM(W15+X15)</f>
        <v>0</v>
      </c>
      <c r="Z15" s="54"/>
      <c r="AA15" s="54">
        <v>0</v>
      </c>
      <c r="AB15" s="55">
        <f>SUM(Z15+AA15)</f>
        <v>0</v>
      </c>
      <c r="AC15" s="54"/>
      <c r="AD15" s="54">
        <v>0</v>
      </c>
      <c r="AE15" s="55">
        <f>SUM(AC15+AD15)</f>
        <v>0</v>
      </c>
      <c r="AF15" s="54"/>
      <c r="AG15" s="54">
        <v>0</v>
      </c>
      <c r="AH15" s="55">
        <f>SUM(AF15+AG15)</f>
        <v>0</v>
      </c>
      <c r="AI15" s="54"/>
      <c r="AJ15" s="54">
        <v>0</v>
      </c>
      <c r="AK15" s="55">
        <f>SUM(AI15+AJ15)</f>
        <v>0</v>
      </c>
      <c r="AL15" s="54"/>
      <c r="AM15" s="54">
        <v>0</v>
      </c>
      <c r="AN15" s="55">
        <f>SUM(AL15+AM15)</f>
        <v>0</v>
      </c>
      <c r="AO15" s="54"/>
      <c r="AP15" s="54">
        <v>0</v>
      </c>
      <c r="AQ15" s="55">
        <f>SUM(AO15+AP15)</f>
        <v>0</v>
      </c>
      <c r="AR15" s="50">
        <f t="shared" ref="AR15:AR30" si="1">SUM(B15+E15+H15+K15+N15+Q15+T15+W15+Z15+AC15+AF15+AI15+AL15+AO15)</f>
        <v>0</v>
      </c>
      <c r="AS15" s="50">
        <f t="shared" ref="AS15:AS30" si="2">SUM(F15+I15+L15+O15+R15+U15+X15+AA15+AD15+AG15+AJ15+AM15+AP15+C15)</f>
        <v>0</v>
      </c>
      <c r="AT15" s="277">
        <f>SUM(AR15+AS15)</f>
        <v>0</v>
      </c>
    </row>
    <row r="16" spans="1:60" ht="15" customHeight="1">
      <c r="A16" s="197" t="s">
        <v>259</v>
      </c>
      <c r="B16" s="230"/>
      <c r="C16" s="54">
        <v>12485</v>
      </c>
      <c r="D16" s="55">
        <v>12485</v>
      </c>
      <c r="E16" s="54"/>
      <c r="F16" s="54">
        <v>18481</v>
      </c>
      <c r="G16" s="55">
        <v>18480</v>
      </c>
      <c r="H16" s="54"/>
      <c r="I16" s="54">
        <v>27914</v>
      </c>
      <c r="J16" s="55">
        <v>27912</v>
      </c>
      <c r="K16" s="54"/>
      <c r="L16" s="54">
        <v>17756</v>
      </c>
      <c r="M16" s="55">
        <v>17756</v>
      </c>
      <c r="N16" s="54"/>
      <c r="O16" s="54">
        <v>20685</v>
      </c>
      <c r="P16" s="55">
        <v>20685</v>
      </c>
      <c r="Q16" s="54"/>
      <c r="R16" s="54">
        <v>18243</v>
      </c>
      <c r="S16" s="55">
        <v>18227</v>
      </c>
      <c r="T16" s="54"/>
      <c r="U16" s="54">
        <v>12713</v>
      </c>
      <c r="V16" s="55">
        <v>12712</v>
      </c>
      <c r="W16" s="77"/>
      <c r="X16" s="77">
        <v>7741</v>
      </c>
      <c r="Y16" s="55">
        <v>7718</v>
      </c>
      <c r="Z16" s="54"/>
      <c r="AA16" s="54">
        <v>19592</v>
      </c>
      <c r="AB16" s="55">
        <v>19592</v>
      </c>
      <c r="AC16" s="54"/>
      <c r="AD16" s="54">
        <v>23684</v>
      </c>
      <c r="AE16" s="55">
        <v>23683</v>
      </c>
      <c r="AF16" s="54"/>
      <c r="AG16" s="54">
        <v>15881</v>
      </c>
      <c r="AH16" s="55">
        <v>15880</v>
      </c>
      <c r="AI16" s="54"/>
      <c r="AJ16" s="54">
        <v>1322</v>
      </c>
      <c r="AK16" s="55">
        <v>1322</v>
      </c>
      <c r="AL16" s="54"/>
      <c r="AM16" s="54">
        <v>31839</v>
      </c>
      <c r="AN16" s="55">
        <v>31823</v>
      </c>
      <c r="AO16" s="54"/>
      <c r="AP16" s="54">
        <v>15745</v>
      </c>
      <c r="AQ16" s="55">
        <v>15745</v>
      </c>
      <c r="AR16" s="50">
        <f t="shared" si="1"/>
        <v>0</v>
      </c>
      <c r="AS16" s="50">
        <f t="shared" si="2"/>
        <v>244081</v>
      </c>
      <c r="AT16" s="277">
        <f t="shared" ref="AT16:AT30" si="3">SUM(G16+J16+M16+P16+S16+V16+Y16+AB16+AE16+AH16+AK16+AN16+AQ16+D16)</f>
        <v>244020</v>
      </c>
    </row>
    <row r="17" spans="1:46" ht="15" customHeight="1">
      <c r="A17" s="197" t="s">
        <v>864</v>
      </c>
      <c r="B17" s="230"/>
      <c r="C17" s="54">
        <v>0</v>
      </c>
      <c r="D17" s="55">
        <v>0</v>
      </c>
      <c r="E17" s="54"/>
      <c r="F17" s="54">
        <v>0</v>
      </c>
      <c r="G17" s="55"/>
      <c r="H17" s="54"/>
      <c r="I17" s="54">
        <v>120</v>
      </c>
      <c r="J17" s="55">
        <v>120</v>
      </c>
      <c r="K17" s="54"/>
      <c r="L17" s="54">
        <v>0</v>
      </c>
      <c r="M17" s="55"/>
      <c r="N17" s="54"/>
      <c r="O17" s="54">
        <v>0</v>
      </c>
      <c r="P17" s="55"/>
      <c r="Q17" s="54"/>
      <c r="R17" s="54">
        <v>57</v>
      </c>
      <c r="S17" s="55">
        <v>57</v>
      </c>
      <c r="T17" s="54"/>
      <c r="U17" s="54">
        <v>0</v>
      </c>
      <c r="V17" s="55"/>
      <c r="W17" s="77"/>
      <c r="X17" s="77">
        <v>0</v>
      </c>
      <c r="Y17" s="55"/>
      <c r="Z17" s="54"/>
      <c r="AA17" s="54">
        <v>0</v>
      </c>
      <c r="AB17" s="55"/>
      <c r="AC17" s="54"/>
      <c r="AD17" s="54">
        <v>0</v>
      </c>
      <c r="AE17" s="55"/>
      <c r="AF17" s="54"/>
      <c r="AG17" s="54">
        <v>0</v>
      </c>
      <c r="AH17" s="55"/>
      <c r="AI17" s="54"/>
      <c r="AJ17" s="54">
        <v>0</v>
      </c>
      <c r="AK17" s="55"/>
      <c r="AL17" s="54"/>
      <c r="AM17" s="54">
        <v>120</v>
      </c>
      <c r="AN17" s="55">
        <v>120</v>
      </c>
      <c r="AO17" s="54"/>
      <c r="AP17" s="54">
        <v>360</v>
      </c>
      <c r="AQ17" s="55">
        <v>360</v>
      </c>
      <c r="AR17" s="50">
        <f t="shared" si="1"/>
        <v>0</v>
      </c>
      <c r="AS17" s="50">
        <f t="shared" si="2"/>
        <v>657</v>
      </c>
      <c r="AT17" s="277">
        <f t="shared" si="3"/>
        <v>657</v>
      </c>
    </row>
    <row r="18" spans="1:46" ht="15" customHeight="1">
      <c r="A18" s="59" t="s">
        <v>865</v>
      </c>
      <c r="B18" s="66"/>
      <c r="C18" s="54">
        <v>3041</v>
      </c>
      <c r="D18" s="55">
        <v>3041</v>
      </c>
      <c r="E18" s="54"/>
      <c r="F18" s="54">
        <v>4407</v>
      </c>
      <c r="G18" s="55">
        <v>4407</v>
      </c>
      <c r="H18" s="54"/>
      <c r="I18" s="54">
        <v>6539</v>
      </c>
      <c r="J18" s="55">
        <v>6538</v>
      </c>
      <c r="K18" s="54"/>
      <c r="L18" s="54">
        <v>4205</v>
      </c>
      <c r="M18" s="55">
        <v>4204</v>
      </c>
      <c r="N18" s="54"/>
      <c r="O18" s="54">
        <v>4892</v>
      </c>
      <c r="P18" s="55">
        <v>4892</v>
      </c>
      <c r="Q18" s="54"/>
      <c r="R18" s="54">
        <v>4345</v>
      </c>
      <c r="S18" s="55">
        <v>4345</v>
      </c>
      <c r="T18" s="54"/>
      <c r="U18" s="54">
        <v>3442</v>
      </c>
      <c r="V18" s="55">
        <v>3442</v>
      </c>
      <c r="W18" s="77"/>
      <c r="X18" s="77">
        <v>2139</v>
      </c>
      <c r="Y18" s="55">
        <v>2139</v>
      </c>
      <c r="Z18" s="54"/>
      <c r="AA18" s="54">
        <v>5221</v>
      </c>
      <c r="AB18" s="55">
        <v>5221</v>
      </c>
      <c r="AC18" s="54"/>
      <c r="AD18" s="54">
        <v>5587</v>
      </c>
      <c r="AE18" s="55">
        <v>5587</v>
      </c>
      <c r="AF18" s="54"/>
      <c r="AG18" s="54">
        <v>3626</v>
      </c>
      <c r="AH18" s="55">
        <v>3626</v>
      </c>
      <c r="AI18" s="54"/>
      <c r="AJ18" s="54">
        <v>364</v>
      </c>
      <c r="AK18" s="55">
        <v>364</v>
      </c>
      <c r="AL18" s="54"/>
      <c r="AM18" s="54">
        <v>7907</v>
      </c>
      <c r="AN18" s="55">
        <v>7907</v>
      </c>
      <c r="AO18" s="54"/>
      <c r="AP18" s="54">
        <v>4267</v>
      </c>
      <c r="AQ18" s="55">
        <v>4267</v>
      </c>
      <c r="AR18" s="50">
        <f t="shared" si="1"/>
        <v>0</v>
      </c>
      <c r="AS18" s="50">
        <f t="shared" si="2"/>
        <v>59982</v>
      </c>
      <c r="AT18" s="277">
        <f t="shared" si="3"/>
        <v>59980</v>
      </c>
    </row>
    <row r="19" spans="1:46" ht="15" customHeight="1">
      <c r="A19" s="220" t="s">
        <v>866</v>
      </c>
      <c r="B19" s="54">
        <v>33555</v>
      </c>
      <c r="C19" s="54">
        <v>0</v>
      </c>
      <c r="D19" s="55"/>
      <c r="E19" s="54">
        <v>25612</v>
      </c>
      <c r="F19" s="54">
        <v>0</v>
      </c>
      <c r="G19" s="55"/>
      <c r="H19" s="54">
        <v>46004</v>
      </c>
      <c r="I19" s="54">
        <v>0</v>
      </c>
      <c r="J19" s="55"/>
      <c r="K19" s="54">
        <v>47388</v>
      </c>
      <c r="L19" s="54">
        <v>0</v>
      </c>
      <c r="M19" s="55"/>
      <c r="N19" s="54">
        <v>47902</v>
      </c>
      <c r="O19" s="54">
        <v>0</v>
      </c>
      <c r="P19" s="55"/>
      <c r="Q19" s="54">
        <v>31685</v>
      </c>
      <c r="R19" s="54">
        <v>0</v>
      </c>
      <c r="S19" s="55"/>
      <c r="T19" s="54">
        <v>21331</v>
      </c>
      <c r="U19" s="54">
        <v>0</v>
      </c>
      <c r="V19" s="55"/>
      <c r="W19" s="77">
        <v>65349</v>
      </c>
      <c r="X19" s="77">
        <v>0</v>
      </c>
      <c r="Y19" s="55"/>
      <c r="Z19" s="54">
        <v>29788</v>
      </c>
      <c r="AA19" s="54">
        <v>0</v>
      </c>
      <c r="AB19" s="55"/>
      <c r="AC19" s="54">
        <v>55127</v>
      </c>
      <c r="AD19" s="54">
        <v>0</v>
      </c>
      <c r="AE19" s="55"/>
      <c r="AF19" s="54">
        <v>58569</v>
      </c>
      <c r="AG19" s="54">
        <v>0</v>
      </c>
      <c r="AH19" s="55"/>
      <c r="AI19" s="54">
        <v>10087</v>
      </c>
      <c r="AJ19" s="54">
        <v>0</v>
      </c>
      <c r="AK19" s="55"/>
      <c r="AL19" s="54">
        <v>51619</v>
      </c>
      <c r="AM19" s="54">
        <v>0</v>
      </c>
      <c r="AN19" s="55"/>
      <c r="AO19" s="54">
        <v>50451</v>
      </c>
      <c r="AP19" s="54">
        <v>0</v>
      </c>
      <c r="AQ19" s="55"/>
      <c r="AR19" s="50">
        <f t="shared" si="1"/>
        <v>574467</v>
      </c>
      <c r="AS19" s="50">
        <f t="shared" si="2"/>
        <v>0</v>
      </c>
      <c r="AT19" s="277">
        <f t="shared" si="3"/>
        <v>0</v>
      </c>
    </row>
    <row r="20" spans="1:46" ht="15" customHeight="1">
      <c r="A20" s="197" t="s">
        <v>466</v>
      </c>
      <c r="B20" s="230"/>
      <c r="C20" s="54">
        <v>0</v>
      </c>
      <c r="D20" s="55"/>
      <c r="E20" s="54">
        <v>18818</v>
      </c>
      <c r="F20" s="54">
        <v>21226</v>
      </c>
      <c r="G20" s="55">
        <v>21226</v>
      </c>
      <c r="H20" s="54">
        <v>41098</v>
      </c>
      <c r="I20" s="54">
        <v>55469</v>
      </c>
      <c r="J20" s="55">
        <v>51985</v>
      </c>
      <c r="K20" s="54"/>
      <c r="L20" s="54">
        <v>352</v>
      </c>
      <c r="M20" s="55">
        <v>352</v>
      </c>
      <c r="N20" s="54">
        <v>27781</v>
      </c>
      <c r="O20" s="54">
        <v>33709</v>
      </c>
      <c r="P20" s="55">
        <v>32958</v>
      </c>
      <c r="Q20" s="54">
        <v>29526</v>
      </c>
      <c r="R20" s="54">
        <v>24412</v>
      </c>
      <c r="S20" s="55">
        <v>24412</v>
      </c>
      <c r="T20" s="54">
        <v>17242</v>
      </c>
      <c r="U20" s="54">
        <v>22320</v>
      </c>
      <c r="V20" s="55">
        <v>21320</v>
      </c>
      <c r="W20" s="77"/>
      <c r="X20" s="77">
        <v>835</v>
      </c>
      <c r="Y20" s="55">
        <v>835</v>
      </c>
      <c r="Z20" s="54">
        <v>26005</v>
      </c>
      <c r="AA20" s="54">
        <v>33536</v>
      </c>
      <c r="AB20" s="55">
        <v>32837</v>
      </c>
      <c r="AC20" s="54">
        <v>11737</v>
      </c>
      <c r="AD20" s="54">
        <v>11828</v>
      </c>
      <c r="AE20" s="55">
        <v>11550</v>
      </c>
      <c r="AF20" s="54">
        <v>21933</v>
      </c>
      <c r="AG20" s="54">
        <v>34084</v>
      </c>
      <c r="AH20" s="55">
        <v>32585</v>
      </c>
      <c r="AI20" s="54"/>
      <c r="AJ20" s="54">
        <v>0</v>
      </c>
      <c r="AK20" s="55"/>
      <c r="AL20" s="54">
        <v>48015</v>
      </c>
      <c r="AM20" s="54">
        <v>58925</v>
      </c>
      <c r="AN20" s="55">
        <v>57659</v>
      </c>
      <c r="AO20" s="54"/>
      <c r="AP20" s="54">
        <v>291</v>
      </c>
      <c r="AQ20" s="55">
        <v>291</v>
      </c>
      <c r="AR20" s="50">
        <f t="shared" si="1"/>
        <v>242155</v>
      </c>
      <c r="AS20" s="50">
        <f t="shared" si="2"/>
        <v>296987</v>
      </c>
      <c r="AT20" s="277">
        <f t="shared" si="3"/>
        <v>288010</v>
      </c>
    </row>
    <row r="21" spans="1:46" ht="15" customHeight="1">
      <c r="A21" s="220" t="s">
        <v>571</v>
      </c>
      <c r="B21" s="229"/>
      <c r="C21" s="54">
        <v>0</v>
      </c>
      <c r="D21" s="55"/>
      <c r="E21" s="54">
        <v>5081</v>
      </c>
      <c r="F21" s="54">
        <v>5746</v>
      </c>
      <c r="G21" s="55">
        <v>5746</v>
      </c>
      <c r="H21" s="54">
        <v>11097</v>
      </c>
      <c r="I21" s="54">
        <v>14995</v>
      </c>
      <c r="J21" s="55">
        <v>14055</v>
      </c>
      <c r="K21" s="54"/>
      <c r="L21" s="54">
        <v>95</v>
      </c>
      <c r="M21" s="55">
        <v>95</v>
      </c>
      <c r="N21" s="54">
        <v>7501</v>
      </c>
      <c r="O21" s="54">
        <v>9124</v>
      </c>
      <c r="P21" s="55">
        <v>8921</v>
      </c>
      <c r="Q21" s="54">
        <v>7972</v>
      </c>
      <c r="R21" s="54">
        <v>6625</v>
      </c>
      <c r="S21" s="55">
        <v>6625</v>
      </c>
      <c r="T21" s="54">
        <v>4655</v>
      </c>
      <c r="U21" s="54">
        <v>6041</v>
      </c>
      <c r="V21" s="55">
        <v>5770</v>
      </c>
      <c r="W21" s="77"/>
      <c r="X21" s="77">
        <v>225</v>
      </c>
      <c r="Y21" s="55">
        <v>225</v>
      </c>
      <c r="Z21" s="54">
        <v>7021</v>
      </c>
      <c r="AA21" s="54">
        <v>9079</v>
      </c>
      <c r="AB21" s="55">
        <v>8891</v>
      </c>
      <c r="AC21" s="54">
        <v>3169</v>
      </c>
      <c r="AD21" s="54">
        <v>3203</v>
      </c>
      <c r="AE21" s="55">
        <v>3128</v>
      </c>
      <c r="AF21" s="54">
        <v>5922</v>
      </c>
      <c r="AG21" s="54">
        <v>9221</v>
      </c>
      <c r="AH21" s="55">
        <v>8817</v>
      </c>
      <c r="AI21" s="54"/>
      <c r="AJ21" s="54">
        <v>0</v>
      </c>
      <c r="AK21" s="55"/>
      <c r="AL21" s="54">
        <v>12965</v>
      </c>
      <c r="AM21" s="54">
        <v>15934</v>
      </c>
      <c r="AN21" s="55">
        <v>15592</v>
      </c>
      <c r="AO21" s="54"/>
      <c r="AP21" s="54">
        <v>93</v>
      </c>
      <c r="AQ21" s="55">
        <v>93</v>
      </c>
      <c r="AR21" s="50">
        <f t="shared" si="1"/>
        <v>65383</v>
      </c>
      <c r="AS21" s="50">
        <f t="shared" si="2"/>
        <v>80381</v>
      </c>
      <c r="AT21" s="277">
        <f t="shared" si="3"/>
        <v>77958</v>
      </c>
    </row>
    <row r="22" spans="1:46" ht="15" customHeight="1">
      <c r="A22" s="220" t="s">
        <v>479</v>
      </c>
      <c r="B22" s="54"/>
      <c r="C22" s="54">
        <v>32927</v>
      </c>
      <c r="D22" s="55">
        <v>22750</v>
      </c>
      <c r="E22" s="54"/>
      <c r="F22" s="54">
        <v>30777</v>
      </c>
      <c r="G22" s="55">
        <v>28731</v>
      </c>
      <c r="H22" s="54"/>
      <c r="I22" s="54">
        <v>40765</v>
      </c>
      <c r="J22" s="55">
        <v>37159</v>
      </c>
      <c r="K22" s="54"/>
      <c r="L22" s="54">
        <v>53609</v>
      </c>
      <c r="M22" s="55">
        <v>47439</v>
      </c>
      <c r="N22" s="54"/>
      <c r="O22" s="54">
        <v>42477</v>
      </c>
      <c r="P22" s="55">
        <v>37160</v>
      </c>
      <c r="Q22" s="54"/>
      <c r="R22" s="54">
        <v>32780</v>
      </c>
      <c r="S22" s="55">
        <v>28792</v>
      </c>
      <c r="T22" s="54"/>
      <c r="U22" s="54">
        <v>26962</v>
      </c>
      <c r="V22" s="55">
        <v>25130</v>
      </c>
      <c r="W22" s="77"/>
      <c r="X22" s="77">
        <v>54629</v>
      </c>
      <c r="Y22" s="55">
        <v>47911</v>
      </c>
      <c r="Z22" s="54"/>
      <c r="AA22" s="54">
        <v>29524</v>
      </c>
      <c r="AB22" s="55">
        <v>24068</v>
      </c>
      <c r="AC22" s="54"/>
      <c r="AD22" s="54">
        <v>55917</v>
      </c>
      <c r="AE22" s="55">
        <v>49242</v>
      </c>
      <c r="AF22" s="54"/>
      <c r="AG22" s="54">
        <v>51780</v>
      </c>
      <c r="AH22" s="55">
        <v>47339</v>
      </c>
      <c r="AI22" s="54"/>
      <c r="AJ22" s="54">
        <v>9169</v>
      </c>
      <c r="AK22" s="55">
        <v>6024</v>
      </c>
      <c r="AL22" s="54"/>
      <c r="AM22" s="54">
        <v>47972</v>
      </c>
      <c r="AN22" s="55">
        <v>44946</v>
      </c>
      <c r="AO22" s="54"/>
      <c r="AP22" s="54">
        <v>46745</v>
      </c>
      <c r="AQ22" s="55">
        <v>42917</v>
      </c>
      <c r="AR22" s="50">
        <f t="shared" si="1"/>
        <v>0</v>
      </c>
      <c r="AS22" s="50">
        <f t="shared" si="2"/>
        <v>556033</v>
      </c>
      <c r="AT22" s="277">
        <f t="shared" si="3"/>
        <v>489608</v>
      </c>
    </row>
    <row r="23" spans="1:46" ht="15" customHeight="1">
      <c r="A23" s="197" t="s">
        <v>1230</v>
      </c>
      <c r="B23" s="230"/>
      <c r="C23" s="54">
        <v>0</v>
      </c>
      <c r="D23" s="55"/>
      <c r="E23" s="54"/>
      <c r="F23" s="54">
        <v>0</v>
      </c>
      <c r="G23" s="55"/>
      <c r="H23" s="54"/>
      <c r="I23" s="54">
        <v>0</v>
      </c>
      <c r="J23" s="55"/>
      <c r="K23" s="54"/>
      <c r="L23" s="54">
        <v>0</v>
      </c>
      <c r="M23" s="55"/>
      <c r="N23" s="54"/>
      <c r="O23" s="54">
        <v>0</v>
      </c>
      <c r="P23" s="55"/>
      <c r="Q23" s="54"/>
      <c r="R23" s="54">
        <v>0</v>
      </c>
      <c r="S23" s="55"/>
      <c r="T23" s="54"/>
      <c r="U23" s="54">
        <v>0</v>
      </c>
      <c r="V23" s="55"/>
      <c r="W23" s="77"/>
      <c r="X23" s="77">
        <v>0</v>
      </c>
      <c r="Y23" s="55"/>
      <c r="Z23" s="54"/>
      <c r="AA23" s="54">
        <v>0</v>
      </c>
      <c r="AB23" s="55"/>
      <c r="AC23" s="54"/>
      <c r="AD23" s="54">
        <v>0</v>
      </c>
      <c r="AE23" s="55"/>
      <c r="AF23" s="54"/>
      <c r="AG23" s="54">
        <v>0</v>
      </c>
      <c r="AH23" s="55"/>
      <c r="AI23" s="54"/>
      <c r="AJ23" s="54">
        <v>0</v>
      </c>
      <c r="AK23" s="55"/>
      <c r="AL23" s="54"/>
      <c r="AM23" s="54">
        <v>0</v>
      </c>
      <c r="AN23" s="55"/>
      <c r="AO23" s="54"/>
      <c r="AP23" s="54">
        <v>0</v>
      </c>
      <c r="AQ23" s="55"/>
      <c r="AR23" s="50">
        <f t="shared" si="1"/>
        <v>0</v>
      </c>
      <c r="AS23" s="50">
        <f t="shared" si="2"/>
        <v>0</v>
      </c>
      <c r="AT23" s="277">
        <f t="shared" si="3"/>
        <v>0</v>
      </c>
    </row>
    <row r="24" spans="1:46" ht="15" customHeight="1">
      <c r="A24" s="197" t="s">
        <v>867</v>
      </c>
      <c r="B24" s="230"/>
      <c r="C24" s="54">
        <v>0</v>
      </c>
      <c r="D24" s="55"/>
      <c r="E24" s="54"/>
      <c r="F24" s="54">
        <v>0</v>
      </c>
      <c r="G24" s="55"/>
      <c r="H24" s="54"/>
      <c r="I24" s="54">
        <v>0</v>
      </c>
      <c r="J24" s="55"/>
      <c r="K24" s="54"/>
      <c r="L24" s="54">
        <v>0</v>
      </c>
      <c r="M24" s="55"/>
      <c r="N24" s="54"/>
      <c r="O24" s="54">
        <v>0</v>
      </c>
      <c r="P24" s="55"/>
      <c r="Q24" s="54"/>
      <c r="R24" s="54">
        <v>0</v>
      </c>
      <c r="S24" s="55"/>
      <c r="T24" s="54"/>
      <c r="U24" s="54">
        <v>0</v>
      </c>
      <c r="V24" s="55"/>
      <c r="W24" s="77"/>
      <c r="X24" s="77">
        <v>0</v>
      </c>
      <c r="Y24" s="55"/>
      <c r="Z24" s="54"/>
      <c r="AA24" s="54">
        <v>0</v>
      </c>
      <c r="AB24" s="55"/>
      <c r="AC24" s="54"/>
      <c r="AD24" s="54">
        <v>0</v>
      </c>
      <c r="AE24" s="55"/>
      <c r="AF24" s="54"/>
      <c r="AG24" s="54">
        <v>0</v>
      </c>
      <c r="AH24" s="55"/>
      <c r="AI24" s="54"/>
      <c r="AJ24" s="54">
        <v>0</v>
      </c>
      <c r="AK24" s="55"/>
      <c r="AL24" s="54"/>
      <c r="AM24" s="54">
        <v>0</v>
      </c>
      <c r="AN24" s="55"/>
      <c r="AO24" s="54"/>
      <c r="AP24" s="54">
        <v>0</v>
      </c>
      <c r="AQ24" s="55"/>
      <c r="AR24" s="50">
        <f t="shared" si="1"/>
        <v>0</v>
      </c>
      <c r="AS24" s="50">
        <f t="shared" si="2"/>
        <v>0</v>
      </c>
      <c r="AT24" s="277">
        <f t="shared" si="3"/>
        <v>0</v>
      </c>
    </row>
    <row r="25" spans="1:46" ht="15" customHeight="1">
      <c r="A25" s="197" t="s">
        <v>1249</v>
      </c>
      <c r="B25" s="230"/>
      <c r="C25" s="54">
        <v>0</v>
      </c>
      <c r="D25" s="55"/>
      <c r="E25" s="54"/>
      <c r="F25" s="54">
        <v>0</v>
      </c>
      <c r="G25" s="55"/>
      <c r="H25" s="54"/>
      <c r="I25" s="54">
        <v>0</v>
      </c>
      <c r="J25" s="55"/>
      <c r="K25" s="54"/>
      <c r="L25" s="54">
        <v>0</v>
      </c>
      <c r="M25" s="55"/>
      <c r="N25" s="54"/>
      <c r="O25" s="54">
        <v>0</v>
      </c>
      <c r="P25" s="55"/>
      <c r="Q25" s="54"/>
      <c r="R25" s="54">
        <v>0</v>
      </c>
      <c r="S25" s="55"/>
      <c r="T25" s="54"/>
      <c r="U25" s="54">
        <v>0</v>
      </c>
      <c r="V25" s="55"/>
      <c r="W25" s="100"/>
      <c r="X25" s="77">
        <v>0</v>
      </c>
      <c r="Y25" s="55"/>
      <c r="Z25" s="54"/>
      <c r="AA25" s="54">
        <v>0</v>
      </c>
      <c r="AB25" s="55"/>
      <c r="AC25" s="54"/>
      <c r="AD25" s="54">
        <v>0</v>
      </c>
      <c r="AE25" s="55"/>
      <c r="AF25" s="54"/>
      <c r="AG25" s="54">
        <v>0</v>
      </c>
      <c r="AH25" s="55"/>
      <c r="AI25" s="54"/>
      <c r="AJ25" s="54">
        <v>0</v>
      </c>
      <c r="AK25" s="55"/>
      <c r="AL25" s="54"/>
      <c r="AM25" s="54">
        <v>0</v>
      </c>
      <c r="AN25" s="55"/>
      <c r="AO25" s="54"/>
      <c r="AP25" s="54">
        <v>0</v>
      </c>
      <c r="AQ25" s="55"/>
      <c r="AR25" s="50">
        <f t="shared" si="1"/>
        <v>0</v>
      </c>
      <c r="AS25" s="50">
        <f t="shared" si="2"/>
        <v>0</v>
      </c>
      <c r="AT25" s="277">
        <f t="shared" si="3"/>
        <v>0</v>
      </c>
    </row>
    <row r="26" spans="1:46" ht="15" hidden="1" customHeight="1">
      <c r="A26" s="197" t="s">
        <v>1250</v>
      </c>
      <c r="B26" s="230"/>
      <c r="C26" s="54">
        <v>0</v>
      </c>
      <c r="D26" s="55"/>
      <c r="E26" s="54"/>
      <c r="F26" s="54">
        <v>0</v>
      </c>
      <c r="G26" s="55"/>
      <c r="H26" s="54"/>
      <c r="I26" s="54">
        <v>0</v>
      </c>
      <c r="J26" s="55"/>
      <c r="K26" s="54"/>
      <c r="L26" s="54">
        <v>0</v>
      </c>
      <c r="M26" s="55"/>
      <c r="N26" s="54"/>
      <c r="O26" s="54">
        <v>0</v>
      </c>
      <c r="P26" s="55"/>
      <c r="Q26" s="54"/>
      <c r="R26" s="54">
        <v>0</v>
      </c>
      <c r="S26" s="55"/>
      <c r="T26" s="54"/>
      <c r="U26" s="54">
        <v>0</v>
      </c>
      <c r="V26" s="55"/>
      <c r="W26" s="77"/>
      <c r="X26" s="77">
        <v>0</v>
      </c>
      <c r="Y26" s="55"/>
      <c r="Z26" s="54"/>
      <c r="AA26" s="54">
        <v>0</v>
      </c>
      <c r="AB26" s="55"/>
      <c r="AC26" s="54"/>
      <c r="AD26" s="54">
        <v>0</v>
      </c>
      <c r="AE26" s="55"/>
      <c r="AF26" s="54"/>
      <c r="AG26" s="54">
        <v>0</v>
      </c>
      <c r="AH26" s="55"/>
      <c r="AI26" s="54"/>
      <c r="AJ26" s="54">
        <v>0</v>
      </c>
      <c r="AK26" s="55"/>
      <c r="AL26" s="54"/>
      <c r="AM26" s="54">
        <v>0</v>
      </c>
      <c r="AN26" s="55"/>
      <c r="AO26" s="54"/>
      <c r="AP26" s="54">
        <v>0</v>
      </c>
      <c r="AQ26" s="55"/>
      <c r="AR26" s="50">
        <f t="shared" si="1"/>
        <v>0</v>
      </c>
      <c r="AS26" s="50">
        <f t="shared" si="2"/>
        <v>0</v>
      </c>
      <c r="AT26" s="277">
        <f t="shared" si="3"/>
        <v>0</v>
      </c>
    </row>
    <row r="27" spans="1:46" ht="15" customHeight="1">
      <c r="A27" s="197" t="s">
        <v>1251</v>
      </c>
      <c r="B27" s="230"/>
      <c r="C27" s="54">
        <v>0</v>
      </c>
      <c r="D27" s="55"/>
      <c r="E27" s="54"/>
      <c r="F27" s="54">
        <v>0</v>
      </c>
      <c r="G27" s="55"/>
      <c r="H27" s="54"/>
      <c r="I27" s="54">
        <v>0</v>
      </c>
      <c r="J27" s="55"/>
      <c r="K27" s="54"/>
      <c r="L27" s="54">
        <v>0</v>
      </c>
      <c r="M27" s="55"/>
      <c r="N27" s="54"/>
      <c r="O27" s="54">
        <v>0</v>
      </c>
      <c r="P27" s="55"/>
      <c r="Q27" s="54"/>
      <c r="R27" s="54">
        <v>0</v>
      </c>
      <c r="S27" s="55"/>
      <c r="T27" s="54"/>
      <c r="U27" s="54">
        <v>0</v>
      </c>
      <c r="V27" s="55"/>
      <c r="W27" s="77"/>
      <c r="X27" s="77">
        <v>0</v>
      </c>
      <c r="Y27" s="55"/>
      <c r="Z27" s="54"/>
      <c r="AA27" s="54">
        <v>0</v>
      </c>
      <c r="AB27" s="55"/>
      <c r="AC27" s="54"/>
      <c r="AD27" s="54">
        <v>0</v>
      </c>
      <c r="AE27" s="55"/>
      <c r="AF27" s="54"/>
      <c r="AG27" s="54">
        <v>0</v>
      </c>
      <c r="AH27" s="55"/>
      <c r="AI27" s="54"/>
      <c r="AJ27" s="54">
        <v>0</v>
      </c>
      <c r="AK27" s="55"/>
      <c r="AL27" s="54"/>
      <c r="AM27" s="54">
        <v>0</v>
      </c>
      <c r="AN27" s="55"/>
      <c r="AO27" s="54"/>
      <c r="AP27" s="54">
        <v>0</v>
      </c>
      <c r="AQ27" s="55"/>
      <c r="AR27" s="50">
        <f t="shared" si="1"/>
        <v>0</v>
      </c>
      <c r="AS27" s="50">
        <f t="shared" si="2"/>
        <v>0</v>
      </c>
      <c r="AT27" s="277">
        <f t="shared" si="3"/>
        <v>0</v>
      </c>
    </row>
    <row r="28" spans="1:46" ht="15" hidden="1" customHeight="1">
      <c r="A28" s="197" t="s">
        <v>1252</v>
      </c>
      <c r="B28" s="230"/>
      <c r="C28" s="54">
        <v>0</v>
      </c>
      <c r="D28" s="55"/>
      <c r="E28" s="54"/>
      <c r="F28" s="54">
        <v>0</v>
      </c>
      <c r="G28" s="55"/>
      <c r="H28" s="54"/>
      <c r="I28" s="54">
        <v>0</v>
      </c>
      <c r="J28" s="55"/>
      <c r="K28" s="54"/>
      <c r="L28" s="54">
        <v>0</v>
      </c>
      <c r="M28" s="55"/>
      <c r="N28" s="54"/>
      <c r="O28" s="54">
        <v>0</v>
      </c>
      <c r="P28" s="55"/>
      <c r="Q28" s="54"/>
      <c r="R28" s="54">
        <v>0</v>
      </c>
      <c r="S28" s="55"/>
      <c r="T28" s="54"/>
      <c r="U28" s="54">
        <v>0</v>
      </c>
      <c r="V28" s="55"/>
      <c r="W28" s="77"/>
      <c r="X28" s="77">
        <v>0</v>
      </c>
      <c r="Y28" s="55"/>
      <c r="Z28" s="54"/>
      <c r="AA28" s="54">
        <v>0</v>
      </c>
      <c r="AB28" s="55"/>
      <c r="AC28" s="54"/>
      <c r="AD28" s="54">
        <v>0</v>
      </c>
      <c r="AE28" s="55"/>
      <c r="AF28" s="54"/>
      <c r="AG28" s="54">
        <v>0</v>
      </c>
      <c r="AH28" s="55"/>
      <c r="AI28" s="54"/>
      <c r="AJ28" s="54">
        <v>0</v>
      </c>
      <c r="AK28" s="55"/>
      <c r="AL28" s="54"/>
      <c r="AM28" s="54">
        <v>0</v>
      </c>
      <c r="AN28" s="55"/>
      <c r="AO28" s="54"/>
      <c r="AP28" s="54">
        <v>0</v>
      </c>
      <c r="AQ28" s="55"/>
      <c r="AR28" s="50">
        <f t="shared" si="1"/>
        <v>0</v>
      </c>
      <c r="AS28" s="50">
        <f t="shared" si="2"/>
        <v>0</v>
      </c>
      <c r="AT28" s="277">
        <f t="shared" si="3"/>
        <v>0</v>
      </c>
    </row>
    <row r="29" spans="1:46" ht="15" hidden="1" customHeight="1">
      <c r="A29" s="197" t="s">
        <v>183</v>
      </c>
      <c r="B29" s="230"/>
      <c r="C29" s="54">
        <v>0</v>
      </c>
      <c r="D29" s="55"/>
      <c r="E29" s="54"/>
      <c r="F29" s="54">
        <v>0</v>
      </c>
      <c r="G29" s="55"/>
      <c r="H29" s="54"/>
      <c r="I29" s="54">
        <v>0</v>
      </c>
      <c r="J29" s="55"/>
      <c r="K29" s="54"/>
      <c r="L29" s="54">
        <v>0</v>
      </c>
      <c r="M29" s="55"/>
      <c r="N29" s="54"/>
      <c r="O29" s="54">
        <v>0</v>
      </c>
      <c r="P29" s="55"/>
      <c r="Q29" s="54"/>
      <c r="R29" s="54">
        <v>0</v>
      </c>
      <c r="S29" s="55"/>
      <c r="T29" s="54"/>
      <c r="U29" s="54">
        <v>0</v>
      </c>
      <c r="V29" s="55"/>
      <c r="W29" s="77"/>
      <c r="X29" s="77">
        <v>0</v>
      </c>
      <c r="Y29" s="55"/>
      <c r="Z29" s="54"/>
      <c r="AA29" s="54">
        <v>0</v>
      </c>
      <c r="AB29" s="55"/>
      <c r="AC29" s="54"/>
      <c r="AD29" s="54">
        <v>0</v>
      </c>
      <c r="AE29" s="55"/>
      <c r="AF29" s="54"/>
      <c r="AG29" s="54">
        <v>0</v>
      </c>
      <c r="AH29" s="55"/>
      <c r="AI29" s="54"/>
      <c r="AJ29" s="54">
        <v>0</v>
      </c>
      <c r="AK29" s="55"/>
      <c r="AL29" s="54"/>
      <c r="AM29" s="54">
        <v>0</v>
      </c>
      <c r="AN29" s="55"/>
      <c r="AO29" s="54"/>
      <c r="AP29" s="54">
        <v>0</v>
      </c>
      <c r="AQ29" s="55"/>
      <c r="AR29" s="50">
        <f t="shared" si="1"/>
        <v>0</v>
      </c>
      <c r="AS29" s="50">
        <f t="shared" si="2"/>
        <v>0</v>
      </c>
      <c r="AT29" s="277">
        <f t="shared" si="3"/>
        <v>0</v>
      </c>
    </row>
    <row r="30" spans="1:46" ht="15" hidden="1" customHeight="1">
      <c r="A30" s="197" t="s">
        <v>184</v>
      </c>
      <c r="B30" s="230"/>
      <c r="C30" s="54">
        <v>0</v>
      </c>
      <c r="D30" s="55"/>
      <c r="E30" s="54"/>
      <c r="F30" s="54">
        <v>0</v>
      </c>
      <c r="G30" s="55"/>
      <c r="H30" s="54"/>
      <c r="I30" s="54">
        <v>0</v>
      </c>
      <c r="J30" s="55"/>
      <c r="K30" s="54"/>
      <c r="L30" s="54">
        <v>0</v>
      </c>
      <c r="M30" s="55"/>
      <c r="N30" s="54"/>
      <c r="O30" s="54">
        <v>0</v>
      </c>
      <c r="P30" s="55"/>
      <c r="Q30" s="54"/>
      <c r="R30" s="54">
        <v>0</v>
      </c>
      <c r="S30" s="55"/>
      <c r="T30" s="54"/>
      <c r="U30" s="54">
        <v>0</v>
      </c>
      <c r="V30" s="55"/>
      <c r="W30" s="77"/>
      <c r="X30" s="77">
        <v>0</v>
      </c>
      <c r="Y30" s="55"/>
      <c r="Z30" s="54"/>
      <c r="AA30" s="54">
        <v>0</v>
      </c>
      <c r="AB30" s="55"/>
      <c r="AC30" s="54"/>
      <c r="AD30" s="54">
        <v>0</v>
      </c>
      <c r="AE30" s="55"/>
      <c r="AF30" s="54"/>
      <c r="AG30" s="54">
        <v>0</v>
      </c>
      <c r="AH30" s="55"/>
      <c r="AI30" s="54"/>
      <c r="AJ30" s="54">
        <v>0</v>
      </c>
      <c r="AK30" s="55"/>
      <c r="AL30" s="54"/>
      <c r="AM30" s="54">
        <v>0</v>
      </c>
      <c r="AN30" s="55"/>
      <c r="AO30" s="54"/>
      <c r="AP30" s="54">
        <v>0</v>
      </c>
      <c r="AQ30" s="55"/>
      <c r="AR30" s="50">
        <f t="shared" si="1"/>
        <v>0</v>
      </c>
      <c r="AS30" s="50">
        <f t="shared" si="2"/>
        <v>0</v>
      </c>
      <c r="AT30" s="277">
        <f t="shared" si="3"/>
        <v>0</v>
      </c>
    </row>
    <row r="31" spans="1:46" s="314" customFormat="1" ht="15" customHeight="1">
      <c r="A31" s="222" t="s">
        <v>678</v>
      </c>
      <c r="B31" s="462">
        <f t="shared" ref="B31:AR31" si="4">SUM(B15:B30)</f>
        <v>33555</v>
      </c>
      <c r="C31" s="462">
        <f t="shared" si="4"/>
        <v>48453</v>
      </c>
      <c r="D31" s="462">
        <f t="shared" si="4"/>
        <v>38276</v>
      </c>
      <c r="E31" s="462">
        <f t="shared" si="4"/>
        <v>49511</v>
      </c>
      <c r="F31" s="462">
        <f t="shared" si="4"/>
        <v>80637</v>
      </c>
      <c r="G31" s="462">
        <f t="shared" si="4"/>
        <v>78590</v>
      </c>
      <c r="H31" s="462">
        <f t="shared" si="4"/>
        <v>98199</v>
      </c>
      <c r="I31" s="462">
        <f t="shared" si="4"/>
        <v>145802</v>
      </c>
      <c r="J31" s="462">
        <f t="shared" si="4"/>
        <v>137769</v>
      </c>
      <c r="K31" s="462">
        <f t="shared" si="4"/>
        <v>47388</v>
      </c>
      <c r="L31" s="462">
        <f t="shared" si="4"/>
        <v>76017</v>
      </c>
      <c r="M31" s="462">
        <f t="shared" si="4"/>
        <v>69846</v>
      </c>
      <c r="N31" s="462">
        <f t="shared" si="4"/>
        <v>83184</v>
      </c>
      <c r="O31" s="462">
        <f t="shared" si="4"/>
        <v>110887</v>
      </c>
      <c r="P31" s="462">
        <f t="shared" si="4"/>
        <v>104616</v>
      </c>
      <c r="Q31" s="462">
        <f t="shared" si="4"/>
        <v>69183</v>
      </c>
      <c r="R31" s="462">
        <f t="shared" si="4"/>
        <v>86462</v>
      </c>
      <c r="S31" s="462">
        <f t="shared" si="4"/>
        <v>82458</v>
      </c>
      <c r="T31" s="462">
        <f t="shared" si="4"/>
        <v>43228</v>
      </c>
      <c r="U31" s="462">
        <f t="shared" si="4"/>
        <v>71478</v>
      </c>
      <c r="V31" s="462">
        <f t="shared" si="4"/>
        <v>68374</v>
      </c>
      <c r="W31" s="462">
        <f t="shared" si="4"/>
        <v>65349</v>
      </c>
      <c r="X31" s="462">
        <f t="shared" si="4"/>
        <v>65569</v>
      </c>
      <c r="Y31" s="462">
        <f t="shared" si="4"/>
        <v>58828</v>
      </c>
      <c r="Z31" s="462">
        <f t="shared" si="4"/>
        <v>62814</v>
      </c>
      <c r="AA31" s="462">
        <f t="shared" si="4"/>
        <v>96952</v>
      </c>
      <c r="AB31" s="462">
        <f t="shared" si="4"/>
        <v>90609</v>
      </c>
      <c r="AC31" s="462">
        <f t="shared" si="4"/>
        <v>70033</v>
      </c>
      <c r="AD31" s="462">
        <f t="shared" si="4"/>
        <v>100219</v>
      </c>
      <c r="AE31" s="462">
        <f t="shared" si="4"/>
        <v>93190</v>
      </c>
      <c r="AF31" s="462">
        <f t="shared" si="4"/>
        <v>86424</v>
      </c>
      <c r="AG31" s="462">
        <f t="shared" si="4"/>
        <v>114592</v>
      </c>
      <c r="AH31" s="462">
        <f t="shared" si="4"/>
        <v>108247</v>
      </c>
      <c r="AI31" s="462">
        <f t="shared" si="4"/>
        <v>10087</v>
      </c>
      <c r="AJ31" s="462">
        <f t="shared" si="4"/>
        <v>10855</v>
      </c>
      <c r="AK31" s="462">
        <f t="shared" si="4"/>
        <v>7710</v>
      </c>
      <c r="AL31" s="462">
        <f t="shared" si="4"/>
        <v>112599</v>
      </c>
      <c r="AM31" s="462">
        <f t="shared" si="4"/>
        <v>162697</v>
      </c>
      <c r="AN31" s="462">
        <f t="shared" si="4"/>
        <v>158047</v>
      </c>
      <c r="AO31" s="462">
        <f t="shared" si="4"/>
        <v>50451</v>
      </c>
      <c r="AP31" s="462">
        <f t="shared" si="4"/>
        <v>67501</v>
      </c>
      <c r="AQ31" s="462">
        <f t="shared" si="4"/>
        <v>63673</v>
      </c>
      <c r="AR31" s="462">
        <f t="shared" si="4"/>
        <v>882005</v>
      </c>
      <c r="AS31" s="462">
        <f>SUM(AS15:AS30)</f>
        <v>1238121</v>
      </c>
      <c r="AT31" s="462">
        <f>SUM(AT15:AT30)</f>
        <v>1160233</v>
      </c>
    </row>
    <row r="32" spans="1:46" ht="15" customHeight="1">
      <c r="A32" s="70" t="s">
        <v>135</v>
      </c>
      <c r="B32" s="52"/>
      <c r="C32" s="54">
        <v>892</v>
      </c>
      <c r="D32" s="55">
        <v>481</v>
      </c>
      <c r="E32" s="55"/>
      <c r="F32" s="54">
        <v>100</v>
      </c>
      <c r="G32" s="55">
        <v>79</v>
      </c>
      <c r="H32" s="54"/>
      <c r="I32" s="54">
        <v>1282</v>
      </c>
      <c r="J32" s="55">
        <v>1281</v>
      </c>
      <c r="K32" s="54"/>
      <c r="L32" s="54">
        <v>770</v>
      </c>
      <c r="M32" s="55">
        <v>770</v>
      </c>
      <c r="N32" s="54"/>
      <c r="O32" s="54">
        <v>562</v>
      </c>
      <c r="P32" s="55">
        <v>484</v>
      </c>
      <c r="Q32" s="54"/>
      <c r="R32" s="54">
        <v>169</v>
      </c>
      <c r="S32" s="55">
        <v>154</v>
      </c>
      <c r="T32" s="54"/>
      <c r="U32" s="54">
        <v>478</v>
      </c>
      <c r="V32" s="55">
        <v>378</v>
      </c>
      <c r="W32" s="100"/>
      <c r="X32" s="77">
        <v>532</v>
      </c>
      <c r="Y32" s="55">
        <v>492</v>
      </c>
      <c r="Z32" s="54"/>
      <c r="AA32" s="54">
        <v>952</v>
      </c>
      <c r="AB32" s="55">
        <v>952</v>
      </c>
      <c r="AC32" s="54"/>
      <c r="AD32" s="54">
        <v>463</v>
      </c>
      <c r="AE32" s="55">
        <v>439</v>
      </c>
      <c r="AF32" s="54">
        <v>1500</v>
      </c>
      <c r="AG32" s="54">
        <v>1384</v>
      </c>
      <c r="AH32" s="55">
        <v>1312</v>
      </c>
      <c r="AI32" s="54"/>
      <c r="AJ32" s="54">
        <v>50</v>
      </c>
      <c r="AK32" s="55">
        <v>23</v>
      </c>
      <c r="AL32" s="54"/>
      <c r="AM32" s="54">
        <v>13601</v>
      </c>
      <c r="AN32" s="55">
        <v>13600</v>
      </c>
      <c r="AO32" s="54"/>
      <c r="AP32" s="55">
        <v>300</v>
      </c>
      <c r="AQ32" s="55">
        <v>272</v>
      </c>
      <c r="AR32" s="50">
        <f t="shared" ref="AR32:AR40" si="5">SUM(B32+E32+H32+K32+N32+Q32+T32+W32+Z32+AC32+AF32+AI32+AL32+AO32)</f>
        <v>1500</v>
      </c>
      <c r="AS32" s="50">
        <f t="shared" ref="AS32:AS40" si="6">SUM(F32+I32+L32+O32+R32+U32+X32+AA32+AD32+AG32+AJ32+AM32+AP32+C32)</f>
        <v>21535</v>
      </c>
      <c r="AT32" s="277">
        <f t="shared" ref="AT32:AT40" si="7">SUM(G32+J32+M32+P32+S32+V32+Y32+AB32+AE32+AH32+AK32+AN32+AQ32+D32)</f>
        <v>20717</v>
      </c>
    </row>
    <row r="33" spans="1:46" s="312" customFormat="1" ht="15" customHeight="1">
      <c r="A33" s="100" t="s">
        <v>136</v>
      </c>
      <c r="B33" s="258"/>
      <c r="C33" s="304">
        <v>0</v>
      </c>
      <c r="D33" s="55"/>
      <c r="E33" s="304"/>
      <c r="F33" s="304">
        <v>0</v>
      </c>
      <c r="G33" s="55"/>
      <c r="H33" s="329"/>
      <c r="I33" s="329">
        <v>81517</v>
      </c>
      <c r="J33" s="55">
        <v>58602</v>
      </c>
      <c r="K33" s="329"/>
      <c r="L33" s="329">
        <v>0</v>
      </c>
      <c r="M33" s="55"/>
      <c r="N33" s="329"/>
      <c r="O33" s="329">
        <v>5959</v>
      </c>
      <c r="P33" s="329">
        <v>5959</v>
      </c>
      <c r="Q33" s="304"/>
      <c r="R33" s="304">
        <v>0</v>
      </c>
      <c r="S33" s="329"/>
      <c r="T33" s="329"/>
      <c r="U33" s="329">
        <v>11925</v>
      </c>
      <c r="V33" s="329">
        <v>11346</v>
      </c>
      <c r="W33" s="304"/>
      <c r="X33" s="304">
        <v>0</v>
      </c>
      <c r="Y33" s="329"/>
      <c r="Z33" s="304"/>
      <c r="AA33" s="329">
        <v>3105</v>
      </c>
      <c r="AB33" s="329">
        <v>3104</v>
      </c>
      <c r="AC33" s="304"/>
      <c r="AD33" s="304">
        <v>0</v>
      </c>
      <c r="AE33" s="329"/>
      <c r="AF33" s="304"/>
      <c r="AG33" s="329">
        <v>1360</v>
      </c>
      <c r="AH33" s="329">
        <v>1360</v>
      </c>
      <c r="AI33" s="304"/>
      <c r="AJ33" s="304">
        <v>0</v>
      </c>
      <c r="AK33" s="329"/>
      <c r="AL33" s="304"/>
      <c r="AM33" s="304">
        <v>0</v>
      </c>
      <c r="AN33" s="55"/>
      <c r="AO33" s="304"/>
      <c r="AP33" s="55">
        <v>0</v>
      </c>
      <c r="AQ33" s="55"/>
      <c r="AR33" s="50">
        <f t="shared" si="5"/>
        <v>0</v>
      </c>
      <c r="AS33" s="50">
        <f t="shared" si="6"/>
        <v>103866</v>
      </c>
      <c r="AT33" s="710">
        <f t="shared" si="7"/>
        <v>80371</v>
      </c>
    </row>
    <row r="34" spans="1:46" ht="15" customHeight="1">
      <c r="A34" s="70" t="s">
        <v>137</v>
      </c>
      <c r="B34" s="52"/>
      <c r="C34" s="55">
        <v>0</v>
      </c>
      <c r="D34" s="55"/>
      <c r="E34" s="55"/>
      <c r="F34" s="55">
        <v>0</v>
      </c>
      <c r="G34" s="55"/>
      <c r="H34" s="55"/>
      <c r="I34" s="55">
        <v>0</v>
      </c>
      <c r="J34" s="55"/>
      <c r="K34" s="55"/>
      <c r="L34" s="55">
        <v>0</v>
      </c>
      <c r="M34" s="55"/>
      <c r="N34" s="55"/>
      <c r="O34" s="55">
        <v>0</v>
      </c>
      <c r="P34" s="329"/>
      <c r="Q34" s="55"/>
      <c r="R34" s="55">
        <v>0</v>
      </c>
      <c r="S34" s="329"/>
      <c r="T34" s="55"/>
      <c r="U34" s="55">
        <v>0</v>
      </c>
      <c r="V34" s="329"/>
      <c r="W34" s="100"/>
      <c r="X34" s="77">
        <v>0</v>
      </c>
      <c r="Y34" s="329"/>
      <c r="Z34" s="55"/>
      <c r="AA34" s="55">
        <v>0</v>
      </c>
      <c r="AB34" s="329"/>
      <c r="AC34" s="55"/>
      <c r="AD34" s="55">
        <v>0</v>
      </c>
      <c r="AE34" s="329"/>
      <c r="AF34" s="55"/>
      <c r="AG34" s="55">
        <v>0</v>
      </c>
      <c r="AH34" s="329"/>
      <c r="AI34" s="55"/>
      <c r="AJ34" s="55">
        <v>0</v>
      </c>
      <c r="AK34" s="329"/>
      <c r="AL34" s="55"/>
      <c r="AM34" s="55">
        <v>0</v>
      </c>
      <c r="AN34" s="55"/>
      <c r="AO34" s="55"/>
      <c r="AP34" s="55">
        <v>0</v>
      </c>
      <c r="AQ34" s="55"/>
      <c r="AR34" s="50">
        <f t="shared" si="5"/>
        <v>0</v>
      </c>
      <c r="AS34" s="50">
        <f t="shared" si="6"/>
        <v>0</v>
      </c>
      <c r="AT34" s="277">
        <f t="shared" si="7"/>
        <v>0</v>
      </c>
    </row>
    <row r="35" spans="1:46" ht="15" customHeight="1">
      <c r="A35" s="197" t="s">
        <v>1253</v>
      </c>
      <c r="B35" s="52"/>
      <c r="C35" s="54">
        <v>0</v>
      </c>
      <c r="D35" s="55"/>
      <c r="E35" s="54"/>
      <c r="F35" s="54">
        <v>0</v>
      </c>
      <c r="G35" s="55"/>
      <c r="H35" s="54"/>
      <c r="I35" s="54">
        <v>0</v>
      </c>
      <c r="J35" s="55"/>
      <c r="K35" s="54"/>
      <c r="L35" s="54">
        <v>0</v>
      </c>
      <c r="M35" s="55"/>
      <c r="N35" s="54"/>
      <c r="O35" s="54">
        <v>0</v>
      </c>
      <c r="P35" s="55"/>
      <c r="Q35" s="54"/>
      <c r="R35" s="54">
        <v>0</v>
      </c>
      <c r="S35" s="329"/>
      <c r="T35" s="54"/>
      <c r="U35" s="54">
        <v>0</v>
      </c>
      <c r="V35" s="329"/>
      <c r="W35" s="100"/>
      <c r="X35" s="77">
        <v>0</v>
      </c>
      <c r="Y35" s="329"/>
      <c r="Z35" s="54"/>
      <c r="AA35" s="54">
        <v>0</v>
      </c>
      <c r="AB35" s="329"/>
      <c r="AC35" s="54"/>
      <c r="AD35" s="54">
        <v>0</v>
      </c>
      <c r="AE35" s="329"/>
      <c r="AF35" s="54"/>
      <c r="AG35" s="54">
        <v>0</v>
      </c>
      <c r="AH35" s="329"/>
      <c r="AI35" s="54"/>
      <c r="AJ35" s="54">
        <v>0</v>
      </c>
      <c r="AK35" s="329"/>
      <c r="AL35" s="54"/>
      <c r="AM35" s="54">
        <v>0</v>
      </c>
      <c r="AN35" s="55"/>
      <c r="AO35" s="54"/>
      <c r="AP35" s="55">
        <v>0</v>
      </c>
      <c r="AQ35" s="55"/>
      <c r="AR35" s="50">
        <f t="shared" si="5"/>
        <v>0</v>
      </c>
      <c r="AS35" s="50">
        <f t="shared" si="6"/>
        <v>0</v>
      </c>
      <c r="AT35" s="277">
        <f t="shared" si="7"/>
        <v>0</v>
      </c>
    </row>
    <row r="36" spans="1:46" ht="15" hidden="1" customHeight="1">
      <c r="A36" s="197" t="s">
        <v>1254</v>
      </c>
      <c r="B36" s="52"/>
      <c r="C36" s="55">
        <v>0</v>
      </c>
      <c r="D36" s="55"/>
      <c r="E36" s="55"/>
      <c r="F36" s="55">
        <v>0</v>
      </c>
      <c r="G36" s="55"/>
      <c r="H36" s="55"/>
      <c r="I36" s="55">
        <v>0</v>
      </c>
      <c r="J36" s="55"/>
      <c r="K36" s="55"/>
      <c r="L36" s="55">
        <v>0</v>
      </c>
      <c r="M36" s="55"/>
      <c r="N36" s="55"/>
      <c r="O36" s="55">
        <v>0</v>
      </c>
      <c r="P36" s="55"/>
      <c r="Q36" s="55"/>
      <c r="R36" s="55">
        <v>0</v>
      </c>
      <c r="S36" s="329"/>
      <c r="T36" s="55"/>
      <c r="U36" s="55">
        <v>0</v>
      </c>
      <c r="V36" s="329"/>
      <c r="W36" s="100"/>
      <c r="X36" s="77">
        <v>0</v>
      </c>
      <c r="Y36" s="329"/>
      <c r="Z36" s="55"/>
      <c r="AA36" s="55">
        <v>0</v>
      </c>
      <c r="AB36" s="329"/>
      <c r="AC36" s="55"/>
      <c r="AD36" s="55">
        <v>0</v>
      </c>
      <c r="AE36" s="329"/>
      <c r="AF36" s="55"/>
      <c r="AG36" s="55">
        <v>0</v>
      </c>
      <c r="AH36" s="329"/>
      <c r="AI36" s="55"/>
      <c r="AJ36" s="55">
        <v>0</v>
      </c>
      <c r="AK36" s="329"/>
      <c r="AL36" s="55"/>
      <c r="AM36" s="55">
        <v>0</v>
      </c>
      <c r="AN36" s="55"/>
      <c r="AO36" s="55"/>
      <c r="AP36" s="55">
        <v>0</v>
      </c>
      <c r="AQ36" s="55"/>
      <c r="AR36" s="50">
        <f t="shared" si="5"/>
        <v>0</v>
      </c>
      <c r="AS36" s="50">
        <f t="shared" si="6"/>
        <v>0</v>
      </c>
      <c r="AT36" s="277">
        <f t="shared" si="7"/>
        <v>0</v>
      </c>
    </row>
    <row r="37" spans="1:46" ht="15" customHeight="1">
      <c r="A37" s="197" t="s">
        <v>1255</v>
      </c>
      <c r="B37" s="52"/>
      <c r="C37" s="55">
        <v>0</v>
      </c>
      <c r="D37" s="55"/>
      <c r="E37" s="55"/>
      <c r="F37" s="55">
        <v>0</v>
      </c>
      <c r="G37" s="55"/>
      <c r="H37" s="55"/>
      <c r="I37" s="55">
        <v>0</v>
      </c>
      <c r="J37" s="55"/>
      <c r="K37" s="55"/>
      <c r="L37" s="55">
        <v>0</v>
      </c>
      <c r="M37" s="55"/>
      <c r="N37" s="55"/>
      <c r="O37" s="55">
        <v>0</v>
      </c>
      <c r="P37" s="55"/>
      <c r="Q37" s="55"/>
      <c r="R37" s="55">
        <v>0</v>
      </c>
      <c r="S37" s="329"/>
      <c r="T37" s="55"/>
      <c r="U37" s="55">
        <v>0</v>
      </c>
      <c r="V37" s="329"/>
      <c r="W37" s="100"/>
      <c r="X37" s="77">
        <v>0</v>
      </c>
      <c r="Y37" s="329"/>
      <c r="Z37" s="55"/>
      <c r="AA37" s="55">
        <v>0</v>
      </c>
      <c r="AB37" s="329"/>
      <c r="AC37" s="55"/>
      <c r="AD37" s="55">
        <v>0</v>
      </c>
      <c r="AE37" s="329"/>
      <c r="AF37" s="55"/>
      <c r="AG37" s="55">
        <v>0</v>
      </c>
      <c r="AH37" s="329"/>
      <c r="AI37" s="55"/>
      <c r="AJ37" s="55">
        <v>0</v>
      </c>
      <c r="AK37" s="329"/>
      <c r="AL37" s="55"/>
      <c r="AM37" s="55">
        <v>0</v>
      </c>
      <c r="AN37" s="55"/>
      <c r="AO37" s="55"/>
      <c r="AP37" s="55">
        <v>0</v>
      </c>
      <c r="AQ37" s="55"/>
      <c r="AR37" s="50">
        <f t="shared" si="5"/>
        <v>0</v>
      </c>
      <c r="AS37" s="50">
        <f t="shared" si="6"/>
        <v>0</v>
      </c>
      <c r="AT37" s="277">
        <f t="shared" si="7"/>
        <v>0</v>
      </c>
    </row>
    <row r="38" spans="1:46" ht="15" customHeight="1">
      <c r="A38" s="197" t="s">
        <v>1256</v>
      </c>
      <c r="B38" s="52"/>
      <c r="C38" s="55">
        <v>0</v>
      </c>
      <c r="D38" s="55"/>
      <c r="E38" s="55"/>
      <c r="F38" s="55">
        <v>0</v>
      </c>
      <c r="G38" s="55"/>
      <c r="H38" s="55"/>
      <c r="I38" s="55">
        <v>0</v>
      </c>
      <c r="J38" s="55"/>
      <c r="K38" s="55"/>
      <c r="L38" s="55">
        <v>0</v>
      </c>
      <c r="M38" s="55"/>
      <c r="N38" s="55"/>
      <c r="O38" s="55">
        <v>0</v>
      </c>
      <c r="P38" s="55"/>
      <c r="Q38" s="55"/>
      <c r="R38" s="55">
        <v>0</v>
      </c>
      <c r="S38" s="329"/>
      <c r="T38" s="55"/>
      <c r="U38" s="55">
        <v>0</v>
      </c>
      <c r="V38" s="329"/>
      <c r="W38" s="100"/>
      <c r="X38" s="77">
        <v>0</v>
      </c>
      <c r="Y38" s="329"/>
      <c r="Z38" s="55"/>
      <c r="AA38" s="55">
        <v>0</v>
      </c>
      <c r="AB38" s="329"/>
      <c r="AC38" s="55">
        <v>0</v>
      </c>
      <c r="AD38" s="55">
        <v>0</v>
      </c>
      <c r="AE38" s="329"/>
      <c r="AF38" s="55">
        <v>0</v>
      </c>
      <c r="AG38" s="55">
        <v>0</v>
      </c>
      <c r="AH38" s="329"/>
      <c r="AI38" s="55"/>
      <c r="AJ38" s="55">
        <v>0</v>
      </c>
      <c r="AK38" s="329"/>
      <c r="AL38" s="55"/>
      <c r="AM38" s="55">
        <v>0</v>
      </c>
      <c r="AN38" s="55"/>
      <c r="AO38" s="55"/>
      <c r="AP38" s="55">
        <v>0</v>
      </c>
      <c r="AQ38" s="55"/>
      <c r="AR38" s="50">
        <f t="shared" si="5"/>
        <v>0</v>
      </c>
      <c r="AS38" s="50">
        <f t="shared" si="6"/>
        <v>0</v>
      </c>
      <c r="AT38" s="277">
        <f t="shared" si="7"/>
        <v>0</v>
      </c>
    </row>
    <row r="39" spans="1:46" ht="15" hidden="1" customHeight="1">
      <c r="A39" s="100" t="s">
        <v>138</v>
      </c>
      <c r="B39" s="52"/>
      <c r="C39" s="55">
        <v>0</v>
      </c>
      <c r="D39" s="55"/>
      <c r="E39" s="55"/>
      <c r="F39" s="55">
        <v>0</v>
      </c>
      <c r="G39" s="55"/>
      <c r="H39" s="55"/>
      <c r="I39" s="55">
        <v>0</v>
      </c>
      <c r="J39" s="55"/>
      <c r="K39" s="55"/>
      <c r="L39" s="55">
        <v>0</v>
      </c>
      <c r="M39" s="55"/>
      <c r="N39" s="55"/>
      <c r="O39" s="55">
        <v>0</v>
      </c>
      <c r="P39" s="55"/>
      <c r="Q39" s="55"/>
      <c r="R39" s="55">
        <v>0</v>
      </c>
      <c r="S39" s="55"/>
      <c r="T39" s="55"/>
      <c r="U39" s="55">
        <v>0</v>
      </c>
      <c r="V39" s="55"/>
      <c r="W39" s="100"/>
      <c r="X39" s="77"/>
      <c r="Y39" s="100"/>
      <c r="Z39" s="55"/>
      <c r="AA39" s="55">
        <v>0</v>
      </c>
      <c r="AB39" s="55"/>
      <c r="AC39" s="55">
        <v>0</v>
      </c>
      <c r="AD39" s="55">
        <v>0</v>
      </c>
      <c r="AE39" s="55"/>
      <c r="AF39" s="55">
        <v>0</v>
      </c>
      <c r="AG39" s="55">
        <v>0</v>
      </c>
      <c r="AH39" s="55"/>
      <c r="AI39" s="55"/>
      <c r="AJ39" s="55">
        <v>0</v>
      </c>
      <c r="AK39" s="55"/>
      <c r="AL39" s="55"/>
      <c r="AM39" s="55">
        <v>0</v>
      </c>
      <c r="AN39" s="55"/>
      <c r="AO39" s="55"/>
      <c r="AP39" s="55">
        <v>0</v>
      </c>
      <c r="AQ39" s="55"/>
      <c r="AR39" s="50">
        <f t="shared" si="5"/>
        <v>0</v>
      </c>
      <c r="AS39" s="50">
        <f t="shared" si="6"/>
        <v>0</v>
      </c>
      <c r="AT39" s="277">
        <f t="shared" si="7"/>
        <v>0</v>
      </c>
    </row>
    <row r="40" spans="1:46" ht="15" hidden="1" customHeight="1">
      <c r="A40" s="100" t="s">
        <v>713</v>
      </c>
      <c r="B40" s="52">
        <v>0</v>
      </c>
      <c r="C40" s="55">
        <v>0</v>
      </c>
      <c r="D40" s="55"/>
      <c r="E40" s="55"/>
      <c r="F40" s="55">
        <v>0</v>
      </c>
      <c r="G40" s="55"/>
      <c r="H40" s="55"/>
      <c r="I40" s="55">
        <v>0</v>
      </c>
      <c r="J40" s="55"/>
      <c r="K40" s="55"/>
      <c r="L40" s="55">
        <v>0</v>
      </c>
      <c r="M40" s="55"/>
      <c r="N40" s="55"/>
      <c r="O40" s="55">
        <v>0</v>
      </c>
      <c r="P40" s="55"/>
      <c r="Q40" s="55"/>
      <c r="R40" s="55">
        <v>0</v>
      </c>
      <c r="S40" s="55"/>
      <c r="T40" s="55"/>
      <c r="U40" s="55">
        <v>0</v>
      </c>
      <c r="V40" s="55"/>
      <c r="W40" s="100">
        <v>0</v>
      </c>
      <c r="X40" s="77"/>
      <c r="Y40" s="100"/>
      <c r="Z40" s="55"/>
      <c r="AA40" s="55">
        <v>0</v>
      </c>
      <c r="AB40" s="55"/>
      <c r="AC40" s="55">
        <v>0</v>
      </c>
      <c r="AD40" s="55">
        <v>0</v>
      </c>
      <c r="AE40" s="55"/>
      <c r="AF40" s="55"/>
      <c r="AG40" s="55">
        <v>0</v>
      </c>
      <c r="AH40" s="55"/>
      <c r="AI40" s="55"/>
      <c r="AJ40" s="55">
        <v>0</v>
      </c>
      <c r="AK40" s="55"/>
      <c r="AL40" s="55"/>
      <c r="AM40" s="55">
        <v>0</v>
      </c>
      <c r="AN40" s="55"/>
      <c r="AO40" s="55"/>
      <c r="AP40" s="55">
        <v>0</v>
      </c>
      <c r="AQ40" s="55"/>
      <c r="AR40" s="50">
        <f t="shared" si="5"/>
        <v>0</v>
      </c>
      <c r="AS40" s="50">
        <f t="shared" si="6"/>
        <v>0</v>
      </c>
      <c r="AT40" s="277">
        <f t="shared" si="7"/>
        <v>0</v>
      </c>
    </row>
    <row r="41" spans="1:46" s="314" customFormat="1" ht="15" customHeight="1">
      <c r="A41" s="223" t="s">
        <v>518</v>
      </c>
      <c r="B41" s="462">
        <f t="shared" ref="B41:AT41" si="8">SUM(B32:B40)</f>
        <v>0</v>
      </c>
      <c r="C41" s="462">
        <f t="shared" si="8"/>
        <v>892</v>
      </c>
      <c r="D41" s="462">
        <f t="shared" si="8"/>
        <v>481</v>
      </c>
      <c r="E41" s="462">
        <f t="shared" si="8"/>
        <v>0</v>
      </c>
      <c r="F41" s="462">
        <f t="shared" si="8"/>
        <v>100</v>
      </c>
      <c r="G41" s="462">
        <f t="shared" si="8"/>
        <v>79</v>
      </c>
      <c r="H41" s="462">
        <f t="shared" si="8"/>
        <v>0</v>
      </c>
      <c r="I41" s="462">
        <f t="shared" si="8"/>
        <v>82799</v>
      </c>
      <c r="J41" s="462">
        <f t="shared" si="8"/>
        <v>59883</v>
      </c>
      <c r="K41" s="462">
        <f t="shared" si="8"/>
        <v>0</v>
      </c>
      <c r="L41" s="462">
        <f t="shared" si="8"/>
        <v>770</v>
      </c>
      <c r="M41" s="462">
        <f t="shared" si="8"/>
        <v>770</v>
      </c>
      <c r="N41" s="462">
        <f t="shared" si="8"/>
        <v>0</v>
      </c>
      <c r="O41" s="462">
        <f t="shared" si="8"/>
        <v>6521</v>
      </c>
      <c r="P41" s="462">
        <f t="shared" si="8"/>
        <v>6443</v>
      </c>
      <c r="Q41" s="462">
        <f t="shared" si="8"/>
        <v>0</v>
      </c>
      <c r="R41" s="462">
        <f t="shared" si="8"/>
        <v>169</v>
      </c>
      <c r="S41" s="462">
        <f t="shared" si="8"/>
        <v>154</v>
      </c>
      <c r="T41" s="462">
        <f t="shared" si="8"/>
        <v>0</v>
      </c>
      <c r="U41" s="462">
        <f t="shared" si="8"/>
        <v>12403</v>
      </c>
      <c r="V41" s="462">
        <f t="shared" si="8"/>
        <v>11724</v>
      </c>
      <c r="W41" s="462">
        <f t="shared" si="8"/>
        <v>0</v>
      </c>
      <c r="X41" s="462">
        <f t="shared" si="8"/>
        <v>532</v>
      </c>
      <c r="Y41" s="462">
        <f t="shared" si="8"/>
        <v>492</v>
      </c>
      <c r="Z41" s="462">
        <f t="shared" si="8"/>
        <v>0</v>
      </c>
      <c r="AA41" s="462">
        <f t="shared" si="8"/>
        <v>4057</v>
      </c>
      <c r="AB41" s="462">
        <f t="shared" si="8"/>
        <v>4056</v>
      </c>
      <c r="AC41" s="462">
        <f t="shared" si="8"/>
        <v>0</v>
      </c>
      <c r="AD41" s="462">
        <f t="shared" si="8"/>
        <v>463</v>
      </c>
      <c r="AE41" s="462">
        <f t="shared" si="8"/>
        <v>439</v>
      </c>
      <c r="AF41" s="462">
        <f t="shared" si="8"/>
        <v>1500</v>
      </c>
      <c r="AG41" s="462">
        <f t="shared" si="8"/>
        <v>2744</v>
      </c>
      <c r="AH41" s="462">
        <f t="shared" si="8"/>
        <v>2672</v>
      </c>
      <c r="AI41" s="462">
        <f t="shared" si="8"/>
        <v>0</v>
      </c>
      <c r="AJ41" s="462">
        <f t="shared" si="8"/>
        <v>50</v>
      </c>
      <c r="AK41" s="462">
        <f t="shared" si="8"/>
        <v>23</v>
      </c>
      <c r="AL41" s="462">
        <f t="shared" si="8"/>
        <v>0</v>
      </c>
      <c r="AM41" s="462">
        <f t="shared" si="8"/>
        <v>13601</v>
      </c>
      <c r="AN41" s="462">
        <f t="shared" si="8"/>
        <v>13600</v>
      </c>
      <c r="AO41" s="462">
        <f t="shared" si="8"/>
        <v>0</v>
      </c>
      <c r="AP41" s="462">
        <f t="shared" si="8"/>
        <v>300</v>
      </c>
      <c r="AQ41" s="462">
        <f t="shared" si="8"/>
        <v>272</v>
      </c>
      <c r="AR41" s="462">
        <f t="shared" si="8"/>
        <v>1500</v>
      </c>
      <c r="AS41" s="462">
        <f>SUM(AS32:AS40)</f>
        <v>125401</v>
      </c>
      <c r="AT41" s="462">
        <f t="shared" si="8"/>
        <v>101088</v>
      </c>
    </row>
    <row r="42" spans="1:46" s="314" customFormat="1" ht="15" customHeight="1">
      <c r="A42" s="222" t="s">
        <v>55</v>
      </c>
      <c r="B42" s="156">
        <f t="shared" ref="B42:AR42" si="9">B41+B31</f>
        <v>33555</v>
      </c>
      <c r="C42" s="156">
        <f t="shared" si="9"/>
        <v>49345</v>
      </c>
      <c r="D42" s="156">
        <f t="shared" si="9"/>
        <v>38757</v>
      </c>
      <c r="E42" s="156">
        <f t="shared" si="9"/>
        <v>49511</v>
      </c>
      <c r="F42" s="156">
        <f t="shared" si="9"/>
        <v>80737</v>
      </c>
      <c r="G42" s="156">
        <f t="shared" si="9"/>
        <v>78669</v>
      </c>
      <c r="H42" s="156">
        <f t="shared" si="9"/>
        <v>98199</v>
      </c>
      <c r="I42" s="156">
        <f t="shared" si="9"/>
        <v>228601</v>
      </c>
      <c r="J42" s="156">
        <f t="shared" si="9"/>
        <v>197652</v>
      </c>
      <c r="K42" s="156">
        <f t="shared" si="9"/>
        <v>47388</v>
      </c>
      <c r="L42" s="156">
        <f t="shared" si="9"/>
        <v>76787</v>
      </c>
      <c r="M42" s="156">
        <f t="shared" si="9"/>
        <v>70616</v>
      </c>
      <c r="N42" s="156">
        <f t="shared" si="9"/>
        <v>83184</v>
      </c>
      <c r="O42" s="156">
        <f t="shared" si="9"/>
        <v>117408</v>
      </c>
      <c r="P42" s="156">
        <f t="shared" si="9"/>
        <v>111059</v>
      </c>
      <c r="Q42" s="156">
        <f t="shared" si="9"/>
        <v>69183</v>
      </c>
      <c r="R42" s="156">
        <f t="shared" si="9"/>
        <v>86631</v>
      </c>
      <c r="S42" s="156">
        <f t="shared" si="9"/>
        <v>82612</v>
      </c>
      <c r="T42" s="156">
        <f t="shared" si="9"/>
        <v>43228</v>
      </c>
      <c r="U42" s="156">
        <f t="shared" si="9"/>
        <v>83881</v>
      </c>
      <c r="V42" s="156">
        <f t="shared" si="9"/>
        <v>80098</v>
      </c>
      <c r="W42" s="156">
        <f t="shared" si="9"/>
        <v>65349</v>
      </c>
      <c r="X42" s="156">
        <f t="shared" si="9"/>
        <v>66101</v>
      </c>
      <c r="Y42" s="156">
        <f t="shared" si="9"/>
        <v>59320</v>
      </c>
      <c r="Z42" s="156">
        <f t="shared" si="9"/>
        <v>62814</v>
      </c>
      <c r="AA42" s="156">
        <f t="shared" si="9"/>
        <v>101009</v>
      </c>
      <c r="AB42" s="156">
        <f t="shared" si="9"/>
        <v>94665</v>
      </c>
      <c r="AC42" s="156">
        <f t="shared" si="9"/>
        <v>70033</v>
      </c>
      <c r="AD42" s="156">
        <f t="shared" si="9"/>
        <v>100682</v>
      </c>
      <c r="AE42" s="156">
        <f t="shared" si="9"/>
        <v>93629</v>
      </c>
      <c r="AF42" s="156">
        <f t="shared" si="9"/>
        <v>87924</v>
      </c>
      <c r="AG42" s="156">
        <f t="shared" si="9"/>
        <v>117336</v>
      </c>
      <c r="AH42" s="156">
        <f t="shared" si="9"/>
        <v>110919</v>
      </c>
      <c r="AI42" s="156">
        <f t="shared" si="9"/>
        <v>10087</v>
      </c>
      <c r="AJ42" s="156">
        <f t="shared" si="9"/>
        <v>10905</v>
      </c>
      <c r="AK42" s="156">
        <f t="shared" si="9"/>
        <v>7733</v>
      </c>
      <c r="AL42" s="156">
        <f t="shared" si="9"/>
        <v>112599</v>
      </c>
      <c r="AM42" s="156">
        <f t="shared" si="9"/>
        <v>176298</v>
      </c>
      <c r="AN42" s="156">
        <f t="shared" si="9"/>
        <v>171647</v>
      </c>
      <c r="AO42" s="156">
        <f t="shared" si="9"/>
        <v>50451</v>
      </c>
      <c r="AP42" s="156">
        <f t="shared" si="9"/>
        <v>67801</v>
      </c>
      <c r="AQ42" s="156">
        <f t="shared" si="9"/>
        <v>63945</v>
      </c>
      <c r="AR42" s="156">
        <f t="shared" si="9"/>
        <v>883505</v>
      </c>
      <c r="AS42" s="156">
        <f>AS41+AS31</f>
        <v>1363522</v>
      </c>
      <c r="AT42" s="156">
        <f>AT41+AT31</f>
        <v>1261321</v>
      </c>
    </row>
    <row r="43" spans="1:46" ht="15" hidden="1" customHeight="1">
      <c r="A43" s="197" t="s">
        <v>601</v>
      </c>
      <c r="B43" s="52"/>
      <c r="C43" s="54">
        <v>0</v>
      </c>
      <c r="D43" s="55"/>
      <c r="E43" s="54">
        <v>0</v>
      </c>
      <c r="F43" s="54">
        <v>0</v>
      </c>
      <c r="G43" s="55"/>
      <c r="H43" s="54"/>
      <c r="I43" s="54">
        <v>0</v>
      </c>
      <c r="J43" s="55"/>
      <c r="K43" s="54"/>
      <c r="L43" s="54">
        <v>0</v>
      </c>
      <c r="M43" s="55"/>
      <c r="N43" s="54"/>
      <c r="O43" s="54">
        <v>0</v>
      </c>
      <c r="P43" s="55"/>
      <c r="Q43" s="54"/>
      <c r="R43" s="54">
        <v>0</v>
      </c>
      <c r="S43" s="55"/>
      <c r="T43" s="54"/>
      <c r="U43" s="54">
        <v>0</v>
      </c>
      <c r="V43" s="55"/>
      <c r="W43" s="100"/>
      <c r="X43" s="77">
        <v>0</v>
      </c>
      <c r="Y43" s="55"/>
      <c r="Z43" s="54"/>
      <c r="AA43" s="54">
        <v>0</v>
      </c>
      <c r="AB43" s="55"/>
      <c r="AC43" s="54"/>
      <c r="AD43" s="54">
        <v>0</v>
      </c>
      <c r="AE43" s="55"/>
      <c r="AF43" s="54"/>
      <c r="AG43" s="54">
        <v>0</v>
      </c>
      <c r="AH43" s="55"/>
      <c r="AI43" s="54"/>
      <c r="AJ43" s="54">
        <v>0</v>
      </c>
      <c r="AK43" s="55"/>
      <c r="AL43" s="54"/>
      <c r="AM43" s="54">
        <v>0</v>
      </c>
      <c r="AN43" s="55"/>
      <c r="AO43" s="54"/>
      <c r="AP43" s="54">
        <v>0</v>
      </c>
      <c r="AQ43" s="55"/>
      <c r="AR43" s="50">
        <f t="shared" ref="AR43:AR55" si="10">SUM(B43+E43+H43+K43+N43+Q43+T43+W43+Z43+AC43+AF43+AI43+AL43+AO43)</f>
        <v>0</v>
      </c>
      <c r="AS43" s="50">
        <f>SUM(F43+I43+L43+O43+R43+U43+X43+AA43+AD43+AG43+AJ43+AM43+AP43)</f>
        <v>0</v>
      </c>
      <c r="AT43" s="277">
        <f t="shared" ref="AT43:AT55" si="11">SUM(G43+J43+M43+P43+S43+V43+Y43+AB43+AE43+AH43+AK43+AN43+AQ43+D43)</f>
        <v>0</v>
      </c>
    </row>
    <row r="44" spans="1:46" ht="15" hidden="1" customHeight="1">
      <c r="A44" s="197" t="s">
        <v>788</v>
      </c>
      <c r="B44" s="259"/>
      <c r="C44" s="54">
        <v>0</v>
      </c>
      <c r="D44" s="55"/>
      <c r="E44" s="54"/>
      <c r="F44" s="54">
        <v>0</v>
      </c>
      <c r="G44" s="55"/>
      <c r="H44" s="54"/>
      <c r="I44" s="54">
        <v>0</v>
      </c>
      <c r="J44" s="55"/>
      <c r="K44" s="54"/>
      <c r="L44" s="54">
        <v>0</v>
      </c>
      <c r="M44" s="55"/>
      <c r="N44" s="54"/>
      <c r="O44" s="54">
        <v>0</v>
      </c>
      <c r="P44" s="55"/>
      <c r="Q44" s="54"/>
      <c r="R44" s="54">
        <v>0</v>
      </c>
      <c r="S44" s="55"/>
      <c r="T44" s="54"/>
      <c r="U44" s="54">
        <v>0</v>
      </c>
      <c r="V44" s="55"/>
      <c r="W44" s="100"/>
      <c r="X44" s="77">
        <v>0</v>
      </c>
      <c r="Y44" s="55"/>
      <c r="Z44" s="54"/>
      <c r="AA44" s="54">
        <v>0</v>
      </c>
      <c r="AB44" s="55"/>
      <c r="AC44" s="54"/>
      <c r="AD44" s="54">
        <v>0</v>
      </c>
      <c r="AE44" s="55"/>
      <c r="AF44" s="54"/>
      <c r="AG44" s="54">
        <v>0</v>
      </c>
      <c r="AH44" s="55"/>
      <c r="AI44" s="54"/>
      <c r="AJ44" s="54">
        <v>0</v>
      </c>
      <c r="AK44" s="55"/>
      <c r="AL44" s="54"/>
      <c r="AM44" s="54">
        <v>0</v>
      </c>
      <c r="AN44" s="55"/>
      <c r="AO44" s="54"/>
      <c r="AP44" s="54">
        <v>0</v>
      </c>
      <c r="AQ44" s="55"/>
      <c r="AR44" s="50">
        <f t="shared" si="10"/>
        <v>0</v>
      </c>
      <c r="AS44" s="55">
        <f>SUM(F44+I44+L44+O44+R44+U44+X44+AA44+AD44+AG44+AJ44+AM44+AP44)</f>
        <v>0</v>
      </c>
      <c r="AT44" s="277">
        <f t="shared" si="11"/>
        <v>0</v>
      </c>
    </row>
    <row r="45" spans="1:46" s="314" customFormat="1" ht="15" hidden="1" customHeight="1">
      <c r="A45" s="197" t="s">
        <v>599</v>
      </c>
      <c r="B45" s="77"/>
      <c r="C45" s="304">
        <v>0</v>
      </c>
      <c r="D45" s="304"/>
      <c r="E45" s="304"/>
      <c r="F45" s="304">
        <v>0</v>
      </c>
      <c r="G45" s="304"/>
      <c r="H45" s="304"/>
      <c r="I45" s="304">
        <v>0</v>
      </c>
      <c r="J45" s="304"/>
      <c r="K45" s="304"/>
      <c r="L45" s="304">
        <v>0</v>
      </c>
      <c r="M45" s="304"/>
      <c r="N45" s="304"/>
      <c r="O45" s="304">
        <v>0</v>
      </c>
      <c r="P45" s="304"/>
      <c r="Q45" s="304"/>
      <c r="R45" s="304">
        <v>0</v>
      </c>
      <c r="S45" s="304"/>
      <c r="T45" s="304"/>
      <c r="U45" s="304">
        <v>0</v>
      </c>
      <c r="V45" s="304"/>
      <c r="W45" s="312"/>
      <c r="X45" s="312"/>
      <c r="Y45" s="312"/>
      <c r="Z45" s="304"/>
      <c r="AA45" s="304">
        <v>0</v>
      </c>
      <c r="AB45" s="304"/>
      <c r="AC45" s="304"/>
      <c r="AD45" s="304">
        <v>0</v>
      </c>
      <c r="AE45" s="304"/>
      <c r="AF45" s="304"/>
      <c r="AG45" s="304">
        <v>0</v>
      </c>
      <c r="AH45" s="304"/>
      <c r="AI45" s="304"/>
      <c r="AJ45" s="304">
        <v>0</v>
      </c>
      <c r="AK45" s="304"/>
      <c r="AL45" s="304"/>
      <c r="AM45" s="304">
        <v>0</v>
      </c>
      <c r="AN45" s="304"/>
      <c r="AO45" s="304"/>
      <c r="AP45" s="304">
        <v>0</v>
      </c>
      <c r="AQ45" s="304"/>
      <c r="AR45" s="50">
        <f t="shared" si="10"/>
        <v>0</v>
      </c>
      <c r="AS45" s="50">
        <f>SUM(F45+I45+L45+O45+R45+U45+X45+AA45+AD45+AG45+AJ45+AM45+AP45+C45)</f>
        <v>0</v>
      </c>
      <c r="AT45" s="711">
        <f t="shared" si="11"/>
        <v>0</v>
      </c>
    </row>
    <row r="46" spans="1:46" s="314" customFormat="1" ht="15" hidden="1" customHeight="1">
      <c r="A46" s="197" t="s">
        <v>600</v>
      </c>
      <c r="B46" s="77"/>
      <c r="C46" s="304">
        <v>0</v>
      </c>
      <c r="D46" s="304"/>
      <c r="E46" s="304"/>
      <c r="F46" s="304">
        <v>0</v>
      </c>
      <c r="G46" s="304"/>
      <c r="H46" s="304"/>
      <c r="I46" s="304">
        <v>0</v>
      </c>
      <c r="J46" s="304"/>
      <c r="K46" s="304"/>
      <c r="L46" s="304">
        <v>0</v>
      </c>
      <c r="M46" s="304"/>
      <c r="N46" s="304"/>
      <c r="O46" s="304">
        <v>0</v>
      </c>
      <c r="P46" s="304"/>
      <c r="Q46" s="304"/>
      <c r="R46" s="304">
        <v>0</v>
      </c>
      <c r="S46" s="304"/>
      <c r="T46" s="304"/>
      <c r="U46" s="304">
        <v>0</v>
      </c>
      <c r="V46" s="304"/>
      <c r="W46" s="312"/>
      <c r="X46" s="312"/>
      <c r="Y46" s="312"/>
      <c r="Z46" s="304"/>
      <c r="AA46" s="304">
        <v>0</v>
      </c>
      <c r="AB46" s="304"/>
      <c r="AC46" s="304"/>
      <c r="AD46" s="304">
        <v>0</v>
      </c>
      <c r="AE46" s="304"/>
      <c r="AF46" s="304"/>
      <c r="AG46" s="304">
        <v>0</v>
      </c>
      <c r="AH46" s="304"/>
      <c r="AI46" s="304"/>
      <c r="AJ46" s="304">
        <v>0</v>
      </c>
      <c r="AK46" s="304"/>
      <c r="AL46" s="304"/>
      <c r="AM46" s="304">
        <v>0</v>
      </c>
      <c r="AN46" s="304"/>
      <c r="AO46" s="304"/>
      <c r="AP46" s="304">
        <v>0</v>
      </c>
      <c r="AQ46" s="304"/>
      <c r="AR46" s="50">
        <f t="shared" si="10"/>
        <v>0</v>
      </c>
      <c r="AS46" s="50">
        <f>SUM(F46+I46+L46+O46+R46+U46+X46+AA46+AD46+AG46+AJ46+AM46+AP46+C46)</f>
        <v>0</v>
      </c>
      <c r="AT46" s="711">
        <f t="shared" si="11"/>
        <v>0</v>
      </c>
    </row>
    <row r="47" spans="1:46" s="314" customFormat="1" ht="15" hidden="1" customHeight="1">
      <c r="A47" s="197" t="s">
        <v>602</v>
      </c>
      <c r="B47" s="77"/>
      <c r="C47" s="304">
        <v>0</v>
      </c>
      <c r="D47" s="304"/>
      <c r="E47" s="304"/>
      <c r="F47" s="304">
        <v>0</v>
      </c>
      <c r="G47" s="304"/>
      <c r="H47" s="304"/>
      <c r="I47" s="304">
        <v>0</v>
      </c>
      <c r="J47" s="304"/>
      <c r="K47" s="304"/>
      <c r="L47" s="304">
        <v>0</v>
      </c>
      <c r="M47" s="304"/>
      <c r="N47" s="304"/>
      <c r="O47" s="304">
        <v>0</v>
      </c>
      <c r="P47" s="304"/>
      <c r="Q47" s="304"/>
      <c r="R47" s="304">
        <v>0</v>
      </c>
      <c r="S47" s="304"/>
      <c r="T47" s="304"/>
      <c r="U47" s="304">
        <v>0</v>
      </c>
      <c r="V47" s="304"/>
      <c r="W47" s="312"/>
      <c r="X47" s="312"/>
      <c r="Y47" s="312"/>
      <c r="Z47" s="304"/>
      <c r="AA47" s="304">
        <v>0</v>
      </c>
      <c r="AB47" s="304"/>
      <c r="AC47" s="304"/>
      <c r="AD47" s="304">
        <v>0</v>
      </c>
      <c r="AE47" s="304"/>
      <c r="AF47" s="304"/>
      <c r="AG47" s="304">
        <v>0</v>
      </c>
      <c r="AH47" s="304"/>
      <c r="AI47" s="304"/>
      <c r="AJ47" s="304">
        <v>0</v>
      </c>
      <c r="AK47" s="304"/>
      <c r="AL47" s="304"/>
      <c r="AM47" s="304">
        <v>0</v>
      </c>
      <c r="AN47" s="304"/>
      <c r="AO47" s="304"/>
      <c r="AP47" s="304">
        <v>0</v>
      </c>
      <c r="AQ47" s="304"/>
      <c r="AR47" s="50">
        <f t="shared" si="10"/>
        <v>0</v>
      </c>
      <c r="AS47" s="50">
        <f>SUM(F47+I47+L47+O47+R47+U47+X47+AA47+AD47+AG47+AJ47+AM47+AP47+C47)</f>
        <v>0</v>
      </c>
      <c r="AT47" s="711">
        <f t="shared" si="11"/>
        <v>0</v>
      </c>
    </row>
    <row r="48" spans="1:46" s="314" customFormat="1" ht="15" hidden="1" customHeight="1">
      <c r="A48" s="197" t="s">
        <v>603</v>
      </c>
      <c r="B48" s="77"/>
      <c r="C48" s="304">
        <v>0</v>
      </c>
      <c r="D48" s="304"/>
      <c r="E48" s="304"/>
      <c r="F48" s="304">
        <v>0</v>
      </c>
      <c r="G48" s="304"/>
      <c r="H48" s="304"/>
      <c r="I48" s="304">
        <v>0</v>
      </c>
      <c r="J48" s="304"/>
      <c r="K48" s="304"/>
      <c r="L48" s="304">
        <v>0</v>
      </c>
      <c r="M48" s="304"/>
      <c r="N48" s="304"/>
      <c r="O48" s="304">
        <v>0</v>
      </c>
      <c r="P48" s="304"/>
      <c r="Q48" s="304"/>
      <c r="R48" s="304">
        <v>0</v>
      </c>
      <c r="S48" s="304"/>
      <c r="T48" s="304"/>
      <c r="U48" s="304">
        <v>0</v>
      </c>
      <c r="V48" s="304"/>
      <c r="W48" s="312"/>
      <c r="X48" s="312"/>
      <c r="Y48" s="312"/>
      <c r="Z48" s="304"/>
      <c r="AA48" s="304">
        <v>0</v>
      </c>
      <c r="AB48" s="304"/>
      <c r="AC48" s="304"/>
      <c r="AD48" s="304">
        <v>0</v>
      </c>
      <c r="AE48" s="304"/>
      <c r="AF48" s="304"/>
      <c r="AG48" s="304">
        <v>0</v>
      </c>
      <c r="AH48" s="304"/>
      <c r="AI48" s="304"/>
      <c r="AJ48" s="304">
        <v>0</v>
      </c>
      <c r="AK48" s="304"/>
      <c r="AL48" s="304"/>
      <c r="AM48" s="304">
        <v>0</v>
      </c>
      <c r="AN48" s="304"/>
      <c r="AO48" s="304"/>
      <c r="AP48" s="304">
        <v>0</v>
      </c>
      <c r="AQ48" s="304"/>
      <c r="AR48" s="50">
        <f t="shared" si="10"/>
        <v>0</v>
      </c>
      <c r="AS48" s="50">
        <f>SUM(F48+I48+L48+O48+R48+U48+X48+AA48+AD48+AG48+AJ48+AM48+AP48+C48)</f>
        <v>0</v>
      </c>
      <c r="AT48" s="711">
        <f t="shared" si="11"/>
        <v>0</v>
      </c>
    </row>
    <row r="49" spans="1:46" s="314" customFormat="1" ht="15" hidden="1" customHeight="1">
      <c r="A49" s="197" t="s">
        <v>604</v>
      </c>
      <c r="B49" s="258"/>
      <c r="C49" s="304">
        <v>0</v>
      </c>
      <c r="D49" s="304"/>
      <c r="E49" s="304"/>
      <c r="F49" s="304">
        <v>0</v>
      </c>
      <c r="G49" s="304"/>
      <c r="H49" s="304"/>
      <c r="I49" s="304">
        <v>0</v>
      </c>
      <c r="J49" s="304"/>
      <c r="K49" s="304"/>
      <c r="L49" s="304">
        <v>0</v>
      </c>
      <c r="M49" s="304"/>
      <c r="N49" s="304"/>
      <c r="O49" s="304">
        <v>0</v>
      </c>
      <c r="P49" s="304"/>
      <c r="Q49" s="304"/>
      <c r="R49" s="304">
        <v>0</v>
      </c>
      <c r="S49" s="304"/>
      <c r="T49" s="304"/>
      <c r="U49" s="304">
        <v>0</v>
      </c>
      <c r="V49" s="304"/>
      <c r="W49" s="312"/>
      <c r="X49" s="312"/>
      <c r="Y49" s="312"/>
      <c r="Z49" s="304"/>
      <c r="AA49" s="304">
        <v>0</v>
      </c>
      <c r="AB49" s="304"/>
      <c r="AC49" s="304"/>
      <c r="AD49" s="304">
        <v>0</v>
      </c>
      <c r="AE49" s="304"/>
      <c r="AF49" s="304"/>
      <c r="AG49" s="304">
        <v>0</v>
      </c>
      <c r="AH49" s="304"/>
      <c r="AI49" s="304"/>
      <c r="AJ49" s="304">
        <v>0</v>
      </c>
      <c r="AK49" s="304"/>
      <c r="AL49" s="304"/>
      <c r="AM49" s="304">
        <v>0</v>
      </c>
      <c r="AN49" s="304"/>
      <c r="AO49" s="304"/>
      <c r="AP49" s="304">
        <v>0</v>
      </c>
      <c r="AQ49" s="304"/>
      <c r="AR49" s="50">
        <f t="shared" si="10"/>
        <v>0</v>
      </c>
      <c r="AS49" s="50">
        <f>SUM(F49+I49+L49+O49+R49+U49+X49+AA49+AD49+AG49+AJ49+AM49+AP49+C49)</f>
        <v>0</v>
      </c>
      <c r="AT49" s="710">
        <f t="shared" si="11"/>
        <v>0</v>
      </c>
    </row>
    <row r="50" spans="1:46" ht="15" hidden="1" customHeight="1">
      <c r="A50" s="197" t="s">
        <v>605</v>
      </c>
      <c r="B50" s="52"/>
      <c r="C50" s="54">
        <v>0</v>
      </c>
      <c r="D50" s="55"/>
      <c r="E50" s="54"/>
      <c r="F50" s="54">
        <v>0</v>
      </c>
      <c r="G50" s="55"/>
      <c r="H50" s="54"/>
      <c r="I50" s="54">
        <v>0</v>
      </c>
      <c r="J50" s="55"/>
      <c r="K50" s="54"/>
      <c r="L50" s="54">
        <v>0</v>
      </c>
      <c r="M50" s="55"/>
      <c r="N50" s="54"/>
      <c r="O50" s="54">
        <v>0</v>
      </c>
      <c r="P50" s="55"/>
      <c r="Q50" s="54"/>
      <c r="R50" s="54">
        <v>0</v>
      </c>
      <c r="S50" s="55"/>
      <c r="T50" s="54"/>
      <c r="U50" s="54">
        <v>0</v>
      </c>
      <c r="V50" s="55"/>
      <c r="W50" s="100"/>
      <c r="X50" s="77">
        <v>0</v>
      </c>
      <c r="Y50" s="55"/>
      <c r="Z50" s="54"/>
      <c r="AA50" s="54">
        <v>0</v>
      </c>
      <c r="AB50" s="55"/>
      <c r="AC50" s="54"/>
      <c r="AD50" s="54">
        <v>0</v>
      </c>
      <c r="AE50" s="55"/>
      <c r="AF50" s="54"/>
      <c r="AG50" s="54">
        <v>0</v>
      </c>
      <c r="AH50" s="55"/>
      <c r="AI50" s="54"/>
      <c r="AJ50" s="54">
        <v>0</v>
      </c>
      <c r="AK50" s="55"/>
      <c r="AL50" s="54"/>
      <c r="AM50" s="54">
        <v>0</v>
      </c>
      <c r="AN50" s="55"/>
      <c r="AO50" s="54"/>
      <c r="AP50" s="54">
        <v>0</v>
      </c>
      <c r="AQ50" s="55"/>
      <c r="AR50" s="50">
        <f t="shared" si="10"/>
        <v>0</v>
      </c>
      <c r="AS50" s="50">
        <f>SUM(F50+I50+L50+O50+R50+U50+X50+AA50+AD50+AG50+AJ50+AM50+AP50)</f>
        <v>0</v>
      </c>
      <c r="AT50" s="277">
        <f t="shared" si="11"/>
        <v>0</v>
      </c>
    </row>
    <row r="51" spans="1:46" ht="15" customHeight="1">
      <c r="A51" s="197" t="s">
        <v>606</v>
      </c>
      <c r="B51" s="259"/>
      <c r="C51" s="54">
        <v>0</v>
      </c>
      <c r="D51" s="55"/>
      <c r="E51" s="54"/>
      <c r="F51" s="54">
        <v>0</v>
      </c>
      <c r="G51" s="55"/>
      <c r="H51" s="54"/>
      <c r="I51" s="54">
        <v>0</v>
      </c>
      <c r="J51" s="55"/>
      <c r="K51" s="54"/>
      <c r="L51" s="54">
        <v>0</v>
      </c>
      <c r="M51" s="55"/>
      <c r="N51" s="54"/>
      <c r="O51" s="54">
        <v>0</v>
      </c>
      <c r="P51" s="55"/>
      <c r="Q51" s="54"/>
      <c r="R51" s="54">
        <v>0</v>
      </c>
      <c r="S51" s="55"/>
      <c r="T51" s="54"/>
      <c r="U51" s="54">
        <v>0</v>
      </c>
      <c r="V51" s="55"/>
      <c r="W51" s="100"/>
      <c r="X51" s="77">
        <v>0</v>
      </c>
      <c r="Y51" s="55"/>
      <c r="Z51" s="54"/>
      <c r="AA51" s="54">
        <v>0</v>
      </c>
      <c r="AB51" s="55"/>
      <c r="AC51" s="54"/>
      <c r="AD51" s="54">
        <v>0</v>
      </c>
      <c r="AE51" s="55"/>
      <c r="AF51" s="54"/>
      <c r="AG51" s="54">
        <v>0</v>
      </c>
      <c r="AH51" s="55"/>
      <c r="AI51" s="54"/>
      <c r="AJ51" s="54">
        <v>0</v>
      </c>
      <c r="AK51" s="55"/>
      <c r="AL51" s="54"/>
      <c r="AM51" s="54">
        <v>0</v>
      </c>
      <c r="AN51" s="55"/>
      <c r="AO51" s="54"/>
      <c r="AP51" s="54">
        <v>0</v>
      </c>
      <c r="AQ51" s="55"/>
      <c r="AR51" s="50">
        <f t="shared" si="10"/>
        <v>0</v>
      </c>
      <c r="AS51" s="55">
        <f>SUM(F51+I51+L51+O51+R51+U51+X51+AA51+AD51+AG51+AJ51+AM51+AP51)</f>
        <v>0</v>
      </c>
      <c r="AT51" s="277">
        <f t="shared" si="11"/>
        <v>0</v>
      </c>
    </row>
    <row r="52" spans="1:46" s="314" customFormat="1" ht="15" customHeight="1">
      <c r="A52" s="197" t="s">
        <v>607</v>
      </c>
      <c r="B52" s="77"/>
      <c r="C52" s="304">
        <v>0</v>
      </c>
      <c r="D52" s="304"/>
      <c r="E52" s="304"/>
      <c r="F52" s="304">
        <v>0</v>
      </c>
      <c r="G52" s="304"/>
      <c r="H52" s="304"/>
      <c r="I52" s="304">
        <v>0</v>
      </c>
      <c r="J52" s="304"/>
      <c r="K52" s="304"/>
      <c r="L52" s="304">
        <v>0</v>
      </c>
      <c r="M52" s="304"/>
      <c r="N52" s="304"/>
      <c r="O52" s="304">
        <v>0</v>
      </c>
      <c r="P52" s="304"/>
      <c r="Q52" s="304"/>
      <c r="R52" s="304">
        <v>0</v>
      </c>
      <c r="S52" s="304"/>
      <c r="T52" s="304"/>
      <c r="U52" s="304">
        <v>0</v>
      </c>
      <c r="V52" s="304"/>
      <c r="W52" s="312"/>
      <c r="X52" s="312"/>
      <c r="Y52" s="312"/>
      <c r="Z52" s="304"/>
      <c r="AA52" s="304">
        <v>0</v>
      </c>
      <c r="AB52" s="304"/>
      <c r="AC52" s="304"/>
      <c r="AD52" s="304">
        <v>0</v>
      </c>
      <c r="AE52" s="304"/>
      <c r="AF52" s="304"/>
      <c r="AG52" s="304">
        <v>0</v>
      </c>
      <c r="AH52" s="304"/>
      <c r="AI52" s="304"/>
      <c r="AJ52" s="304">
        <v>0</v>
      </c>
      <c r="AK52" s="304"/>
      <c r="AL52" s="304"/>
      <c r="AM52" s="304">
        <v>0</v>
      </c>
      <c r="AN52" s="304"/>
      <c r="AO52" s="304"/>
      <c r="AP52" s="304">
        <v>0</v>
      </c>
      <c r="AQ52" s="304"/>
      <c r="AR52" s="50">
        <f t="shared" si="10"/>
        <v>0</v>
      </c>
      <c r="AS52" s="50">
        <f>SUM(F52+I52+L52+O52+R52+U52+X52+AA52+AD52+AG52+AJ52+AM52+AP52+C52)</f>
        <v>0</v>
      </c>
      <c r="AT52" s="711">
        <f t="shared" si="11"/>
        <v>0</v>
      </c>
    </row>
    <row r="53" spans="1:46" s="314" customFormat="1" ht="15" customHeight="1">
      <c r="A53" s="197" t="s">
        <v>608</v>
      </c>
      <c r="B53" s="77"/>
      <c r="C53" s="304">
        <v>0</v>
      </c>
      <c r="D53" s="304"/>
      <c r="E53" s="304"/>
      <c r="F53" s="304">
        <v>0</v>
      </c>
      <c r="G53" s="304"/>
      <c r="H53" s="304"/>
      <c r="I53" s="304">
        <v>0</v>
      </c>
      <c r="J53" s="304"/>
      <c r="K53" s="304"/>
      <c r="L53" s="304">
        <v>0</v>
      </c>
      <c r="M53" s="304"/>
      <c r="N53" s="304"/>
      <c r="O53" s="304">
        <v>0</v>
      </c>
      <c r="P53" s="304"/>
      <c r="Q53" s="304"/>
      <c r="R53" s="304">
        <v>0</v>
      </c>
      <c r="S53" s="304"/>
      <c r="T53" s="304"/>
      <c r="U53" s="304">
        <v>0</v>
      </c>
      <c r="V53" s="304"/>
      <c r="W53" s="312"/>
      <c r="X53" s="312"/>
      <c r="Y53" s="312"/>
      <c r="Z53" s="304"/>
      <c r="AA53" s="304">
        <v>0</v>
      </c>
      <c r="AB53" s="304"/>
      <c r="AC53" s="304"/>
      <c r="AD53" s="304">
        <v>0</v>
      </c>
      <c r="AE53" s="304"/>
      <c r="AF53" s="304"/>
      <c r="AG53" s="304">
        <v>0</v>
      </c>
      <c r="AH53" s="304"/>
      <c r="AI53" s="304"/>
      <c r="AJ53" s="304">
        <v>0</v>
      </c>
      <c r="AK53" s="304"/>
      <c r="AL53" s="304"/>
      <c r="AM53" s="304">
        <v>0</v>
      </c>
      <c r="AN53" s="304"/>
      <c r="AO53" s="304"/>
      <c r="AP53" s="304">
        <v>0</v>
      </c>
      <c r="AQ53" s="304"/>
      <c r="AR53" s="50">
        <f t="shared" si="10"/>
        <v>0</v>
      </c>
      <c r="AS53" s="50">
        <f>SUM(F53+I53+L53+O53+R53+U53+X53+AA53+AD53+AG53+AJ53+AM53+AP53+C53)</f>
        <v>0</v>
      </c>
      <c r="AT53" s="711">
        <f t="shared" si="11"/>
        <v>0</v>
      </c>
    </row>
    <row r="54" spans="1:46" s="314" customFormat="1" ht="15" customHeight="1">
      <c r="A54" s="197" t="s">
        <v>609</v>
      </c>
      <c r="B54" s="77"/>
      <c r="C54" s="304">
        <v>0</v>
      </c>
      <c r="D54" s="304"/>
      <c r="E54" s="304"/>
      <c r="F54" s="304">
        <v>0</v>
      </c>
      <c r="G54" s="304"/>
      <c r="H54" s="304"/>
      <c r="I54" s="304">
        <v>0</v>
      </c>
      <c r="J54" s="304"/>
      <c r="K54" s="304"/>
      <c r="L54" s="304">
        <v>0</v>
      </c>
      <c r="M54" s="304"/>
      <c r="N54" s="304"/>
      <c r="O54" s="304">
        <v>0</v>
      </c>
      <c r="P54" s="304"/>
      <c r="Q54" s="304"/>
      <c r="R54" s="304">
        <v>0</v>
      </c>
      <c r="S54" s="304"/>
      <c r="T54" s="304"/>
      <c r="U54" s="304">
        <v>0</v>
      </c>
      <c r="V54" s="304"/>
      <c r="W54" s="312"/>
      <c r="X54" s="312"/>
      <c r="Y54" s="312"/>
      <c r="Z54" s="304"/>
      <c r="AA54" s="304">
        <v>0</v>
      </c>
      <c r="AB54" s="304"/>
      <c r="AC54" s="304"/>
      <c r="AD54" s="304">
        <v>0</v>
      </c>
      <c r="AE54" s="304"/>
      <c r="AF54" s="304"/>
      <c r="AG54" s="304">
        <v>0</v>
      </c>
      <c r="AH54" s="304"/>
      <c r="AI54" s="304"/>
      <c r="AJ54" s="304">
        <v>0</v>
      </c>
      <c r="AK54" s="304"/>
      <c r="AL54" s="304"/>
      <c r="AM54" s="304">
        <v>0</v>
      </c>
      <c r="AN54" s="304"/>
      <c r="AO54" s="304"/>
      <c r="AP54" s="304">
        <v>0</v>
      </c>
      <c r="AQ54" s="304"/>
      <c r="AR54" s="50">
        <f t="shared" si="10"/>
        <v>0</v>
      </c>
      <c r="AS54" s="50">
        <f>SUM(F54+I54+L54+O54+R54+U54+X54+AA54+AD54+AG54+AJ54+AM54+AP54+C54)</f>
        <v>0</v>
      </c>
      <c r="AT54" s="711">
        <f t="shared" si="11"/>
        <v>0</v>
      </c>
    </row>
    <row r="55" spans="1:46" s="314" customFormat="1" ht="15" hidden="1" customHeight="1">
      <c r="A55" s="197" t="s">
        <v>610</v>
      </c>
      <c r="B55" s="77">
        <v>0</v>
      </c>
      <c r="C55" s="304">
        <v>0</v>
      </c>
      <c r="D55" s="304"/>
      <c r="E55" s="304">
        <v>0</v>
      </c>
      <c r="F55" s="304">
        <v>0</v>
      </c>
      <c r="G55" s="304"/>
      <c r="H55" s="304">
        <v>0</v>
      </c>
      <c r="I55" s="304">
        <v>0</v>
      </c>
      <c r="J55" s="304"/>
      <c r="K55" s="304"/>
      <c r="L55" s="304">
        <v>0</v>
      </c>
      <c r="M55" s="304"/>
      <c r="N55" s="304"/>
      <c r="O55" s="304">
        <v>0</v>
      </c>
      <c r="P55" s="304"/>
      <c r="Q55" s="304">
        <v>0</v>
      </c>
      <c r="R55" s="304">
        <v>0</v>
      </c>
      <c r="S55" s="304"/>
      <c r="T55" s="304"/>
      <c r="U55" s="304">
        <v>0</v>
      </c>
      <c r="V55" s="304"/>
      <c r="W55" s="312"/>
      <c r="X55" s="312"/>
      <c r="Y55" s="312"/>
      <c r="Z55" s="304"/>
      <c r="AA55" s="304">
        <v>0</v>
      </c>
      <c r="AB55" s="304"/>
      <c r="AC55" s="304">
        <v>0</v>
      </c>
      <c r="AD55" s="304">
        <v>0</v>
      </c>
      <c r="AE55" s="304"/>
      <c r="AF55" s="304">
        <v>0</v>
      </c>
      <c r="AG55" s="304">
        <v>0</v>
      </c>
      <c r="AH55" s="304"/>
      <c r="AI55" s="304"/>
      <c r="AJ55" s="304">
        <v>0</v>
      </c>
      <c r="AK55" s="304"/>
      <c r="AL55" s="304"/>
      <c r="AM55" s="304">
        <v>0</v>
      </c>
      <c r="AN55" s="304"/>
      <c r="AO55" s="304"/>
      <c r="AP55" s="304">
        <v>0</v>
      </c>
      <c r="AQ55" s="304"/>
      <c r="AR55" s="50">
        <f t="shared" si="10"/>
        <v>0</v>
      </c>
      <c r="AS55" s="50">
        <f>SUM(F55+I55+L55+O55+R55+U55+X55+AA55+AD55+AG55+AJ55+AM55+AP55+C55)</f>
        <v>0</v>
      </c>
      <c r="AT55" s="711">
        <f t="shared" si="11"/>
        <v>0</v>
      </c>
    </row>
    <row r="56" spans="1:46" s="314" customFormat="1" ht="15" customHeight="1" thickBot="1">
      <c r="A56" s="223" t="s">
        <v>148</v>
      </c>
      <c r="B56" s="156">
        <f t="shared" ref="B56:AR56" si="12">SUM(B43:B55)</f>
        <v>0</v>
      </c>
      <c r="C56" s="156">
        <f t="shared" si="12"/>
        <v>0</v>
      </c>
      <c r="D56" s="156">
        <f t="shared" si="12"/>
        <v>0</v>
      </c>
      <c r="E56" s="156">
        <f t="shared" si="12"/>
        <v>0</v>
      </c>
      <c r="F56" s="156">
        <f t="shared" si="12"/>
        <v>0</v>
      </c>
      <c r="G56" s="156">
        <f t="shared" si="12"/>
        <v>0</v>
      </c>
      <c r="H56" s="156">
        <f t="shared" si="12"/>
        <v>0</v>
      </c>
      <c r="I56" s="156">
        <f t="shared" si="12"/>
        <v>0</v>
      </c>
      <c r="J56" s="156">
        <f t="shared" si="12"/>
        <v>0</v>
      </c>
      <c r="K56" s="156">
        <f t="shared" si="12"/>
        <v>0</v>
      </c>
      <c r="L56" s="156">
        <f t="shared" si="12"/>
        <v>0</v>
      </c>
      <c r="M56" s="156">
        <f t="shared" si="12"/>
        <v>0</v>
      </c>
      <c r="N56" s="156">
        <f t="shared" si="12"/>
        <v>0</v>
      </c>
      <c r="O56" s="156">
        <f t="shared" si="12"/>
        <v>0</v>
      </c>
      <c r="P56" s="156">
        <f t="shared" si="12"/>
        <v>0</v>
      </c>
      <c r="Q56" s="156">
        <f t="shared" si="12"/>
        <v>0</v>
      </c>
      <c r="R56" s="156">
        <f t="shared" si="12"/>
        <v>0</v>
      </c>
      <c r="S56" s="156">
        <f t="shared" si="12"/>
        <v>0</v>
      </c>
      <c r="T56" s="156">
        <f t="shared" si="12"/>
        <v>0</v>
      </c>
      <c r="U56" s="156">
        <f t="shared" si="12"/>
        <v>0</v>
      </c>
      <c r="V56" s="156">
        <f t="shared" si="12"/>
        <v>0</v>
      </c>
      <c r="W56" s="156">
        <f t="shared" si="12"/>
        <v>0</v>
      </c>
      <c r="X56" s="156">
        <f t="shared" si="12"/>
        <v>0</v>
      </c>
      <c r="Y56" s="156">
        <f t="shared" si="12"/>
        <v>0</v>
      </c>
      <c r="Z56" s="156">
        <f t="shared" si="12"/>
        <v>0</v>
      </c>
      <c r="AA56" s="156">
        <f t="shared" si="12"/>
        <v>0</v>
      </c>
      <c r="AB56" s="156">
        <f t="shared" si="12"/>
        <v>0</v>
      </c>
      <c r="AC56" s="156">
        <f t="shared" si="12"/>
        <v>0</v>
      </c>
      <c r="AD56" s="156">
        <f t="shared" si="12"/>
        <v>0</v>
      </c>
      <c r="AE56" s="156">
        <f t="shared" si="12"/>
        <v>0</v>
      </c>
      <c r="AF56" s="156">
        <f t="shared" si="12"/>
        <v>0</v>
      </c>
      <c r="AG56" s="156">
        <f t="shared" si="12"/>
        <v>0</v>
      </c>
      <c r="AH56" s="156">
        <f t="shared" si="12"/>
        <v>0</v>
      </c>
      <c r="AI56" s="156">
        <f t="shared" si="12"/>
        <v>0</v>
      </c>
      <c r="AJ56" s="156">
        <f t="shared" si="12"/>
        <v>0</v>
      </c>
      <c r="AK56" s="156">
        <f t="shared" si="12"/>
        <v>0</v>
      </c>
      <c r="AL56" s="156">
        <f t="shared" si="12"/>
        <v>0</v>
      </c>
      <c r="AM56" s="156">
        <f t="shared" si="12"/>
        <v>0</v>
      </c>
      <c r="AN56" s="156">
        <f t="shared" si="12"/>
        <v>0</v>
      </c>
      <c r="AO56" s="156">
        <f t="shared" si="12"/>
        <v>0</v>
      </c>
      <c r="AP56" s="156">
        <f t="shared" si="12"/>
        <v>0</v>
      </c>
      <c r="AQ56" s="156">
        <f t="shared" si="12"/>
        <v>0</v>
      </c>
      <c r="AR56" s="156">
        <f t="shared" si="12"/>
        <v>0</v>
      </c>
      <c r="AS56" s="156">
        <f>SUM(AS43:AS55)</f>
        <v>0</v>
      </c>
      <c r="AT56" s="156">
        <f>SUM(AT43:AT55)</f>
        <v>0</v>
      </c>
    </row>
    <row r="57" spans="1:46" s="314" customFormat="1" ht="15" customHeight="1" thickBot="1">
      <c r="A57" s="328" t="s">
        <v>147</v>
      </c>
      <c r="B57" s="157">
        <f t="shared" ref="B57:AR57" si="13">SUM(B42+B56)</f>
        <v>33555</v>
      </c>
      <c r="C57" s="157">
        <f t="shared" si="13"/>
        <v>49345</v>
      </c>
      <c r="D57" s="157">
        <f t="shared" si="13"/>
        <v>38757</v>
      </c>
      <c r="E57" s="157">
        <f t="shared" si="13"/>
        <v>49511</v>
      </c>
      <c r="F57" s="157">
        <f t="shared" si="13"/>
        <v>80737</v>
      </c>
      <c r="G57" s="157">
        <f t="shared" si="13"/>
        <v>78669</v>
      </c>
      <c r="H57" s="157">
        <f t="shared" si="13"/>
        <v>98199</v>
      </c>
      <c r="I57" s="157">
        <f t="shared" si="13"/>
        <v>228601</v>
      </c>
      <c r="J57" s="157">
        <f t="shared" si="13"/>
        <v>197652</v>
      </c>
      <c r="K57" s="157">
        <f t="shared" si="13"/>
        <v>47388</v>
      </c>
      <c r="L57" s="157">
        <f t="shared" si="13"/>
        <v>76787</v>
      </c>
      <c r="M57" s="157">
        <f t="shared" si="13"/>
        <v>70616</v>
      </c>
      <c r="N57" s="157">
        <f t="shared" si="13"/>
        <v>83184</v>
      </c>
      <c r="O57" s="157">
        <f t="shared" si="13"/>
        <v>117408</v>
      </c>
      <c r="P57" s="157">
        <f t="shared" si="13"/>
        <v>111059</v>
      </c>
      <c r="Q57" s="157">
        <f t="shared" si="13"/>
        <v>69183</v>
      </c>
      <c r="R57" s="157">
        <f t="shared" si="13"/>
        <v>86631</v>
      </c>
      <c r="S57" s="157">
        <f t="shared" si="13"/>
        <v>82612</v>
      </c>
      <c r="T57" s="157">
        <f t="shared" si="13"/>
        <v>43228</v>
      </c>
      <c r="U57" s="157">
        <f t="shared" si="13"/>
        <v>83881</v>
      </c>
      <c r="V57" s="157">
        <f t="shared" si="13"/>
        <v>80098</v>
      </c>
      <c r="W57" s="157">
        <f t="shared" si="13"/>
        <v>65349</v>
      </c>
      <c r="X57" s="157">
        <f t="shared" si="13"/>
        <v>66101</v>
      </c>
      <c r="Y57" s="157">
        <f t="shared" si="13"/>
        <v>59320</v>
      </c>
      <c r="Z57" s="157">
        <f t="shared" si="13"/>
        <v>62814</v>
      </c>
      <c r="AA57" s="157">
        <f t="shared" si="13"/>
        <v>101009</v>
      </c>
      <c r="AB57" s="157">
        <f t="shared" si="13"/>
        <v>94665</v>
      </c>
      <c r="AC57" s="157">
        <f t="shared" si="13"/>
        <v>70033</v>
      </c>
      <c r="AD57" s="157">
        <f t="shared" si="13"/>
        <v>100682</v>
      </c>
      <c r="AE57" s="157">
        <f t="shared" si="13"/>
        <v>93629</v>
      </c>
      <c r="AF57" s="157">
        <f t="shared" si="13"/>
        <v>87924</v>
      </c>
      <c r="AG57" s="157">
        <f t="shared" si="13"/>
        <v>117336</v>
      </c>
      <c r="AH57" s="157">
        <f t="shared" si="13"/>
        <v>110919</v>
      </c>
      <c r="AI57" s="157">
        <f t="shared" si="13"/>
        <v>10087</v>
      </c>
      <c r="AJ57" s="157">
        <f t="shared" si="13"/>
        <v>10905</v>
      </c>
      <c r="AK57" s="157">
        <f t="shared" si="13"/>
        <v>7733</v>
      </c>
      <c r="AL57" s="157">
        <f t="shared" si="13"/>
        <v>112599</v>
      </c>
      <c r="AM57" s="157">
        <f t="shared" si="13"/>
        <v>176298</v>
      </c>
      <c r="AN57" s="157">
        <f t="shared" si="13"/>
        <v>171647</v>
      </c>
      <c r="AO57" s="157">
        <f t="shared" si="13"/>
        <v>50451</v>
      </c>
      <c r="AP57" s="157">
        <f t="shared" si="13"/>
        <v>67801</v>
      </c>
      <c r="AQ57" s="157">
        <f t="shared" si="13"/>
        <v>63945</v>
      </c>
      <c r="AR57" s="157">
        <f t="shared" si="13"/>
        <v>883505</v>
      </c>
      <c r="AS57" s="157">
        <f>SUM(AS42+AS56)</f>
        <v>1363522</v>
      </c>
      <c r="AT57" s="157">
        <f>SUM(AT42+AT56)</f>
        <v>1261321</v>
      </c>
    </row>
    <row r="58" spans="1:46" ht="15" customHeight="1">
      <c r="A58" s="265" t="s">
        <v>587</v>
      </c>
      <c r="B58" s="714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100"/>
      <c r="X58" s="100"/>
      <c r="Y58" s="100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50"/>
      <c r="AS58" s="50"/>
      <c r="AT58" s="277"/>
    </row>
    <row r="59" spans="1:46" ht="15" customHeight="1">
      <c r="A59" s="220" t="s">
        <v>789</v>
      </c>
      <c r="B59" s="52"/>
      <c r="C59" s="54">
        <v>0</v>
      </c>
      <c r="D59" s="55"/>
      <c r="E59" s="54"/>
      <c r="F59" s="54">
        <v>0</v>
      </c>
      <c r="G59" s="55"/>
      <c r="H59" s="54"/>
      <c r="I59" s="54">
        <v>0</v>
      </c>
      <c r="J59" s="55"/>
      <c r="K59" s="54"/>
      <c r="L59" s="54">
        <v>0</v>
      </c>
      <c r="M59" s="55"/>
      <c r="N59" s="54"/>
      <c r="O59" s="54">
        <v>0</v>
      </c>
      <c r="P59" s="55"/>
      <c r="Q59" s="54"/>
      <c r="R59" s="54">
        <v>0</v>
      </c>
      <c r="S59" s="55"/>
      <c r="T59" s="54"/>
      <c r="U59" s="54">
        <v>0</v>
      </c>
      <c r="V59" s="55"/>
      <c r="W59" s="55"/>
      <c r="X59" s="77">
        <v>0</v>
      </c>
      <c r="Y59" s="55"/>
      <c r="Z59" s="54"/>
      <c r="AA59" s="54">
        <v>0</v>
      </c>
      <c r="AB59" s="55"/>
      <c r="AC59" s="54"/>
      <c r="AD59" s="54">
        <v>0</v>
      </c>
      <c r="AE59" s="55"/>
      <c r="AF59" s="54"/>
      <c r="AG59" s="54">
        <v>0</v>
      </c>
      <c r="AH59" s="55"/>
      <c r="AI59" s="54"/>
      <c r="AJ59" s="54">
        <v>0</v>
      </c>
      <c r="AK59" s="55"/>
      <c r="AL59" s="54"/>
      <c r="AM59" s="54">
        <v>0</v>
      </c>
      <c r="AN59" s="55"/>
      <c r="AO59" s="54"/>
      <c r="AP59" s="54">
        <v>0</v>
      </c>
      <c r="AQ59" s="55"/>
      <c r="AR59" s="50">
        <f t="shared" ref="AR59:AR72" si="14">SUM(B59+E59+H59+K59+N59+Q59+T59+W59+Z59+AC59+AF59+AI59+AL59+AO59)</f>
        <v>0</v>
      </c>
      <c r="AS59" s="50">
        <f t="shared" ref="AS59:AS72" si="15">SUM(F59+I59+L59+O59+R59+U59+X59+AA59+AD59+AG59+AJ59+AM59+AP59+C59)</f>
        <v>0</v>
      </c>
      <c r="AT59" s="277">
        <f t="shared" ref="AT59:AT72" si="16">SUM(G59+J59+M59+P59+S59+V59+Y59+AB59+AE59+AH59+AK59+AN59+AQ59+D59)</f>
        <v>0</v>
      </c>
    </row>
    <row r="60" spans="1:46" ht="15" hidden="1" customHeight="1">
      <c r="A60" s="221" t="s">
        <v>1261</v>
      </c>
      <c r="B60" s="52"/>
      <c r="C60" s="55">
        <v>0</v>
      </c>
      <c r="D60" s="55"/>
      <c r="E60" s="55"/>
      <c r="F60" s="55">
        <v>0</v>
      </c>
      <c r="G60" s="55"/>
      <c r="H60" s="55"/>
      <c r="I60" s="55">
        <v>0</v>
      </c>
      <c r="J60" s="55"/>
      <c r="K60" s="55"/>
      <c r="L60" s="55">
        <v>0</v>
      </c>
      <c r="M60" s="55"/>
      <c r="N60" s="55"/>
      <c r="O60" s="55">
        <v>0</v>
      </c>
      <c r="P60" s="55"/>
      <c r="Q60" s="55"/>
      <c r="R60" s="55">
        <v>0</v>
      </c>
      <c r="S60" s="55"/>
      <c r="T60" s="55"/>
      <c r="U60" s="55">
        <v>0</v>
      </c>
      <c r="V60" s="55"/>
      <c r="W60" s="55"/>
      <c r="X60" s="77">
        <v>0</v>
      </c>
      <c r="Y60" s="55"/>
      <c r="Z60" s="55"/>
      <c r="AA60" s="55">
        <v>0</v>
      </c>
      <c r="AB60" s="55"/>
      <c r="AC60" s="55"/>
      <c r="AD60" s="55">
        <v>0</v>
      </c>
      <c r="AE60" s="55"/>
      <c r="AF60" s="55"/>
      <c r="AG60" s="55">
        <v>0</v>
      </c>
      <c r="AH60" s="55"/>
      <c r="AI60" s="55"/>
      <c r="AJ60" s="55">
        <v>0</v>
      </c>
      <c r="AK60" s="55"/>
      <c r="AL60" s="55"/>
      <c r="AM60" s="55">
        <v>0</v>
      </c>
      <c r="AN60" s="55"/>
      <c r="AO60" s="55"/>
      <c r="AP60" s="55">
        <v>0</v>
      </c>
      <c r="AQ60" s="55"/>
      <c r="AR60" s="50">
        <f t="shared" si="14"/>
        <v>0</v>
      </c>
      <c r="AS60" s="50">
        <f t="shared" si="15"/>
        <v>0</v>
      </c>
      <c r="AT60" s="277">
        <f t="shared" si="16"/>
        <v>0</v>
      </c>
    </row>
    <row r="61" spans="1:46" ht="15" hidden="1" customHeight="1">
      <c r="A61" s="221" t="s">
        <v>1259</v>
      </c>
      <c r="B61" s="52"/>
      <c r="C61" s="55">
        <v>0</v>
      </c>
      <c r="D61" s="55"/>
      <c r="E61" s="55"/>
      <c r="F61" s="55">
        <v>0</v>
      </c>
      <c r="G61" s="55"/>
      <c r="H61" s="55"/>
      <c r="I61" s="55">
        <v>0</v>
      </c>
      <c r="J61" s="55"/>
      <c r="K61" s="55"/>
      <c r="L61" s="55">
        <v>0</v>
      </c>
      <c r="M61" s="55"/>
      <c r="N61" s="55"/>
      <c r="O61" s="55">
        <v>0</v>
      </c>
      <c r="P61" s="55"/>
      <c r="Q61" s="55"/>
      <c r="R61" s="55">
        <v>0</v>
      </c>
      <c r="S61" s="55"/>
      <c r="T61" s="55"/>
      <c r="U61" s="55">
        <v>0</v>
      </c>
      <c r="V61" s="55"/>
      <c r="W61" s="55"/>
      <c r="X61" s="77">
        <v>0</v>
      </c>
      <c r="Y61" s="55"/>
      <c r="Z61" s="55"/>
      <c r="AA61" s="55">
        <v>0</v>
      </c>
      <c r="AB61" s="55"/>
      <c r="AC61" s="55"/>
      <c r="AD61" s="55">
        <v>0</v>
      </c>
      <c r="AE61" s="55"/>
      <c r="AF61" s="55"/>
      <c r="AG61" s="55">
        <v>0</v>
      </c>
      <c r="AH61" s="55"/>
      <c r="AI61" s="55"/>
      <c r="AJ61" s="55">
        <v>0</v>
      </c>
      <c r="AK61" s="55"/>
      <c r="AL61" s="55"/>
      <c r="AM61" s="55">
        <v>0</v>
      </c>
      <c r="AN61" s="55"/>
      <c r="AO61" s="55"/>
      <c r="AP61" s="55">
        <v>0</v>
      </c>
      <c r="AQ61" s="55"/>
      <c r="AR61" s="50">
        <f t="shared" si="14"/>
        <v>0</v>
      </c>
      <c r="AS61" s="50">
        <f t="shared" si="15"/>
        <v>0</v>
      </c>
      <c r="AT61" s="277">
        <f t="shared" si="16"/>
        <v>0</v>
      </c>
    </row>
    <row r="62" spans="1:46" ht="15" hidden="1" customHeight="1">
      <c r="A62" s="197" t="s">
        <v>790</v>
      </c>
      <c r="B62" s="52"/>
      <c r="C62" s="54">
        <v>0</v>
      </c>
      <c r="D62" s="55"/>
      <c r="E62" s="54"/>
      <c r="F62" s="54">
        <v>0</v>
      </c>
      <c r="G62" s="55"/>
      <c r="H62" s="54"/>
      <c r="I62" s="54">
        <v>0</v>
      </c>
      <c r="J62" s="55"/>
      <c r="K62" s="54"/>
      <c r="L62" s="54">
        <v>0</v>
      </c>
      <c r="M62" s="55"/>
      <c r="N62" s="54"/>
      <c r="O62" s="54">
        <v>0</v>
      </c>
      <c r="P62" s="55"/>
      <c r="Q62" s="54"/>
      <c r="R62" s="54">
        <v>0</v>
      </c>
      <c r="S62" s="55"/>
      <c r="T62" s="54"/>
      <c r="U62" s="54">
        <v>0</v>
      </c>
      <c r="V62" s="55"/>
      <c r="W62" s="55"/>
      <c r="X62" s="77">
        <v>0</v>
      </c>
      <c r="Y62" s="55"/>
      <c r="Z62" s="54"/>
      <c r="AA62" s="54">
        <v>0</v>
      </c>
      <c r="AB62" s="55"/>
      <c r="AC62" s="54"/>
      <c r="AD62" s="54">
        <v>0</v>
      </c>
      <c r="AE62" s="55"/>
      <c r="AF62" s="55"/>
      <c r="AG62" s="54">
        <v>0</v>
      </c>
      <c r="AH62" s="55"/>
      <c r="AI62" s="54"/>
      <c r="AJ62" s="54">
        <v>0</v>
      </c>
      <c r="AK62" s="55"/>
      <c r="AL62" s="54"/>
      <c r="AM62" s="54">
        <v>0</v>
      </c>
      <c r="AN62" s="55"/>
      <c r="AO62" s="54"/>
      <c r="AP62" s="54">
        <v>0</v>
      </c>
      <c r="AQ62" s="55"/>
      <c r="AR62" s="50">
        <f t="shared" si="14"/>
        <v>0</v>
      </c>
      <c r="AS62" s="50">
        <f t="shared" si="15"/>
        <v>0</v>
      </c>
      <c r="AT62" s="277">
        <f t="shared" si="16"/>
        <v>0</v>
      </c>
    </row>
    <row r="63" spans="1:46" ht="15" customHeight="1">
      <c r="A63" s="70" t="s">
        <v>1260</v>
      </c>
      <c r="B63" s="52"/>
      <c r="C63" s="54">
        <v>0</v>
      </c>
      <c r="D63" s="55"/>
      <c r="E63" s="54"/>
      <c r="F63" s="54">
        <v>0</v>
      </c>
      <c r="G63" s="55"/>
      <c r="H63" s="54"/>
      <c r="I63" s="54">
        <v>0</v>
      </c>
      <c r="J63" s="55"/>
      <c r="K63" s="54"/>
      <c r="L63" s="54">
        <v>0</v>
      </c>
      <c r="M63" s="55"/>
      <c r="N63" s="54"/>
      <c r="O63" s="54">
        <v>0</v>
      </c>
      <c r="P63" s="55"/>
      <c r="Q63" s="54"/>
      <c r="R63" s="54">
        <v>0</v>
      </c>
      <c r="S63" s="55"/>
      <c r="T63" s="54"/>
      <c r="U63" s="54">
        <v>0</v>
      </c>
      <c r="V63" s="55"/>
      <c r="W63" s="55"/>
      <c r="X63" s="77">
        <v>0</v>
      </c>
      <c r="Y63" s="55"/>
      <c r="Z63" s="54"/>
      <c r="AA63" s="54">
        <v>0</v>
      </c>
      <c r="AB63" s="55"/>
      <c r="AC63" s="54"/>
      <c r="AD63" s="54">
        <v>0</v>
      </c>
      <c r="AE63" s="55"/>
      <c r="AF63" s="54"/>
      <c r="AG63" s="54">
        <v>0</v>
      </c>
      <c r="AH63" s="55"/>
      <c r="AI63" s="54"/>
      <c r="AJ63" s="54">
        <v>0</v>
      </c>
      <c r="AK63" s="55"/>
      <c r="AL63" s="54"/>
      <c r="AM63" s="54">
        <v>0</v>
      </c>
      <c r="AN63" s="55"/>
      <c r="AO63" s="54"/>
      <c r="AP63" s="54">
        <v>0</v>
      </c>
      <c r="AQ63" s="55"/>
      <c r="AR63" s="50">
        <f t="shared" si="14"/>
        <v>0</v>
      </c>
      <c r="AS63" s="50">
        <f t="shared" si="15"/>
        <v>0</v>
      </c>
      <c r="AT63" s="277">
        <f t="shared" si="16"/>
        <v>0</v>
      </c>
    </row>
    <row r="64" spans="1:46" ht="15" customHeight="1">
      <c r="A64" s="220" t="s">
        <v>1257</v>
      </c>
      <c r="B64" s="52"/>
      <c r="C64" s="54">
        <v>4628</v>
      </c>
      <c r="D64" s="55">
        <v>4628</v>
      </c>
      <c r="E64" s="54"/>
      <c r="F64" s="54">
        <v>0</v>
      </c>
      <c r="G64" s="55"/>
      <c r="H64" s="54"/>
      <c r="I64" s="54">
        <v>0</v>
      </c>
      <c r="J64" s="55"/>
      <c r="K64" s="54"/>
      <c r="L64" s="54">
        <v>0</v>
      </c>
      <c r="M64" s="55"/>
      <c r="N64" s="54"/>
      <c r="O64" s="54">
        <v>0</v>
      </c>
      <c r="P64" s="55"/>
      <c r="Q64" s="54"/>
      <c r="R64" s="54">
        <v>0</v>
      </c>
      <c r="S64" s="55"/>
      <c r="T64" s="54"/>
      <c r="U64" s="54">
        <v>0</v>
      </c>
      <c r="V64" s="55"/>
      <c r="W64" s="55"/>
      <c r="X64" s="77">
        <v>0</v>
      </c>
      <c r="Y64" s="55"/>
      <c r="Z64" s="54"/>
      <c r="AA64" s="54">
        <v>0</v>
      </c>
      <c r="AB64" s="55"/>
      <c r="AC64" s="54"/>
      <c r="AD64" s="54">
        <v>0</v>
      </c>
      <c r="AE64" s="55"/>
      <c r="AF64" s="55"/>
      <c r="AG64" s="54">
        <v>0</v>
      </c>
      <c r="AH64" s="55"/>
      <c r="AI64" s="54"/>
      <c r="AJ64" s="54">
        <v>0</v>
      </c>
      <c r="AK64" s="55"/>
      <c r="AL64" s="54"/>
      <c r="AM64" s="54">
        <v>0</v>
      </c>
      <c r="AN64" s="55"/>
      <c r="AO64" s="54"/>
      <c r="AP64" s="54">
        <v>0</v>
      </c>
      <c r="AQ64" s="55"/>
      <c r="AR64" s="50">
        <f t="shared" si="14"/>
        <v>0</v>
      </c>
      <c r="AS64" s="50">
        <f t="shared" si="15"/>
        <v>4628</v>
      </c>
      <c r="AT64" s="277">
        <f t="shared" si="16"/>
        <v>4628</v>
      </c>
    </row>
    <row r="65" spans="1:46" ht="15" customHeight="1">
      <c r="A65" s="221" t="s">
        <v>139</v>
      </c>
      <c r="C65" s="55">
        <v>0</v>
      </c>
      <c r="D65" s="55"/>
      <c r="F65" s="55">
        <v>0</v>
      </c>
      <c r="G65" s="55"/>
      <c r="I65" s="55">
        <v>0</v>
      </c>
      <c r="J65" s="55"/>
      <c r="L65" s="55">
        <v>0</v>
      </c>
      <c r="M65" s="55"/>
      <c r="O65" s="55">
        <v>0</v>
      </c>
      <c r="P65" s="55"/>
      <c r="R65" s="55">
        <v>0</v>
      </c>
      <c r="S65" s="55"/>
      <c r="U65" s="55">
        <v>0</v>
      </c>
      <c r="V65" s="55"/>
      <c r="X65" s="77">
        <v>0</v>
      </c>
      <c r="Y65" s="55"/>
      <c r="AA65" s="55">
        <v>0</v>
      </c>
      <c r="AB65" s="55"/>
      <c r="AD65" s="55">
        <v>0</v>
      </c>
      <c r="AE65" s="55"/>
      <c r="AG65" s="55">
        <v>0</v>
      </c>
      <c r="AH65" s="55"/>
      <c r="AJ65" s="55">
        <v>0</v>
      </c>
      <c r="AK65" s="55"/>
      <c r="AM65" s="55">
        <v>0</v>
      </c>
      <c r="AN65" s="55"/>
      <c r="AP65" s="55">
        <v>0</v>
      </c>
      <c r="AQ65" s="55"/>
      <c r="AR65" s="50">
        <f t="shared" si="14"/>
        <v>0</v>
      </c>
      <c r="AS65" s="50">
        <f t="shared" si="15"/>
        <v>0</v>
      </c>
      <c r="AT65" s="277">
        <f t="shared" si="16"/>
        <v>0</v>
      </c>
    </row>
    <row r="66" spans="1:46" ht="15" customHeight="1">
      <c r="A66" s="221" t="s">
        <v>140</v>
      </c>
      <c r="B66" s="52">
        <v>11873</v>
      </c>
      <c r="C66" s="54">
        <v>0</v>
      </c>
      <c r="D66" s="55"/>
      <c r="E66" s="55">
        <v>440</v>
      </c>
      <c r="F66" s="54">
        <v>0</v>
      </c>
      <c r="G66" s="55"/>
      <c r="H66" s="55">
        <v>10141</v>
      </c>
      <c r="I66" s="54">
        <v>0</v>
      </c>
      <c r="J66" s="55"/>
      <c r="K66" s="55">
        <v>2597</v>
      </c>
      <c r="L66" s="54">
        <v>0</v>
      </c>
      <c r="M66" s="55"/>
      <c r="N66" s="55">
        <v>6912</v>
      </c>
      <c r="O66" s="54">
        <v>0</v>
      </c>
      <c r="P66" s="55"/>
      <c r="Q66" s="55">
        <v>5174</v>
      </c>
      <c r="R66" s="54">
        <v>0</v>
      </c>
      <c r="S66" s="55"/>
      <c r="T66" s="55">
        <v>400</v>
      </c>
      <c r="U66" s="54">
        <v>0</v>
      </c>
      <c r="V66" s="55"/>
      <c r="W66" s="55">
        <v>420</v>
      </c>
      <c r="X66" s="77">
        <v>0</v>
      </c>
      <c r="Y66" s="55"/>
      <c r="Z66" s="55">
        <v>176</v>
      </c>
      <c r="AA66" s="54">
        <v>0</v>
      </c>
      <c r="AB66" s="55"/>
      <c r="AC66" s="55">
        <v>6803</v>
      </c>
      <c r="AD66" s="54">
        <v>0</v>
      </c>
      <c r="AE66" s="55"/>
      <c r="AF66" s="55">
        <v>7451</v>
      </c>
      <c r="AG66" s="54">
        <v>0</v>
      </c>
      <c r="AH66" s="55"/>
      <c r="AI66" s="55">
        <v>948</v>
      </c>
      <c r="AJ66" s="54">
        <v>0</v>
      </c>
      <c r="AK66" s="55"/>
      <c r="AL66" s="55">
        <v>11508</v>
      </c>
      <c r="AM66" s="54">
        <v>0</v>
      </c>
      <c r="AN66" s="55"/>
      <c r="AO66" s="55">
        <v>1000</v>
      </c>
      <c r="AP66" s="54">
        <v>0</v>
      </c>
      <c r="AQ66" s="55"/>
      <c r="AR66" s="50">
        <f t="shared" si="14"/>
        <v>65843</v>
      </c>
      <c r="AS66" s="50">
        <f t="shared" si="15"/>
        <v>0</v>
      </c>
      <c r="AT66" s="277">
        <f t="shared" si="16"/>
        <v>0</v>
      </c>
    </row>
    <row r="67" spans="1:46" ht="15" customHeight="1">
      <c r="A67" s="220" t="s">
        <v>149</v>
      </c>
      <c r="B67" s="229"/>
      <c r="C67" s="54">
        <v>0</v>
      </c>
      <c r="D67" s="55"/>
      <c r="E67" s="54">
        <v>4203</v>
      </c>
      <c r="F67" s="54">
        <v>11267</v>
      </c>
      <c r="G67" s="55">
        <v>11267</v>
      </c>
      <c r="H67" s="54">
        <v>20668</v>
      </c>
      <c r="I67" s="54">
        <v>31281</v>
      </c>
      <c r="J67" s="55">
        <v>31281</v>
      </c>
      <c r="K67" s="54"/>
      <c r="L67" s="54">
        <v>245</v>
      </c>
      <c r="M67" s="55">
        <v>245</v>
      </c>
      <c r="N67" s="54">
        <v>16228</v>
      </c>
      <c r="O67" s="54">
        <v>21194</v>
      </c>
      <c r="P67" s="55">
        <v>21194</v>
      </c>
      <c r="Q67" s="54">
        <v>19935</v>
      </c>
      <c r="R67" s="54">
        <v>15684</v>
      </c>
      <c r="S67" s="55">
        <v>15684</v>
      </c>
      <c r="T67" s="54">
        <v>8564</v>
      </c>
      <c r="U67" s="54">
        <v>13590</v>
      </c>
      <c r="V67" s="55">
        <v>13590</v>
      </c>
      <c r="W67" s="55"/>
      <c r="X67" s="77">
        <v>557</v>
      </c>
      <c r="Y67" s="55">
        <v>557</v>
      </c>
      <c r="Z67" s="54">
        <v>16037</v>
      </c>
      <c r="AA67" s="54">
        <v>23636</v>
      </c>
      <c r="AB67" s="55">
        <v>23636</v>
      </c>
      <c r="AC67" s="54">
        <v>8523</v>
      </c>
      <c r="AD67" s="54">
        <v>8905</v>
      </c>
      <c r="AE67" s="55">
        <v>8905</v>
      </c>
      <c r="AF67" s="54">
        <v>7298</v>
      </c>
      <c r="AG67" s="54">
        <v>18488</v>
      </c>
      <c r="AH67" s="55">
        <v>18488</v>
      </c>
      <c r="AI67" s="54"/>
      <c r="AJ67" s="54">
        <v>0</v>
      </c>
      <c r="AK67" s="55"/>
      <c r="AL67" s="54">
        <v>30810</v>
      </c>
      <c r="AM67" s="54">
        <v>39422</v>
      </c>
      <c r="AN67" s="55">
        <v>39422</v>
      </c>
      <c r="AO67" s="54"/>
      <c r="AP67" s="54">
        <v>61</v>
      </c>
      <c r="AQ67" s="55">
        <v>61</v>
      </c>
      <c r="AR67" s="50">
        <f t="shared" si="14"/>
        <v>132266</v>
      </c>
      <c r="AS67" s="50">
        <f t="shared" si="15"/>
        <v>184330</v>
      </c>
      <c r="AT67" s="277">
        <f t="shared" si="16"/>
        <v>184330</v>
      </c>
    </row>
    <row r="68" spans="1:46" ht="15" customHeight="1">
      <c r="A68" s="220" t="s">
        <v>150</v>
      </c>
      <c r="B68" s="229"/>
      <c r="C68" s="54">
        <v>0</v>
      </c>
      <c r="D68" s="55"/>
      <c r="E68" s="54">
        <v>1135</v>
      </c>
      <c r="F68" s="54">
        <v>3042</v>
      </c>
      <c r="G68" s="55">
        <v>3042</v>
      </c>
      <c r="H68" s="54">
        <v>5580</v>
      </c>
      <c r="I68" s="54">
        <v>8446</v>
      </c>
      <c r="J68" s="55">
        <v>8446</v>
      </c>
      <c r="K68" s="54"/>
      <c r="L68" s="54">
        <v>66</v>
      </c>
      <c r="M68" s="55">
        <v>66</v>
      </c>
      <c r="N68" s="54">
        <v>4382</v>
      </c>
      <c r="O68" s="54">
        <v>5723</v>
      </c>
      <c r="P68" s="55">
        <v>5723</v>
      </c>
      <c r="Q68" s="54">
        <v>5383</v>
      </c>
      <c r="R68" s="54">
        <v>4235</v>
      </c>
      <c r="S68" s="55">
        <v>4235</v>
      </c>
      <c r="T68" s="54">
        <v>2312</v>
      </c>
      <c r="U68" s="54">
        <v>3668</v>
      </c>
      <c r="V68" s="55">
        <v>3668</v>
      </c>
      <c r="W68" s="55"/>
      <c r="X68" s="77">
        <v>150</v>
      </c>
      <c r="Y68" s="55">
        <v>150</v>
      </c>
      <c r="Z68" s="54">
        <v>4330</v>
      </c>
      <c r="AA68" s="54">
        <v>6382</v>
      </c>
      <c r="AB68" s="55">
        <v>6382</v>
      </c>
      <c r="AC68" s="54">
        <v>2301</v>
      </c>
      <c r="AD68" s="54">
        <v>2405</v>
      </c>
      <c r="AE68" s="55">
        <v>2405</v>
      </c>
      <c r="AF68" s="54">
        <v>1971</v>
      </c>
      <c r="AG68" s="54">
        <v>4992</v>
      </c>
      <c r="AH68" s="55">
        <v>4992</v>
      </c>
      <c r="AI68" s="54"/>
      <c r="AJ68" s="54">
        <v>0</v>
      </c>
      <c r="AK68" s="55"/>
      <c r="AL68" s="54">
        <v>8319</v>
      </c>
      <c r="AM68" s="54">
        <v>10644</v>
      </c>
      <c r="AN68" s="55">
        <v>10644</v>
      </c>
      <c r="AO68" s="54"/>
      <c r="AP68" s="54">
        <v>17</v>
      </c>
      <c r="AQ68" s="55">
        <v>17</v>
      </c>
      <c r="AR68" s="50">
        <f t="shared" si="14"/>
        <v>35713</v>
      </c>
      <c r="AS68" s="50">
        <f t="shared" si="15"/>
        <v>49770</v>
      </c>
      <c r="AT68" s="277">
        <f t="shared" si="16"/>
        <v>49770</v>
      </c>
    </row>
    <row r="69" spans="1:46" ht="15" customHeight="1">
      <c r="A69" s="221" t="s">
        <v>480</v>
      </c>
      <c r="B69" s="52"/>
      <c r="C69" s="54">
        <v>28938</v>
      </c>
      <c r="D69" s="55">
        <v>28938</v>
      </c>
      <c r="E69" s="54"/>
      <c r="F69" s="54">
        <v>1310</v>
      </c>
      <c r="G69" s="55">
        <v>1310</v>
      </c>
      <c r="H69" s="54"/>
      <c r="I69" s="54">
        <v>9872</v>
      </c>
      <c r="J69" s="55">
        <v>9872</v>
      </c>
      <c r="K69" s="54"/>
      <c r="L69" s="54">
        <v>3573</v>
      </c>
      <c r="M69" s="55">
        <v>3573</v>
      </c>
      <c r="N69" s="54"/>
      <c r="O69" s="54">
        <v>7349</v>
      </c>
      <c r="P69" s="55">
        <v>7349</v>
      </c>
      <c r="Q69" s="54"/>
      <c r="R69" s="54">
        <v>4791</v>
      </c>
      <c r="S69" s="55">
        <v>4791</v>
      </c>
      <c r="T69" s="54"/>
      <c r="U69" s="54">
        <v>1008</v>
      </c>
      <c r="V69" s="55">
        <v>1008</v>
      </c>
      <c r="W69" s="55"/>
      <c r="X69" s="77">
        <v>1399</v>
      </c>
      <c r="Y69" s="55">
        <v>1399</v>
      </c>
      <c r="Z69" s="54"/>
      <c r="AA69" s="54">
        <v>1203</v>
      </c>
      <c r="AB69" s="55">
        <v>1203</v>
      </c>
      <c r="AC69" s="54"/>
      <c r="AD69" s="54">
        <v>12045</v>
      </c>
      <c r="AE69" s="55">
        <v>12045</v>
      </c>
      <c r="AF69" s="54"/>
      <c r="AG69" s="54">
        <v>13416</v>
      </c>
      <c r="AH69" s="55">
        <v>13416</v>
      </c>
      <c r="AI69" s="54"/>
      <c r="AJ69" s="54">
        <v>0</v>
      </c>
      <c r="AK69" s="55"/>
      <c r="AL69" s="54"/>
      <c r="AM69" s="54">
        <v>9860</v>
      </c>
      <c r="AN69" s="55">
        <v>9860</v>
      </c>
      <c r="AO69" s="54"/>
      <c r="AP69" s="54">
        <v>2689</v>
      </c>
      <c r="AQ69" s="55">
        <v>2689</v>
      </c>
      <c r="AR69" s="50">
        <f t="shared" si="14"/>
        <v>0</v>
      </c>
      <c r="AS69" s="50">
        <f t="shared" si="15"/>
        <v>97453</v>
      </c>
      <c r="AT69" s="277">
        <f t="shared" si="16"/>
        <v>97453</v>
      </c>
    </row>
    <row r="70" spans="1:46" ht="15" hidden="1" customHeight="1">
      <c r="A70" s="221" t="s">
        <v>141</v>
      </c>
      <c r="B70" s="52"/>
      <c r="C70" s="55">
        <v>0</v>
      </c>
      <c r="D70" s="55"/>
      <c r="E70" s="55"/>
      <c r="F70" s="55">
        <v>0</v>
      </c>
      <c r="G70" s="55"/>
      <c r="H70" s="55"/>
      <c r="I70" s="55">
        <v>0</v>
      </c>
      <c r="J70" s="55"/>
      <c r="K70" s="55"/>
      <c r="L70" s="55">
        <v>0</v>
      </c>
      <c r="M70" s="55"/>
      <c r="N70" s="55"/>
      <c r="O70" s="55">
        <v>0</v>
      </c>
      <c r="P70" s="55"/>
      <c r="Q70" s="55"/>
      <c r="R70" s="55">
        <v>0</v>
      </c>
      <c r="S70" s="55"/>
      <c r="T70" s="55"/>
      <c r="U70" s="55">
        <v>0</v>
      </c>
      <c r="V70" s="55"/>
      <c r="W70" s="55"/>
      <c r="X70" s="77">
        <v>0</v>
      </c>
      <c r="Y70" s="55"/>
      <c r="Z70" s="55"/>
      <c r="AA70" s="55">
        <v>0</v>
      </c>
      <c r="AB70" s="55"/>
      <c r="AC70" s="55"/>
      <c r="AD70" s="55">
        <v>0</v>
      </c>
      <c r="AE70" s="55"/>
      <c r="AF70" s="55"/>
      <c r="AG70" s="55">
        <v>0</v>
      </c>
      <c r="AH70" s="55"/>
      <c r="AI70" s="55"/>
      <c r="AJ70" s="55">
        <v>0</v>
      </c>
      <c r="AK70" s="55"/>
      <c r="AL70" s="55"/>
      <c r="AM70" s="55">
        <v>0</v>
      </c>
      <c r="AN70" s="55"/>
      <c r="AO70" s="55"/>
      <c r="AP70" s="55">
        <v>0</v>
      </c>
      <c r="AQ70" s="55"/>
      <c r="AR70" s="50">
        <f t="shared" si="14"/>
        <v>0</v>
      </c>
      <c r="AS70" s="50">
        <f t="shared" si="15"/>
        <v>0</v>
      </c>
      <c r="AT70" s="277">
        <f t="shared" si="16"/>
        <v>0</v>
      </c>
    </row>
    <row r="71" spans="1:46" ht="15" hidden="1" customHeight="1">
      <c r="A71" s="70" t="s">
        <v>791</v>
      </c>
      <c r="B71" s="52"/>
      <c r="C71" s="54">
        <v>0</v>
      </c>
      <c r="D71" s="55"/>
      <c r="E71" s="54"/>
      <c r="F71" s="54">
        <v>0</v>
      </c>
      <c r="G71" s="55"/>
      <c r="H71" s="54"/>
      <c r="I71" s="54">
        <v>0</v>
      </c>
      <c r="J71" s="55"/>
      <c r="K71" s="54"/>
      <c r="L71" s="54">
        <v>0</v>
      </c>
      <c r="M71" s="55"/>
      <c r="N71" s="54"/>
      <c r="O71" s="54">
        <v>0</v>
      </c>
      <c r="P71" s="55"/>
      <c r="Q71" s="54"/>
      <c r="R71" s="54">
        <v>0</v>
      </c>
      <c r="S71" s="55"/>
      <c r="T71" s="54"/>
      <c r="U71" s="54">
        <v>0</v>
      </c>
      <c r="V71" s="55"/>
      <c r="W71" s="55"/>
      <c r="X71" s="77">
        <v>0</v>
      </c>
      <c r="Y71" s="55"/>
      <c r="Z71" s="54"/>
      <c r="AA71" s="54">
        <v>0</v>
      </c>
      <c r="AB71" s="55"/>
      <c r="AC71" s="54"/>
      <c r="AD71" s="54">
        <v>0</v>
      </c>
      <c r="AE71" s="55"/>
      <c r="AF71" s="55"/>
      <c r="AG71" s="54">
        <v>0</v>
      </c>
      <c r="AH71" s="55"/>
      <c r="AI71" s="54"/>
      <c r="AJ71" s="54">
        <v>0</v>
      </c>
      <c r="AK71" s="55"/>
      <c r="AL71" s="54"/>
      <c r="AM71" s="54">
        <v>0</v>
      </c>
      <c r="AN71" s="55"/>
      <c r="AO71" s="54"/>
      <c r="AP71" s="54">
        <v>0</v>
      </c>
      <c r="AQ71" s="55"/>
      <c r="AR71" s="50">
        <f t="shared" si="14"/>
        <v>0</v>
      </c>
      <c r="AS71" s="50">
        <f t="shared" si="15"/>
        <v>0</v>
      </c>
      <c r="AT71" s="277">
        <f t="shared" si="16"/>
        <v>0</v>
      </c>
    </row>
    <row r="72" spans="1:46" ht="15" customHeight="1">
      <c r="A72" s="70" t="s">
        <v>786</v>
      </c>
      <c r="B72" s="52"/>
      <c r="C72" s="54">
        <v>0</v>
      </c>
      <c r="D72" s="55"/>
      <c r="E72" s="54"/>
      <c r="F72" s="54">
        <v>0</v>
      </c>
      <c r="G72" s="55"/>
      <c r="H72" s="54"/>
      <c r="I72" s="54">
        <v>0</v>
      </c>
      <c r="J72" s="55"/>
      <c r="K72" s="54"/>
      <c r="L72" s="54">
        <v>0</v>
      </c>
      <c r="M72" s="55"/>
      <c r="N72" s="54"/>
      <c r="O72" s="54">
        <v>0</v>
      </c>
      <c r="P72" s="55"/>
      <c r="Q72" s="54"/>
      <c r="R72" s="54">
        <v>0</v>
      </c>
      <c r="S72" s="55"/>
      <c r="T72" s="54"/>
      <c r="U72" s="54">
        <v>0</v>
      </c>
      <c r="V72" s="55"/>
      <c r="W72" s="55"/>
      <c r="X72" s="77">
        <v>0</v>
      </c>
      <c r="Y72" s="55"/>
      <c r="Z72" s="54"/>
      <c r="AA72" s="54">
        <v>0</v>
      </c>
      <c r="AB72" s="55"/>
      <c r="AC72" s="54"/>
      <c r="AD72" s="54">
        <v>0</v>
      </c>
      <c r="AE72" s="55"/>
      <c r="AF72" s="54"/>
      <c r="AG72" s="54">
        <v>0</v>
      </c>
      <c r="AH72" s="55"/>
      <c r="AI72" s="54"/>
      <c r="AJ72" s="54">
        <v>0</v>
      </c>
      <c r="AK72" s="55"/>
      <c r="AL72" s="54"/>
      <c r="AM72" s="54">
        <v>0</v>
      </c>
      <c r="AN72" s="55"/>
      <c r="AO72" s="54"/>
      <c r="AP72" s="54">
        <v>0</v>
      </c>
      <c r="AQ72" s="55"/>
      <c r="AR72" s="50">
        <f t="shared" si="14"/>
        <v>0</v>
      </c>
      <c r="AS72" s="50">
        <f t="shared" si="15"/>
        <v>0</v>
      </c>
      <c r="AT72" s="277">
        <f t="shared" si="16"/>
        <v>0</v>
      </c>
    </row>
    <row r="73" spans="1:46" s="314" customFormat="1" ht="15" customHeight="1">
      <c r="A73" s="222" t="s">
        <v>153</v>
      </c>
      <c r="B73" s="462">
        <f t="shared" ref="B73:AR73" si="17">SUM(B59:B72)</f>
        <v>11873</v>
      </c>
      <c r="C73" s="462">
        <f t="shared" si="17"/>
        <v>33566</v>
      </c>
      <c r="D73" s="462">
        <f t="shared" si="17"/>
        <v>33566</v>
      </c>
      <c r="E73" s="462">
        <f t="shared" si="17"/>
        <v>5778</v>
      </c>
      <c r="F73" s="462">
        <f t="shared" si="17"/>
        <v>15619</v>
      </c>
      <c r="G73" s="462">
        <f t="shared" si="17"/>
        <v>15619</v>
      </c>
      <c r="H73" s="462">
        <f t="shared" si="17"/>
        <v>36389</v>
      </c>
      <c r="I73" s="462">
        <f t="shared" si="17"/>
        <v>49599</v>
      </c>
      <c r="J73" s="462">
        <f t="shared" si="17"/>
        <v>49599</v>
      </c>
      <c r="K73" s="462">
        <f t="shared" si="17"/>
        <v>2597</v>
      </c>
      <c r="L73" s="462">
        <f t="shared" si="17"/>
        <v>3884</v>
      </c>
      <c r="M73" s="462">
        <f t="shared" si="17"/>
        <v>3884</v>
      </c>
      <c r="N73" s="462">
        <f t="shared" si="17"/>
        <v>27522</v>
      </c>
      <c r="O73" s="462">
        <f t="shared" si="17"/>
        <v>34266</v>
      </c>
      <c r="P73" s="462">
        <f t="shared" si="17"/>
        <v>34266</v>
      </c>
      <c r="Q73" s="462">
        <f t="shared" si="17"/>
        <v>30492</v>
      </c>
      <c r="R73" s="462">
        <f t="shared" si="17"/>
        <v>24710</v>
      </c>
      <c r="S73" s="462">
        <f t="shared" si="17"/>
        <v>24710</v>
      </c>
      <c r="T73" s="462">
        <f t="shared" si="17"/>
        <v>11276</v>
      </c>
      <c r="U73" s="462">
        <f t="shared" si="17"/>
        <v>18266</v>
      </c>
      <c r="V73" s="462">
        <f t="shared" si="17"/>
        <v>18266</v>
      </c>
      <c r="W73" s="462">
        <f t="shared" si="17"/>
        <v>420</v>
      </c>
      <c r="X73" s="462">
        <f t="shared" si="17"/>
        <v>2106</v>
      </c>
      <c r="Y73" s="462">
        <f t="shared" si="17"/>
        <v>2106</v>
      </c>
      <c r="Z73" s="462">
        <f t="shared" si="17"/>
        <v>20543</v>
      </c>
      <c r="AA73" s="462">
        <f t="shared" si="17"/>
        <v>31221</v>
      </c>
      <c r="AB73" s="462">
        <f t="shared" si="17"/>
        <v>31221</v>
      </c>
      <c r="AC73" s="462">
        <f t="shared" si="17"/>
        <v>17627</v>
      </c>
      <c r="AD73" s="462">
        <f t="shared" si="17"/>
        <v>23355</v>
      </c>
      <c r="AE73" s="462">
        <f t="shared" si="17"/>
        <v>23355</v>
      </c>
      <c r="AF73" s="462">
        <f t="shared" si="17"/>
        <v>16720</v>
      </c>
      <c r="AG73" s="462">
        <f t="shared" si="17"/>
        <v>36896</v>
      </c>
      <c r="AH73" s="462">
        <f t="shared" si="17"/>
        <v>36896</v>
      </c>
      <c r="AI73" s="462">
        <f t="shared" si="17"/>
        <v>948</v>
      </c>
      <c r="AJ73" s="462">
        <f t="shared" si="17"/>
        <v>0</v>
      </c>
      <c r="AK73" s="462">
        <f t="shared" si="17"/>
        <v>0</v>
      </c>
      <c r="AL73" s="462">
        <f t="shared" si="17"/>
        <v>50637</v>
      </c>
      <c r="AM73" s="462">
        <f t="shared" si="17"/>
        <v>59926</v>
      </c>
      <c r="AN73" s="462">
        <f t="shared" si="17"/>
        <v>59926</v>
      </c>
      <c r="AO73" s="462">
        <f t="shared" si="17"/>
        <v>1000</v>
      </c>
      <c r="AP73" s="462">
        <f t="shared" si="17"/>
        <v>2767</v>
      </c>
      <c r="AQ73" s="462">
        <f t="shared" si="17"/>
        <v>2767</v>
      </c>
      <c r="AR73" s="462">
        <f t="shared" si="17"/>
        <v>233822</v>
      </c>
      <c r="AS73" s="462">
        <f>SUM(AS59:AS72)</f>
        <v>336181</v>
      </c>
      <c r="AT73" s="462">
        <f>SUM(AT59:AT72)</f>
        <v>336181</v>
      </c>
    </row>
    <row r="74" spans="1:46" ht="15" hidden="1" customHeight="1">
      <c r="A74" s="70" t="s">
        <v>143</v>
      </c>
      <c r="B74" s="52"/>
      <c r="C74" s="54">
        <v>0</v>
      </c>
      <c r="D74" s="55"/>
      <c r="E74" s="54"/>
      <c r="F74" s="54">
        <v>0</v>
      </c>
      <c r="G74" s="55"/>
      <c r="H74" s="54"/>
      <c r="I74" s="54">
        <v>0</v>
      </c>
      <c r="J74" s="55"/>
      <c r="K74" s="54"/>
      <c r="L74" s="54">
        <v>0</v>
      </c>
      <c r="M74" s="55"/>
      <c r="N74" s="54"/>
      <c r="O74" s="54">
        <v>0</v>
      </c>
      <c r="P74" s="55"/>
      <c r="Q74" s="54"/>
      <c r="R74" s="54">
        <v>0</v>
      </c>
      <c r="S74" s="55"/>
      <c r="T74" s="54"/>
      <c r="U74" s="54">
        <v>0</v>
      </c>
      <c r="V74" s="55"/>
      <c r="W74" s="77"/>
      <c r="X74" s="77">
        <v>0</v>
      </c>
      <c r="Y74" s="55"/>
      <c r="Z74" s="54"/>
      <c r="AA74" s="54">
        <v>0</v>
      </c>
      <c r="AB74" s="55"/>
      <c r="AC74" s="54"/>
      <c r="AD74" s="54">
        <v>0</v>
      </c>
      <c r="AE74" s="55"/>
      <c r="AF74" s="54"/>
      <c r="AG74" s="54">
        <v>0</v>
      </c>
      <c r="AH74" s="55"/>
      <c r="AI74" s="54"/>
      <c r="AJ74" s="54">
        <v>0</v>
      </c>
      <c r="AK74" s="55"/>
      <c r="AL74" s="54"/>
      <c r="AM74" s="54">
        <v>0</v>
      </c>
      <c r="AN74" s="55"/>
      <c r="AO74" s="54"/>
      <c r="AP74" s="54">
        <v>0</v>
      </c>
      <c r="AQ74" s="55"/>
      <c r="AR74" s="50">
        <f t="shared" ref="AR74:AR81" si="18">SUM(B74+E74+H74+K74+N74+Q74+T74+W74+Z74+AC74+AF74+AI74+AL74+AO74)</f>
        <v>0</v>
      </c>
      <c r="AS74" s="50">
        <f t="shared" ref="AS74:AT81" si="19">SUM(F74+I74+L74+O74+R74+U74+X74+AA74+AD74+AG74+AJ74+AM74+AP74+C74)</f>
        <v>0</v>
      </c>
      <c r="AT74" s="277">
        <f t="shared" si="19"/>
        <v>0</v>
      </c>
    </row>
    <row r="75" spans="1:46" ht="15" hidden="1" customHeight="1">
      <c r="A75" s="70" t="s">
        <v>142</v>
      </c>
      <c r="B75" s="52"/>
      <c r="C75" s="55">
        <v>0</v>
      </c>
      <c r="D75" s="55"/>
      <c r="E75" s="55"/>
      <c r="F75" s="55">
        <v>0</v>
      </c>
      <c r="G75" s="55"/>
      <c r="H75" s="55"/>
      <c r="I75" s="55">
        <v>0</v>
      </c>
      <c r="J75" s="55"/>
      <c r="K75" s="55"/>
      <c r="L75" s="55">
        <v>0</v>
      </c>
      <c r="M75" s="55"/>
      <c r="N75" s="55"/>
      <c r="O75" s="55">
        <v>0</v>
      </c>
      <c r="P75" s="55"/>
      <c r="Q75" s="55"/>
      <c r="R75" s="55">
        <v>0</v>
      </c>
      <c r="S75" s="55"/>
      <c r="T75" s="55"/>
      <c r="U75" s="55">
        <v>0</v>
      </c>
      <c r="V75" s="55"/>
      <c r="W75" s="77"/>
      <c r="X75" s="77">
        <v>0</v>
      </c>
      <c r="Y75" s="55"/>
      <c r="Z75" s="55"/>
      <c r="AA75" s="55">
        <v>0</v>
      </c>
      <c r="AB75" s="55"/>
      <c r="AC75" s="55"/>
      <c r="AD75" s="55">
        <v>0</v>
      </c>
      <c r="AE75" s="55"/>
      <c r="AF75" s="55"/>
      <c r="AG75" s="55">
        <v>0</v>
      </c>
      <c r="AH75" s="55"/>
      <c r="AI75" s="55"/>
      <c r="AJ75" s="55">
        <v>0</v>
      </c>
      <c r="AK75" s="55"/>
      <c r="AL75" s="55"/>
      <c r="AM75" s="55">
        <v>0</v>
      </c>
      <c r="AN75" s="55"/>
      <c r="AO75" s="55"/>
      <c r="AP75" s="55">
        <v>0</v>
      </c>
      <c r="AQ75" s="55"/>
      <c r="AR75" s="50">
        <f t="shared" si="18"/>
        <v>0</v>
      </c>
      <c r="AS75" s="50">
        <f t="shared" si="19"/>
        <v>0</v>
      </c>
      <c r="AT75" s="277">
        <f t="shared" si="19"/>
        <v>0</v>
      </c>
    </row>
    <row r="76" spans="1:46" ht="15" customHeight="1">
      <c r="A76" s="70" t="s">
        <v>862</v>
      </c>
      <c r="B76" s="66"/>
      <c r="C76" s="55">
        <v>0</v>
      </c>
      <c r="D76" s="55"/>
      <c r="E76" s="55"/>
      <c r="F76" s="55">
        <v>0</v>
      </c>
      <c r="G76" s="55"/>
      <c r="H76" s="55"/>
      <c r="I76" s="55">
        <v>0</v>
      </c>
      <c r="J76" s="55"/>
      <c r="K76" s="55"/>
      <c r="L76" s="55">
        <v>0</v>
      </c>
      <c r="M76" s="55"/>
      <c r="N76" s="55"/>
      <c r="O76" s="55">
        <v>0</v>
      </c>
      <c r="P76" s="55"/>
      <c r="Q76" s="55"/>
      <c r="R76" s="55">
        <v>0</v>
      </c>
      <c r="S76" s="55"/>
      <c r="T76" s="55"/>
      <c r="U76" s="55">
        <v>0</v>
      </c>
      <c r="V76" s="55"/>
      <c r="W76" s="77"/>
      <c r="X76" s="77">
        <v>0</v>
      </c>
      <c r="Y76" s="55"/>
      <c r="Z76" s="55"/>
      <c r="AA76" s="55">
        <v>0</v>
      </c>
      <c r="AB76" s="55"/>
      <c r="AC76" s="55"/>
      <c r="AD76" s="55">
        <v>0</v>
      </c>
      <c r="AE76" s="55"/>
      <c r="AF76" s="55"/>
      <c r="AG76" s="55">
        <v>0</v>
      </c>
      <c r="AH76" s="55"/>
      <c r="AI76" s="55"/>
      <c r="AJ76" s="55">
        <v>0</v>
      </c>
      <c r="AK76" s="55"/>
      <c r="AL76" s="55"/>
      <c r="AM76" s="55">
        <v>0</v>
      </c>
      <c r="AN76" s="55"/>
      <c r="AO76" s="55"/>
      <c r="AP76" s="55">
        <v>0</v>
      </c>
      <c r="AQ76" s="55"/>
      <c r="AR76" s="50">
        <f t="shared" si="18"/>
        <v>0</v>
      </c>
      <c r="AS76" s="50">
        <f t="shared" si="19"/>
        <v>0</v>
      </c>
      <c r="AT76" s="277">
        <f t="shared" si="19"/>
        <v>0</v>
      </c>
    </row>
    <row r="77" spans="1:46" ht="15" hidden="1" customHeight="1">
      <c r="A77" s="103" t="s">
        <v>792</v>
      </c>
      <c r="B77" s="46"/>
      <c r="C77" s="54">
        <v>0</v>
      </c>
      <c r="D77" s="55"/>
      <c r="E77" s="54"/>
      <c r="F77" s="54">
        <v>0</v>
      </c>
      <c r="G77" s="55"/>
      <c r="H77" s="54"/>
      <c r="I77" s="54">
        <v>0</v>
      </c>
      <c r="J77" s="55"/>
      <c r="K77" s="55"/>
      <c r="L77" s="54">
        <v>0</v>
      </c>
      <c r="M77" s="55"/>
      <c r="N77" s="55"/>
      <c r="O77" s="54">
        <v>0</v>
      </c>
      <c r="P77" s="55"/>
      <c r="Q77" s="54"/>
      <c r="R77" s="54">
        <v>0</v>
      </c>
      <c r="S77" s="55"/>
      <c r="T77" s="54"/>
      <c r="U77" s="54">
        <v>0</v>
      </c>
      <c r="V77" s="55"/>
      <c r="W77" s="77"/>
      <c r="X77" s="77">
        <v>0</v>
      </c>
      <c r="Y77" s="55"/>
      <c r="Z77" s="54"/>
      <c r="AA77" s="54">
        <v>0</v>
      </c>
      <c r="AB77" s="55"/>
      <c r="AC77" s="54"/>
      <c r="AD77" s="54">
        <v>0</v>
      </c>
      <c r="AE77" s="55"/>
      <c r="AF77" s="54"/>
      <c r="AG77" s="54">
        <v>0</v>
      </c>
      <c r="AH77" s="55"/>
      <c r="AI77" s="54"/>
      <c r="AJ77" s="54">
        <v>0</v>
      </c>
      <c r="AK77" s="55"/>
      <c r="AL77" s="54"/>
      <c r="AM77" s="54">
        <v>0</v>
      </c>
      <c r="AN77" s="55"/>
      <c r="AO77" s="55"/>
      <c r="AP77" s="54">
        <v>0</v>
      </c>
      <c r="AQ77" s="55"/>
      <c r="AR77" s="50">
        <f t="shared" si="18"/>
        <v>0</v>
      </c>
      <c r="AS77" s="50">
        <f t="shared" si="19"/>
        <v>0</v>
      </c>
      <c r="AT77" s="277">
        <f t="shared" si="19"/>
        <v>0</v>
      </c>
    </row>
    <row r="78" spans="1:46" ht="15" customHeight="1">
      <c r="A78" s="103" t="s">
        <v>787</v>
      </c>
      <c r="B78" s="46"/>
      <c r="C78" s="54">
        <v>0</v>
      </c>
      <c r="D78" s="55"/>
      <c r="E78" s="54"/>
      <c r="F78" s="54">
        <v>0</v>
      </c>
      <c r="G78" s="55"/>
      <c r="H78" s="54"/>
      <c r="I78" s="54">
        <v>0</v>
      </c>
      <c r="J78" s="55"/>
      <c r="K78" s="55"/>
      <c r="L78" s="54">
        <v>0</v>
      </c>
      <c r="M78" s="55"/>
      <c r="N78" s="55"/>
      <c r="O78" s="54">
        <v>0</v>
      </c>
      <c r="P78" s="55"/>
      <c r="Q78" s="54"/>
      <c r="R78" s="54">
        <v>0</v>
      </c>
      <c r="S78" s="55"/>
      <c r="T78" s="54"/>
      <c r="U78" s="54">
        <v>0</v>
      </c>
      <c r="V78" s="55"/>
      <c r="W78" s="77"/>
      <c r="X78" s="77">
        <v>0</v>
      </c>
      <c r="Y78" s="55"/>
      <c r="Z78" s="54"/>
      <c r="AA78" s="54">
        <v>0</v>
      </c>
      <c r="AB78" s="55"/>
      <c r="AC78" s="54"/>
      <c r="AD78" s="54">
        <v>0</v>
      </c>
      <c r="AE78" s="55"/>
      <c r="AF78" s="54"/>
      <c r="AG78" s="54">
        <v>0</v>
      </c>
      <c r="AH78" s="55"/>
      <c r="AI78" s="54"/>
      <c r="AJ78" s="54">
        <v>0</v>
      </c>
      <c r="AK78" s="55"/>
      <c r="AL78" s="54"/>
      <c r="AM78" s="54">
        <v>0</v>
      </c>
      <c r="AN78" s="55"/>
      <c r="AO78" s="55"/>
      <c r="AP78" s="54">
        <v>0</v>
      </c>
      <c r="AQ78" s="55"/>
      <c r="AR78" s="50">
        <f t="shared" si="18"/>
        <v>0</v>
      </c>
      <c r="AS78" s="50">
        <f t="shared" si="19"/>
        <v>0</v>
      </c>
      <c r="AT78" s="277">
        <f t="shared" si="19"/>
        <v>0</v>
      </c>
    </row>
    <row r="79" spans="1:46" ht="15" hidden="1" customHeight="1">
      <c r="A79" s="103" t="s">
        <v>144</v>
      </c>
      <c r="B79" s="46"/>
      <c r="C79" s="55">
        <v>0</v>
      </c>
      <c r="D79" s="55"/>
      <c r="E79" s="55"/>
      <c r="F79" s="55">
        <v>0</v>
      </c>
      <c r="G79" s="55"/>
      <c r="H79" s="55"/>
      <c r="I79" s="55">
        <v>0</v>
      </c>
      <c r="J79" s="55"/>
      <c r="K79" s="55"/>
      <c r="L79" s="55">
        <v>0</v>
      </c>
      <c r="M79" s="55"/>
      <c r="N79" s="55"/>
      <c r="O79" s="55">
        <v>0</v>
      </c>
      <c r="P79" s="55"/>
      <c r="Q79" s="55"/>
      <c r="R79" s="55">
        <v>0</v>
      </c>
      <c r="S79" s="55"/>
      <c r="T79" s="55"/>
      <c r="U79" s="55">
        <v>0</v>
      </c>
      <c r="V79" s="55"/>
      <c r="W79" s="77"/>
      <c r="X79" s="77">
        <v>0</v>
      </c>
      <c r="Y79" s="55"/>
      <c r="Z79" s="55"/>
      <c r="AA79" s="55">
        <v>0</v>
      </c>
      <c r="AB79" s="55"/>
      <c r="AC79" s="55"/>
      <c r="AD79" s="55">
        <v>0</v>
      </c>
      <c r="AE79" s="55"/>
      <c r="AF79" s="55"/>
      <c r="AG79" s="55">
        <v>0</v>
      </c>
      <c r="AH79" s="55"/>
      <c r="AI79" s="55"/>
      <c r="AJ79" s="55">
        <v>0</v>
      </c>
      <c r="AK79" s="55"/>
      <c r="AL79" s="55"/>
      <c r="AM79" s="55">
        <v>0</v>
      </c>
      <c r="AN79" s="55"/>
      <c r="AO79" s="55"/>
      <c r="AP79" s="55">
        <v>0</v>
      </c>
      <c r="AQ79" s="55"/>
      <c r="AR79" s="50">
        <f t="shared" si="18"/>
        <v>0</v>
      </c>
      <c r="AS79" s="50">
        <f t="shared" si="19"/>
        <v>0</v>
      </c>
      <c r="AT79" s="277">
        <f t="shared" si="19"/>
        <v>0</v>
      </c>
    </row>
    <row r="80" spans="1:46" ht="15" hidden="1" customHeight="1">
      <c r="A80" s="103" t="s">
        <v>793</v>
      </c>
      <c r="B80" s="77"/>
      <c r="C80" s="55">
        <v>0</v>
      </c>
      <c r="D80" s="55"/>
      <c r="E80" s="55"/>
      <c r="F80" s="55">
        <v>0</v>
      </c>
      <c r="G80" s="55"/>
      <c r="H80" s="55"/>
      <c r="I80" s="55">
        <v>0</v>
      </c>
      <c r="J80" s="55"/>
      <c r="K80" s="55"/>
      <c r="L80" s="55">
        <v>0</v>
      </c>
      <c r="M80" s="55"/>
      <c r="N80" s="55"/>
      <c r="O80" s="55">
        <v>0</v>
      </c>
      <c r="P80" s="55"/>
      <c r="Q80" s="55"/>
      <c r="R80" s="55">
        <v>0</v>
      </c>
      <c r="S80" s="55"/>
      <c r="T80" s="55"/>
      <c r="U80" s="55">
        <v>0</v>
      </c>
      <c r="V80" s="55"/>
      <c r="W80" s="77"/>
      <c r="X80" s="77">
        <v>0</v>
      </c>
      <c r="Y80" s="55"/>
      <c r="Z80" s="55"/>
      <c r="AA80" s="55">
        <v>0</v>
      </c>
      <c r="AB80" s="55"/>
      <c r="AC80" s="55"/>
      <c r="AD80" s="55">
        <v>0</v>
      </c>
      <c r="AE80" s="55"/>
      <c r="AF80" s="55"/>
      <c r="AG80" s="55">
        <v>0</v>
      </c>
      <c r="AH80" s="55"/>
      <c r="AI80" s="55"/>
      <c r="AJ80" s="55">
        <v>0</v>
      </c>
      <c r="AK80" s="55"/>
      <c r="AL80" s="55"/>
      <c r="AM80" s="55">
        <v>0</v>
      </c>
      <c r="AN80" s="55"/>
      <c r="AO80" s="55"/>
      <c r="AP80" s="55">
        <v>0</v>
      </c>
      <c r="AQ80" s="55"/>
      <c r="AR80" s="50">
        <f t="shared" si="18"/>
        <v>0</v>
      </c>
      <c r="AS80" s="50">
        <f t="shared" si="19"/>
        <v>0</v>
      </c>
      <c r="AT80" s="277">
        <f t="shared" si="19"/>
        <v>0</v>
      </c>
    </row>
    <row r="81" spans="1:47" ht="15" customHeight="1">
      <c r="A81" s="103" t="s">
        <v>145</v>
      </c>
      <c r="B81" s="77"/>
      <c r="C81" s="54">
        <v>0</v>
      </c>
      <c r="D81" s="55"/>
      <c r="E81" s="54"/>
      <c r="F81" s="54">
        <v>0</v>
      </c>
      <c r="G81" s="55"/>
      <c r="H81" s="54"/>
      <c r="I81" s="54">
        <v>0</v>
      </c>
      <c r="J81" s="55"/>
      <c r="K81" s="55"/>
      <c r="L81" s="54">
        <v>0</v>
      </c>
      <c r="M81" s="55"/>
      <c r="N81" s="55"/>
      <c r="O81" s="54">
        <v>0</v>
      </c>
      <c r="P81" s="55"/>
      <c r="Q81" s="54"/>
      <c r="R81" s="54">
        <v>0</v>
      </c>
      <c r="S81" s="55"/>
      <c r="T81" s="54"/>
      <c r="U81" s="54">
        <v>0</v>
      </c>
      <c r="V81" s="55"/>
      <c r="W81" s="77"/>
      <c r="X81" s="77">
        <v>0</v>
      </c>
      <c r="Y81" s="55"/>
      <c r="Z81" s="54"/>
      <c r="AA81" s="54">
        <v>0</v>
      </c>
      <c r="AB81" s="55"/>
      <c r="AC81" s="54"/>
      <c r="AD81" s="54">
        <v>0</v>
      </c>
      <c r="AE81" s="55"/>
      <c r="AF81" s="54"/>
      <c r="AG81" s="54">
        <v>0</v>
      </c>
      <c r="AH81" s="55"/>
      <c r="AI81" s="54"/>
      <c r="AJ81" s="54">
        <v>0</v>
      </c>
      <c r="AK81" s="55"/>
      <c r="AL81" s="54"/>
      <c r="AM81" s="54">
        <v>0</v>
      </c>
      <c r="AN81" s="55"/>
      <c r="AO81" s="55"/>
      <c r="AP81" s="54">
        <v>0</v>
      </c>
      <c r="AQ81" s="55"/>
      <c r="AR81" s="50">
        <f t="shared" si="18"/>
        <v>0</v>
      </c>
      <c r="AS81" s="50">
        <f t="shared" si="19"/>
        <v>0</v>
      </c>
      <c r="AT81" s="277">
        <f t="shared" si="19"/>
        <v>0</v>
      </c>
    </row>
    <row r="82" spans="1:47" s="314" customFormat="1" ht="15" customHeight="1">
      <c r="A82" s="223" t="s">
        <v>154</v>
      </c>
      <c r="B82" s="156">
        <f t="shared" ref="B82:AR82" si="20">SUM(B74:B81)</f>
        <v>0</v>
      </c>
      <c r="C82" s="156">
        <f t="shared" si="20"/>
        <v>0</v>
      </c>
      <c r="D82" s="156">
        <f t="shared" si="20"/>
        <v>0</v>
      </c>
      <c r="E82" s="156">
        <f t="shared" si="20"/>
        <v>0</v>
      </c>
      <c r="F82" s="156">
        <f t="shared" si="20"/>
        <v>0</v>
      </c>
      <c r="G82" s="156">
        <f t="shared" si="20"/>
        <v>0</v>
      </c>
      <c r="H82" s="156">
        <f t="shared" si="20"/>
        <v>0</v>
      </c>
      <c r="I82" s="156">
        <f t="shared" si="20"/>
        <v>0</v>
      </c>
      <c r="J82" s="156">
        <f t="shared" si="20"/>
        <v>0</v>
      </c>
      <c r="K82" s="156">
        <f t="shared" si="20"/>
        <v>0</v>
      </c>
      <c r="L82" s="156">
        <f t="shared" si="20"/>
        <v>0</v>
      </c>
      <c r="M82" s="156">
        <f t="shared" si="20"/>
        <v>0</v>
      </c>
      <c r="N82" s="156">
        <f t="shared" si="20"/>
        <v>0</v>
      </c>
      <c r="O82" s="156">
        <f t="shared" si="20"/>
        <v>0</v>
      </c>
      <c r="P82" s="156">
        <f t="shared" si="20"/>
        <v>0</v>
      </c>
      <c r="Q82" s="156">
        <f t="shared" si="20"/>
        <v>0</v>
      </c>
      <c r="R82" s="156">
        <f t="shared" si="20"/>
        <v>0</v>
      </c>
      <c r="S82" s="156">
        <f t="shared" si="20"/>
        <v>0</v>
      </c>
      <c r="T82" s="156">
        <f t="shared" si="20"/>
        <v>0</v>
      </c>
      <c r="U82" s="156">
        <f t="shared" si="20"/>
        <v>0</v>
      </c>
      <c r="V82" s="156">
        <f t="shared" si="20"/>
        <v>0</v>
      </c>
      <c r="W82" s="156">
        <f t="shared" si="20"/>
        <v>0</v>
      </c>
      <c r="X82" s="156">
        <f t="shared" si="20"/>
        <v>0</v>
      </c>
      <c r="Y82" s="156">
        <f t="shared" si="20"/>
        <v>0</v>
      </c>
      <c r="Z82" s="156">
        <f t="shared" si="20"/>
        <v>0</v>
      </c>
      <c r="AA82" s="156">
        <f t="shared" si="20"/>
        <v>0</v>
      </c>
      <c r="AB82" s="156">
        <f t="shared" si="20"/>
        <v>0</v>
      </c>
      <c r="AC82" s="156">
        <f t="shared" si="20"/>
        <v>0</v>
      </c>
      <c r="AD82" s="156">
        <f t="shared" si="20"/>
        <v>0</v>
      </c>
      <c r="AE82" s="156">
        <f t="shared" si="20"/>
        <v>0</v>
      </c>
      <c r="AF82" s="156">
        <f t="shared" si="20"/>
        <v>0</v>
      </c>
      <c r="AG82" s="156">
        <f t="shared" si="20"/>
        <v>0</v>
      </c>
      <c r="AH82" s="156">
        <f t="shared" si="20"/>
        <v>0</v>
      </c>
      <c r="AI82" s="156">
        <f t="shared" si="20"/>
        <v>0</v>
      </c>
      <c r="AJ82" s="156">
        <f t="shared" si="20"/>
        <v>0</v>
      </c>
      <c r="AK82" s="156">
        <f t="shared" si="20"/>
        <v>0</v>
      </c>
      <c r="AL82" s="156">
        <f t="shared" si="20"/>
        <v>0</v>
      </c>
      <c r="AM82" s="156">
        <f t="shared" si="20"/>
        <v>0</v>
      </c>
      <c r="AN82" s="156">
        <f t="shared" si="20"/>
        <v>0</v>
      </c>
      <c r="AO82" s="156">
        <f t="shared" si="20"/>
        <v>0</v>
      </c>
      <c r="AP82" s="156">
        <f t="shared" si="20"/>
        <v>0</v>
      </c>
      <c r="AQ82" s="156">
        <f t="shared" si="20"/>
        <v>0</v>
      </c>
      <c r="AR82" s="156">
        <f t="shared" si="20"/>
        <v>0</v>
      </c>
      <c r="AS82" s="156">
        <f>SUM(AS74:AS81)</f>
        <v>0</v>
      </c>
      <c r="AT82" s="156">
        <f>SUM(AT74:AT81)</f>
        <v>0</v>
      </c>
    </row>
    <row r="83" spans="1:47" s="314" customFormat="1" ht="15" customHeight="1">
      <c r="A83" s="222" t="s">
        <v>886</v>
      </c>
      <c r="B83" s="156">
        <f t="shared" ref="B83:AR83" si="21">B82+B73</f>
        <v>11873</v>
      </c>
      <c r="C83" s="156">
        <f t="shared" si="21"/>
        <v>33566</v>
      </c>
      <c r="D83" s="156">
        <f t="shared" si="21"/>
        <v>33566</v>
      </c>
      <c r="E83" s="156">
        <f t="shared" si="21"/>
        <v>5778</v>
      </c>
      <c r="F83" s="156">
        <f t="shared" si="21"/>
        <v>15619</v>
      </c>
      <c r="G83" s="156">
        <f t="shared" si="21"/>
        <v>15619</v>
      </c>
      <c r="H83" s="156">
        <f t="shared" si="21"/>
        <v>36389</v>
      </c>
      <c r="I83" s="156">
        <f t="shared" si="21"/>
        <v>49599</v>
      </c>
      <c r="J83" s="156">
        <f t="shared" si="21"/>
        <v>49599</v>
      </c>
      <c r="K83" s="156">
        <f t="shared" si="21"/>
        <v>2597</v>
      </c>
      <c r="L83" s="156">
        <f t="shared" si="21"/>
        <v>3884</v>
      </c>
      <c r="M83" s="156">
        <f t="shared" si="21"/>
        <v>3884</v>
      </c>
      <c r="N83" s="156">
        <f t="shared" si="21"/>
        <v>27522</v>
      </c>
      <c r="O83" s="156">
        <f t="shared" si="21"/>
        <v>34266</v>
      </c>
      <c r="P83" s="156">
        <f t="shared" si="21"/>
        <v>34266</v>
      </c>
      <c r="Q83" s="156">
        <f t="shared" si="21"/>
        <v>30492</v>
      </c>
      <c r="R83" s="156">
        <f t="shared" si="21"/>
        <v>24710</v>
      </c>
      <c r="S83" s="156">
        <f t="shared" si="21"/>
        <v>24710</v>
      </c>
      <c r="T83" s="156">
        <f t="shared" si="21"/>
        <v>11276</v>
      </c>
      <c r="U83" s="156">
        <f t="shared" si="21"/>
        <v>18266</v>
      </c>
      <c r="V83" s="156">
        <f t="shared" si="21"/>
        <v>18266</v>
      </c>
      <c r="W83" s="156">
        <f t="shared" si="21"/>
        <v>420</v>
      </c>
      <c r="X83" s="156">
        <f t="shared" si="21"/>
        <v>2106</v>
      </c>
      <c r="Y83" s="156">
        <f t="shared" si="21"/>
        <v>2106</v>
      </c>
      <c r="Z83" s="156">
        <f t="shared" si="21"/>
        <v>20543</v>
      </c>
      <c r="AA83" s="156">
        <f t="shared" si="21"/>
        <v>31221</v>
      </c>
      <c r="AB83" s="156">
        <f t="shared" si="21"/>
        <v>31221</v>
      </c>
      <c r="AC83" s="156">
        <f t="shared" si="21"/>
        <v>17627</v>
      </c>
      <c r="AD83" s="156">
        <f t="shared" si="21"/>
        <v>23355</v>
      </c>
      <c r="AE83" s="156">
        <f t="shared" si="21"/>
        <v>23355</v>
      </c>
      <c r="AF83" s="156">
        <f t="shared" si="21"/>
        <v>16720</v>
      </c>
      <c r="AG83" s="156">
        <f t="shared" si="21"/>
        <v>36896</v>
      </c>
      <c r="AH83" s="156">
        <f t="shared" si="21"/>
        <v>36896</v>
      </c>
      <c r="AI83" s="156">
        <f t="shared" si="21"/>
        <v>948</v>
      </c>
      <c r="AJ83" s="156">
        <f t="shared" si="21"/>
        <v>0</v>
      </c>
      <c r="AK83" s="156">
        <f t="shared" si="21"/>
        <v>0</v>
      </c>
      <c r="AL83" s="156">
        <f t="shared" si="21"/>
        <v>50637</v>
      </c>
      <c r="AM83" s="156">
        <f t="shared" si="21"/>
        <v>59926</v>
      </c>
      <c r="AN83" s="156">
        <f t="shared" si="21"/>
        <v>59926</v>
      </c>
      <c r="AO83" s="156">
        <f t="shared" si="21"/>
        <v>1000</v>
      </c>
      <c r="AP83" s="156">
        <f t="shared" si="21"/>
        <v>2767</v>
      </c>
      <c r="AQ83" s="156">
        <f t="shared" si="21"/>
        <v>2767</v>
      </c>
      <c r="AR83" s="156">
        <f t="shared" si="21"/>
        <v>233822</v>
      </c>
      <c r="AS83" s="156">
        <f>AS82+AS73</f>
        <v>336181</v>
      </c>
      <c r="AT83" s="156">
        <f>AT82+AT73</f>
        <v>336181</v>
      </c>
    </row>
    <row r="84" spans="1:47" ht="15" hidden="1" customHeight="1">
      <c r="A84" s="70" t="s">
        <v>611</v>
      </c>
      <c r="B84" s="52"/>
      <c r="C84" s="54">
        <v>0</v>
      </c>
      <c r="D84" s="296"/>
      <c r="E84" s="54"/>
      <c r="F84" s="54">
        <v>0</v>
      </c>
      <c r="G84" s="296"/>
      <c r="H84" s="54">
        <v>0</v>
      </c>
      <c r="I84" s="54">
        <v>0</v>
      </c>
      <c r="J84" s="296"/>
      <c r="K84" s="54"/>
      <c r="L84" s="54">
        <v>0</v>
      </c>
      <c r="M84" s="296"/>
      <c r="N84" s="54"/>
      <c r="O84" s="54">
        <v>0</v>
      </c>
      <c r="P84" s="296"/>
      <c r="Q84" s="54"/>
      <c r="R84" s="54">
        <v>0</v>
      </c>
      <c r="S84" s="296"/>
      <c r="T84" s="54"/>
      <c r="U84" s="54">
        <v>0</v>
      </c>
      <c r="V84" s="296"/>
      <c r="W84" s="77"/>
      <c r="X84" s="77">
        <v>0</v>
      </c>
      <c r="Y84" s="296"/>
      <c r="Z84" s="54"/>
      <c r="AA84" s="54">
        <v>0</v>
      </c>
      <c r="AB84" s="296"/>
      <c r="AC84" s="54"/>
      <c r="AD84" s="54">
        <v>0</v>
      </c>
      <c r="AE84" s="296"/>
      <c r="AF84" s="54"/>
      <c r="AG84" s="54">
        <v>0</v>
      </c>
      <c r="AH84" s="296"/>
      <c r="AI84" s="54"/>
      <c r="AJ84" s="54">
        <v>0</v>
      </c>
      <c r="AK84" s="296"/>
      <c r="AL84" s="54"/>
      <c r="AM84" s="54">
        <v>0</v>
      </c>
      <c r="AN84" s="296"/>
      <c r="AO84" s="54">
        <v>0</v>
      </c>
      <c r="AP84" s="54">
        <v>0</v>
      </c>
      <c r="AQ84" s="296"/>
      <c r="AR84" s="50">
        <f t="shared" ref="AR84:AR99" si="22">SUM(B84+E84+H84+K84+N84+Q84+T84+W84+Z84+AC84+AF84+AI84+AL84+AO84)</f>
        <v>0</v>
      </c>
      <c r="AS84" s="50">
        <f t="shared" ref="AS84:AS91" si="23">SUM(F84+I84+L84+O84+R84+U84+X84+AA84+AD84+AG84+AJ84+AM84+AP84)</f>
        <v>0</v>
      </c>
      <c r="AT84" s="277">
        <f t="shared" ref="AT84:AT99" si="24">SUM(G84+J84+M84+P84+S84+V84+Y84+AB84+AE84+AH84+AK84+AN84+AQ84+D84)</f>
        <v>0</v>
      </c>
    </row>
    <row r="85" spans="1:47" ht="15" hidden="1" customHeight="1">
      <c r="A85" s="197" t="s">
        <v>794</v>
      </c>
      <c r="B85" s="52"/>
      <c r="C85" s="54">
        <v>0</v>
      </c>
      <c r="D85" s="296"/>
      <c r="E85" s="54"/>
      <c r="F85" s="54">
        <v>0</v>
      </c>
      <c r="G85" s="296"/>
      <c r="H85" s="54">
        <v>0</v>
      </c>
      <c r="I85" s="54">
        <v>0</v>
      </c>
      <c r="J85" s="296"/>
      <c r="K85" s="54"/>
      <c r="L85" s="54">
        <v>0</v>
      </c>
      <c r="M85" s="296"/>
      <c r="N85" s="54"/>
      <c r="O85" s="54">
        <v>0</v>
      </c>
      <c r="P85" s="296"/>
      <c r="Q85" s="54"/>
      <c r="R85" s="54">
        <v>0</v>
      </c>
      <c r="S85" s="296"/>
      <c r="T85" s="54"/>
      <c r="U85" s="54">
        <v>0</v>
      </c>
      <c r="V85" s="296"/>
      <c r="W85" s="77"/>
      <c r="X85" s="77">
        <v>0</v>
      </c>
      <c r="Y85" s="296"/>
      <c r="Z85" s="54"/>
      <c r="AA85" s="54">
        <v>0</v>
      </c>
      <c r="AB85" s="296"/>
      <c r="AC85" s="54"/>
      <c r="AD85" s="54">
        <v>0</v>
      </c>
      <c r="AE85" s="296"/>
      <c r="AF85" s="54"/>
      <c r="AG85" s="54">
        <v>0</v>
      </c>
      <c r="AH85" s="296"/>
      <c r="AI85" s="54"/>
      <c r="AJ85" s="54">
        <v>0</v>
      </c>
      <c r="AK85" s="296"/>
      <c r="AL85" s="54"/>
      <c r="AM85" s="54">
        <v>0</v>
      </c>
      <c r="AN85" s="296"/>
      <c r="AO85" s="54"/>
      <c r="AP85" s="54">
        <v>0</v>
      </c>
      <c r="AQ85" s="296"/>
      <c r="AR85" s="50">
        <f t="shared" si="22"/>
        <v>0</v>
      </c>
      <c r="AS85" s="50">
        <f t="shared" si="23"/>
        <v>0</v>
      </c>
      <c r="AT85" s="277">
        <f t="shared" si="24"/>
        <v>0</v>
      </c>
    </row>
    <row r="86" spans="1:47" ht="15" hidden="1" customHeight="1">
      <c r="A86" s="197" t="s">
        <v>612</v>
      </c>
      <c r="B86" s="52"/>
      <c r="C86" s="54">
        <v>0</v>
      </c>
      <c r="D86" s="296"/>
      <c r="E86" s="54"/>
      <c r="F86" s="54">
        <v>0</v>
      </c>
      <c r="G86" s="296"/>
      <c r="H86" s="54">
        <v>0</v>
      </c>
      <c r="I86" s="54">
        <v>0</v>
      </c>
      <c r="J86" s="296"/>
      <c r="K86" s="54"/>
      <c r="L86" s="54">
        <v>0</v>
      </c>
      <c r="M86" s="296"/>
      <c r="N86" s="54"/>
      <c r="O86" s="54">
        <v>0</v>
      </c>
      <c r="P86" s="296"/>
      <c r="Q86" s="54"/>
      <c r="R86" s="54">
        <v>0</v>
      </c>
      <c r="S86" s="296"/>
      <c r="T86" s="54"/>
      <c r="U86" s="54">
        <v>0</v>
      </c>
      <c r="V86" s="296"/>
      <c r="W86" s="77"/>
      <c r="X86" s="77">
        <v>0</v>
      </c>
      <c r="Y86" s="296"/>
      <c r="Z86" s="54"/>
      <c r="AA86" s="54">
        <v>0</v>
      </c>
      <c r="AB86" s="296"/>
      <c r="AC86" s="54"/>
      <c r="AD86" s="54">
        <v>0</v>
      </c>
      <c r="AE86" s="296"/>
      <c r="AF86" s="54"/>
      <c r="AG86" s="54">
        <v>0</v>
      </c>
      <c r="AH86" s="296"/>
      <c r="AI86" s="54"/>
      <c r="AJ86" s="54">
        <v>0</v>
      </c>
      <c r="AK86" s="296"/>
      <c r="AL86" s="54"/>
      <c r="AM86" s="54">
        <v>0</v>
      </c>
      <c r="AN86" s="296"/>
      <c r="AO86" s="54"/>
      <c r="AP86" s="54">
        <v>0</v>
      </c>
      <c r="AQ86" s="296"/>
      <c r="AR86" s="50">
        <f t="shared" si="22"/>
        <v>0</v>
      </c>
      <c r="AS86" s="50">
        <f t="shared" si="23"/>
        <v>0</v>
      </c>
      <c r="AT86" s="277">
        <f t="shared" si="24"/>
        <v>0</v>
      </c>
    </row>
    <row r="87" spans="1:47" ht="15" hidden="1" customHeight="1">
      <c r="A87" s="197" t="s">
        <v>613</v>
      </c>
      <c r="B87" s="52"/>
      <c r="C87" s="54">
        <v>0</v>
      </c>
      <c r="D87" s="296"/>
      <c r="E87" s="54"/>
      <c r="F87" s="54">
        <v>0</v>
      </c>
      <c r="G87" s="296"/>
      <c r="H87" s="54">
        <v>0</v>
      </c>
      <c r="I87" s="54">
        <v>0</v>
      </c>
      <c r="J87" s="296"/>
      <c r="K87" s="54"/>
      <c r="L87" s="54">
        <v>0</v>
      </c>
      <c r="M87" s="296"/>
      <c r="N87" s="54"/>
      <c r="O87" s="54">
        <v>0</v>
      </c>
      <c r="P87" s="296"/>
      <c r="Q87" s="54"/>
      <c r="R87" s="54">
        <v>0</v>
      </c>
      <c r="S87" s="296"/>
      <c r="T87" s="54"/>
      <c r="U87" s="54">
        <v>0</v>
      </c>
      <c r="V87" s="296"/>
      <c r="W87" s="77"/>
      <c r="X87" s="77">
        <v>0</v>
      </c>
      <c r="Y87" s="296"/>
      <c r="Z87" s="54"/>
      <c r="AA87" s="54">
        <v>0</v>
      </c>
      <c r="AB87" s="296"/>
      <c r="AC87" s="54"/>
      <c r="AD87" s="54">
        <v>0</v>
      </c>
      <c r="AE87" s="296"/>
      <c r="AF87" s="54"/>
      <c r="AG87" s="54">
        <v>0</v>
      </c>
      <c r="AH87" s="296"/>
      <c r="AI87" s="54"/>
      <c r="AJ87" s="54">
        <v>0</v>
      </c>
      <c r="AK87" s="296"/>
      <c r="AL87" s="54"/>
      <c r="AM87" s="54">
        <v>0</v>
      </c>
      <c r="AN87" s="296"/>
      <c r="AO87" s="54"/>
      <c r="AP87" s="54">
        <v>0</v>
      </c>
      <c r="AQ87" s="296"/>
      <c r="AR87" s="50">
        <f t="shared" si="22"/>
        <v>0</v>
      </c>
      <c r="AS87" s="50">
        <f t="shared" si="23"/>
        <v>0</v>
      </c>
      <c r="AT87" s="277">
        <f t="shared" si="24"/>
        <v>0</v>
      </c>
    </row>
    <row r="88" spans="1:47" ht="15" hidden="1" customHeight="1">
      <c r="A88" s="197" t="s">
        <v>614</v>
      </c>
      <c r="B88" s="52"/>
      <c r="C88" s="54">
        <v>0</v>
      </c>
      <c r="D88" s="296"/>
      <c r="E88" s="54"/>
      <c r="F88" s="54">
        <v>0</v>
      </c>
      <c r="G88" s="296"/>
      <c r="H88" s="54">
        <v>0</v>
      </c>
      <c r="I88" s="54">
        <v>0</v>
      </c>
      <c r="J88" s="296"/>
      <c r="K88" s="54"/>
      <c r="L88" s="54">
        <v>0</v>
      </c>
      <c r="M88" s="296"/>
      <c r="N88" s="54"/>
      <c r="O88" s="54">
        <v>0</v>
      </c>
      <c r="P88" s="296"/>
      <c r="Q88" s="54"/>
      <c r="R88" s="54">
        <v>0</v>
      </c>
      <c r="S88" s="296"/>
      <c r="T88" s="54"/>
      <c r="U88" s="54">
        <v>0</v>
      </c>
      <c r="V88" s="296"/>
      <c r="W88" s="77"/>
      <c r="X88" s="77">
        <v>0</v>
      </c>
      <c r="Y88" s="296"/>
      <c r="Z88" s="54"/>
      <c r="AA88" s="54">
        <v>0</v>
      </c>
      <c r="AB88" s="296"/>
      <c r="AC88" s="54"/>
      <c r="AD88" s="54">
        <v>0</v>
      </c>
      <c r="AE88" s="296"/>
      <c r="AF88" s="54"/>
      <c r="AG88" s="54">
        <v>0</v>
      </c>
      <c r="AH88" s="296"/>
      <c r="AI88" s="54"/>
      <c r="AJ88" s="54">
        <v>0</v>
      </c>
      <c r="AK88" s="296"/>
      <c r="AL88" s="54"/>
      <c r="AM88" s="54">
        <v>0</v>
      </c>
      <c r="AN88" s="296"/>
      <c r="AO88" s="54"/>
      <c r="AP88" s="54">
        <v>0</v>
      </c>
      <c r="AQ88" s="296"/>
      <c r="AR88" s="50">
        <f t="shared" si="22"/>
        <v>0</v>
      </c>
      <c r="AS88" s="50">
        <f t="shared" si="23"/>
        <v>0</v>
      </c>
      <c r="AT88" s="277">
        <f t="shared" si="24"/>
        <v>0</v>
      </c>
    </row>
    <row r="89" spans="1:47" ht="15" hidden="1" customHeight="1">
      <c r="A89" s="197" t="s">
        <v>615</v>
      </c>
      <c r="B89" s="52"/>
      <c r="C89" s="54">
        <v>0</v>
      </c>
      <c r="D89" s="296"/>
      <c r="E89" s="54"/>
      <c r="F89" s="54">
        <v>0</v>
      </c>
      <c r="G89" s="296"/>
      <c r="H89" s="54"/>
      <c r="I89" s="54">
        <v>0</v>
      </c>
      <c r="J89" s="296"/>
      <c r="K89" s="54"/>
      <c r="L89" s="54">
        <v>0</v>
      </c>
      <c r="M89" s="296"/>
      <c r="N89" s="54"/>
      <c r="O89" s="54">
        <v>0</v>
      </c>
      <c r="P89" s="296"/>
      <c r="Q89" s="54"/>
      <c r="R89" s="54">
        <v>0</v>
      </c>
      <c r="S89" s="296"/>
      <c r="T89" s="54"/>
      <c r="U89" s="54">
        <v>0</v>
      </c>
      <c r="V89" s="296"/>
      <c r="W89" s="77"/>
      <c r="X89" s="77">
        <v>0</v>
      </c>
      <c r="Y89" s="296"/>
      <c r="Z89" s="54"/>
      <c r="AA89" s="54">
        <v>0</v>
      </c>
      <c r="AB89" s="296"/>
      <c r="AC89" s="54"/>
      <c r="AD89" s="54">
        <v>0</v>
      </c>
      <c r="AE89" s="296"/>
      <c r="AF89" s="54"/>
      <c r="AG89" s="54">
        <v>0</v>
      </c>
      <c r="AH89" s="296"/>
      <c r="AI89" s="54"/>
      <c r="AJ89" s="54">
        <v>0</v>
      </c>
      <c r="AK89" s="296"/>
      <c r="AL89" s="54"/>
      <c r="AM89" s="54">
        <v>0</v>
      </c>
      <c r="AN89" s="296"/>
      <c r="AO89" s="54"/>
      <c r="AP89" s="54">
        <v>0</v>
      </c>
      <c r="AQ89" s="296"/>
      <c r="AR89" s="50">
        <f t="shared" si="22"/>
        <v>0</v>
      </c>
      <c r="AS89" s="50">
        <f t="shared" si="23"/>
        <v>0</v>
      </c>
      <c r="AT89" s="277">
        <f t="shared" si="24"/>
        <v>0</v>
      </c>
    </row>
    <row r="90" spans="1:47" ht="15" hidden="1" customHeight="1">
      <c r="A90" s="197" t="s">
        <v>616</v>
      </c>
      <c r="B90" s="52"/>
      <c r="C90" s="54">
        <v>0</v>
      </c>
      <c r="D90" s="296"/>
      <c r="E90" s="54"/>
      <c r="F90" s="54">
        <v>0</v>
      </c>
      <c r="G90" s="296"/>
      <c r="H90" s="54"/>
      <c r="I90" s="54">
        <v>0</v>
      </c>
      <c r="J90" s="296"/>
      <c r="K90" s="54"/>
      <c r="L90" s="54">
        <v>0</v>
      </c>
      <c r="M90" s="296"/>
      <c r="N90" s="54"/>
      <c r="O90" s="54">
        <v>0</v>
      </c>
      <c r="P90" s="296"/>
      <c r="Q90" s="54"/>
      <c r="R90" s="54">
        <v>0</v>
      </c>
      <c r="S90" s="296"/>
      <c r="T90" s="54"/>
      <c r="U90" s="54">
        <v>0</v>
      </c>
      <c r="V90" s="296"/>
      <c r="W90" s="77"/>
      <c r="X90" s="77">
        <v>0</v>
      </c>
      <c r="Y90" s="296"/>
      <c r="Z90" s="54"/>
      <c r="AA90" s="54">
        <v>0</v>
      </c>
      <c r="AB90" s="296"/>
      <c r="AC90" s="54"/>
      <c r="AD90" s="54">
        <v>0</v>
      </c>
      <c r="AE90" s="296"/>
      <c r="AF90" s="54"/>
      <c r="AG90" s="54">
        <v>0</v>
      </c>
      <c r="AH90" s="296"/>
      <c r="AI90" s="54"/>
      <c r="AJ90" s="54">
        <v>0</v>
      </c>
      <c r="AK90" s="296"/>
      <c r="AL90" s="54"/>
      <c r="AM90" s="54">
        <v>0</v>
      </c>
      <c r="AN90" s="296"/>
      <c r="AO90" s="54"/>
      <c r="AP90" s="54">
        <v>0</v>
      </c>
      <c r="AQ90" s="296"/>
      <c r="AR90" s="50">
        <f t="shared" si="22"/>
        <v>0</v>
      </c>
      <c r="AS90" s="50">
        <f t="shared" si="23"/>
        <v>0</v>
      </c>
      <c r="AT90" s="277">
        <f t="shared" si="24"/>
        <v>0</v>
      </c>
    </row>
    <row r="91" spans="1:47" ht="15" hidden="1" customHeight="1">
      <c r="A91" s="70" t="s">
        <v>617</v>
      </c>
      <c r="B91" s="52"/>
      <c r="C91" s="54">
        <v>0</v>
      </c>
      <c r="D91" s="296"/>
      <c r="E91" s="54"/>
      <c r="F91" s="54">
        <v>0</v>
      </c>
      <c r="G91" s="296"/>
      <c r="H91" s="54"/>
      <c r="I91" s="54">
        <v>0</v>
      </c>
      <c r="J91" s="296"/>
      <c r="K91" s="54"/>
      <c r="L91" s="54">
        <v>0</v>
      </c>
      <c r="M91" s="296"/>
      <c r="N91" s="54"/>
      <c r="O91" s="54">
        <v>0</v>
      </c>
      <c r="P91" s="296"/>
      <c r="Q91" s="54"/>
      <c r="R91" s="54">
        <v>0</v>
      </c>
      <c r="S91" s="296"/>
      <c r="T91" s="54"/>
      <c r="U91" s="54">
        <v>0</v>
      </c>
      <c r="V91" s="296"/>
      <c r="W91" s="77"/>
      <c r="X91" s="77">
        <v>0</v>
      </c>
      <c r="Y91" s="296"/>
      <c r="Z91" s="54"/>
      <c r="AA91" s="54">
        <v>0</v>
      </c>
      <c r="AB91" s="296"/>
      <c r="AC91" s="54"/>
      <c r="AD91" s="54">
        <v>0</v>
      </c>
      <c r="AE91" s="296"/>
      <c r="AF91" s="54"/>
      <c r="AG91" s="54">
        <v>0</v>
      </c>
      <c r="AH91" s="296"/>
      <c r="AI91" s="54"/>
      <c r="AJ91" s="54">
        <v>0</v>
      </c>
      <c r="AK91" s="296"/>
      <c r="AL91" s="54"/>
      <c r="AM91" s="54">
        <v>0</v>
      </c>
      <c r="AN91" s="296"/>
      <c r="AO91" s="54"/>
      <c r="AP91" s="54">
        <v>0</v>
      </c>
      <c r="AQ91" s="296"/>
      <c r="AR91" s="50">
        <f t="shared" si="22"/>
        <v>0</v>
      </c>
      <c r="AS91" s="50">
        <f t="shared" si="23"/>
        <v>0</v>
      </c>
      <c r="AT91" s="277">
        <f t="shared" si="24"/>
        <v>0</v>
      </c>
    </row>
    <row r="92" spans="1:47" ht="15" customHeight="1">
      <c r="A92" s="70" t="s">
        <v>618</v>
      </c>
      <c r="B92" s="52"/>
      <c r="C92" s="54">
        <v>937</v>
      </c>
      <c r="D92" s="55">
        <v>937</v>
      </c>
      <c r="E92" s="54"/>
      <c r="F92" s="54">
        <v>3232</v>
      </c>
      <c r="G92" s="55">
        <v>3232</v>
      </c>
      <c r="H92" s="54"/>
      <c r="I92" s="54">
        <v>6745</v>
      </c>
      <c r="J92" s="55">
        <v>6745</v>
      </c>
      <c r="K92" s="54"/>
      <c r="L92" s="54">
        <v>2135</v>
      </c>
      <c r="M92" s="55">
        <v>2135</v>
      </c>
      <c r="N92" s="54"/>
      <c r="O92" s="54">
        <v>5454</v>
      </c>
      <c r="P92" s="55">
        <v>5454</v>
      </c>
      <c r="Q92" s="54"/>
      <c r="R92" s="54">
        <v>2832</v>
      </c>
      <c r="S92" s="55">
        <v>2832</v>
      </c>
      <c r="T92" s="54"/>
      <c r="U92" s="54">
        <v>2239</v>
      </c>
      <c r="V92" s="55">
        <v>2239</v>
      </c>
      <c r="W92" s="55"/>
      <c r="X92" s="77">
        <v>2000</v>
      </c>
      <c r="Y92" s="55">
        <v>2000</v>
      </c>
      <c r="Z92" s="54"/>
      <c r="AA92" s="54">
        <v>3143</v>
      </c>
      <c r="AB92" s="55">
        <v>3143</v>
      </c>
      <c r="AC92" s="54"/>
      <c r="AD92" s="54">
        <v>2451</v>
      </c>
      <c r="AE92" s="55">
        <v>2451</v>
      </c>
      <c r="AF92" s="55"/>
      <c r="AG92" s="54">
        <v>3786</v>
      </c>
      <c r="AH92" s="55">
        <v>3786</v>
      </c>
      <c r="AI92" s="54"/>
      <c r="AJ92" s="54">
        <v>80</v>
      </c>
      <c r="AK92" s="55">
        <v>80</v>
      </c>
      <c r="AL92" s="54"/>
      <c r="AM92" s="54">
        <v>4861</v>
      </c>
      <c r="AN92" s="55">
        <v>4861</v>
      </c>
      <c r="AO92" s="54"/>
      <c r="AP92" s="54">
        <v>1538</v>
      </c>
      <c r="AQ92" s="55">
        <v>1538</v>
      </c>
      <c r="AR92" s="50">
        <f t="shared" si="22"/>
        <v>0</v>
      </c>
      <c r="AS92" s="50">
        <f t="shared" ref="AS92:AS98" si="25">SUM(F92+I92+L92+O92+R92+U92+X92+AA92+AD92+AG92+AJ92+AM92+AP92+C92)</f>
        <v>41433</v>
      </c>
      <c r="AT92" s="277">
        <f t="shared" si="24"/>
        <v>41433</v>
      </c>
    </row>
    <row r="93" spans="1:47" ht="15" customHeight="1">
      <c r="A93" s="70" t="s">
        <v>619</v>
      </c>
      <c r="B93" s="52"/>
      <c r="C93" s="54">
        <v>0</v>
      </c>
      <c r="D93" s="55"/>
      <c r="F93" s="54">
        <v>0</v>
      </c>
      <c r="G93" s="55"/>
      <c r="I93" s="54">
        <v>0</v>
      </c>
      <c r="J93" s="55"/>
      <c r="L93" s="54">
        <v>0</v>
      </c>
      <c r="M93" s="55"/>
      <c r="O93" s="54">
        <v>0</v>
      </c>
      <c r="P93" s="55"/>
      <c r="R93" s="54">
        <v>0</v>
      </c>
      <c r="S93" s="55"/>
      <c r="U93" s="54">
        <v>0</v>
      </c>
      <c r="V93" s="55"/>
      <c r="X93" s="77">
        <v>0</v>
      </c>
      <c r="Y93" s="55"/>
      <c r="AA93" s="54">
        <v>0</v>
      </c>
      <c r="AB93" s="55"/>
      <c r="AD93" s="54">
        <v>0</v>
      </c>
      <c r="AE93" s="55"/>
      <c r="AG93" s="54">
        <v>0</v>
      </c>
      <c r="AH93" s="55"/>
      <c r="AI93" s="54"/>
      <c r="AJ93" s="54">
        <v>0</v>
      </c>
      <c r="AK93" s="55"/>
      <c r="AM93" s="54">
        <v>0</v>
      </c>
      <c r="AN93" s="55"/>
      <c r="AP93" s="54">
        <v>0</v>
      </c>
      <c r="AQ93" s="55"/>
      <c r="AR93" s="50">
        <f t="shared" si="22"/>
        <v>0</v>
      </c>
      <c r="AS93" s="50">
        <f t="shared" si="25"/>
        <v>0</v>
      </c>
      <c r="AT93" s="277">
        <f t="shared" si="24"/>
        <v>0</v>
      </c>
    </row>
    <row r="94" spans="1:47" ht="15" hidden="1" customHeight="1">
      <c r="A94" s="197" t="s">
        <v>620</v>
      </c>
      <c r="C94" s="54">
        <v>0</v>
      </c>
      <c r="D94" s="296"/>
      <c r="F94" s="54">
        <v>0</v>
      </c>
      <c r="G94" s="296"/>
      <c r="I94" s="54">
        <v>0</v>
      </c>
      <c r="J94" s="296"/>
      <c r="L94" s="54">
        <v>0</v>
      </c>
      <c r="M94" s="55"/>
      <c r="O94" s="54">
        <v>0</v>
      </c>
      <c r="P94" s="296"/>
      <c r="R94" s="54">
        <v>0</v>
      </c>
      <c r="S94" s="296"/>
      <c r="U94" s="54">
        <v>0</v>
      </c>
      <c r="V94" s="296"/>
      <c r="X94" s="77">
        <v>0</v>
      </c>
      <c r="Y94" s="296"/>
      <c r="AA94" s="54">
        <v>0</v>
      </c>
      <c r="AB94" s="296"/>
      <c r="AD94" s="54">
        <v>0</v>
      </c>
      <c r="AE94" s="296"/>
      <c r="AG94" s="54">
        <v>0</v>
      </c>
      <c r="AH94" s="296"/>
      <c r="AJ94" s="54">
        <v>0</v>
      </c>
      <c r="AK94" s="296"/>
      <c r="AM94" s="54">
        <v>0</v>
      </c>
      <c r="AN94" s="296"/>
      <c r="AP94" s="54">
        <v>0</v>
      </c>
      <c r="AQ94" s="296"/>
      <c r="AR94" s="50">
        <f t="shared" si="22"/>
        <v>0</v>
      </c>
      <c r="AS94" s="50">
        <f t="shared" si="25"/>
        <v>0</v>
      </c>
      <c r="AT94" s="277">
        <f t="shared" si="24"/>
        <v>0</v>
      </c>
    </row>
    <row r="95" spans="1:47" ht="15" customHeight="1">
      <c r="A95" s="197" t="s">
        <v>14</v>
      </c>
      <c r="B95" s="52"/>
      <c r="C95" s="54">
        <v>0</v>
      </c>
      <c r="D95" s="55"/>
      <c r="E95" s="54">
        <v>5333</v>
      </c>
      <c r="F95" s="54">
        <v>6002</v>
      </c>
      <c r="G95" s="55">
        <v>6002</v>
      </c>
      <c r="H95" s="54">
        <v>10614</v>
      </c>
      <c r="I95" s="54">
        <v>11435</v>
      </c>
      <c r="J95" s="55">
        <v>11435</v>
      </c>
      <c r="K95" s="55">
        <v>3385</v>
      </c>
      <c r="L95" s="54">
        <v>3267</v>
      </c>
      <c r="M95" s="55">
        <v>3267</v>
      </c>
      <c r="N95" s="55">
        <v>8319</v>
      </c>
      <c r="O95" s="54">
        <v>9360</v>
      </c>
      <c r="P95" s="55">
        <v>9360</v>
      </c>
      <c r="Q95" s="54">
        <v>9209</v>
      </c>
      <c r="R95" s="54">
        <v>10071</v>
      </c>
      <c r="S95" s="55">
        <v>10071</v>
      </c>
      <c r="T95" s="54">
        <v>5132</v>
      </c>
      <c r="U95" s="54">
        <v>5760</v>
      </c>
      <c r="V95" s="55">
        <v>5760</v>
      </c>
      <c r="W95" s="77">
        <v>2758</v>
      </c>
      <c r="X95" s="77">
        <v>2620</v>
      </c>
      <c r="Y95" s="55">
        <v>2620</v>
      </c>
      <c r="Z95" s="54">
        <v>8407</v>
      </c>
      <c r="AA95" s="54">
        <v>8779</v>
      </c>
      <c r="AB95" s="55">
        <v>8779</v>
      </c>
      <c r="AC95" s="54">
        <v>4443</v>
      </c>
      <c r="AD95" s="54">
        <v>4941</v>
      </c>
      <c r="AE95" s="55">
        <v>4941</v>
      </c>
      <c r="AF95" s="54">
        <v>10341</v>
      </c>
      <c r="AG95" s="54">
        <v>11337</v>
      </c>
      <c r="AH95" s="55">
        <v>11337</v>
      </c>
      <c r="AI95" s="54"/>
      <c r="AJ95" s="54">
        <v>0</v>
      </c>
      <c r="AK95" s="55"/>
      <c r="AL95" s="54">
        <v>14304</v>
      </c>
      <c r="AM95" s="54">
        <v>15219</v>
      </c>
      <c r="AN95" s="55">
        <v>15219</v>
      </c>
      <c r="AO95" s="55">
        <v>3777</v>
      </c>
      <c r="AP95" s="54">
        <v>4100</v>
      </c>
      <c r="AQ95" s="55">
        <v>4100</v>
      </c>
      <c r="AR95" s="50">
        <f t="shared" si="22"/>
        <v>86022</v>
      </c>
      <c r="AS95" s="50">
        <f t="shared" si="25"/>
        <v>92891</v>
      </c>
      <c r="AT95" s="277">
        <f t="shared" si="24"/>
        <v>92891</v>
      </c>
      <c r="AU95" s="52"/>
    </row>
    <row r="96" spans="1:47" ht="15" customHeight="1">
      <c r="A96" s="298" t="s">
        <v>15</v>
      </c>
      <c r="B96" s="52">
        <v>21682</v>
      </c>
      <c r="C96" s="54">
        <v>13950</v>
      </c>
      <c r="D96" s="55">
        <v>3362</v>
      </c>
      <c r="E96" s="54">
        <v>38400</v>
      </c>
      <c r="F96" s="54">
        <v>55784</v>
      </c>
      <c r="G96" s="55">
        <v>53716</v>
      </c>
      <c r="H96" s="54">
        <v>51196</v>
      </c>
      <c r="I96" s="54">
        <v>78023</v>
      </c>
      <c r="J96" s="55">
        <v>47074</v>
      </c>
      <c r="K96" s="54">
        <v>41406</v>
      </c>
      <c r="L96" s="54">
        <v>66731</v>
      </c>
      <c r="M96" s="55">
        <v>60560</v>
      </c>
      <c r="N96" s="54">
        <v>47343</v>
      </c>
      <c r="O96" s="54">
        <v>61807</v>
      </c>
      <c r="P96" s="55">
        <v>55458</v>
      </c>
      <c r="Q96" s="54">
        <v>29482</v>
      </c>
      <c r="R96" s="54">
        <v>48849</v>
      </c>
      <c r="S96" s="55">
        <v>44830</v>
      </c>
      <c r="T96" s="54">
        <v>26820</v>
      </c>
      <c r="U96" s="54">
        <v>45213</v>
      </c>
      <c r="V96" s="55">
        <v>41430</v>
      </c>
      <c r="W96" s="77">
        <v>62171</v>
      </c>
      <c r="X96" s="77">
        <v>58843</v>
      </c>
      <c r="Y96" s="55">
        <v>52062</v>
      </c>
      <c r="Z96" s="54">
        <v>33864</v>
      </c>
      <c r="AA96" s="54">
        <v>53809</v>
      </c>
      <c r="AB96" s="55">
        <v>47465</v>
      </c>
      <c r="AC96" s="54">
        <v>47963</v>
      </c>
      <c r="AD96" s="54">
        <v>69472</v>
      </c>
      <c r="AE96" s="55">
        <v>62419</v>
      </c>
      <c r="AF96" s="54">
        <v>59363</v>
      </c>
      <c r="AG96" s="54">
        <v>62573</v>
      </c>
      <c r="AH96" s="55">
        <v>56156</v>
      </c>
      <c r="AI96" s="54">
        <v>9139</v>
      </c>
      <c r="AJ96" s="54">
        <v>10775</v>
      </c>
      <c r="AK96" s="55">
        <v>7603</v>
      </c>
      <c r="AL96" s="54">
        <v>47658</v>
      </c>
      <c r="AM96" s="54">
        <v>82691</v>
      </c>
      <c r="AN96" s="55">
        <v>78040</v>
      </c>
      <c r="AO96" s="54">
        <v>45674</v>
      </c>
      <c r="AP96" s="54">
        <v>59096</v>
      </c>
      <c r="AQ96" s="55">
        <v>55240</v>
      </c>
      <c r="AR96" s="50">
        <f t="shared" si="22"/>
        <v>562161</v>
      </c>
      <c r="AS96" s="50">
        <f t="shared" si="25"/>
        <v>767616</v>
      </c>
      <c r="AT96" s="277">
        <f t="shared" si="24"/>
        <v>665415</v>
      </c>
    </row>
    <row r="97" spans="1:132" ht="15" customHeight="1">
      <c r="A97" s="197" t="s">
        <v>17</v>
      </c>
      <c r="B97" s="52"/>
      <c r="C97" s="54">
        <v>0</v>
      </c>
      <c r="D97" s="296"/>
      <c r="E97" s="54"/>
      <c r="F97" s="54">
        <v>0</v>
      </c>
      <c r="G97" s="296"/>
      <c r="H97" s="54"/>
      <c r="I97" s="54">
        <v>0</v>
      </c>
      <c r="J97" s="296"/>
      <c r="K97" s="54"/>
      <c r="L97" s="54">
        <v>0</v>
      </c>
      <c r="M97" s="55"/>
      <c r="N97" s="54"/>
      <c r="O97" s="54">
        <v>0</v>
      </c>
      <c r="P97" s="296"/>
      <c r="Q97" s="54"/>
      <c r="R97" s="54">
        <v>0</v>
      </c>
      <c r="S97" s="296"/>
      <c r="T97" s="54"/>
      <c r="U97" s="54">
        <v>0</v>
      </c>
      <c r="V97" s="296"/>
      <c r="W97" s="77"/>
      <c r="X97" s="77">
        <v>0</v>
      </c>
      <c r="Y97" s="296"/>
      <c r="Z97" s="54"/>
      <c r="AA97" s="54">
        <v>0</v>
      </c>
      <c r="AB97" s="296"/>
      <c r="AC97" s="54"/>
      <c r="AD97" s="54">
        <v>0</v>
      </c>
      <c r="AE97" s="296"/>
      <c r="AF97" s="55"/>
      <c r="AG97" s="54">
        <v>0</v>
      </c>
      <c r="AH97" s="296"/>
      <c r="AI97" s="54"/>
      <c r="AJ97" s="54">
        <v>0</v>
      </c>
      <c r="AK97" s="296"/>
      <c r="AL97" s="54"/>
      <c r="AM97" s="54">
        <v>0</v>
      </c>
      <c r="AN97" s="296"/>
      <c r="AO97" s="54"/>
      <c r="AP97" s="54">
        <v>0</v>
      </c>
      <c r="AQ97" s="296"/>
      <c r="AR97" s="50">
        <f t="shared" si="22"/>
        <v>0</v>
      </c>
      <c r="AS97" s="50">
        <f t="shared" si="25"/>
        <v>0</v>
      </c>
      <c r="AT97" s="277">
        <f t="shared" si="24"/>
        <v>0</v>
      </c>
    </row>
    <row r="98" spans="1:132" ht="15" customHeight="1">
      <c r="A98" s="197" t="s">
        <v>624</v>
      </c>
      <c r="B98" s="52"/>
      <c r="C98" s="54">
        <v>892</v>
      </c>
      <c r="D98" s="55">
        <v>892</v>
      </c>
      <c r="E98" s="54"/>
      <c r="F98" s="54">
        <v>100</v>
      </c>
      <c r="G98" s="55">
        <v>100</v>
      </c>
      <c r="H98" s="54"/>
      <c r="I98" s="54">
        <v>82799</v>
      </c>
      <c r="J98" s="55">
        <v>82799</v>
      </c>
      <c r="K98" s="55"/>
      <c r="L98" s="54">
        <v>770</v>
      </c>
      <c r="M98" s="55">
        <v>770</v>
      </c>
      <c r="N98" s="55"/>
      <c r="O98" s="54">
        <v>6521</v>
      </c>
      <c r="P98" s="55">
        <v>6521</v>
      </c>
      <c r="Q98" s="54"/>
      <c r="R98" s="54">
        <v>169</v>
      </c>
      <c r="S98" s="55">
        <v>169</v>
      </c>
      <c r="T98" s="54"/>
      <c r="U98" s="54">
        <v>12403</v>
      </c>
      <c r="V98" s="55">
        <v>12403</v>
      </c>
      <c r="W98" s="77"/>
      <c r="X98" s="77">
        <v>532</v>
      </c>
      <c r="Y98" s="55">
        <v>532</v>
      </c>
      <c r="Z98" s="54"/>
      <c r="AA98" s="54">
        <v>4057</v>
      </c>
      <c r="AB98" s="55">
        <v>4057</v>
      </c>
      <c r="AC98" s="54"/>
      <c r="AD98" s="54">
        <v>463</v>
      </c>
      <c r="AE98" s="55">
        <v>463</v>
      </c>
      <c r="AF98" s="55">
        <v>1500</v>
      </c>
      <c r="AG98" s="54">
        <v>2744</v>
      </c>
      <c r="AH98" s="55">
        <v>2744</v>
      </c>
      <c r="AI98" s="54"/>
      <c r="AJ98" s="54">
        <v>50</v>
      </c>
      <c r="AK98" s="55">
        <v>50</v>
      </c>
      <c r="AL98" s="54"/>
      <c r="AM98" s="54">
        <v>13601</v>
      </c>
      <c r="AN98" s="55">
        <v>13601</v>
      </c>
      <c r="AO98" s="54"/>
      <c r="AP98" s="54">
        <v>300</v>
      </c>
      <c r="AQ98" s="55">
        <v>300</v>
      </c>
      <c r="AR98" s="50">
        <f t="shared" si="22"/>
        <v>1500</v>
      </c>
      <c r="AS98" s="50">
        <f t="shared" si="25"/>
        <v>125401</v>
      </c>
      <c r="AT98" s="277">
        <f t="shared" si="24"/>
        <v>125401</v>
      </c>
    </row>
    <row r="99" spans="1:132" ht="15" hidden="1" customHeight="1">
      <c r="A99" s="197" t="s">
        <v>16</v>
      </c>
      <c r="B99" s="52"/>
      <c r="C99" s="54">
        <v>0</v>
      </c>
      <c r="D99" s="296"/>
      <c r="E99" s="54"/>
      <c r="F99" s="54">
        <v>0</v>
      </c>
      <c r="G99" s="296"/>
      <c r="H99" s="54"/>
      <c r="I99" s="54">
        <v>0</v>
      </c>
      <c r="J99" s="296"/>
      <c r="K99" s="54"/>
      <c r="L99" s="54">
        <v>0</v>
      </c>
      <c r="M99" s="296"/>
      <c r="N99" s="54"/>
      <c r="O99" s="54">
        <v>0</v>
      </c>
      <c r="P99" s="296"/>
      <c r="Q99" s="54"/>
      <c r="R99" s="54">
        <v>0</v>
      </c>
      <c r="S99" s="296"/>
      <c r="T99" s="54"/>
      <c r="U99" s="54">
        <v>0</v>
      </c>
      <c r="V99" s="296"/>
      <c r="W99" s="77"/>
      <c r="X99" s="77">
        <v>0</v>
      </c>
      <c r="Y99" s="296"/>
      <c r="Z99" s="54"/>
      <c r="AA99" s="54">
        <v>0</v>
      </c>
      <c r="AB99" s="296"/>
      <c r="AC99" s="54"/>
      <c r="AD99" s="54">
        <v>0</v>
      </c>
      <c r="AE99" s="296"/>
      <c r="AF99" s="54"/>
      <c r="AG99" s="54">
        <v>0</v>
      </c>
      <c r="AH99" s="296"/>
      <c r="AI99" s="54"/>
      <c r="AJ99" s="54">
        <v>0</v>
      </c>
      <c r="AK99" s="296"/>
      <c r="AL99" s="54"/>
      <c r="AM99" s="54">
        <v>0</v>
      </c>
      <c r="AN99" s="296"/>
      <c r="AO99" s="54"/>
      <c r="AP99" s="54">
        <v>0</v>
      </c>
      <c r="AQ99" s="296"/>
      <c r="AR99" s="50">
        <f t="shared" si="22"/>
        <v>0</v>
      </c>
      <c r="AS99" s="50">
        <f>SUM(F99+I99+L99+O99+R99+U99+X99+AA99+AD99+AG99+AJ99+AM99+AP99)</f>
        <v>0</v>
      </c>
      <c r="AT99" s="277">
        <f t="shared" si="24"/>
        <v>0</v>
      </c>
    </row>
    <row r="100" spans="1:132" s="314" customFormat="1" ht="15" customHeight="1" thickBot="1">
      <c r="A100" s="223" t="s">
        <v>626</v>
      </c>
      <c r="B100" s="156">
        <f t="shared" ref="B100:AT100" si="26">SUM(B84:B99)</f>
        <v>21682</v>
      </c>
      <c r="C100" s="156">
        <f t="shared" si="26"/>
        <v>15779</v>
      </c>
      <c r="D100" s="156">
        <f t="shared" si="26"/>
        <v>5191</v>
      </c>
      <c r="E100" s="156">
        <f t="shared" si="26"/>
        <v>43733</v>
      </c>
      <c r="F100" s="156">
        <f t="shared" si="26"/>
        <v>65118</v>
      </c>
      <c r="G100" s="156">
        <f t="shared" si="26"/>
        <v>63050</v>
      </c>
      <c r="H100" s="156">
        <f t="shared" si="26"/>
        <v>61810</v>
      </c>
      <c r="I100" s="156">
        <f t="shared" si="26"/>
        <v>179002</v>
      </c>
      <c r="J100" s="156">
        <f t="shared" si="26"/>
        <v>148053</v>
      </c>
      <c r="K100" s="156">
        <f t="shared" si="26"/>
        <v>44791</v>
      </c>
      <c r="L100" s="156">
        <f t="shared" si="26"/>
        <v>72903</v>
      </c>
      <c r="M100" s="156">
        <f t="shared" si="26"/>
        <v>66732</v>
      </c>
      <c r="N100" s="156">
        <f t="shared" si="26"/>
        <v>55662</v>
      </c>
      <c r="O100" s="156">
        <f t="shared" si="26"/>
        <v>83142</v>
      </c>
      <c r="P100" s="156">
        <f t="shared" si="26"/>
        <v>76793</v>
      </c>
      <c r="Q100" s="156">
        <f t="shared" si="26"/>
        <v>38691</v>
      </c>
      <c r="R100" s="156">
        <f t="shared" si="26"/>
        <v>61921</v>
      </c>
      <c r="S100" s="156">
        <f t="shared" si="26"/>
        <v>57902</v>
      </c>
      <c r="T100" s="156">
        <f t="shared" si="26"/>
        <v>31952</v>
      </c>
      <c r="U100" s="156">
        <f t="shared" si="26"/>
        <v>65615</v>
      </c>
      <c r="V100" s="156">
        <f t="shared" si="26"/>
        <v>61832</v>
      </c>
      <c r="W100" s="156">
        <f t="shared" si="26"/>
        <v>64929</v>
      </c>
      <c r="X100" s="156">
        <f t="shared" si="26"/>
        <v>63995</v>
      </c>
      <c r="Y100" s="156">
        <f t="shared" si="26"/>
        <v>57214</v>
      </c>
      <c r="Z100" s="156">
        <f t="shared" si="26"/>
        <v>42271</v>
      </c>
      <c r="AA100" s="156">
        <f t="shared" si="26"/>
        <v>69788</v>
      </c>
      <c r="AB100" s="156">
        <f t="shared" si="26"/>
        <v>63444</v>
      </c>
      <c r="AC100" s="156">
        <f t="shared" si="26"/>
        <v>52406</v>
      </c>
      <c r="AD100" s="156">
        <f t="shared" si="26"/>
        <v>77327</v>
      </c>
      <c r="AE100" s="156">
        <f t="shared" si="26"/>
        <v>70274</v>
      </c>
      <c r="AF100" s="156">
        <f t="shared" si="26"/>
        <v>71204</v>
      </c>
      <c r="AG100" s="156">
        <f t="shared" si="26"/>
        <v>80440</v>
      </c>
      <c r="AH100" s="156">
        <f t="shared" si="26"/>
        <v>74023</v>
      </c>
      <c r="AI100" s="156">
        <f t="shared" si="26"/>
        <v>9139</v>
      </c>
      <c r="AJ100" s="156">
        <f t="shared" si="26"/>
        <v>10905</v>
      </c>
      <c r="AK100" s="156">
        <f t="shared" si="26"/>
        <v>7733</v>
      </c>
      <c r="AL100" s="156">
        <f t="shared" si="26"/>
        <v>61962</v>
      </c>
      <c r="AM100" s="156">
        <f t="shared" si="26"/>
        <v>116372</v>
      </c>
      <c r="AN100" s="156">
        <f t="shared" si="26"/>
        <v>111721</v>
      </c>
      <c r="AO100" s="156">
        <f t="shared" si="26"/>
        <v>49451</v>
      </c>
      <c r="AP100" s="156">
        <f t="shared" si="26"/>
        <v>65034</v>
      </c>
      <c r="AQ100" s="156">
        <f t="shared" si="26"/>
        <v>61178</v>
      </c>
      <c r="AR100" s="156">
        <f t="shared" si="26"/>
        <v>649683</v>
      </c>
      <c r="AS100" s="156">
        <f t="shared" si="26"/>
        <v>1027341</v>
      </c>
      <c r="AT100" s="156">
        <f t="shared" si="26"/>
        <v>925140</v>
      </c>
    </row>
    <row r="101" spans="1:132" s="314" customFormat="1" ht="15" customHeight="1" thickBot="1">
      <c r="A101" s="328" t="s">
        <v>155</v>
      </c>
      <c r="B101" s="157">
        <f t="shared" ref="B101:AT101" si="27">SUM(B83+B100)</f>
        <v>33555</v>
      </c>
      <c r="C101" s="157">
        <f t="shared" si="27"/>
        <v>49345</v>
      </c>
      <c r="D101" s="157">
        <f t="shared" si="27"/>
        <v>38757</v>
      </c>
      <c r="E101" s="157">
        <f t="shared" si="27"/>
        <v>49511</v>
      </c>
      <c r="F101" s="157">
        <f t="shared" si="27"/>
        <v>80737</v>
      </c>
      <c r="G101" s="157">
        <f t="shared" si="27"/>
        <v>78669</v>
      </c>
      <c r="H101" s="157">
        <f t="shared" si="27"/>
        <v>98199</v>
      </c>
      <c r="I101" s="157">
        <f t="shared" si="27"/>
        <v>228601</v>
      </c>
      <c r="J101" s="157">
        <f t="shared" si="27"/>
        <v>197652</v>
      </c>
      <c r="K101" s="157">
        <f t="shared" si="27"/>
        <v>47388</v>
      </c>
      <c r="L101" s="157">
        <f t="shared" si="27"/>
        <v>76787</v>
      </c>
      <c r="M101" s="157">
        <f t="shared" si="27"/>
        <v>70616</v>
      </c>
      <c r="N101" s="157">
        <f t="shared" si="27"/>
        <v>83184</v>
      </c>
      <c r="O101" s="157">
        <f t="shared" si="27"/>
        <v>117408</v>
      </c>
      <c r="P101" s="157">
        <f t="shared" si="27"/>
        <v>111059</v>
      </c>
      <c r="Q101" s="157">
        <f t="shared" si="27"/>
        <v>69183</v>
      </c>
      <c r="R101" s="157">
        <f t="shared" si="27"/>
        <v>86631</v>
      </c>
      <c r="S101" s="157">
        <f t="shared" si="27"/>
        <v>82612</v>
      </c>
      <c r="T101" s="157">
        <f t="shared" si="27"/>
        <v>43228</v>
      </c>
      <c r="U101" s="157">
        <f t="shared" si="27"/>
        <v>83881</v>
      </c>
      <c r="V101" s="157">
        <f t="shared" si="27"/>
        <v>80098</v>
      </c>
      <c r="W101" s="157">
        <f t="shared" si="27"/>
        <v>65349</v>
      </c>
      <c r="X101" s="157">
        <f t="shared" si="27"/>
        <v>66101</v>
      </c>
      <c r="Y101" s="157">
        <f t="shared" si="27"/>
        <v>59320</v>
      </c>
      <c r="Z101" s="157">
        <f t="shared" si="27"/>
        <v>62814</v>
      </c>
      <c r="AA101" s="157">
        <f t="shared" si="27"/>
        <v>101009</v>
      </c>
      <c r="AB101" s="157">
        <f t="shared" si="27"/>
        <v>94665</v>
      </c>
      <c r="AC101" s="157">
        <f t="shared" si="27"/>
        <v>70033</v>
      </c>
      <c r="AD101" s="157">
        <f t="shared" si="27"/>
        <v>100682</v>
      </c>
      <c r="AE101" s="157">
        <f t="shared" si="27"/>
        <v>93629</v>
      </c>
      <c r="AF101" s="157">
        <f t="shared" si="27"/>
        <v>87924</v>
      </c>
      <c r="AG101" s="157">
        <f t="shared" si="27"/>
        <v>117336</v>
      </c>
      <c r="AH101" s="157">
        <f t="shared" si="27"/>
        <v>110919</v>
      </c>
      <c r="AI101" s="157">
        <f t="shared" si="27"/>
        <v>10087</v>
      </c>
      <c r="AJ101" s="157">
        <f t="shared" si="27"/>
        <v>10905</v>
      </c>
      <c r="AK101" s="157">
        <f t="shared" si="27"/>
        <v>7733</v>
      </c>
      <c r="AL101" s="157">
        <f t="shared" si="27"/>
        <v>112599</v>
      </c>
      <c r="AM101" s="157">
        <f t="shared" si="27"/>
        <v>176298</v>
      </c>
      <c r="AN101" s="157">
        <f t="shared" si="27"/>
        <v>171647</v>
      </c>
      <c r="AO101" s="157">
        <f t="shared" si="27"/>
        <v>50451</v>
      </c>
      <c r="AP101" s="157">
        <f t="shared" si="27"/>
        <v>67801</v>
      </c>
      <c r="AQ101" s="157">
        <f t="shared" si="27"/>
        <v>63945</v>
      </c>
      <c r="AR101" s="157">
        <f t="shared" si="27"/>
        <v>883505</v>
      </c>
      <c r="AS101" s="157">
        <f t="shared" si="27"/>
        <v>1363522</v>
      </c>
      <c r="AT101" s="157">
        <f t="shared" si="27"/>
        <v>1261321</v>
      </c>
    </row>
    <row r="102" spans="1:132" s="102" customFormat="1" ht="15" hidden="1" customHeight="1">
      <c r="A102" s="102" t="s">
        <v>505</v>
      </c>
      <c r="B102" s="305">
        <f>SUM(B57-B101)</f>
        <v>0</v>
      </c>
      <c r="C102" s="305">
        <f>SUM(C57-C101)</f>
        <v>0</v>
      </c>
      <c r="D102" s="305">
        <f>SUM(B102+C102)</f>
        <v>0</v>
      </c>
      <c r="E102" s="305">
        <f>SUM(E57-E101)</f>
        <v>0</v>
      </c>
      <c r="F102" s="305">
        <f>SUM(F57-F101)</f>
        <v>0</v>
      </c>
      <c r="G102" s="305">
        <f>SUM(E102+F102)</f>
        <v>0</v>
      </c>
      <c r="H102" s="305">
        <f>SUM(H57-H101)</f>
        <v>0</v>
      </c>
      <c r="I102" s="305">
        <f>SUM(I57-I101)</f>
        <v>0</v>
      </c>
      <c r="J102" s="305">
        <f>SUM(H102+I102)</f>
        <v>0</v>
      </c>
      <c r="K102" s="305">
        <f>SUM(K57-K101)</f>
        <v>0</v>
      </c>
      <c r="L102" s="305">
        <f>SUM(L57-L101)</f>
        <v>0</v>
      </c>
      <c r="M102" s="305">
        <f>SUM(K102+L102)</f>
        <v>0</v>
      </c>
      <c r="N102" s="305">
        <f>SUM(N57-N101)</f>
        <v>0</v>
      </c>
      <c r="O102" s="305">
        <f>SUM(O57-O101)</f>
        <v>0</v>
      </c>
      <c r="P102" s="305">
        <f>SUM(N102+O102)</f>
        <v>0</v>
      </c>
      <c r="Q102" s="305">
        <f>SUM(Q57-Q101)</f>
        <v>0</v>
      </c>
      <c r="R102" s="305">
        <f>SUM(R57-R101)</f>
        <v>0</v>
      </c>
      <c r="S102" s="305">
        <f>SUM(Q102+R102)</f>
        <v>0</v>
      </c>
      <c r="T102" s="305">
        <f>SUM(T57-T101)</f>
        <v>0</v>
      </c>
      <c r="U102" s="305">
        <f>SUM(U57-U101)</f>
        <v>0</v>
      </c>
      <c r="V102" s="305">
        <f>SUM(T102+U102)</f>
        <v>0</v>
      </c>
      <c r="W102" s="305">
        <v>0</v>
      </c>
      <c r="X102" s="305">
        <f>SUM(X57-X101)</f>
        <v>0</v>
      </c>
      <c r="Y102" s="305">
        <f>SUM(W102+X102)</f>
        <v>0</v>
      </c>
      <c r="Z102" s="305">
        <f>SUM(Z57-Z101)</f>
        <v>0</v>
      </c>
      <c r="AA102" s="100">
        <f>SUM(AA57-AA101)</f>
        <v>0</v>
      </c>
      <c r="AB102" s="305">
        <f>SUM(Z102+AA102)</f>
        <v>0</v>
      </c>
      <c r="AC102" s="305">
        <f>SUM(AC57-AC101)</f>
        <v>0</v>
      </c>
      <c r="AD102" s="100">
        <f>SUM(AD57-AD101)</f>
        <v>0</v>
      </c>
      <c r="AE102" s="305">
        <f>SUM(AC102+AD102)</f>
        <v>0</v>
      </c>
      <c r="AF102" s="305">
        <f>SUM(AF57-AF101)</f>
        <v>0</v>
      </c>
      <c r="AG102" s="100">
        <f>SUM(AG57-AG101)</f>
        <v>0</v>
      </c>
      <c r="AH102" s="305">
        <f>SUM(AF102+AG102)</f>
        <v>0</v>
      </c>
      <c r="AI102" s="305">
        <f>SUM(AI57-AI101)</f>
        <v>0</v>
      </c>
      <c r="AJ102" s="100">
        <f>SUM(AJ57-AJ101)</f>
        <v>0</v>
      </c>
      <c r="AK102" s="305">
        <f>SUM(AI102+AJ102)</f>
        <v>0</v>
      </c>
      <c r="AL102" s="305">
        <f>SUM(AL57-AL101)</f>
        <v>0</v>
      </c>
      <c r="AM102" s="100">
        <f>SUM(AM57-AM101)</f>
        <v>0</v>
      </c>
      <c r="AN102" s="305">
        <f>SUM(AL102+AM102)</f>
        <v>0</v>
      </c>
      <c r="AO102" s="305">
        <f>SUM(AO57-AO101)</f>
        <v>0</v>
      </c>
      <c r="AP102" s="100">
        <f>SUM(AP57-AP101)</f>
        <v>0</v>
      </c>
      <c r="AQ102" s="305">
        <f>SUM(AO102+AP102)</f>
        <v>0</v>
      </c>
      <c r="AR102" s="101">
        <f>SUM(AR57-AR101)</f>
        <v>0</v>
      </c>
      <c r="AS102" s="101">
        <f>SUM(AS57-AS101)</f>
        <v>0</v>
      </c>
      <c r="AT102" s="463">
        <f>SUM(AR102+AS102)</f>
        <v>0</v>
      </c>
      <c r="EB102" s="306">
        <f>EB57-EB101</f>
        <v>0</v>
      </c>
    </row>
    <row r="103" spans="1:132" ht="15" customHeight="1"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</row>
    <row r="104" spans="1:132" ht="15" customHeight="1"/>
    <row r="105" spans="1:132" ht="15" customHeight="1">
      <c r="AR105" s="100"/>
    </row>
    <row r="106" spans="1:132" ht="15" customHeight="1"/>
    <row r="107" spans="1:132" ht="15" customHeight="1"/>
    <row r="108" spans="1:132" ht="15" customHeight="1"/>
    <row r="109" spans="1:132" ht="15" customHeight="1"/>
    <row r="110" spans="1:132" ht="15" customHeight="1"/>
    <row r="111" spans="1:132" ht="15" customHeight="1"/>
    <row r="112" spans="1:13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</sheetData>
  <mergeCells count="46">
    <mergeCell ref="W4:Y4"/>
    <mergeCell ref="Z3:AB3"/>
    <mergeCell ref="AC3:AE3"/>
    <mergeCell ref="AF3:AH3"/>
    <mergeCell ref="AI3:AK3"/>
    <mergeCell ref="AR2:AT2"/>
    <mergeCell ref="B3:D3"/>
    <mergeCell ref="E3:G3"/>
    <mergeCell ref="H3:J3"/>
    <mergeCell ref="K3:M3"/>
    <mergeCell ref="N3:P3"/>
    <mergeCell ref="Q3:S3"/>
    <mergeCell ref="T3:V3"/>
    <mergeCell ref="W3:Y3"/>
    <mergeCell ref="AR3:AT3"/>
    <mergeCell ref="Q2:S2"/>
    <mergeCell ref="T2:V2"/>
    <mergeCell ref="AO3:AQ3"/>
    <mergeCell ref="AL3:AN3"/>
    <mergeCell ref="W1:Y1"/>
    <mergeCell ref="AO1:AQ1"/>
    <mergeCell ref="W2:Y2"/>
    <mergeCell ref="Z2:AB2"/>
    <mergeCell ref="AC2:AE2"/>
    <mergeCell ref="AF2:AH2"/>
    <mergeCell ref="AO2:AQ2"/>
    <mergeCell ref="AI2:AK2"/>
    <mergeCell ref="AL2:AN2"/>
    <mergeCell ref="AL1:AN1"/>
    <mergeCell ref="Z1:AB1"/>
    <mergeCell ref="AR1:AT1"/>
    <mergeCell ref="B2:D2"/>
    <mergeCell ref="E2:G2"/>
    <mergeCell ref="H2:J2"/>
    <mergeCell ref="K2:M2"/>
    <mergeCell ref="N2:P2"/>
    <mergeCell ref="Q1:S1"/>
    <mergeCell ref="B1:D1"/>
    <mergeCell ref="E1:G1"/>
    <mergeCell ref="H1:J1"/>
    <mergeCell ref="AC1:AE1"/>
    <mergeCell ref="AF1:AH1"/>
    <mergeCell ref="AI1:AK1"/>
    <mergeCell ref="K1:M1"/>
    <mergeCell ref="N1:P1"/>
    <mergeCell ref="T1:V1"/>
  </mergeCells>
  <phoneticPr fontId="17" type="noConversion"/>
  <printOptions horizontalCentered="1" verticalCentered="1"/>
  <pageMargins left="0.43307086614173229" right="0.39370078740157483" top="1.0236220472440944" bottom="0.39370078740157483" header="7.874015748031496E-2" footer="0.19685039370078741"/>
  <pageSetup paperSize="9" scale="65" orientation="portrait" verticalDpi="300" r:id="rId1"/>
  <headerFooter alignWithMargins="0">
    <oddHeader xml:space="preserve">&amp;C&amp;"Arial CE,Félkövér"&amp;11
Állami fenntartású intézmények  2014. évi önkormányzati költségeinek bemutatása (eFt)
&amp;R&amp;8 4.1. m. a 21/2015 (V.4.) önkormányzati rendelethez&amp;10
</oddHeader>
    <oddFooter>&amp;C&amp;P. oldal</oddFooter>
  </headerFooter>
  <colBreaks count="5" manualBreakCount="5">
    <brk id="7" max="101" man="1"/>
    <brk id="13" max="101" man="1"/>
    <brk id="22" max="101" man="1"/>
    <brk id="31" max="101" man="1"/>
    <brk id="40" max="101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/>
  <dimension ref="A1:AR163"/>
  <sheetViews>
    <sheetView view="pageBreakPreview" zoomScale="80" zoomScaleNormal="10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.75"/>
  <cols>
    <col min="1" max="1" width="53.140625" style="70" customWidth="1"/>
    <col min="2" max="16" width="13.7109375" style="70" customWidth="1"/>
    <col min="17" max="19" width="13.7109375" style="70" hidden="1" customWidth="1"/>
    <col min="20" max="31" width="13.7109375" style="70" customWidth="1"/>
    <col min="32" max="33" width="13.7109375" style="52" customWidth="1"/>
    <col min="34" max="34" width="13.7109375" style="70" customWidth="1"/>
    <col min="35" max="35" width="11.28515625" style="70" hidden="1" customWidth="1"/>
    <col min="36" max="36" width="10.28515625" style="70" hidden="1" customWidth="1"/>
    <col min="37" max="38" width="11.28515625" style="70" hidden="1" customWidth="1"/>
    <col min="39" max="39" width="10.42578125" style="70" hidden="1" customWidth="1"/>
    <col min="40" max="40" width="11.140625" style="52" customWidth="1"/>
    <col min="41" max="41" width="10.42578125" style="52" customWidth="1"/>
    <col min="42" max="16384" width="9.140625" style="70"/>
  </cols>
  <sheetData>
    <row r="1" spans="1:41" s="108" customFormat="1" ht="10.5" customHeight="1">
      <c r="A1" s="219" t="s">
        <v>167</v>
      </c>
      <c r="B1" s="518"/>
      <c r="C1" s="227">
        <v>1</v>
      </c>
      <c r="D1" s="715"/>
      <c r="E1" s="518"/>
      <c r="F1" s="227">
        <v>2</v>
      </c>
      <c r="G1" s="715"/>
      <c r="H1" s="518"/>
      <c r="I1" s="227">
        <v>3</v>
      </c>
      <c r="J1" s="715"/>
      <c r="K1" s="518"/>
      <c r="L1" s="227">
        <v>4</v>
      </c>
      <c r="M1" s="715"/>
      <c r="N1" s="518"/>
      <c r="O1" s="227">
        <v>5</v>
      </c>
      <c r="P1" s="715"/>
      <c r="Q1" s="518"/>
      <c r="R1" s="227">
        <v>6</v>
      </c>
      <c r="S1" s="715"/>
      <c r="T1" s="518"/>
      <c r="U1" s="227">
        <v>7</v>
      </c>
      <c r="V1" s="715"/>
      <c r="W1" s="518"/>
      <c r="X1" s="227">
        <v>5</v>
      </c>
      <c r="Y1" s="715"/>
      <c r="Z1" s="518"/>
      <c r="AA1" s="227">
        <v>6</v>
      </c>
      <c r="AB1" s="715"/>
      <c r="AC1" s="518"/>
      <c r="AD1" s="227">
        <v>7</v>
      </c>
      <c r="AE1" s="715"/>
      <c r="AF1" s="716"/>
      <c r="AG1" s="717" t="s">
        <v>573</v>
      </c>
      <c r="AH1" s="715"/>
      <c r="AI1" s="718"/>
      <c r="AJ1" s="227">
        <v>34</v>
      </c>
      <c r="AK1" s="719"/>
      <c r="AL1" s="720"/>
      <c r="AN1" s="311"/>
      <c r="AO1" s="311"/>
    </row>
    <row r="2" spans="1:41" ht="42" customHeight="1">
      <c r="A2" s="219" t="s">
        <v>492</v>
      </c>
      <c r="B2" s="1352" t="s">
        <v>366</v>
      </c>
      <c r="C2" s="1371"/>
      <c r="D2" s="1372"/>
      <c r="E2" s="1352" t="s">
        <v>368</v>
      </c>
      <c r="F2" s="1371"/>
      <c r="G2" s="1372"/>
      <c r="H2" s="1352" t="s">
        <v>381</v>
      </c>
      <c r="I2" s="1371"/>
      <c r="J2" s="1372"/>
      <c r="K2" s="1352" t="s">
        <v>385</v>
      </c>
      <c r="L2" s="1371"/>
      <c r="M2" s="1372"/>
      <c r="N2" s="1352" t="s">
        <v>1191</v>
      </c>
      <c r="O2" s="1371"/>
      <c r="P2" s="1372"/>
      <c r="Q2" s="1352" t="s">
        <v>883</v>
      </c>
      <c r="R2" s="1381"/>
      <c r="S2" s="1382"/>
      <c r="T2" s="1352" t="s">
        <v>369</v>
      </c>
      <c r="U2" s="1353"/>
      <c r="V2" s="1354"/>
      <c r="W2" s="1352" t="s">
        <v>371</v>
      </c>
      <c r="X2" s="1353"/>
      <c r="Y2" s="1354"/>
      <c r="Z2" s="1352" t="s">
        <v>373</v>
      </c>
      <c r="AA2" s="1391"/>
      <c r="AB2" s="1392"/>
      <c r="AC2" s="1352" t="s">
        <v>379</v>
      </c>
      <c r="AD2" s="1371"/>
      <c r="AE2" s="1372"/>
      <c r="AF2" s="1388" t="s">
        <v>457</v>
      </c>
      <c r="AG2" s="1389"/>
      <c r="AH2" s="1390"/>
      <c r="AI2" s="1385" t="s">
        <v>321</v>
      </c>
      <c r="AJ2" s="1386"/>
      <c r="AK2" s="1387"/>
      <c r="AL2" s="481"/>
    </row>
    <row r="3" spans="1:41" s="136" customFormat="1" ht="10.5" customHeight="1">
      <c r="A3" s="219" t="s">
        <v>758</v>
      </c>
      <c r="B3" s="1373" t="s">
        <v>365</v>
      </c>
      <c r="C3" s="1374"/>
      <c r="D3" s="1375"/>
      <c r="E3" s="1373" t="s">
        <v>367</v>
      </c>
      <c r="F3" s="1374"/>
      <c r="G3" s="1375"/>
      <c r="H3" s="1373" t="s">
        <v>380</v>
      </c>
      <c r="I3" s="1374"/>
      <c r="J3" s="1375"/>
      <c r="K3" s="1373" t="s">
        <v>384</v>
      </c>
      <c r="L3" s="1374"/>
      <c r="M3" s="1375"/>
      <c r="N3" s="1373" t="s">
        <v>386</v>
      </c>
      <c r="O3" s="1374"/>
      <c r="P3" s="1375"/>
      <c r="Q3" s="1373" t="s">
        <v>442</v>
      </c>
      <c r="R3" s="1383"/>
      <c r="S3" s="1384"/>
      <c r="T3" s="1393">
        <v>104051</v>
      </c>
      <c r="U3" s="1394"/>
      <c r="V3" s="1395"/>
      <c r="W3" s="1373" t="s">
        <v>370</v>
      </c>
      <c r="X3" s="1383"/>
      <c r="Y3" s="1384"/>
      <c r="Z3" s="1373" t="s">
        <v>372</v>
      </c>
      <c r="AA3" s="1383" t="s">
        <v>372</v>
      </c>
      <c r="AB3" s="1384"/>
      <c r="AC3" s="1373" t="s">
        <v>378</v>
      </c>
      <c r="AD3" s="1350"/>
      <c r="AE3" s="1351"/>
      <c r="AF3" s="398"/>
      <c r="AG3" s="494"/>
      <c r="AH3" s="985"/>
      <c r="AI3" s="521"/>
      <c r="AJ3" s="522"/>
      <c r="AK3" s="523"/>
      <c r="AL3" s="514"/>
      <c r="AN3" s="140"/>
      <c r="AO3" s="140"/>
    </row>
    <row r="4" spans="1:41" ht="16.5" hidden="1" customHeight="1">
      <c r="A4" s="219"/>
      <c r="B4" s="1376"/>
      <c r="C4" s="1379"/>
      <c r="D4" s="1380"/>
      <c r="E4" s="1376"/>
      <c r="F4" s="1377"/>
      <c r="G4" s="1378"/>
      <c r="H4" s="1376"/>
      <c r="I4" s="1377"/>
      <c r="J4" s="1378"/>
      <c r="K4" s="1376"/>
      <c r="L4" s="1377"/>
      <c r="M4" s="1378"/>
      <c r="N4" s="1376"/>
      <c r="O4" s="1377"/>
      <c r="P4" s="1378"/>
      <c r="Q4" s="1376"/>
      <c r="R4" s="1379"/>
      <c r="S4" s="1380"/>
      <c r="T4" s="1376"/>
      <c r="U4" s="1379"/>
      <c r="V4" s="1380"/>
      <c r="W4" s="1376"/>
      <c r="X4" s="1379"/>
      <c r="Y4" s="1380"/>
      <c r="Z4" s="1376"/>
      <c r="AA4" s="1379"/>
      <c r="AB4" s="1380"/>
      <c r="AC4" s="1376"/>
      <c r="AD4" s="1379"/>
      <c r="AE4" s="1380"/>
      <c r="AF4" s="1376"/>
      <c r="AG4" s="1379"/>
      <c r="AH4" s="1380"/>
      <c r="AI4" s="1396" t="s">
        <v>277</v>
      </c>
      <c r="AJ4" s="1350"/>
      <c r="AK4" s="1351"/>
      <c r="AL4" s="456"/>
    </row>
    <row r="5" spans="1:41" s="108" customFormat="1" ht="36">
      <c r="A5" s="310" t="s">
        <v>28</v>
      </c>
      <c r="B5" s="251" t="s">
        <v>754</v>
      </c>
      <c r="C5" s="326" t="s">
        <v>905</v>
      </c>
      <c r="D5" s="251" t="s">
        <v>906</v>
      </c>
      <c r="E5" s="251" t="s">
        <v>754</v>
      </c>
      <c r="F5" s="326" t="s">
        <v>905</v>
      </c>
      <c r="G5" s="251" t="s">
        <v>906</v>
      </c>
      <c r="H5" s="251" t="s">
        <v>754</v>
      </c>
      <c r="I5" s="326" t="s">
        <v>905</v>
      </c>
      <c r="J5" s="251" t="s">
        <v>906</v>
      </c>
      <c r="K5" s="251" t="s">
        <v>754</v>
      </c>
      <c r="L5" s="326" t="s">
        <v>905</v>
      </c>
      <c r="M5" s="251" t="s">
        <v>906</v>
      </c>
      <c r="N5" s="251" t="s">
        <v>754</v>
      </c>
      <c r="O5" s="326" t="s">
        <v>905</v>
      </c>
      <c r="P5" s="251" t="s">
        <v>906</v>
      </c>
      <c r="Q5" s="251" t="s">
        <v>754</v>
      </c>
      <c r="R5" s="326" t="s">
        <v>905</v>
      </c>
      <c r="S5" s="251" t="s">
        <v>906</v>
      </c>
      <c r="T5" s="251" t="s">
        <v>754</v>
      </c>
      <c r="U5" s="326" t="s">
        <v>905</v>
      </c>
      <c r="V5" s="251" t="s">
        <v>906</v>
      </c>
      <c r="W5" s="251" t="s">
        <v>754</v>
      </c>
      <c r="X5" s="326" t="s">
        <v>905</v>
      </c>
      <c r="Y5" s="251" t="s">
        <v>906</v>
      </c>
      <c r="Z5" s="251" t="s">
        <v>754</v>
      </c>
      <c r="AA5" s="326" t="s">
        <v>905</v>
      </c>
      <c r="AB5" s="251" t="s">
        <v>906</v>
      </c>
      <c r="AC5" s="251" t="s">
        <v>754</v>
      </c>
      <c r="AD5" s="326" t="s">
        <v>905</v>
      </c>
      <c r="AE5" s="251" t="s">
        <v>906</v>
      </c>
      <c r="AF5" s="251" t="s">
        <v>754</v>
      </c>
      <c r="AG5" s="326" t="s">
        <v>905</v>
      </c>
      <c r="AH5" s="251" t="s">
        <v>906</v>
      </c>
      <c r="AI5" s="251" t="s">
        <v>754</v>
      </c>
      <c r="AJ5" s="326" t="s">
        <v>905</v>
      </c>
      <c r="AK5" s="251" t="s">
        <v>907</v>
      </c>
      <c r="AL5" s="515"/>
      <c r="AM5" s="108" t="s">
        <v>908</v>
      </c>
      <c r="AN5" s="311"/>
      <c r="AO5" s="311"/>
    </row>
    <row r="6" spans="1:41" s="110" customFormat="1" ht="10.5" customHeight="1">
      <c r="A6" s="712"/>
      <c r="B6" s="721" t="s">
        <v>332</v>
      </c>
      <c r="C6" s="721" t="s">
        <v>165</v>
      </c>
      <c r="D6" s="721" t="s">
        <v>159</v>
      </c>
      <c r="E6" s="721" t="s">
        <v>160</v>
      </c>
      <c r="F6" s="721" t="s">
        <v>1209</v>
      </c>
      <c r="G6" s="721" t="s">
        <v>1210</v>
      </c>
      <c r="H6" s="721" t="s">
        <v>1211</v>
      </c>
      <c r="I6" s="721" t="s">
        <v>1226</v>
      </c>
      <c r="J6" s="721" t="s">
        <v>1227</v>
      </c>
      <c r="K6" s="721" t="s">
        <v>224</v>
      </c>
      <c r="L6" s="721" t="s">
        <v>1228</v>
      </c>
      <c r="M6" s="721" t="s">
        <v>986</v>
      </c>
      <c r="N6" s="721" t="s">
        <v>987</v>
      </c>
      <c r="O6" s="721" t="s">
        <v>988</v>
      </c>
      <c r="P6" s="721" t="s">
        <v>989</v>
      </c>
      <c r="Q6" s="721" t="s">
        <v>990</v>
      </c>
      <c r="R6" s="721" t="s">
        <v>506</v>
      </c>
      <c r="S6" s="721" t="s">
        <v>991</v>
      </c>
      <c r="T6" s="722" t="s">
        <v>990</v>
      </c>
      <c r="U6" s="722" t="s">
        <v>506</v>
      </c>
      <c r="V6" s="722" t="s">
        <v>991</v>
      </c>
      <c r="W6" s="722" t="s">
        <v>992</v>
      </c>
      <c r="X6" s="722" t="s">
        <v>511</v>
      </c>
      <c r="Y6" s="722" t="s">
        <v>1224</v>
      </c>
      <c r="Z6" s="722" t="s">
        <v>1225</v>
      </c>
      <c r="AA6" s="722" t="s">
        <v>348</v>
      </c>
      <c r="AB6" s="722" t="s">
        <v>349</v>
      </c>
      <c r="AC6" s="722" t="s">
        <v>350</v>
      </c>
      <c r="AD6" s="722" t="s">
        <v>351</v>
      </c>
      <c r="AE6" s="722" t="s">
        <v>352</v>
      </c>
      <c r="AF6" s="722" t="s">
        <v>520</v>
      </c>
      <c r="AG6" s="722" t="s">
        <v>521</v>
      </c>
      <c r="AH6" s="722" t="s">
        <v>1197</v>
      </c>
      <c r="AI6" s="721" t="s">
        <v>1192</v>
      </c>
      <c r="AJ6" s="721" t="s">
        <v>1193</v>
      </c>
      <c r="AK6" s="721" t="s">
        <v>1194</v>
      </c>
      <c r="AL6" s="723"/>
      <c r="AN6" s="724"/>
      <c r="AO6" s="724"/>
    </row>
    <row r="7" spans="1:41" s="111" customFormat="1" ht="9" customHeight="1">
      <c r="A7" s="255"/>
      <c r="B7" s="147"/>
      <c r="C7" s="147"/>
      <c r="D7" s="252"/>
      <c r="E7" s="147"/>
      <c r="F7" s="147"/>
      <c r="G7" s="252"/>
      <c r="H7" s="147"/>
      <c r="I7" s="147"/>
      <c r="J7" s="252"/>
      <c r="K7" s="147"/>
      <c r="L7" s="147"/>
      <c r="M7" s="252"/>
      <c r="N7" s="147"/>
      <c r="O7" s="147"/>
      <c r="P7" s="252"/>
      <c r="Q7" s="147"/>
      <c r="R7" s="147"/>
      <c r="S7" s="252"/>
      <c r="T7" s="147"/>
      <c r="U7" s="147"/>
      <c r="V7" s="252"/>
      <c r="W7" s="147"/>
      <c r="X7" s="147"/>
      <c r="Y7" s="252"/>
      <c r="Z7" s="147"/>
      <c r="AA7" s="147"/>
      <c r="AB7" s="252"/>
      <c r="AC7" s="147"/>
      <c r="AD7" s="147"/>
      <c r="AE7" s="252"/>
      <c r="AF7" s="45"/>
      <c r="AG7" s="45"/>
      <c r="AH7" s="252"/>
      <c r="AI7" s="50"/>
      <c r="AJ7" s="50"/>
      <c r="AK7" s="104"/>
      <c r="AL7" s="104"/>
      <c r="AN7" s="52"/>
      <c r="AO7" s="52"/>
    </row>
    <row r="8" spans="1:41" s="111" customFormat="1" ht="15" customHeight="1">
      <c r="A8" s="255" t="s">
        <v>759</v>
      </c>
      <c r="B8" s="147">
        <v>188</v>
      </c>
      <c r="C8" s="147">
        <v>188</v>
      </c>
      <c r="D8" s="252">
        <v>188</v>
      </c>
      <c r="E8" s="252">
        <v>15</v>
      </c>
      <c r="F8" s="252">
        <v>15</v>
      </c>
      <c r="G8" s="252">
        <v>15</v>
      </c>
      <c r="H8" s="252">
        <v>2</v>
      </c>
      <c r="I8" s="252">
        <v>2</v>
      </c>
      <c r="J8" s="252">
        <v>2</v>
      </c>
      <c r="K8" s="252"/>
      <c r="L8" s="252">
        <v>0</v>
      </c>
      <c r="M8" s="252"/>
      <c r="N8" s="147">
        <v>12</v>
      </c>
      <c r="O8" s="147">
        <v>12</v>
      </c>
      <c r="P8" s="252">
        <v>12</v>
      </c>
      <c r="Q8" s="147"/>
      <c r="R8" s="147"/>
      <c r="S8" s="252">
        <f>SUM(Q8+R8)</f>
        <v>0</v>
      </c>
      <c r="T8" s="147"/>
      <c r="U8" s="147">
        <v>0</v>
      </c>
      <c r="V8" s="252"/>
      <c r="W8" s="147">
        <v>0</v>
      </c>
      <c r="X8" s="147">
        <v>0</v>
      </c>
      <c r="Y8" s="252"/>
      <c r="Z8" s="147"/>
      <c r="AA8" s="147">
        <v>0</v>
      </c>
      <c r="AB8" s="252"/>
      <c r="AC8" s="147"/>
      <c r="AD8" s="147">
        <v>0</v>
      </c>
      <c r="AE8" s="252"/>
      <c r="AF8" s="257">
        <f>B8+E8+H8+K8+N8+Q8+T8+W8+Z8+AC8</f>
        <v>217</v>
      </c>
      <c r="AG8" s="257">
        <f>C8+F8+I8+L8+O8+R8+U8+X8+AA8+AD8</f>
        <v>217</v>
      </c>
      <c r="AH8" s="257">
        <f>D8+G8+J8+M8+P8+S8+V8+Y8+AB8+AE8</f>
        <v>217</v>
      </c>
      <c r="AI8" s="50"/>
      <c r="AJ8" s="50"/>
      <c r="AK8" s="104"/>
      <c r="AL8" s="104"/>
      <c r="AN8" s="52"/>
      <c r="AO8" s="52"/>
    </row>
    <row r="9" spans="1:41" s="111" customFormat="1" ht="12" customHeight="1">
      <c r="A9" s="973" t="s">
        <v>781</v>
      </c>
      <c r="B9" s="147"/>
      <c r="C9" s="147">
        <v>188</v>
      </c>
      <c r="D9" s="252">
        <v>188</v>
      </c>
      <c r="E9" s="252"/>
      <c r="F9" s="252">
        <v>15</v>
      </c>
      <c r="G9" s="252">
        <v>15</v>
      </c>
      <c r="H9" s="252"/>
      <c r="I9" s="252">
        <v>2</v>
      </c>
      <c r="J9" s="252">
        <v>2</v>
      </c>
      <c r="K9" s="252"/>
      <c r="L9" s="252">
        <v>0</v>
      </c>
      <c r="M9" s="252"/>
      <c r="N9" s="147"/>
      <c r="O9" s="147">
        <v>12</v>
      </c>
      <c r="P9" s="252">
        <v>12</v>
      </c>
      <c r="Q9" s="147"/>
      <c r="R9" s="147"/>
      <c r="S9" s="252">
        <f>SUM(Q9+R9)</f>
        <v>0</v>
      </c>
      <c r="T9" s="147"/>
      <c r="U9" s="147">
        <v>0</v>
      </c>
      <c r="V9" s="252"/>
      <c r="W9" s="147"/>
      <c r="X9" s="147">
        <v>0</v>
      </c>
      <c r="Y9" s="252"/>
      <c r="Z9" s="147"/>
      <c r="AA9" s="147">
        <v>0</v>
      </c>
      <c r="AB9" s="252"/>
      <c r="AC9" s="147"/>
      <c r="AD9" s="147">
        <v>0</v>
      </c>
      <c r="AE9" s="252"/>
      <c r="AF9" s="45">
        <f t="shared" ref="AF9:AG12" si="0">B9+E9+N9+T9+W9+Z9+AC9</f>
        <v>0</v>
      </c>
      <c r="AG9" s="257">
        <f t="shared" ref="AG9:AG10" si="1">C9+F9+I9+L9+O9+R9+U9+X9+AA9+AD9</f>
        <v>217</v>
      </c>
      <c r="AH9" s="257">
        <f t="shared" ref="AH9:AH12" si="2">D9+G9+J9+M9+P9+S9+V9+Y9+AB9+AE9</f>
        <v>217</v>
      </c>
      <c r="AI9" s="50"/>
      <c r="AJ9" s="50"/>
      <c r="AK9" s="104"/>
      <c r="AL9" s="104"/>
      <c r="AN9" s="52"/>
      <c r="AO9" s="52"/>
    </row>
    <row r="10" spans="1:41" s="111" customFormat="1" ht="12" customHeight="1">
      <c r="A10" s="973" t="s">
        <v>1367</v>
      </c>
      <c r="B10" s="147"/>
      <c r="C10" s="147">
        <v>188</v>
      </c>
      <c r="D10" s="252">
        <v>188</v>
      </c>
      <c r="E10" s="252"/>
      <c r="F10" s="252">
        <v>15</v>
      </c>
      <c r="G10" s="252">
        <v>15</v>
      </c>
      <c r="H10" s="252"/>
      <c r="I10" s="252">
        <v>2</v>
      </c>
      <c r="J10" s="252">
        <v>2</v>
      </c>
      <c r="K10" s="252"/>
      <c r="L10" s="252">
        <v>0</v>
      </c>
      <c r="M10" s="252"/>
      <c r="N10" s="147"/>
      <c r="O10" s="147">
        <v>12</v>
      </c>
      <c r="P10" s="252">
        <v>12</v>
      </c>
      <c r="Q10" s="147"/>
      <c r="R10" s="147"/>
      <c r="S10" s="252">
        <f>SUM(Q10+R10)</f>
        <v>0</v>
      </c>
      <c r="T10" s="147"/>
      <c r="U10" s="147">
        <v>0</v>
      </c>
      <c r="V10" s="252"/>
      <c r="W10" s="147"/>
      <c r="X10" s="147">
        <v>0</v>
      </c>
      <c r="Y10" s="252"/>
      <c r="Z10" s="147"/>
      <c r="AA10" s="147">
        <v>0</v>
      </c>
      <c r="AB10" s="252"/>
      <c r="AC10" s="147"/>
      <c r="AD10" s="147">
        <v>0</v>
      </c>
      <c r="AE10" s="252"/>
      <c r="AF10" s="45">
        <f t="shared" si="0"/>
        <v>0</v>
      </c>
      <c r="AG10" s="257">
        <f t="shared" si="1"/>
        <v>217</v>
      </c>
      <c r="AH10" s="257">
        <f t="shared" si="2"/>
        <v>217</v>
      </c>
      <c r="AI10" s="50"/>
      <c r="AJ10" s="50"/>
      <c r="AK10" s="104"/>
      <c r="AL10" s="104"/>
      <c r="AN10" s="52"/>
      <c r="AO10" s="52"/>
    </row>
    <row r="11" spans="1:41" s="111" customFormat="1" ht="12" hidden="1" customHeight="1">
      <c r="A11" s="255"/>
      <c r="B11" s="147"/>
      <c r="C11" s="147">
        <v>0</v>
      </c>
      <c r="D11" s="252"/>
      <c r="E11" s="252"/>
      <c r="F11" s="252">
        <v>0</v>
      </c>
      <c r="G11" s="252"/>
      <c r="H11" s="252"/>
      <c r="I11" s="252">
        <v>0</v>
      </c>
      <c r="J11" s="252"/>
      <c r="K11" s="252"/>
      <c r="L11" s="252">
        <v>0</v>
      </c>
      <c r="M11" s="252"/>
      <c r="N11" s="147"/>
      <c r="O11" s="147"/>
      <c r="P11" s="252"/>
      <c r="Q11" s="147"/>
      <c r="R11" s="147"/>
      <c r="S11" s="252">
        <f>SUM(Q11+R11)</f>
        <v>0</v>
      </c>
      <c r="T11" s="147"/>
      <c r="U11" s="147">
        <v>0</v>
      </c>
      <c r="V11" s="252"/>
      <c r="W11" s="147"/>
      <c r="X11" s="147">
        <v>0</v>
      </c>
      <c r="Y11" s="252"/>
      <c r="Z11" s="147"/>
      <c r="AA11" s="147">
        <v>0</v>
      </c>
      <c r="AB11" s="252"/>
      <c r="AC11" s="147"/>
      <c r="AD11" s="147">
        <v>0</v>
      </c>
      <c r="AE11" s="252"/>
      <c r="AF11" s="45">
        <f t="shared" si="0"/>
        <v>0</v>
      </c>
      <c r="AG11" s="45">
        <f t="shared" si="0"/>
        <v>0</v>
      </c>
      <c r="AH11" s="257">
        <f t="shared" si="2"/>
        <v>0</v>
      </c>
      <c r="AI11" s="50"/>
      <c r="AJ11" s="50"/>
      <c r="AK11" s="104"/>
      <c r="AL11" s="104"/>
      <c r="AN11" s="52"/>
      <c r="AO11" s="52"/>
    </row>
    <row r="12" spans="1:41" s="111" customFormat="1" ht="12" hidden="1" customHeight="1">
      <c r="A12" s="255" t="s">
        <v>1009</v>
      </c>
      <c r="B12" s="147">
        <v>0</v>
      </c>
      <c r="C12" s="147">
        <v>0</v>
      </c>
      <c r="D12" s="252"/>
      <c r="E12" s="252"/>
      <c r="F12" s="252">
        <v>0</v>
      </c>
      <c r="G12" s="252"/>
      <c r="H12" s="252"/>
      <c r="I12" s="252">
        <v>0</v>
      </c>
      <c r="J12" s="252"/>
      <c r="K12" s="252"/>
      <c r="L12" s="252">
        <v>0</v>
      </c>
      <c r="M12" s="252"/>
      <c r="N12" s="147"/>
      <c r="O12" s="147">
        <v>0</v>
      </c>
      <c r="P12" s="252"/>
      <c r="Q12" s="147"/>
      <c r="R12" s="147"/>
      <c r="S12" s="252">
        <f>SUM(Q12+R12)</f>
        <v>0</v>
      </c>
      <c r="T12" s="147"/>
      <c r="U12" s="147">
        <v>0</v>
      </c>
      <c r="V12" s="252"/>
      <c r="W12" s="147"/>
      <c r="X12" s="147">
        <v>0</v>
      </c>
      <c r="Y12" s="252"/>
      <c r="Z12" s="147"/>
      <c r="AA12" s="147">
        <v>0</v>
      </c>
      <c r="AB12" s="252"/>
      <c r="AC12" s="147"/>
      <c r="AD12" s="147">
        <v>0</v>
      </c>
      <c r="AE12" s="252"/>
      <c r="AF12" s="45">
        <f t="shared" si="0"/>
        <v>0</v>
      </c>
      <c r="AG12" s="45">
        <f t="shared" si="0"/>
        <v>0</v>
      </c>
      <c r="AH12" s="257">
        <f t="shared" si="2"/>
        <v>0</v>
      </c>
      <c r="AI12" s="50" t="e">
        <f>AF12+#REF!</f>
        <v>#REF!</v>
      </c>
      <c r="AJ12" s="50" t="e">
        <f>AG12+#REF!</f>
        <v>#REF!</v>
      </c>
      <c r="AK12" s="104" t="e">
        <f>SUM(AI12+AJ12)</f>
        <v>#REF!</v>
      </c>
      <c r="AL12" s="104"/>
      <c r="AN12" s="52"/>
      <c r="AO12" s="52"/>
    </row>
    <row r="13" spans="1:41" s="111" customFormat="1" ht="13.5" customHeight="1">
      <c r="A13" s="255"/>
      <c r="B13" s="147"/>
      <c r="C13" s="147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147"/>
      <c r="O13" s="147"/>
      <c r="P13" s="252"/>
      <c r="Q13" s="147"/>
      <c r="R13" s="147"/>
      <c r="S13" s="252"/>
      <c r="T13" s="147"/>
      <c r="U13" s="147"/>
      <c r="V13" s="252"/>
      <c r="W13" s="147"/>
      <c r="X13" s="147"/>
      <c r="Y13" s="252"/>
      <c r="Z13" s="147"/>
      <c r="AA13" s="147"/>
      <c r="AB13" s="252"/>
      <c r="AC13" s="147"/>
      <c r="AD13" s="147"/>
      <c r="AE13" s="252"/>
      <c r="AF13" s="45"/>
      <c r="AG13" s="45"/>
      <c r="AH13" s="252"/>
      <c r="AI13" s="50"/>
      <c r="AJ13" s="50"/>
      <c r="AK13" s="104"/>
      <c r="AL13" s="104"/>
      <c r="AN13" s="52"/>
      <c r="AO13" s="52"/>
    </row>
    <row r="14" spans="1:41" ht="15" customHeight="1">
      <c r="A14" s="264" t="s">
        <v>456</v>
      </c>
      <c r="B14" s="52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52"/>
      <c r="O14" s="45"/>
      <c r="P14" s="46"/>
      <c r="Q14" s="52"/>
      <c r="R14" s="45"/>
      <c r="S14" s="46"/>
      <c r="T14" s="46"/>
      <c r="U14" s="45"/>
      <c r="V14" s="46"/>
      <c r="W14" s="46"/>
      <c r="X14" s="45"/>
      <c r="Y14" s="46"/>
      <c r="Z14" s="46"/>
      <c r="AA14" s="45"/>
      <c r="AB14" s="46"/>
      <c r="AC14" s="46"/>
      <c r="AD14" s="45"/>
      <c r="AE14" s="46"/>
      <c r="AG14" s="45"/>
      <c r="AH14" s="46"/>
      <c r="AI14" s="51"/>
      <c r="AJ14" s="51"/>
      <c r="AK14" s="51"/>
      <c r="AL14" s="51"/>
    </row>
    <row r="15" spans="1:41" s="103" customFormat="1" ht="15" hidden="1" customHeight="1">
      <c r="A15" s="197" t="s">
        <v>674</v>
      </c>
      <c r="B15" s="49"/>
      <c r="C15" s="49">
        <v>0</v>
      </c>
      <c r="D15" s="99"/>
      <c r="E15" s="99"/>
      <c r="F15" s="99">
        <v>0</v>
      </c>
      <c r="G15" s="99"/>
      <c r="H15" s="99"/>
      <c r="I15" s="99">
        <v>0</v>
      </c>
      <c r="J15" s="99"/>
      <c r="K15" s="99"/>
      <c r="L15" s="99">
        <v>0</v>
      </c>
      <c r="M15" s="99"/>
      <c r="N15" s="49"/>
      <c r="O15" s="49">
        <v>0</v>
      </c>
      <c r="P15" s="99"/>
      <c r="Q15" s="49"/>
      <c r="R15" s="49"/>
      <c r="S15" s="99">
        <f t="shared" ref="S15:S26" si="3">SUM(Q15+R15)</f>
        <v>0</v>
      </c>
      <c r="T15" s="49"/>
      <c r="U15" s="49">
        <v>0</v>
      </c>
      <c r="V15" s="99"/>
      <c r="W15" s="49"/>
      <c r="X15" s="49">
        <v>0</v>
      </c>
      <c r="Y15" s="99"/>
      <c r="Z15" s="49"/>
      <c r="AA15" s="49">
        <v>0</v>
      </c>
      <c r="AB15" s="99"/>
      <c r="AC15" s="49"/>
      <c r="AD15" s="49">
        <v>0</v>
      </c>
      <c r="AE15" s="99"/>
      <c r="AF15" s="45">
        <f>B15+E15+H15+K15+N15+Q15+T15+W15+Z15+AC15</f>
        <v>0</v>
      </c>
      <c r="AG15" s="45">
        <f>C15+F15+I15+L15+O15+R15+U15+X15+AA15+AD15</f>
        <v>0</v>
      </c>
      <c r="AH15" s="99"/>
      <c r="AI15" s="50" t="e">
        <f>AF15+#REF!</f>
        <v>#REF!</v>
      </c>
      <c r="AJ15" s="50" t="e">
        <f>AG15+#REF!</f>
        <v>#REF!</v>
      </c>
      <c r="AK15" s="50" t="e">
        <f t="shared" ref="AK15:AK57" si="4">SUM(AI15+AJ15)</f>
        <v>#REF!</v>
      </c>
      <c r="AL15" s="50"/>
      <c r="AN15" s="46"/>
      <c r="AO15" s="46"/>
    </row>
    <row r="16" spans="1:41" s="103" customFormat="1" ht="15" customHeight="1">
      <c r="A16" s="197" t="s">
        <v>259</v>
      </c>
      <c r="B16" s="49">
        <v>806429</v>
      </c>
      <c r="C16" s="49">
        <f>808865+7973</f>
        <v>816838</v>
      </c>
      <c r="D16" s="99">
        <f>728830+2328</f>
        <v>731158</v>
      </c>
      <c r="E16" s="99">
        <v>53096</v>
      </c>
      <c r="F16" s="99">
        <v>56616</v>
      </c>
      <c r="G16" s="99">
        <v>54394</v>
      </c>
      <c r="H16" s="99">
        <v>9937</v>
      </c>
      <c r="I16" s="99">
        <v>9937</v>
      </c>
      <c r="J16" s="99">
        <v>8675</v>
      </c>
      <c r="K16" s="99"/>
      <c r="L16" s="99">
        <v>0</v>
      </c>
      <c r="M16" s="99"/>
      <c r="N16" s="49">
        <v>29956</v>
      </c>
      <c r="O16" s="49">
        <v>31386</v>
      </c>
      <c r="P16" s="99">
        <v>23229</v>
      </c>
      <c r="Q16" s="49"/>
      <c r="R16" s="49"/>
      <c r="S16" s="99">
        <f t="shared" si="3"/>
        <v>0</v>
      </c>
      <c r="T16" s="49">
        <v>0</v>
      </c>
      <c r="U16" s="49">
        <v>0</v>
      </c>
      <c r="V16" s="99"/>
      <c r="W16" s="49">
        <v>0</v>
      </c>
      <c r="X16" s="49">
        <v>0</v>
      </c>
      <c r="Y16" s="99"/>
      <c r="Z16" s="49">
        <v>0</v>
      </c>
      <c r="AA16" s="49">
        <v>0</v>
      </c>
      <c r="AB16" s="99"/>
      <c r="AC16" s="49">
        <v>39184</v>
      </c>
      <c r="AD16" s="49">
        <v>40228</v>
      </c>
      <c r="AE16" s="99">
        <v>39776</v>
      </c>
      <c r="AF16" s="45">
        <f t="shared" ref="AF16:AF28" si="5">B16+E16+H16+K16+N16+Q16+T16+W16+Z16+AC16</f>
        <v>938602</v>
      </c>
      <c r="AG16" s="45">
        <f t="shared" ref="AG16:AH28" si="6">C16+F16+I16+L16+O16+R16+U16+X16+AA16+AD16</f>
        <v>955005</v>
      </c>
      <c r="AH16" s="99">
        <f t="shared" si="6"/>
        <v>857232</v>
      </c>
      <c r="AI16" s="50" t="e">
        <f>AF16+#REF!</f>
        <v>#REF!</v>
      </c>
      <c r="AJ16" s="50" t="e">
        <f>AG16+#REF!</f>
        <v>#REF!</v>
      </c>
      <c r="AK16" s="50" t="e">
        <f>SUM(AI16+AJ16)</f>
        <v>#REF!</v>
      </c>
      <c r="AL16" s="50">
        <v>362338</v>
      </c>
      <c r="AM16" s="46">
        <f>AL16-AH16</f>
        <v>-494894</v>
      </c>
      <c r="AN16" s="46"/>
      <c r="AO16" s="46"/>
    </row>
    <row r="17" spans="1:41" ht="15" customHeight="1">
      <c r="A17" s="197" t="s">
        <v>864</v>
      </c>
      <c r="B17" s="49">
        <v>20486</v>
      </c>
      <c r="C17" s="49">
        <v>16048</v>
      </c>
      <c r="D17" s="99">
        <v>2451</v>
      </c>
      <c r="E17" s="99">
        <v>0</v>
      </c>
      <c r="F17" s="99">
        <v>0</v>
      </c>
      <c r="G17" s="99"/>
      <c r="H17" s="99">
        <v>0</v>
      </c>
      <c r="I17" s="99">
        <v>0</v>
      </c>
      <c r="J17" s="99"/>
      <c r="K17" s="99"/>
      <c r="L17" s="99">
        <v>0</v>
      </c>
      <c r="M17" s="99"/>
      <c r="N17" s="49">
        <v>0</v>
      </c>
      <c r="O17" s="49">
        <v>0</v>
      </c>
      <c r="P17" s="99"/>
      <c r="Q17" s="49"/>
      <c r="R17" s="49"/>
      <c r="S17" s="99">
        <f t="shared" si="3"/>
        <v>0</v>
      </c>
      <c r="T17" s="49">
        <v>0</v>
      </c>
      <c r="U17" s="49">
        <v>0</v>
      </c>
      <c r="V17" s="99"/>
      <c r="W17" s="49">
        <v>0</v>
      </c>
      <c r="X17" s="49">
        <v>0</v>
      </c>
      <c r="Y17" s="99"/>
      <c r="Z17" s="49">
        <v>0</v>
      </c>
      <c r="AA17" s="49">
        <v>0</v>
      </c>
      <c r="AB17" s="99"/>
      <c r="AC17" s="49">
        <v>10000</v>
      </c>
      <c r="AD17" s="49">
        <v>21242</v>
      </c>
      <c r="AE17" s="99">
        <v>21618</v>
      </c>
      <c r="AF17" s="45">
        <f t="shared" si="5"/>
        <v>30486</v>
      </c>
      <c r="AG17" s="45">
        <f t="shared" si="6"/>
        <v>37290</v>
      </c>
      <c r="AH17" s="99">
        <f t="shared" si="6"/>
        <v>24069</v>
      </c>
      <c r="AI17" s="50" t="e">
        <f>AF17+#REF!</f>
        <v>#REF!</v>
      </c>
      <c r="AJ17" s="50" t="e">
        <f>AG17+#REF!</f>
        <v>#REF!</v>
      </c>
      <c r="AK17" s="50" t="e">
        <f t="shared" si="4"/>
        <v>#REF!</v>
      </c>
      <c r="AL17" s="50">
        <v>14126</v>
      </c>
      <c r="AM17" s="46">
        <f t="shared" ref="AM17:AM57" si="7">AL17-AH17</f>
        <v>-9943</v>
      </c>
    </row>
    <row r="18" spans="1:41" ht="15" customHeight="1">
      <c r="A18" s="59" t="s">
        <v>865</v>
      </c>
      <c r="B18" s="49">
        <v>258062</v>
      </c>
      <c r="C18" s="49">
        <v>260060</v>
      </c>
      <c r="D18" s="99">
        <v>212995</v>
      </c>
      <c r="E18" s="99">
        <v>14336</v>
      </c>
      <c r="F18" s="99">
        <v>14336</v>
      </c>
      <c r="G18" s="99">
        <v>13245</v>
      </c>
      <c r="H18" s="99">
        <v>2683</v>
      </c>
      <c r="I18" s="99">
        <v>2683</v>
      </c>
      <c r="J18" s="99">
        <v>2683</v>
      </c>
      <c r="K18" s="99"/>
      <c r="L18" s="99">
        <v>0</v>
      </c>
      <c r="M18" s="99"/>
      <c r="N18" s="49">
        <v>7991</v>
      </c>
      <c r="O18" s="49">
        <v>7991</v>
      </c>
      <c r="P18" s="99">
        <v>6970</v>
      </c>
      <c r="Q18" s="49"/>
      <c r="R18" s="49"/>
      <c r="S18" s="99">
        <f t="shared" si="3"/>
        <v>0</v>
      </c>
      <c r="T18" s="49">
        <v>0</v>
      </c>
      <c r="U18" s="49">
        <v>0</v>
      </c>
      <c r="V18" s="99"/>
      <c r="W18" s="49">
        <v>0</v>
      </c>
      <c r="X18" s="49">
        <v>0</v>
      </c>
      <c r="Y18" s="99"/>
      <c r="Z18" s="49">
        <v>0</v>
      </c>
      <c r="AA18" s="49">
        <v>0</v>
      </c>
      <c r="AB18" s="99"/>
      <c r="AC18" s="49">
        <v>14500</v>
      </c>
      <c r="AD18" s="49">
        <v>19207</v>
      </c>
      <c r="AE18" s="99">
        <f>18116+1</f>
        <v>18117</v>
      </c>
      <c r="AF18" s="45">
        <f t="shared" si="5"/>
        <v>297572</v>
      </c>
      <c r="AG18" s="45">
        <f t="shared" si="6"/>
        <v>304277</v>
      </c>
      <c r="AH18" s="99">
        <f t="shared" si="6"/>
        <v>254010</v>
      </c>
      <c r="AI18" s="50" t="e">
        <f>AF18+#REF!</f>
        <v>#REF!</v>
      </c>
      <c r="AJ18" s="50" t="e">
        <f>AG18+#REF!</f>
        <v>#REF!</v>
      </c>
      <c r="AK18" s="50" t="e">
        <f t="shared" si="4"/>
        <v>#REF!</v>
      </c>
      <c r="AL18" s="50">
        <v>107442</v>
      </c>
      <c r="AM18" s="46">
        <f t="shared" si="7"/>
        <v>-146568</v>
      </c>
    </row>
    <row r="19" spans="1:41" ht="15" hidden="1" customHeight="1">
      <c r="A19" s="220" t="s">
        <v>866</v>
      </c>
      <c r="B19" s="49">
        <v>0</v>
      </c>
      <c r="C19" s="49">
        <v>0</v>
      </c>
      <c r="D19" s="99"/>
      <c r="E19" s="99">
        <v>0</v>
      </c>
      <c r="F19" s="99">
        <v>0</v>
      </c>
      <c r="G19" s="99"/>
      <c r="H19" s="99">
        <v>0</v>
      </c>
      <c r="I19" s="99">
        <v>0</v>
      </c>
      <c r="J19" s="99"/>
      <c r="K19" s="99"/>
      <c r="L19" s="99">
        <v>0</v>
      </c>
      <c r="M19" s="99"/>
      <c r="N19" s="99">
        <v>0</v>
      </c>
      <c r="O19" s="49">
        <v>0</v>
      </c>
      <c r="P19" s="99"/>
      <c r="Q19" s="49"/>
      <c r="R19" s="49"/>
      <c r="S19" s="99">
        <f t="shared" si="3"/>
        <v>0</v>
      </c>
      <c r="T19" s="49">
        <v>0</v>
      </c>
      <c r="U19" s="49">
        <v>0</v>
      </c>
      <c r="V19" s="99"/>
      <c r="W19" s="49">
        <v>0</v>
      </c>
      <c r="X19" s="49">
        <v>0</v>
      </c>
      <c r="Y19" s="99"/>
      <c r="Z19" s="49">
        <v>0</v>
      </c>
      <c r="AA19" s="49">
        <v>0</v>
      </c>
      <c r="AB19" s="99"/>
      <c r="AC19" s="49">
        <v>0</v>
      </c>
      <c r="AD19" s="49">
        <v>0</v>
      </c>
      <c r="AE19" s="99"/>
      <c r="AF19" s="45">
        <f t="shared" si="5"/>
        <v>0</v>
      </c>
      <c r="AG19" s="45">
        <f t="shared" si="6"/>
        <v>0</v>
      </c>
      <c r="AH19" s="99">
        <f t="shared" si="6"/>
        <v>0</v>
      </c>
      <c r="AI19" s="50" t="e">
        <f>AF19+#REF!</f>
        <v>#REF!</v>
      </c>
      <c r="AJ19" s="50" t="e">
        <f>AG19+#REF!</f>
        <v>#REF!</v>
      </c>
      <c r="AK19" s="50" t="e">
        <f>SUM(AI19+AJ19)</f>
        <v>#REF!</v>
      </c>
      <c r="AL19" s="50"/>
      <c r="AM19" s="46">
        <f t="shared" si="7"/>
        <v>0</v>
      </c>
    </row>
    <row r="20" spans="1:41" ht="15" hidden="1" customHeight="1">
      <c r="A20" s="220" t="s">
        <v>146</v>
      </c>
      <c r="B20" s="49">
        <v>0</v>
      </c>
      <c r="C20" s="49">
        <v>0</v>
      </c>
      <c r="D20" s="99"/>
      <c r="E20" s="49">
        <v>0</v>
      </c>
      <c r="F20" s="49">
        <v>0</v>
      </c>
      <c r="G20" s="99"/>
      <c r="H20" s="49">
        <v>0</v>
      </c>
      <c r="I20" s="49">
        <v>0</v>
      </c>
      <c r="J20" s="99"/>
      <c r="K20" s="49"/>
      <c r="L20" s="49">
        <v>0</v>
      </c>
      <c r="M20" s="99"/>
      <c r="N20" s="49">
        <v>0</v>
      </c>
      <c r="O20" s="49">
        <v>0</v>
      </c>
      <c r="P20" s="99"/>
      <c r="Q20" s="49">
        <v>0</v>
      </c>
      <c r="R20" s="49"/>
      <c r="S20" s="99">
        <f t="shared" si="3"/>
        <v>0</v>
      </c>
      <c r="T20" s="49">
        <v>0</v>
      </c>
      <c r="U20" s="49">
        <v>0</v>
      </c>
      <c r="V20" s="99"/>
      <c r="W20" s="49">
        <v>0</v>
      </c>
      <c r="X20" s="49">
        <v>0</v>
      </c>
      <c r="Y20" s="99"/>
      <c r="Z20" s="49">
        <v>0</v>
      </c>
      <c r="AA20" s="49">
        <v>0</v>
      </c>
      <c r="AB20" s="99"/>
      <c r="AC20" s="49">
        <v>0</v>
      </c>
      <c r="AD20" s="49">
        <v>0</v>
      </c>
      <c r="AE20" s="99"/>
      <c r="AF20" s="45">
        <f t="shared" ref="AF20:AH22" si="8">B20+E20+H20+K20+N20+Q20+T20+W20+Z20+AC20</f>
        <v>0</v>
      </c>
      <c r="AG20" s="45">
        <f t="shared" si="8"/>
        <v>0</v>
      </c>
      <c r="AH20" s="99">
        <f t="shared" si="8"/>
        <v>0</v>
      </c>
      <c r="AI20" s="50" t="e">
        <f>AF20+#REF!</f>
        <v>#REF!</v>
      </c>
      <c r="AJ20" s="50" t="e">
        <f>AG20+#REF!</f>
        <v>#REF!</v>
      </c>
      <c r="AK20" s="50" t="e">
        <f t="shared" si="4"/>
        <v>#REF!</v>
      </c>
      <c r="AL20" s="50"/>
      <c r="AM20" s="46">
        <f t="shared" si="7"/>
        <v>0</v>
      </c>
    </row>
    <row r="21" spans="1:41" ht="15" hidden="1" customHeight="1">
      <c r="A21" s="220" t="s">
        <v>645</v>
      </c>
      <c r="B21" s="49">
        <v>0</v>
      </c>
      <c r="C21" s="49">
        <v>0</v>
      </c>
      <c r="D21" s="99"/>
      <c r="E21" s="49">
        <v>0</v>
      </c>
      <c r="F21" s="49">
        <v>0</v>
      </c>
      <c r="G21" s="99"/>
      <c r="H21" s="49">
        <v>0</v>
      </c>
      <c r="I21" s="49">
        <v>0</v>
      </c>
      <c r="J21" s="99"/>
      <c r="K21" s="49"/>
      <c r="L21" s="49">
        <v>0</v>
      </c>
      <c r="M21" s="99"/>
      <c r="N21" s="49">
        <v>0</v>
      </c>
      <c r="O21" s="49">
        <v>0</v>
      </c>
      <c r="P21" s="99"/>
      <c r="Q21" s="49">
        <v>0</v>
      </c>
      <c r="R21" s="49"/>
      <c r="S21" s="99">
        <f t="shared" si="3"/>
        <v>0</v>
      </c>
      <c r="T21" s="49">
        <v>0</v>
      </c>
      <c r="U21" s="49">
        <v>0</v>
      </c>
      <c r="V21" s="99"/>
      <c r="W21" s="49">
        <v>0</v>
      </c>
      <c r="X21" s="49">
        <v>0</v>
      </c>
      <c r="Y21" s="99"/>
      <c r="Z21" s="49">
        <v>0</v>
      </c>
      <c r="AA21" s="49">
        <v>0</v>
      </c>
      <c r="AB21" s="99"/>
      <c r="AC21" s="49">
        <v>0</v>
      </c>
      <c r="AD21" s="49">
        <v>0</v>
      </c>
      <c r="AE21" s="99"/>
      <c r="AF21" s="45">
        <f t="shared" si="8"/>
        <v>0</v>
      </c>
      <c r="AG21" s="45">
        <f t="shared" si="8"/>
        <v>0</v>
      </c>
      <c r="AH21" s="99">
        <f t="shared" si="8"/>
        <v>0</v>
      </c>
      <c r="AI21" s="50" t="e">
        <f>AF21+#REF!</f>
        <v>#REF!</v>
      </c>
      <c r="AJ21" s="50" t="e">
        <f>AG21+#REF!</f>
        <v>#REF!</v>
      </c>
      <c r="AK21" s="50" t="e">
        <f t="shared" si="4"/>
        <v>#REF!</v>
      </c>
      <c r="AL21" s="50"/>
      <c r="AM21" s="46">
        <f t="shared" si="7"/>
        <v>0</v>
      </c>
    </row>
    <row r="22" spans="1:41" ht="15" customHeight="1">
      <c r="A22" s="220" t="s">
        <v>479</v>
      </c>
      <c r="B22" s="49">
        <v>390608</v>
      </c>
      <c r="C22" s="49">
        <v>380037</v>
      </c>
      <c r="D22" s="99">
        <v>260730</v>
      </c>
      <c r="E22" s="99">
        <v>17330</v>
      </c>
      <c r="F22" s="99">
        <v>17190</v>
      </c>
      <c r="G22" s="99">
        <v>12836</v>
      </c>
      <c r="H22" s="99">
        <v>1205</v>
      </c>
      <c r="I22" s="99">
        <v>1446</v>
      </c>
      <c r="J22" s="99">
        <v>703</v>
      </c>
      <c r="K22" s="99"/>
      <c r="L22" s="99">
        <v>0</v>
      </c>
      <c r="M22" s="99"/>
      <c r="N22" s="99">
        <v>7401</v>
      </c>
      <c r="O22" s="49">
        <v>9489</v>
      </c>
      <c r="P22" s="99">
        <v>8724</v>
      </c>
      <c r="Q22" s="49"/>
      <c r="R22" s="49"/>
      <c r="S22" s="99">
        <f>SUM(Q22+R22)</f>
        <v>0</v>
      </c>
      <c r="T22" s="49">
        <v>50</v>
      </c>
      <c r="U22" s="49">
        <v>50</v>
      </c>
      <c r="V22" s="99">
        <v>20</v>
      </c>
      <c r="W22" s="49">
        <v>3900</v>
      </c>
      <c r="X22" s="49">
        <v>3900</v>
      </c>
      <c r="Y22" s="99">
        <v>3068</v>
      </c>
      <c r="Z22" s="49">
        <v>364</v>
      </c>
      <c r="AA22" s="49">
        <v>364</v>
      </c>
      <c r="AB22" s="99">
        <v>7</v>
      </c>
      <c r="AC22" s="49">
        <v>52592</v>
      </c>
      <c r="AD22" s="49">
        <v>23050</v>
      </c>
      <c r="AE22" s="99">
        <v>14524</v>
      </c>
      <c r="AF22" s="45">
        <f t="shared" si="8"/>
        <v>473450</v>
      </c>
      <c r="AG22" s="45">
        <f t="shared" si="8"/>
        <v>435526</v>
      </c>
      <c r="AH22" s="99">
        <f t="shared" si="8"/>
        <v>300612</v>
      </c>
      <c r="AI22" s="50" t="e">
        <f>AF22+#REF!</f>
        <v>#REF!</v>
      </c>
      <c r="AJ22" s="50" t="e">
        <f>AG22+#REF!</f>
        <v>#REF!</v>
      </c>
      <c r="AK22" s="50" t="e">
        <f>SUM(AI22+AJ22)</f>
        <v>#REF!</v>
      </c>
      <c r="AL22" s="50">
        <v>139493</v>
      </c>
      <c r="AM22" s="46">
        <f t="shared" si="7"/>
        <v>-161119</v>
      </c>
    </row>
    <row r="23" spans="1:41" ht="15" customHeight="1">
      <c r="A23" s="197" t="s">
        <v>1230</v>
      </c>
      <c r="B23" s="49">
        <v>0</v>
      </c>
      <c r="C23" s="49">
        <v>0</v>
      </c>
      <c r="D23" s="99"/>
      <c r="E23" s="49">
        <v>0</v>
      </c>
      <c r="F23" s="49">
        <v>0</v>
      </c>
      <c r="G23" s="99"/>
      <c r="H23" s="49">
        <v>0</v>
      </c>
      <c r="I23" s="49">
        <v>0</v>
      </c>
      <c r="J23" s="99"/>
      <c r="K23" s="49"/>
      <c r="L23" s="49">
        <v>0</v>
      </c>
      <c r="M23" s="99"/>
      <c r="N23" s="49">
        <v>0</v>
      </c>
      <c r="O23" s="49">
        <v>0</v>
      </c>
      <c r="P23" s="99"/>
      <c r="Q23" s="49"/>
      <c r="R23" s="49"/>
      <c r="S23" s="99">
        <f t="shared" si="3"/>
        <v>0</v>
      </c>
      <c r="T23" s="49">
        <v>527</v>
      </c>
      <c r="U23" s="49">
        <v>742</v>
      </c>
      <c r="V23" s="99">
        <v>469</v>
      </c>
      <c r="W23" s="49">
        <v>233835</v>
      </c>
      <c r="X23" s="49">
        <v>191152</v>
      </c>
      <c r="Y23" s="99">
        <v>179890</v>
      </c>
      <c r="Z23" s="49">
        <v>47340</v>
      </c>
      <c r="AA23" s="49">
        <v>32942</v>
      </c>
      <c r="AB23" s="99">
        <v>31160</v>
      </c>
      <c r="AC23" s="49"/>
      <c r="AD23" s="49">
        <v>0</v>
      </c>
      <c r="AE23" s="99"/>
      <c r="AF23" s="45">
        <f t="shared" si="5"/>
        <v>281702</v>
      </c>
      <c r="AG23" s="45">
        <f t="shared" si="6"/>
        <v>224836</v>
      </c>
      <c r="AH23" s="99">
        <f t="shared" si="6"/>
        <v>211519</v>
      </c>
      <c r="AI23" s="50" t="e">
        <f>AF23+#REF!</f>
        <v>#REF!</v>
      </c>
      <c r="AJ23" s="50" t="e">
        <f>AG23+#REF!</f>
        <v>#REF!</v>
      </c>
      <c r="AK23" s="50" t="e">
        <f t="shared" si="4"/>
        <v>#REF!</v>
      </c>
      <c r="AL23" s="50">
        <v>109905</v>
      </c>
      <c r="AM23" s="46">
        <f t="shared" si="7"/>
        <v>-101614</v>
      </c>
    </row>
    <row r="24" spans="1:41" ht="15" hidden="1" customHeight="1">
      <c r="A24" s="197" t="s">
        <v>867</v>
      </c>
      <c r="B24" s="49">
        <v>0</v>
      </c>
      <c r="C24" s="49">
        <v>0</v>
      </c>
      <c r="D24" s="99"/>
      <c r="E24" s="49">
        <v>0</v>
      </c>
      <c r="F24" s="49">
        <v>0</v>
      </c>
      <c r="G24" s="99"/>
      <c r="H24" s="49">
        <v>0</v>
      </c>
      <c r="I24" s="49">
        <v>0</v>
      </c>
      <c r="J24" s="99"/>
      <c r="K24" s="49"/>
      <c r="L24" s="49">
        <v>0</v>
      </c>
      <c r="M24" s="99"/>
      <c r="N24" s="49">
        <v>0</v>
      </c>
      <c r="O24" s="49">
        <v>0</v>
      </c>
      <c r="P24" s="99"/>
      <c r="Q24" s="49"/>
      <c r="R24" s="49"/>
      <c r="S24" s="99">
        <f t="shared" si="3"/>
        <v>0</v>
      </c>
      <c r="T24" s="49">
        <v>0</v>
      </c>
      <c r="U24" s="49">
        <v>0</v>
      </c>
      <c r="V24" s="99"/>
      <c r="W24" s="49">
        <v>0</v>
      </c>
      <c r="X24" s="49">
        <v>0</v>
      </c>
      <c r="Y24" s="99"/>
      <c r="Z24" s="49">
        <v>0</v>
      </c>
      <c r="AA24" s="49">
        <v>0</v>
      </c>
      <c r="AB24" s="99"/>
      <c r="AC24" s="49"/>
      <c r="AD24" s="49">
        <v>0</v>
      </c>
      <c r="AE24" s="99"/>
      <c r="AF24" s="45">
        <f t="shared" si="5"/>
        <v>0</v>
      </c>
      <c r="AG24" s="45">
        <f t="shared" si="6"/>
        <v>0</v>
      </c>
      <c r="AH24" s="99">
        <f t="shared" si="6"/>
        <v>0</v>
      </c>
      <c r="AI24" s="50" t="e">
        <f>AF24+#REF!</f>
        <v>#REF!</v>
      </c>
      <c r="AJ24" s="50" t="e">
        <f>AG24+#REF!</f>
        <v>#REF!</v>
      </c>
      <c r="AK24" s="50" t="e">
        <f t="shared" si="4"/>
        <v>#REF!</v>
      </c>
      <c r="AL24" s="50"/>
      <c r="AM24" s="46">
        <f t="shared" si="7"/>
        <v>0</v>
      </c>
    </row>
    <row r="25" spans="1:41" ht="15.75" customHeight="1">
      <c r="A25" s="197" t="s">
        <v>1249</v>
      </c>
      <c r="B25" s="49">
        <v>1950</v>
      </c>
      <c r="C25" s="49">
        <v>1950</v>
      </c>
      <c r="D25" s="99"/>
      <c r="E25" s="49">
        <v>0</v>
      </c>
      <c r="F25" s="49">
        <v>0</v>
      </c>
      <c r="G25" s="99"/>
      <c r="H25" s="49">
        <v>0</v>
      </c>
      <c r="I25" s="49">
        <v>0</v>
      </c>
      <c r="J25" s="99"/>
      <c r="K25" s="49"/>
      <c r="L25" s="49">
        <v>0</v>
      </c>
      <c r="M25" s="99"/>
      <c r="N25" s="49">
        <v>0</v>
      </c>
      <c r="O25" s="49">
        <v>0</v>
      </c>
      <c r="P25" s="99"/>
      <c r="Q25" s="49"/>
      <c r="R25" s="49"/>
      <c r="S25" s="99">
        <f t="shared" si="3"/>
        <v>0</v>
      </c>
      <c r="T25" s="49">
        <v>0</v>
      </c>
      <c r="U25" s="49">
        <v>0</v>
      </c>
      <c r="V25" s="99"/>
      <c r="W25" s="49">
        <v>0</v>
      </c>
      <c r="X25" s="49">
        <v>0</v>
      </c>
      <c r="Y25" s="99"/>
      <c r="Z25" s="49">
        <v>0</v>
      </c>
      <c r="AA25" s="49">
        <v>0</v>
      </c>
      <c r="AB25" s="99"/>
      <c r="AC25" s="49"/>
      <c r="AD25" s="49">
        <v>604</v>
      </c>
      <c r="AE25" s="99">
        <v>338</v>
      </c>
      <c r="AF25" s="45">
        <f t="shared" si="5"/>
        <v>1950</v>
      </c>
      <c r="AG25" s="45">
        <f t="shared" si="6"/>
        <v>2554</v>
      </c>
      <c r="AH25" s="99">
        <f t="shared" si="6"/>
        <v>338</v>
      </c>
      <c r="AI25" s="50" t="e">
        <f>AF25+#REF!</f>
        <v>#REF!</v>
      </c>
      <c r="AJ25" s="50" t="e">
        <f>AG25+#REF!</f>
        <v>#REF!</v>
      </c>
      <c r="AK25" s="50" t="e">
        <f t="shared" si="4"/>
        <v>#REF!</v>
      </c>
      <c r="AL25" s="50"/>
      <c r="AM25" s="46"/>
    </row>
    <row r="26" spans="1:41" ht="15" hidden="1" customHeight="1">
      <c r="A26" s="197" t="s">
        <v>1250</v>
      </c>
      <c r="B26" s="49">
        <v>0</v>
      </c>
      <c r="C26" s="49">
        <v>0</v>
      </c>
      <c r="D26" s="99"/>
      <c r="E26" s="49">
        <v>0</v>
      </c>
      <c r="F26" s="49">
        <v>0</v>
      </c>
      <c r="G26" s="99"/>
      <c r="H26" s="49">
        <v>0</v>
      </c>
      <c r="I26" s="49">
        <v>0</v>
      </c>
      <c r="J26" s="99"/>
      <c r="K26" s="49"/>
      <c r="L26" s="49">
        <v>0</v>
      </c>
      <c r="M26" s="99"/>
      <c r="N26" s="49">
        <v>0</v>
      </c>
      <c r="O26" s="49">
        <v>0</v>
      </c>
      <c r="P26" s="99"/>
      <c r="Q26" s="49"/>
      <c r="R26" s="49"/>
      <c r="S26" s="99">
        <f t="shared" si="3"/>
        <v>0</v>
      </c>
      <c r="T26" s="49">
        <v>0</v>
      </c>
      <c r="U26" s="49">
        <v>0</v>
      </c>
      <c r="V26" s="99"/>
      <c r="W26" s="49">
        <v>0</v>
      </c>
      <c r="X26" s="49">
        <v>0</v>
      </c>
      <c r="Y26" s="99"/>
      <c r="Z26" s="49">
        <v>0</v>
      </c>
      <c r="AA26" s="49">
        <v>0</v>
      </c>
      <c r="AB26" s="99"/>
      <c r="AC26" s="49"/>
      <c r="AD26" s="49">
        <v>0</v>
      </c>
      <c r="AE26" s="99"/>
      <c r="AF26" s="45">
        <f>B26+E26+H26+K26+N26+Q26+T26+W26+Z26+AC26</f>
        <v>0</v>
      </c>
      <c r="AG26" s="45">
        <f>C26+F26+I26+L26+O26+R26+U26+X26+AA26+AD26</f>
        <v>0</v>
      </c>
      <c r="AH26" s="99">
        <f>D26+G26+J26+M26+P26+S26+V26+Y26+AB26+AE26</f>
        <v>0</v>
      </c>
      <c r="AI26" s="50" t="e">
        <f>AF26+#REF!</f>
        <v>#REF!</v>
      </c>
      <c r="AJ26" s="50" t="e">
        <f>AG26+#REF!</f>
        <v>#REF!</v>
      </c>
      <c r="AK26" s="50" t="e">
        <f t="shared" si="4"/>
        <v>#REF!</v>
      </c>
      <c r="AL26" s="50"/>
      <c r="AM26" s="46"/>
    </row>
    <row r="27" spans="1:41" ht="15" customHeight="1">
      <c r="A27" s="197" t="s">
        <v>1251</v>
      </c>
      <c r="B27" s="49">
        <v>0</v>
      </c>
      <c r="C27" s="49">
        <v>0</v>
      </c>
      <c r="D27" s="99"/>
      <c r="E27" s="49">
        <v>0</v>
      </c>
      <c r="F27" s="49">
        <v>0</v>
      </c>
      <c r="G27" s="99"/>
      <c r="H27" s="49">
        <v>0</v>
      </c>
      <c r="I27" s="49">
        <v>0</v>
      </c>
      <c r="J27" s="99"/>
      <c r="K27" s="49"/>
      <c r="L27" s="49">
        <v>0</v>
      </c>
      <c r="M27" s="99"/>
      <c r="N27" s="49">
        <v>0</v>
      </c>
      <c r="O27" s="49">
        <v>0</v>
      </c>
      <c r="P27" s="99"/>
      <c r="Q27" s="49"/>
      <c r="R27" s="49"/>
      <c r="S27" s="99"/>
      <c r="T27" s="49">
        <v>0</v>
      </c>
      <c r="U27" s="49">
        <v>0</v>
      </c>
      <c r="V27" s="99"/>
      <c r="W27" s="49">
        <v>0</v>
      </c>
      <c r="X27" s="49">
        <v>0</v>
      </c>
      <c r="Y27" s="99"/>
      <c r="Z27" s="49">
        <v>0</v>
      </c>
      <c r="AA27" s="49">
        <v>0</v>
      </c>
      <c r="AB27" s="99"/>
      <c r="AC27" s="49"/>
      <c r="AD27" s="49">
        <v>947</v>
      </c>
      <c r="AE27" s="99">
        <v>597</v>
      </c>
      <c r="AF27" s="45">
        <f t="shared" si="5"/>
        <v>0</v>
      </c>
      <c r="AG27" s="45">
        <f t="shared" si="6"/>
        <v>947</v>
      </c>
      <c r="AH27" s="99">
        <f t="shared" si="6"/>
        <v>597</v>
      </c>
      <c r="AI27" s="50" t="e">
        <f>AF27+#REF!</f>
        <v>#REF!</v>
      </c>
      <c r="AJ27" s="50" t="e">
        <f>AG27+#REF!</f>
        <v>#REF!</v>
      </c>
      <c r="AK27" s="50" t="e">
        <f>SUM(AI27+AJ27)</f>
        <v>#REF!</v>
      </c>
      <c r="AL27" s="50"/>
      <c r="AM27" s="46"/>
    </row>
    <row r="28" spans="1:41" ht="15" customHeight="1">
      <c r="A28" s="197" t="s">
        <v>1252</v>
      </c>
      <c r="B28" s="49">
        <v>0</v>
      </c>
      <c r="C28" s="49">
        <v>0</v>
      </c>
      <c r="D28" s="99"/>
      <c r="E28" s="49">
        <v>0</v>
      </c>
      <c r="F28" s="49">
        <v>0</v>
      </c>
      <c r="G28" s="99"/>
      <c r="H28" s="49">
        <v>0</v>
      </c>
      <c r="I28" s="49">
        <v>0</v>
      </c>
      <c r="J28" s="99"/>
      <c r="K28" s="49"/>
      <c r="L28" s="49">
        <v>0</v>
      </c>
      <c r="M28" s="99"/>
      <c r="N28" s="49">
        <v>0</v>
      </c>
      <c r="O28" s="49">
        <v>0</v>
      </c>
      <c r="P28" s="99"/>
      <c r="Q28" s="49"/>
      <c r="R28" s="49"/>
      <c r="S28" s="99">
        <f>SUM(Q28+R28)</f>
        <v>0</v>
      </c>
      <c r="T28" s="49">
        <v>0</v>
      </c>
      <c r="U28" s="49">
        <v>0</v>
      </c>
      <c r="V28" s="99"/>
      <c r="W28" s="49">
        <v>0</v>
      </c>
      <c r="X28" s="49">
        <v>0</v>
      </c>
      <c r="Y28" s="99"/>
      <c r="Z28" s="49">
        <v>0</v>
      </c>
      <c r="AA28" s="49">
        <v>0</v>
      </c>
      <c r="AB28" s="99"/>
      <c r="AC28" s="49"/>
      <c r="AD28" s="49">
        <v>0</v>
      </c>
      <c r="AE28" s="99"/>
      <c r="AF28" s="49">
        <f t="shared" si="5"/>
        <v>0</v>
      </c>
      <c r="AG28" s="49">
        <f t="shared" si="6"/>
        <v>0</v>
      </c>
      <c r="AH28" s="99">
        <f t="shared" si="6"/>
        <v>0</v>
      </c>
      <c r="AI28" s="50" t="e">
        <f>AF28+#REF!</f>
        <v>#REF!</v>
      </c>
      <c r="AJ28" s="50" t="e">
        <f>AG28+#REF!</f>
        <v>#REF!</v>
      </c>
      <c r="AK28" s="50" t="e">
        <f t="shared" si="4"/>
        <v>#REF!</v>
      </c>
      <c r="AL28" s="50"/>
      <c r="AM28" s="46"/>
    </row>
    <row r="29" spans="1:41" ht="15" hidden="1" customHeight="1">
      <c r="A29" s="197" t="s">
        <v>183</v>
      </c>
      <c r="B29" s="49"/>
      <c r="C29" s="49">
        <v>0</v>
      </c>
      <c r="D29" s="99"/>
      <c r="E29" s="49"/>
      <c r="F29" s="49">
        <v>0</v>
      </c>
      <c r="G29" s="99"/>
      <c r="H29" s="49"/>
      <c r="I29" s="49">
        <v>0</v>
      </c>
      <c r="J29" s="99"/>
      <c r="K29" s="49"/>
      <c r="L29" s="49">
        <v>0</v>
      </c>
      <c r="M29" s="99"/>
      <c r="N29" s="49"/>
      <c r="O29" s="49">
        <v>0</v>
      </c>
      <c r="P29" s="99"/>
      <c r="Q29" s="49"/>
      <c r="R29" s="49"/>
      <c r="S29" s="99">
        <f>SUM(Q29+R29)</f>
        <v>0</v>
      </c>
      <c r="T29" s="49"/>
      <c r="U29" s="49">
        <v>0</v>
      </c>
      <c r="V29" s="99"/>
      <c r="W29" s="49"/>
      <c r="X29" s="49">
        <v>0</v>
      </c>
      <c r="Y29" s="99"/>
      <c r="Z29" s="49"/>
      <c r="AA29" s="49">
        <v>0</v>
      </c>
      <c r="AB29" s="99"/>
      <c r="AC29" s="49"/>
      <c r="AD29" s="49">
        <v>0</v>
      </c>
      <c r="AE29" s="99"/>
      <c r="AF29" s="49">
        <f>B29+E29+H29+K29+N29+Q29+T29+W29+Z29+AC29</f>
        <v>0</v>
      </c>
      <c r="AG29" s="49">
        <f>C29+F29+I29+L29+O29+R29+U29+X29+AA29+AD29</f>
        <v>0</v>
      </c>
      <c r="AH29" s="99"/>
      <c r="AI29" s="50" t="e">
        <f>AF29+#REF!</f>
        <v>#REF!</v>
      </c>
      <c r="AJ29" s="50" t="e">
        <f>AG29+#REF!</f>
        <v>#REF!</v>
      </c>
      <c r="AK29" s="50" t="e">
        <f t="shared" si="4"/>
        <v>#REF!</v>
      </c>
      <c r="AL29" s="50"/>
      <c r="AM29" s="46">
        <f t="shared" si="7"/>
        <v>0</v>
      </c>
    </row>
    <row r="30" spans="1:41" ht="15" hidden="1" customHeight="1">
      <c r="A30" s="197" t="s">
        <v>184</v>
      </c>
      <c r="B30" s="49"/>
      <c r="C30" s="49">
        <v>0</v>
      </c>
      <c r="D30" s="99"/>
      <c r="E30" s="49"/>
      <c r="F30" s="49">
        <v>0</v>
      </c>
      <c r="G30" s="99"/>
      <c r="H30" s="49"/>
      <c r="I30" s="49">
        <v>0</v>
      </c>
      <c r="J30" s="99"/>
      <c r="K30" s="49"/>
      <c r="L30" s="49">
        <v>0</v>
      </c>
      <c r="M30" s="99"/>
      <c r="N30" s="49"/>
      <c r="O30" s="49">
        <v>0</v>
      </c>
      <c r="P30" s="99"/>
      <c r="Q30" s="49"/>
      <c r="R30" s="49"/>
      <c r="S30" s="99">
        <f>SUM(Q30+R30)</f>
        <v>0</v>
      </c>
      <c r="T30" s="49"/>
      <c r="U30" s="49">
        <v>0</v>
      </c>
      <c r="V30" s="99"/>
      <c r="W30" s="49"/>
      <c r="X30" s="49">
        <v>0</v>
      </c>
      <c r="Y30" s="99"/>
      <c r="Z30" s="49"/>
      <c r="AA30" s="49">
        <v>0</v>
      </c>
      <c r="AB30" s="99"/>
      <c r="AC30" s="49"/>
      <c r="AD30" s="49">
        <v>0</v>
      </c>
      <c r="AE30" s="99"/>
      <c r="AF30" s="49">
        <f>B30+E30+H30+K30+N30+Q30+T30+W30+Z30+AC30</f>
        <v>0</v>
      </c>
      <c r="AG30" s="49">
        <f>C30+F30+I30+L30+O30+R30+U30+X30+AA30+AD30</f>
        <v>0</v>
      </c>
      <c r="AH30" s="99"/>
      <c r="AI30" s="50" t="e">
        <f>AF30+#REF!</f>
        <v>#REF!</v>
      </c>
      <c r="AJ30" s="50" t="e">
        <f>AG30+#REF!</f>
        <v>#REF!</v>
      </c>
      <c r="AK30" s="50" t="e">
        <f t="shared" si="4"/>
        <v>#REF!</v>
      </c>
      <c r="AL30" s="50"/>
      <c r="AM30" s="46">
        <f t="shared" si="7"/>
        <v>0</v>
      </c>
    </row>
    <row r="31" spans="1:41" s="314" customFormat="1" ht="15" customHeight="1">
      <c r="A31" s="222" t="s">
        <v>678</v>
      </c>
      <c r="B31" s="156">
        <f>SUM(B15:B30)</f>
        <v>1477535</v>
      </c>
      <c r="C31" s="156">
        <f t="shared" ref="C31:AE31" si="9">SUM(C15:C30)</f>
        <v>1474933</v>
      </c>
      <c r="D31" s="156">
        <f t="shared" si="9"/>
        <v>1207334</v>
      </c>
      <c r="E31" s="156">
        <f t="shared" si="9"/>
        <v>84762</v>
      </c>
      <c r="F31" s="156">
        <f t="shared" si="9"/>
        <v>88142</v>
      </c>
      <c r="G31" s="156">
        <f t="shared" si="9"/>
        <v>80475</v>
      </c>
      <c r="H31" s="156">
        <f t="shared" si="9"/>
        <v>13825</v>
      </c>
      <c r="I31" s="156">
        <f t="shared" si="9"/>
        <v>14066</v>
      </c>
      <c r="J31" s="156">
        <f t="shared" si="9"/>
        <v>12061</v>
      </c>
      <c r="K31" s="156">
        <f t="shared" si="9"/>
        <v>0</v>
      </c>
      <c r="L31" s="156">
        <f t="shared" si="9"/>
        <v>0</v>
      </c>
      <c r="M31" s="156">
        <f t="shared" si="9"/>
        <v>0</v>
      </c>
      <c r="N31" s="156">
        <f t="shared" si="9"/>
        <v>45348</v>
      </c>
      <c r="O31" s="156">
        <f t="shared" si="9"/>
        <v>48866</v>
      </c>
      <c r="P31" s="156">
        <f t="shared" si="9"/>
        <v>38923</v>
      </c>
      <c r="Q31" s="156">
        <f t="shared" si="9"/>
        <v>0</v>
      </c>
      <c r="R31" s="156">
        <f t="shared" si="9"/>
        <v>0</v>
      </c>
      <c r="S31" s="156">
        <f t="shared" si="9"/>
        <v>0</v>
      </c>
      <c r="T31" s="156">
        <f t="shared" si="9"/>
        <v>577</v>
      </c>
      <c r="U31" s="156">
        <f t="shared" si="9"/>
        <v>792</v>
      </c>
      <c r="V31" s="156">
        <f t="shared" si="9"/>
        <v>489</v>
      </c>
      <c r="W31" s="156">
        <f t="shared" si="9"/>
        <v>237735</v>
      </c>
      <c r="X31" s="156">
        <f t="shared" si="9"/>
        <v>195052</v>
      </c>
      <c r="Y31" s="156">
        <f t="shared" si="9"/>
        <v>182958</v>
      </c>
      <c r="Z31" s="156">
        <f t="shared" si="9"/>
        <v>47704</v>
      </c>
      <c r="AA31" s="156">
        <f t="shared" si="9"/>
        <v>33306</v>
      </c>
      <c r="AB31" s="156">
        <f t="shared" si="9"/>
        <v>31167</v>
      </c>
      <c r="AC31" s="156">
        <f t="shared" si="9"/>
        <v>116276</v>
      </c>
      <c r="AD31" s="156">
        <f t="shared" si="9"/>
        <v>105278</v>
      </c>
      <c r="AE31" s="156">
        <f t="shared" si="9"/>
        <v>94970</v>
      </c>
      <c r="AF31" s="156">
        <f t="shared" ref="AF31:AK31" si="10">SUM(AF15:AF30)</f>
        <v>2023762</v>
      </c>
      <c r="AG31" s="156">
        <f t="shared" si="10"/>
        <v>1960435</v>
      </c>
      <c r="AH31" s="156">
        <f t="shared" si="10"/>
        <v>1648377</v>
      </c>
      <c r="AI31" s="156" t="e">
        <f t="shared" si="10"/>
        <v>#REF!</v>
      </c>
      <c r="AJ31" s="156" t="e">
        <f t="shared" si="10"/>
        <v>#REF!</v>
      </c>
      <c r="AK31" s="156" t="e">
        <f t="shared" si="10"/>
        <v>#REF!</v>
      </c>
      <c r="AL31" s="304"/>
      <c r="AM31" s="46"/>
      <c r="AN31" s="313"/>
      <c r="AO31" s="313"/>
    </row>
    <row r="32" spans="1:41" ht="15" customHeight="1">
      <c r="A32" s="70" t="s">
        <v>135</v>
      </c>
      <c r="B32" s="49">
        <v>101463</v>
      </c>
      <c r="C32" s="49">
        <v>101585</v>
      </c>
      <c r="D32" s="50">
        <v>43354</v>
      </c>
      <c r="E32" s="49"/>
      <c r="F32" s="49">
        <v>0</v>
      </c>
      <c r="G32" s="50"/>
      <c r="H32" s="49"/>
      <c r="I32" s="49">
        <v>0</v>
      </c>
      <c r="J32" s="50"/>
      <c r="K32" s="49"/>
      <c r="L32" s="49">
        <v>0</v>
      </c>
      <c r="M32" s="50"/>
      <c r="N32" s="49"/>
      <c r="O32" s="49">
        <v>0</v>
      </c>
      <c r="P32" s="50"/>
      <c r="Q32" s="49"/>
      <c r="R32" s="49"/>
      <c r="S32" s="50">
        <f t="shared" ref="S32:S39" si="11">SUM(Q32+R32)</f>
        <v>0</v>
      </c>
      <c r="T32" s="49"/>
      <c r="U32" s="49">
        <v>0</v>
      </c>
      <c r="V32" s="50"/>
      <c r="W32" s="49"/>
      <c r="X32" s="49">
        <v>0</v>
      </c>
      <c r="Y32" s="50"/>
      <c r="Z32" s="49"/>
      <c r="AA32" s="49">
        <v>0</v>
      </c>
      <c r="AB32" s="50"/>
      <c r="AC32" s="49"/>
      <c r="AD32" s="49">
        <v>0</v>
      </c>
      <c r="AE32" s="50"/>
      <c r="AF32" s="45">
        <f t="shared" ref="AF32:AF40" si="12">B32+E32+H32+K32+N32+Q32+T32+W32+Z32+AC32</f>
        <v>101463</v>
      </c>
      <c r="AG32" s="45">
        <f t="shared" ref="AG32:AH40" si="13">C32+F32+I32+L32+O32+R32+U32+X32+AA32+AD32</f>
        <v>101585</v>
      </c>
      <c r="AH32" s="50">
        <f t="shared" si="13"/>
        <v>43354</v>
      </c>
      <c r="AI32" s="50" t="e">
        <f>AF32+#REF!</f>
        <v>#REF!</v>
      </c>
      <c r="AJ32" s="50" t="e">
        <f>AG32+#REF!</f>
        <v>#REF!</v>
      </c>
      <c r="AK32" s="50" t="e">
        <f>SUM(AI32+AJ32)</f>
        <v>#REF!</v>
      </c>
      <c r="AL32" s="50">
        <v>20212</v>
      </c>
      <c r="AM32" s="46">
        <f t="shared" si="7"/>
        <v>-23142</v>
      </c>
    </row>
    <row r="33" spans="1:41" ht="15" customHeight="1">
      <c r="A33" s="70" t="s">
        <v>136</v>
      </c>
      <c r="B33" s="49">
        <v>33298</v>
      </c>
      <c r="C33" s="49">
        <v>26773</v>
      </c>
      <c r="D33" s="50">
        <v>24463</v>
      </c>
      <c r="E33" s="49"/>
      <c r="F33" s="49">
        <v>0</v>
      </c>
      <c r="G33" s="50"/>
      <c r="H33" s="49"/>
      <c r="I33" s="49">
        <v>0</v>
      </c>
      <c r="J33" s="50"/>
      <c r="K33" s="49"/>
      <c r="L33" s="49">
        <v>0</v>
      </c>
      <c r="M33" s="50"/>
      <c r="N33" s="49"/>
      <c r="O33" s="49">
        <v>0</v>
      </c>
      <c r="P33" s="50"/>
      <c r="Q33" s="49"/>
      <c r="R33" s="49"/>
      <c r="S33" s="50">
        <f t="shared" si="11"/>
        <v>0</v>
      </c>
      <c r="T33" s="49"/>
      <c r="U33" s="49">
        <v>0</v>
      </c>
      <c r="V33" s="50"/>
      <c r="W33" s="49"/>
      <c r="X33" s="49">
        <v>0</v>
      </c>
      <c r="Y33" s="50"/>
      <c r="Z33" s="49"/>
      <c r="AA33" s="49">
        <v>0</v>
      </c>
      <c r="AB33" s="50"/>
      <c r="AC33" s="49"/>
      <c r="AD33" s="49">
        <v>0</v>
      </c>
      <c r="AE33" s="50"/>
      <c r="AF33" s="45">
        <f t="shared" si="12"/>
        <v>33298</v>
      </c>
      <c r="AG33" s="45">
        <f t="shared" si="13"/>
        <v>26773</v>
      </c>
      <c r="AH33" s="50">
        <f t="shared" si="13"/>
        <v>24463</v>
      </c>
      <c r="AI33" s="50" t="e">
        <f>AF33+#REF!</f>
        <v>#REF!</v>
      </c>
      <c r="AJ33" s="50" t="e">
        <f>AG33+#REF!</f>
        <v>#REF!</v>
      </c>
      <c r="AK33" s="50" t="e">
        <f>SUM(AI33+AJ33)</f>
        <v>#REF!</v>
      </c>
      <c r="AL33" s="50">
        <v>12585</v>
      </c>
      <c r="AM33" s="46">
        <f t="shared" si="7"/>
        <v>-11878</v>
      </c>
    </row>
    <row r="34" spans="1:41" ht="15" hidden="1" customHeight="1">
      <c r="A34" s="70" t="s">
        <v>137</v>
      </c>
      <c r="B34" s="49">
        <v>0</v>
      </c>
      <c r="C34" s="49">
        <v>0</v>
      </c>
      <c r="D34" s="50"/>
      <c r="E34" s="49"/>
      <c r="F34" s="49">
        <v>0</v>
      </c>
      <c r="G34" s="50"/>
      <c r="H34" s="49"/>
      <c r="I34" s="49">
        <v>0</v>
      </c>
      <c r="J34" s="50"/>
      <c r="K34" s="49"/>
      <c r="L34" s="49">
        <v>0</v>
      </c>
      <c r="M34" s="50"/>
      <c r="N34" s="49"/>
      <c r="O34" s="49">
        <v>0</v>
      </c>
      <c r="P34" s="50"/>
      <c r="Q34" s="49"/>
      <c r="R34" s="49"/>
      <c r="S34" s="50">
        <f t="shared" si="11"/>
        <v>0</v>
      </c>
      <c r="T34" s="49"/>
      <c r="U34" s="49">
        <v>0</v>
      </c>
      <c r="V34" s="50"/>
      <c r="W34" s="49"/>
      <c r="X34" s="49">
        <v>0</v>
      </c>
      <c r="Y34" s="50"/>
      <c r="Z34" s="49"/>
      <c r="AA34" s="49">
        <v>0</v>
      </c>
      <c r="AB34" s="50"/>
      <c r="AC34" s="49"/>
      <c r="AD34" s="49">
        <v>0</v>
      </c>
      <c r="AE34" s="50"/>
      <c r="AF34" s="45">
        <f t="shared" si="12"/>
        <v>0</v>
      </c>
      <c r="AG34" s="45">
        <f t="shared" si="13"/>
        <v>0</v>
      </c>
      <c r="AH34" s="50">
        <f t="shared" si="13"/>
        <v>0</v>
      </c>
      <c r="AI34" s="50" t="e">
        <f>AF34+#REF!</f>
        <v>#REF!</v>
      </c>
      <c r="AJ34" s="50" t="e">
        <f>AG34+#REF!</f>
        <v>#REF!</v>
      </c>
      <c r="AK34" s="50" t="e">
        <f t="shared" si="4"/>
        <v>#REF!</v>
      </c>
      <c r="AL34" s="50"/>
      <c r="AM34" s="46">
        <f t="shared" si="7"/>
        <v>0</v>
      </c>
    </row>
    <row r="35" spans="1:41" ht="15" customHeight="1">
      <c r="A35" s="197" t="s">
        <v>1253</v>
      </c>
      <c r="B35" s="49">
        <v>0</v>
      </c>
      <c r="C35" s="49">
        <v>0</v>
      </c>
      <c r="D35" s="50"/>
      <c r="E35" s="49"/>
      <c r="F35" s="49">
        <v>0</v>
      </c>
      <c r="G35" s="50"/>
      <c r="H35" s="49"/>
      <c r="I35" s="49">
        <v>0</v>
      </c>
      <c r="J35" s="50"/>
      <c r="K35" s="49"/>
      <c r="L35" s="49">
        <v>0</v>
      </c>
      <c r="M35" s="50"/>
      <c r="N35" s="49"/>
      <c r="O35" s="49">
        <v>0</v>
      </c>
      <c r="P35" s="50"/>
      <c r="Q35" s="49"/>
      <c r="R35" s="49"/>
      <c r="S35" s="50">
        <f t="shared" si="11"/>
        <v>0</v>
      </c>
      <c r="T35" s="49"/>
      <c r="U35" s="49">
        <v>0</v>
      </c>
      <c r="V35" s="50"/>
      <c r="W35" s="49"/>
      <c r="X35" s="49">
        <v>0</v>
      </c>
      <c r="Y35" s="50"/>
      <c r="Z35" s="49"/>
      <c r="AA35" s="49">
        <v>0</v>
      </c>
      <c r="AB35" s="50"/>
      <c r="AC35" s="49"/>
      <c r="AD35" s="49">
        <v>0</v>
      </c>
      <c r="AE35" s="50"/>
      <c r="AF35" s="45">
        <f t="shared" si="12"/>
        <v>0</v>
      </c>
      <c r="AG35" s="45">
        <f t="shared" si="13"/>
        <v>0</v>
      </c>
      <c r="AH35" s="50">
        <f t="shared" si="13"/>
        <v>0</v>
      </c>
      <c r="AI35" s="50" t="e">
        <f>AF35+#REF!</f>
        <v>#REF!</v>
      </c>
      <c r="AJ35" s="50" t="e">
        <f>AG35+#REF!</f>
        <v>#REF!</v>
      </c>
      <c r="AK35" s="50" t="e">
        <f t="shared" si="4"/>
        <v>#REF!</v>
      </c>
      <c r="AL35" s="50"/>
      <c r="AM35" s="46"/>
    </row>
    <row r="36" spans="1:41" ht="15" hidden="1" customHeight="1">
      <c r="A36" s="197" t="s">
        <v>1254</v>
      </c>
      <c r="B36" s="49">
        <v>0</v>
      </c>
      <c r="C36" s="49">
        <v>0</v>
      </c>
      <c r="D36" s="50"/>
      <c r="E36" s="49"/>
      <c r="F36" s="49">
        <v>0</v>
      </c>
      <c r="G36" s="50"/>
      <c r="H36" s="49"/>
      <c r="I36" s="49">
        <v>0</v>
      </c>
      <c r="J36" s="50"/>
      <c r="K36" s="49"/>
      <c r="L36" s="49">
        <v>0</v>
      </c>
      <c r="M36" s="50"/>
      <c r="N36" s="49"/>
      <c r="O36" s="49">
        <v>0</v>
      </c>
      <c r="P36" s="50"/>
      <c r="Q36" s="49"/>
      <c r="R36" s="49"/>
      <c r="S36" s="50">
        <f t="shared" si="11"/>
        <v>0</v>
      </c>
      <c r="T36" s="49"/>
      <c r="U36" s="49">
        <v>0</v>
      </c>
      <c r="V36" s="50"/>
      <c r="W36" s="49"/>
      <c r="X36" s="49">
        <v>0</v>
      </c>
      <c r="Y36" s="50"/>
      <c r="Z36" s="49"/>
      <c r="AA36" s="49">
        <v>0</v>
      </c>
      <c r="AB36" s="50"/>
      <c r="AC36" s="49"/>
      <c r="AD36" s="49">
        <v>0</v>
      </c>
      <c r="AE36" s="50"/>
      <c r="AF36" s="45">
        <f t="shared" si="12"/>
        <v>0</v>
      </c>
      <c r="AG36" s="45">
        <f t="shared" si="13"/>
        <v>0</v>
      </c>
      <c r="AH36" s="50">
        <f t="shared" si="13"/>
        <v>0</v>
      </c>
      <c r="AI36" s="50" t="e">
        <f>AF36+#REF!</f>
        <v>#REF!</v>
      </c>
      <c r="AJ36" s="50" t="e">
        <f>AG36+#REF!</f>
        <v>#REF!</v>
      </c>
      <c r="AK36" s="50" t="e">
        <f t="shared" si="4"/>
        <v>#REF!</v>
      </c>
      <c r="AL36" s="50"/>
      <c r="AM36" s="46"/>
    </row>
    <row r="37" spans="1:41" ht="15" customHeight="1">
      <c r="A37" s="197" t="s">
        <v>1255</v>
      </c>
      <c r="B37" s="49">
        <v>0</v>
      </c>
      <c r="C37" s="49">
        <v>0</v>
      </c>
      <c r="D37" s="50"/>
      <c r="E37" s="49"/>
      <c r="F37" s="49">
        <v>0</v>
      </c>
      <c r="G37" s="50"/>
      <c r="H37" s="49"/>
      <c r="I37" s="49">
        <v>0</v>
      </c>
      <c r="J37" s="50"/>
      <c r="K37" s="49"/>
      <c r="L37" s="49">
        <v>0</v>
      </c>
      <c r="M37" s="50"/>
      <c r="N37" s="49"/>
      <c r="O37" s="49">
        <v>0</v>
      </c>
      <c r="P37" s="50"/>
      <c r="Q37" s="49"/>
      <c r="R37" s="49"/>
      <c r="S37" s="50">
        <f t="shared" si="11"/>
        <v>0</v>
      </c>
      <c r="T37" s="49"/>
      <c r="U37" s="49">
        <v>0</v>
      </c>
      <c r="V37" s="50"/>
      <c r="W37" s="49"/>
      <c r="X37" s="49">
        <v>0</v>
      </c>
      <c r="Y37" s="50"/>
      <c r="Z37" s="49"/>
      <c r="AA37" s="49">
        <v>0</v>
      </c>
      <c r="AB37" s="50"/>
      <c r="AC37" s="49"/>
      <c r="AD37" s="49">
        <v>0</v>
      </c>
      <c r="AE37" s="50"/>
      <c r="AF37" s="45">
        <f t="shared" si="12"/>
        <v>0</v>
      </c>
      <c r="AG37" s="45">
        <f t="shared" si="13"/>
        <v>0</v>
      </c>
      <c r="AH37" s="50">
        <f t="shared" si="13"/>
        <v>0</v>
      </c>
      <c r="AI37" s="50" t="e">
        <f>AF37+#REF!</f>
        <v>#REF!</v>
      </c>
      <c r="AJ37" s="50" t="e">
        <f>AG37+#REF!</f>
        <v>#REF!</v>
      </c>
      <c r="AK37" s="50" t="e">
        <f t="shared" si="4"/>
        <v>#REF!</v>
      </c>
      <c r="AL37" s="50"/>
      <c r="AM37" s="46"/>
    </row>
    <row r="38" spans="1:41" ht="15" customHeight="1">
      <c r="A38" s="197" t="s">
        <v>1256</v>
      </c>
      <c r="B38" s="49">
        <v>0</v>
      </c>
      <c r="C38" s="49">
        <v>0</v>
      </c>
      <c r="D38" s="50"/>
      <c r="E38" s="49"/>
      <c r="F38" s="49">
        <v>0</v>
      </c>
      <c r="G38" s="50"/>
      <c r="H38" s="49"/>
      <c r="I38" s="49">
        <v>0</v>
      </c>
      <c r="J38" s="50"/>
      <c r="K38" s="49"/>
      <c r="L38" s="49">
        <v>0</v>
      </c>
      <c r="M38" s="50"/>
      <c r="N38" s="49"/>
      <c r="O38" s="49">
        <v>0</v>
      </c>
      <c r="P38" s="50"/>
      <c r="Q38" s="49"/>
      <c r="R38" s="49"/>
      <c r="S38" s="50">
        <f t="shared" si="11"/>
        <v>0</v>
      </c>
      <c r="T38" s="49"/>
      <c r="U38" s="49">
        <v>0</v>
      </c>
      <c r="V38" s="50"/>
      <c r="W38" s="49"/>
      <c r="X38" s="49">
        <v>0</v>
      </c>
      <c r="Y38" s="50"/>
      <c r="Z38" s="49"/>
      <c r="AA38" s="49">
        <v>0</v>
      </c>
      <c r="AB38" s="50"/>
      <c r="AC38" s="49"/>
      <c r="AD38" s="49">
        <v>0</v>
      </c>
      <c r="AE38" s="50"/>
      <c r="AF38" s="45">
        <f t="shared" si="12"/>
        <v>0</v>
      </c>
      <c r="AG38" s="45">
        <f t="shared" si="13"/>
        <v>0</v>
      </c>
      <c r="AH38" s="50">
        <f t="shared" si="13"/>
        <v>0</v>
      </c>
      <c r="AI38" s="50" t="e">
        <f>AF38+#REF!</f>
        <v>#REF!</v>
      </c>
      <c r="AJ38" s="50" t="e">
        <f>AG38+#REF!</f>
        <v>#REF!</v>
      </c>
      <c r="AK38" s="50" t="e">
        <f t="shared" si="4"/>
        <v>#REF!</v>
      </c>
      <c r="AL38" s="50"/>
      <c r="AM38" s="46"/>
    </row>
    <row r="39" spans="1:41" ht="15" hidden="1" customHeight="1">
      <c r="A39" s="100" t="s">
        <v>138</v>
      </c>
      <c r="B39" s="49"/>
      <c r="C39" s="49">
        <v>0</v>
      </c>
      <c r="D39" s="50"/>
      <c r="E39" s="49"/>
      <c r="F39" s="49">
        <v>0</v>
      </c>
      <c r="G39" s="50"/>
      <c r="H39" s="49"/>
      <c r="I39" s="49">
        <v>0</v>
      </c>
      <c r="J39" s="50"/>
      <c r="K39" s="49"/>
      <c r="L39" s="49">
        <v>0</v>
      </c>
      <c r="M39" s="50"/>
      <c r="N39" s="49"/>
      <c r="O39" s="49">
        <v>0</v>
      </c>
      <c r="P39" s="50"/>
      <c r="Q39" s="49"/>
      <c r="R39" s="49"/>
      <c r="S39" s="50">
        <f t="shared" si="11"/>
        <v>0</v>
      </c>
      <c r="T39" s="49"/>
      <c r="U39" s="49">
        <v>0</v>
      </c>
      <c r="V39" s="50"/>
      <c r="W39" s="49"/>
      <c r="X39" s="49">
        <v>0</v>
      </c>
      <c r="Y39" s="50"/>
      <c r="Z39" s="49"/>
      <c r="AA39" s="49">
        <v>0</v>
      </c>
      <c r="AB39" s="50"/>
      <c r="AC39" s="49"/>
      <c r="AD39" s="49">
        <v>0</v>
      </c>
      <c r="AE39" s="50"/>
      <c r="AF39" s="45">
        <f t="shared" si="12"/>
        <v>0</v>
      </c>
      <c r="AG39" s="45">
        <f t="shared" si="13"/>
        <v>0</v>
      </c>
      <c r="AH39" s="50"/>
      <c r="AI39" s="50" t="e">
        <f>AF39+#REF!</f>
        <v>#REF!</v>
      </c>
      <c r="AJ39" s="50" t="e">
        <f>AG39+#REF!</f>
        <v>#REF!</v>
      </c>
      <c r="AK39" s="50" t="e">
        <f>SUM(AI39+AJ39)</f>
        <v>#REF!</v>
      </c>
      <c r="AL39" s="50"/>
      <c r="AM39" s="46">
        <f t="shared" si="7"/>
        <v>0</v>
      </c>
    </row>
    <row r="40" spans="1:41" ht="15" hidden="1" customHeight="1">
      <c r="A40" s="100" t="s">
        <v>713</v>
      </c>
      <c r="B40" s="49"/>
      <c r="C40" s="49">
        <v>0</v>
      </c>
      <c r="D40" s="50"/>
      <c r="E40" s="49"/>
      <c r="F40" s="49">
        <v>0</v>
      </c>
      <c r="G40" s="50"/>
      <c r="H40" s="49"/>
      <c r="I40" s="49">
        <v>0</v>
      </c>
      <c r="J40" s="50"/>
      <c r="K40" s="49"/>
      <c r="L40" s="49">
        <v>0</v>
      </c>
      <c r="M40" s="50"/>
      <c r="N40" s="49"/>
      <c r="O40" s="49">
        <v>0</v>
      </c>
      <c r="P40" s="50"/>
      <c r="Q40" s="49"/>
      <c r="R40" s="49"/>
      <c r="S40" s="50">
        <f>SUM(Q40+R40)</f>
        <v>0</v>
      </c>
      <c r="T40" s="49"/>
      <c r="U40" s="49">
        <v>0</v>
      </c>
      <c r="V40" s="50"/>
      <c r="W40" s="49"/>
      <c r="X40" s="49">
        <v>0</v>
      </c>
      <c r="Y40" s="50"/>
      <c r="Z40" s="49"/>
      <c r="AA40" s="49">
        <v>0</v>
      </c>
      <c r="AB40" s="50"/>
      <c r="AC40" s="49"/>
      <c r="AD40" s="49">
        <v>0</v>
      </c>
      <c r="AE40" s="50"/>
      <c r="AF40" s="45">
        <f t="shared" si="12"/>
        <v>0</v>
      </c>
      <c r="AG40" s="45">
        <f t="shared" si="13"/>
        <v>0</v>
      </c>
      <c r="AH40" s="50"/>
      <c r="AI40" s="50" t="e">
        <f>AF40+#REF!</f>
        <v>#REF!</v>
      </c>
      <c r="AJ40" s="50" t="e">
        <f>AG40+#REF!</f>
        <v>#REF!</v>
      </c>
      <c r="AK40" s="50" t="e">
        <f>SUM(AI40+AJ40)</f>
        <v>#REF!</v>
      </c>
      <c r="AL40" s="50"/>
      <c r="AM40" s="46">
        <f t="shared" si="7"/>
        <v>0</v>
      </c>
    </row>
    <row r="41" spans="1:41" s="314" customFormat="1" ht="15" customHeight="1">
      <c r="A41" s="223" t="s">
        <v>518</v>
      </c>
      <c r="B41" s="156">
        <f t="shared" ref="B41:AE41" si="14">SUM(B32:B40)</f>
        <v>134761</v>
      </c>
      <c r="C41" s="156">
        <f t="shared" si="14"/>
        <v>128358</v>
      </c>
      <c r="D41" s="156">
        <f t="shared" si="14"/>
        <v>67817</v>
      </c>
      <c r="E41" s="156">
        <f t="shared" si="14"/>
        <v>0</v>
      </c>
      <c r="F41" s="156">
        <f t="shared" si="14"/>
        <v>0</v>
      </c>
      <c r="G41" s="156">
        <f t="shared" si="14"/>
        <v>0</v>
      </c>
      <c r="H41" s="156">
        <f t="shared" si="14"/>
        <v>0</v>
      </c>
      <c r="I41" s="156">
        <f t="shared" si="14"/>
        <v>0</v>
      </c>
      <c r="J41" s="156">
        <f t="shared" si="14"/>
        <v>0</v>
      </c>
      <c r="K41" s="156">
        <f t="shared" si="14"/>
        <v>0</v>
      </c>
      <c r="L41" s="156">
        <f t="shared" si="14"/>
        <v>0</v>
      </c>
      <c r="M41" s="156">
        <f t="shared" si="14"/>
        <v>0</v>
      </c>
      <c r="N41" s="156">
        <f t="shared" si="14"/>
        <v>0</v>
      </c>
      <c r="O41" s="156">
        <f t="shared" si="14"/>
        <v>0</v>
      </c>
      <c r="P41" s="156">
        <f t="shared" si="14"/>
        <v>0</v>
      </c>
      <c r="Q41" s="156">
        <f t="shared" si="14"/>
        <v>0</v>
      </c>
      <c r="R41" s="156">
        <f t="shared" si="14"/>
        <v>0</v>
      </c>
      <c r="S41" s="156">
        <f t="shared" si="14"/>
        <v>0</v>
      </c>
      <c r="T41" s="156">
        <f t="shared" si="14"/>
        <v>0</v>
      </c>
      <c r="U41" s="156">
        <f t="shared" si="14"/>
        <v>0</v>
      </c>
      <c r="V41" s="156">
        <f t="shared" si="14"/>
        <v>0</v>
      </c>
      <c r="W41" s="156">
        <f t="shared" si="14"/>
        <v>0</v>
      </c>
      <c r="X41" s="156">
        <f t="shared" si="14"/>
        <v>0</v>
      </c>
      <c r="Y41" s="156">
        <f t="shared" si="14"/>
        <v>0</v>
      </c>
      <c r="Z41" s="156">
        <f t="shared" si="14"/>
        <v>0</v>
      </c>
      <c r="AA41" s="156">
        <f t="shared" si="14"/>
        <v>0</v>
      </c>
      <c r="AB41" s="156">
        <f t="shared" si="14"/>
        <v>0</v>
      </c>
      <c r="AC41" s="156">
        <f t="shared" si="14"/>
        <v>0</v>
      </c>
      <c r="AD41" s="156">
        <f t="shared" si="14"/>
        <v>0</v>
      </c>
      <c r="AE41" s="156">
        <f t="shared" si="14"/>
        <v>0</v>
      </c>
      <c r="AF41" s="156">
        <f>SUM(AF32:AF40)</f>
        <v>134761</v>
      </c>
      <c r="AG41" s="156">
        <f>SUM(AG32:AG40)</f>
        <v>128358</v>
      </c>
      <c r="AH41" s="156">
        <f>SUM(AH32:AH40)</f>
        <v>67817</v>
      </c>
      <c r="AI41" s="156" t="e">
        <f>SUM(#REF!+#REF!+AI32+AI33+AI34)</f>
        <v>#REF!</v>
      </c>
      <c r="AJ41" s="156" t="e">
        <f>SUM(#REF!+#REF!+AJ32+AJ33+AJ34)</f>
        <v>#REF!</v>
      </c>
      <c r="AK41" s="156" t="e">
        <f>SUM(AI41+AJ41)</f>
        <v>#REF!</v>
      </c>
      <c r="AL41" s="304"/>
      <c r="AM41" s="46"/>
      <c r="AN41" s="313"/>
      <c r="AO41" s="313"/>
    </row>
    <row r="42" spans="1:41" s="314" customFormat="1" ht="15" customHeight="1">
      <c r="A42" s="222" t="s">
        <v>885</v>
      </c>
      <c r="B42" s="156">
        <f t="shared" ref="B42:AE42" si="15">B41+B31</f>
        <v>1612296</v>
      </c>
      <c r="C42" s="156">
        <f t="shared" si="15"/>
        <v>1603291</v>
      </c>
      <c r="D42" s="156">
        <f t="shared" si="15"/>
        <v>1275151</v>
      </c>
      <c r="E42" s="156">
        <f t="shared" si="15"/>
        <v>84762</v>
      </c>
      <c r="F42" s="156">
        <f t="shared" si="15"/>
        <v>88142</v>
      </c>
      <c r="G42" s="156">
        <f t="shared" si="15"/>
        <v>80475</v>
      </c>
      <c r="H42" s="156">
        <f t="shared" si="15"/>
        <v>13825</v>
      </c>
      <c r="I42" s="156">
        <f t="shared" si="15"/>
        <v>14066</v>
      </c>
      <c r="J42" s="156">
        <f t="shared" si="15"/>
        <v>12061</v>
      </c>
      <c r="K42" s="156">
        <f t="shared" si="15"/>
        <v>0</v>
      </c>
      <c r="L42" s="156">
        <f t="shared" si="15"/>
        <v>0</v>
      </c>
      <c r="M42" s="156">
        <f t="shared" si="15"/>
        <v>0</v>
      </c>
      <c r="N42" s="156">
        <f t="shared" si="15"/>
        <v>45348</v>
      </c>
      <c r="O42" s="156">
        <f t="shared" si="15"/>
        <v>48866</v>
      </c>
      <c r="P42" s="156">
        <f t="shared" si="15"/>
        <v>38923</v>
      </c>
      <c r="Q42" s="156">
        <f t="shared" si="15"/>
        <v>0</v>
      </c>
      <c r="R42" s="156">
        <f t="shared" si="15"/>
        <v>0</v>
      </c>
      <c r="S42" s="156">
        <f t="shared" si="15"/>
        <v>0</v>
      </c>
      <c r="T42" s="156">
        <f t="shared" si="15"/>
        <v>577</v>
      </c>
      <c r="U42" s="156">
        <f t="shared" si="15"/>
        <v>792</v>
      </c>
      <c r="V42" s="156">
        <f t="shared" si="15"/>
        <v>489</v>
      </c>
      <c r="W42" s="156">
        <f t="shared" si="15"/>
        <v>237735</v>
      </c>
      <c r="X42" s="156">
        <f t="shared" si="15"/>
        <v>195052</v>
      </c>
      <c r="Y42" s="156">
        <f t="shared" si="15"/>
        <v>182958</v>
      </c>
      <c r="Z42" s="156">
        <f t="shared" si="15"/>
        <v>47704</v>
      </c>
      <c r="AA42" s="156">
        <f t="shared" si="15"/>
        <v>33306</v>
      </c>
      <c r="AB42" s="156">
        <f t="shared" si="15"/>
        <v>31167</v>
      </c>
      <c r="AC42" s="156">
        <f t="shared" si="15"/>
        <v>116276</v>
      </c>
      <c r="AD42" s="156">
        <f t="shared" si="15"/>
        <v>105278</v>
      </c>
      <c r="AE42" s="156">
        <f t="shared" si="15"/>
        <v>94970</v>
      </c>
      <c r="AF42" s="156">
        <f>AF41+AF31</f>
        <v>2158523</v>
      </c>
      <c r="AG42" s="156">
        <f>AG41+AG31</f>
        <v>2088793</v>
      </c>
      <c r="AH42" s="156">
        <f>AH41+AH31</f>
        <v>1716194</v>
      </c>
      <c r="AI42" s="304"/>
      <c r="AJ42" s="304"/>
      <c r="AK42" s="304"/>
      <c r="AL42" s="304"/>
      <c r="AM42" s="46"/>
      <c r="AN42" s="313"/>
      <c r="AO42" s="313"/>
    </row>
    <row r="43" spans="1:41" ht="15" hidden="1" customHeight="1">
      <c r="A43" s="197" t="s">
        <v>601</v>
      </c>
      <c r="B43" s="49"/>
      <c r="C43" s="49">
        <v>0</v>
      </c>
      <c r="D43" s="50"/>
      <c r="E43" s="49"/>
      <c r="F43" s="54">
        <v>0</v>
      </c>
      <c r="G43" s="50"/>
      <c r="H43" s="49"/>
      <c r="I43" s="54">
        <v>0</v>
      </c>
      <c r="J43" s="50"/>
      <c r="K43" s="49"/>
      <c r="L43" s="54">
        <v>0</v>
      </c>
      <c r="M43" s="50"/>
      <c r="N43" s="49"/>
      <c r="O43" s="49">
        <v>0</v>
      </c>
      <c r="P43" s="50"/>
      <c r="Q43" s="49"/>
      <c r="R43" s="49"/>
      <c r="S43" s="50">
        <f t="shared" ref="S43:S55" si="16">SUM(Q43+R43)</f>
        <v>0</v>
      </c>
      <c r="T43" s="49"/>
      <c r="U43" s="49">
        <v>0</v>
      </c>
      <c r="V43" s="50"/>
      <c r="W43" s="49"/>
      <c r="X43" s="49">
        <v>0</v>
      </c>
      <c r="Y43" s="50"/>
      <c r="Z43" s="49"/>
      <c r="AA43" s="49">
        <v>0</v>
      </c>
      <c r="AB43" s="50"/>
      <c r="AC43" s="49"/>
      <c r="AD43" s="49">
        <v>0</v>
      </c>
      <c r="AE43" s="50"/>
      <c r="AF43" s="45">
        <f t="shared" ref="AF43:AF49" si="17">B43+E43+H43+K43+N43+Q43+T43+W43+Z43+AC43</f>
        <v>0</v>
      </c>
      <c r="AG43" s="45">
        <f t="shared" ref="AG43:AG49" si="18">C43+F43+I43+L43+O43+R43+U43+X43+AA43+AD43</f>
        <v>0</v>
      </c>
      <c r="AH43" s="50"/>
      <c r="AI43" s="50" t="e">
        <f>AF43+#REF!</f>
        <v>#REF!</v>
      </c>
      <c r="AJ43" s="50" t="e">
        <f>AG43+#REF!</f>
        <v>#REF!</v>
      </c>
      <c r="AK43" s="50" t="e">
        <f t="shared" si="4"/>
        <v>#REF!</v>
      </c>
      <c r="AL43" s="50"/>
      <c r="AM43" s="46">
        <f t="shared" si="7"/>
        <v>0</v>
      </c>
    </row>
    <row r="44" spans="1:41" ht="15" hidden="1" customHeight="1">
      <c r="A44" s="197" t="s">
        <v>788</v>
      </c>
      <c r="B44" s="49"/>
      <c r="C44" s="49">
        <v>0</v>
      </c>
      <c r="D44" s="50"/>
      <c r="E44" s="49"/>
      <c r="F44" s="49">
        <v>0</v>
      </c>
      <c r="G44" s="50"/>
      <c r="H44" s="49"/>
      <c r="I44" s="49">
        <v>0</v>
      </c>
      <c r="J44" s="50"/>
      <c r="K44" s="49"/>
      <c r="L44" s="49">
        <v>0</v>
      </c>
      <c r="M44" s="50"/>
      <c r="N44" s="49"/>
      <c r="O44" s="49">
        <v>0</v>
      </c>
      <c r="P44" s="50"/>
      <c r="Q44" s="49"/>
      <c r="R44" s="49"/>
      <c r="S44" s="50">
        <f t="shared" si="16"/>
        <v>0</v>
      </c>
      <c r="T44" s="49"/>
      <c r="U44" s="49">
        <v>0</v>
      </c>
      <c r="V44" s="50"/>
      <c r="W44" s="49"/>
      <c r="X44" s="49">
        <v>0</v>
      </c>
      <c r="Y44" s="50"/>
      <c r="Z44" s="49"/>
      <c r="AA44" s="49">
        <v>0</v>
      </c>
      <c r="AB44" s="50"/>
      <c r="AC44" s="49"/>
      <c r="AD44" s="49">
        <v>0</v>
      </c>
      <c r="AE44" s="50"/>
      <c r="AF44" s="45">
        <f t="shared" si="17"/>
        <v>0</v>
      </c>
      <c r="AG44" s="45">
        <f t="shared" si="18"/>
        <v>0</v>
      </c>
      <c r="AH44" s="50"/>
      <c r="AI44" s="50" t="e">
        <f>AF44+#REF!</f>
        <v>#REF!</v>
      </c>
      <c r="AJ44" s="50" t="e">
        <f>AG44+#REF!</f>
        <v>#REF!</v>
      </c>
      <c r="AK44" s="50" t="e">
        <f t="shared" si="4"/>
        <v>#REF!</v>
      </c>
      <c r="AL44" s="50"/>
      <c r="AM44" s="46">
        <f t="shared" si="7"/>
        <v>0</v>
      </c>
    </row>
    <row r="45" spans="1:41" ht="15" hidden="1" customHeight="1">
      <c r="A45" s="197" t="s">
        <v>599</v>
      </c>
      <c r="B45" s="49"/>
      <c r="C45" s="49">
        <v>0</v>
      </c>
      <c r="D45" s="50"/>
      <c r="E45" s="49"/>
      <c r="F45" s="49">
        <v>0</v>
      </c>
      <c r="G45" s="50"/>
      <c r="H45" s="49"/>
      <c r="I45" s="49">
        <v>0</v>
      </c>
      <c r="J45" s="50"/>
      <c r="K45" s="49"/>
      <c r="L45" s="49">
        <v>0</v>
      </c>
      <c r="M45" s="50"/>
      <c r="N45" s="49"/>
      <c r="O45" s="49">
        <v>0</v>
      </c>
      <c r="P45" s="50"/>
      <c r="Q45" s="49"/>
      <c r="R45" s="49"/>
      <c r="S45" s="50">
        <f t="shared" si="16"/>
        <v>0</v>
      </c>
      <c r="T45" s="49"/>
      <c r="U45" s="49">
        <v>0</v>
      </c>
      <c r="V45" s="50"/>
      <c r="W45" s="49"/>
      <c r="X45" s="49">
        <v>0</v>
      </c>
      <c r="Y45" s="50"/>
      <c r="Z45" s="49"/>
      <c r="AA45" s="49">
        <v>0</v>
      </c>
      <c r="AB45" s="50"/>
      <c r="AC45" s="49"/>
      <c r="AD45" s="49">
        <v>0</v>
      </c>
      <c r="AE45" s="50"/>
      <c r="AF45" s="45">
        <f t="shared" si="17"/>
        <v>0</v>
      </c>
      <c r="AG45" s="45">
        <f t="shared" si="18"/>
        <v>0</v>
      </c>
      <c r="AH45" s="50"/>
      <c r="AI45" s="50" t="e">
        <f>AF45+#REF!</f>
        <v>#REF!</v>
      </c>
      <c r="AJ45" s="50" t="e">
        <f>AG45+#REF!</f>
        <v>#REF!</v>
      </c>
      <c r="AK45" s="50" t="e">
        <f t="shared" si="4"/>
        <v>#REF!</v>
      </c>
      <c r="AL45" s="50"/>
      <c r="AM45" s="46">
        <f t="shared" si="7"/>
        <v>0</v>
      </c>
    </row>
    <row r="46" spans="1:41" ht="15" hidden="1" customHeight="1">
      <c r="A46" s="197" t="s">
        <v>600</v>
      </c>
      <c r="B46" s="49"/>
      <c r="C46" s="49">
        <v>0</v>
      </c>
      <c r="D46" s="50"/>
      <c r="E46" s="49"/>
      <c r="F46" s="49">
        <v>0</v>
      </c>
      <c r="G46" s="50"/>
      <c r="H46" s="49"/>
      <c r="I46" s="49">
        <v>0</v>
      </c>
      <c r="J46" s="50"/>
      <c r="K46" s="49"/>
      <c r="L46" s="49">
        <v>0</v>
      </c>
      <c r="M46" s="50"/>
      <c r="N46" s="49"/>
      <c r="O46" s="49">
        <v>0</v>
      </c>
      <c r="P46" s="50"/>
      <c r="Q46" s="49"/>
      <c r="R46" s="49"/>
      <c r="S46" s="50">
        <f t="shared" si="16"/>
        <v>0</v>
      </c>
      <c r="T46" s="49"/>
      <c r="U46" s="49">
        <v>0</v>
      </c>
      <c r="V46" s="50"/>
      <c r="W46" s="49"/>
      <c r="X46" s="49">
        <v>0</v>
      </c>
      <c r="Y46" s="50"/>
      <c r="Z46" s="49"/>
      <c r="AA46" s="49">
        <v>0</v>
      </c>
      <c r="AB46" s="50"/>
      <c r="AC46" s="49"/>
      <c r="AD46" s="49">
        <v>0</v>
      </c>
      <c r="AE46" s="50"/>
      <c r="AF46" s="45">
        <f t="shared" si="17"/>
        <v>0</v>
      </c>
      <c r="AG46" s="45">
        <f t="shared" si="18"/>
        <v>0</v>
      </c>
      <c r="AH46" s="50"/>
      <c r="AI46" s="50" t="e">
        <f>AF46+#REF!</f>
        <v>#REF!</v>
      </c>
      <c r="AJ46" s="50" t="e">
        <f>AG46+#REF!</f>
        <v>#REF!</v>
      </c>
      <c r="AK46" s="50" t="e">
        <f t="shared" si="4"/>
        <v>#REF!</v>
      </c>
      <c r="AL46" s="50"/>
      <c r="AM46" s="46">
        <f t="shared" si="7"/>
        <v>0</v>
      </c>
    </row>
    <row r="47" spans="1:41" ht="15" hidden="1" customHeight="1">
      <c r="A47" s="197" t="s">
        <v>602</v>
      </c>
      <c r="B47" s="49"/>
      <c r="C47" s="49">
        <v>0</v>
      </c>
      <c r="D47" s="50"/>
      <c r="E47" s="49"/>
      <c r="F47" s="54">
        <v>0</v>
      </c>
      <c r="G47" s="50"/>
      <c r="H47" s="49"/>
      <c r="I47" s="54">
        <v>0</v>
      </c>
      <c r="J47" s="50"/>
      <c r="K47" s="49"/>
      <c r="L47" s="54">
        <v>0</v>
      </c>
      <c r="M47" s="50"/>
      <c r="N47" s="49"/>
      <c r="O47" s="49">
        <v>0</v>
      </c>
      <c r="P47" s="50"/>
      <c r="Q47" s="49"/>
      <c r="R47" s="49"/>
      <c r="S47" s="50">
        <f t="shared" si="16"/>
        <v>0</v>
      </c>
      <c r="T47" s="49"/>
      <c r="U47" s="49">
        <v>0</v>
      </c>
      <c r="V47" s="50"/>
      <c r="W47" s="49"/>
      <c r="X47" s="49">
        <v>0</v>
      </c>
      <c r="Y47" s="50"/>
      <c r="Z47" s="49"/>
      <c r="AA47" s="49">
        <v>0</v>
      </c>
      <c r="AB47" s="50"/>
      <c r="AC47" s="49"/>
      <c r="AD47" s="49">
        <v>0</v>
      </c>
      <c r="AE47" s="50"/>
      <c r="AF47" s="45">
        <f t="shared" si="17"/>
        <v>0</v>
      </c>
      <c r="AG47" s="45">
        <f t="shared" si="18"/>
        <v>0</v>
      </c>
      <c r="AH47" s="50"/>
      <c r="AI47" s="50" t="e">
        <f>AF47+#REF!</f>
        <v>#REF!</v>
      </c>
      <c r="AJ47" s="50" t="e">
        <f>AG47+#REF!</f>
        <v>#REF!</v>
      </c>
      <c r="AK47" s="50" t="e">
        <f t="shared" ref="AK47:AK52" si="19">SUM(AI47+AJ47)</f>
        <v>#REF!</v>
      </c>
      <c r="AL47" s="50"/>
      <c r="AM47" s="46">
        <f t="shared" si="7"/>
        <v>0</v>
      </c>
    </row>
    <row r="48" spans="1:41" ht="15" hidden="1" customHeight="1">
      <c r="A48" s="197" t="s">
        <v>603</v>
      </c>
      <c r="B48" s="49"/>
      <c r="C48" s="49">
        <v>0</v>
      </c>
      <c r="D48" s="50"/>
      <c r="E48" s="49"/>
      <c r="F48" s="54">
        <v>0</v>
      </c>
      <c r="G48" s="50"/>
      <c r="H48" s="49"/>
      <c r="I48" s="54">
        <v>0</v>
      </c>
      <c r="J48" s="50"/>
      <c r="K48" s="49"/>
      <c r="L48" s="54">
        <v>0</v>
      </c>
      <c r="M48" s="50"/>
      <c r="N48" s="49"/>
      <c r="O48" s="49">
        <v>0</v>
      </c>
      <c r="P48" s="50"/>
      <c r="Q48" s="49"/>
      <c r="R48" s="49"/>
      <c r="S48" s="50">
        <f t="shared" si="16"/>
        <v>0</v>
      </c>
      <c r="T48" s="49"/>
      <c r="U48" s="49">
        <v>0</v>
      </c>
      <c r="V48" s="50"/>
      <c r="W48" s="49"/>
      <c r="X48" s="49">
        <v>0</v>
      </c>
      <c r="Y48" s="50"/>
      <c r="Z48" s="49"/>
      <c r="AA48" s="49">
        <v>0</v>
      </c>
      <c r="AB48" s="50"/>
      <c r="AC48" s="49"/>
      <c r="AD48" s="49">
        <v>0</v>
      </c>
      <c r="AE48" s="50"/>
      <c r="AF48" s="45">
        <f t="shared" si="17"/>
        <v>0</v>
      </c>
      <c r="AG48" s="45">
        <f t="shared" si="18"/>
        <v>0</v>
      </c>
      <c r="AH48" s="50"/>
      <c r="AI48" s="50" t="e">
        <f>AF48+#REF!</f>
        <v>#REF!</v>
      </c>
      <c r="AJ48" s="50" t="e">
        <f>AG48+#REF!</f>
        <v>#REF!</v>
      </c>
      <c r="AK48" s="50" t="e">
        <f t="shared" si="19"/>
        <v>#REF!</v>
      </c>
      <c r="AL48" s="50"/>
      <c r="AM48" s="46">
        <f t="shared" si="7"/>
        <v>0</v>
      </c>
    </row>
    <row r="49" spans="1:44" ht="15" hidden="1" customHeight="1">
      <c r="A49" s="197" t="s">
        <v>604</v>
      </c>
      <c r="B49" s="49"/>
      <c r="C49" s="49">
        <v>0</v>
      </c>
      <c r="D49" s="50"/>
      <c r="E49" s="49"/>
      <c r="F49" s="49">
        <v>0</v>
      </c>
      <c r="G49" s="50"/>
      <c r="H49" s="49"/>
      <c r="I49" s="49">
        <v>0</v>
      </c>
      <c r="J49" s="50"/>
      <c r="K49" s="49"/>
      <c r="L49" s="49">
        <v>0</v>
      </c>
      <c r="M49" s="50"/>
      <c r="N49" s="49"/>
      <c r="O49" s="49">
        <v>0</v>
      </c>
      <c r="P49" s="50"/>
      <c r="Q49" s="49"/>
      <c r="R49" s="49"/>
      <c r="S49" s="50">
        <f>SUM(Q49+R49)</f>
        <v>0</v>
      </c>
      <c r="T49" s="49"/>
      <c r="U49" s="49">
        <v>0</v>
      </c>
      <c r="V49" s="50"/>
      <c r="W49" s="49"/>
      <c r="X49" s="49">
        <v>0</v>
      </c>
      <c r="Y49" s="50"/>
      <c r="Z49" s="49"/>
      <c r="AA49" s="49">
        <v>0</v>
      </c>
      <c r="AB49" s="50"/>
      <c r="AC49" s="49"/>
      <c r="AD49" s="49">
        <v>0</v>
      </c>
      <c r="AE49" s="50"/>
      <c r="AF49" s="45">
        <f t="shared" si="17"/>
        <v>0</v>
      </c>
      <c r="AG49" s="45">
        <f t="shared" si="18"/>
        <v>0</v>
      </c>
      <c r="AH49" s="50"/>
      <c r="AI49" s="50" t="e">
        <f>AF49+#REF!</f>
        <v>#REF!</v>
      </c>
      <c r="AJ49" s="50" t="e">
        <f>AG49+#REF!</f>
        <v>#REF!</v>
      </c>
      <c r="AK49" s="50" t="e">
        <f t="shared" si="19"/>
        <v>#REF!</v>
      </c>
      <c r="AL49" s="50"/>
      <c r="AM49" s="46">
        <f t="shared" si="7"/>
        <v>0</v>
      </c>
    </row>
    <row r="50" spans="1:44" ht="15" hidden="1" customHeight="1">
      <c r="A50" s="197" t="s">
        <v>605</v>
      </c>
      <c r="B50" s="49"/>
      <c r="C50" s="49">
        <v>0</v>
      </c>
      <c r="D50" s="50"/>
      <c r="E50" s="49"/>
      <c r="F50" s="49">
        <v>0</v>
      </c>
      <c r="G50" s="50"/>
      <c r="H50" s="49"/>
      <c r="I50" s="49">
        <v>0</v>
      </c>
      <c r="J50" s="50"/>
      <c r="K50" s="49"/>
      <c r="L50" s="49">
        <v>0</v>
      </c>
      <c r="M50" s="50"/>
      <c r="N50" s="49"/>
      <c r="O50" s="49">
        <v>0</v>
      </c>
      <c r="P50" s="50"/>
      <c r="Q50" s="49"/>
      <c r="R50" s="49"/>
      <c r="S50" s="50">
        <f>SUM(Q50+R50)</f>
        <v>0</v>
      </c>
      <c r="T50" s="49"/>
      <c r="U50" s="49">
        <v>0</v>
      </c>
      <c r="V50" s="50"/>
      <c r="W50" s="49"/>
      <c r="X50" s="49">
        <v>0</v>
      </c>
      <c r="Y50" s="50"/>
      <c r="Z50" s="49"/>
      <c r="AA50" s="49">
        <v>0</v>
      </c>
      <c r="AB50" s="50"/>
      <c r="AC50" s="49"/>
      <c r="AD50" s="49">
        <v>0</v>
      </c>
      <c r="AE50" s="50"/>
      <c r="AF50" s="45">
        <f t="shared" ref="AF50:AF55" si="20">B50+E50+H50+K50+N50+Q50+T50+W50+Z50+AC50</f>
        <v>0</v>
      </c>
      <c r="AG50" s="45">
        <f t="shared" ref="AG50:AH55" si="21">C50+F50+I50+L50+O50+R50+U50+X50+AA50+AD50</f>
        <v>0</v>
      </c>
      <c r="AH50" s="50"/>
      <c r="AI50" s="50" t="e">
        <f>AF50+#REF!</f>
        <v>#REF!</v>
      </c>
      <c r="AJ50" s="50" t="e">
        <f>AG50+#REF!</f>
        <v>#REF!</v>
      </c>
      <c r="AK50" s="50" t="e">
        <f t="shared" si="19"/>
        <v>#REF!</v>
      </c>
      <c r="AL50" s="50"/>
      <c r="AM50" s="46">
        <f t="shared" si="7"/>
        <v>0</v>
      </c>
    </row>
    <row r="51" spans="1:44" ht="15" customHeight="1">
      <c r="A51" s="197" t="s">
        <v>606</v>
      </c>
      <c r="B51" s="49"/>
      <c r="C51" s="49">
        <v>0</v>
      </c>
      <c r="D51" s="50"/>
      <c r="E51" s="49"/>
      <c r="F51" s="54">
        <v>0</v>
      </c>
      <c r="G51" s="50"/>
      <c r="H51" s="49"/>
      <c r="I51" s="54">
        <v>0</v>
      </c>
      <c r="J51" s="50"/>
      <c r="K51" s="49"/>
      <c r="L51" s="54">
        <v>0</v>
      </c>
      <c r="M51" s="50"/>
      <c r="N51" s="49"/>
      <c r="O51" s="49">
        <v>0</v>
      </c>
      <c r="P51" s="50"/>
      <c r="Q51" s="49"/>
      <c r="R51" s="49"/>
      <c r="S51" s="50">
        <f>SUM(Q51+R51)</f>
        <v>0</v>
      </c>
      <c r="T51" s="49"/>
      <c r="U51" s="49">
        <v>0</v>
      </c>
      <c r="V51" s="50"/>
      <c r="W51" s="49"/>
      <c r="X51" s="49">
        <v>0</v>
      </c>
      <c r="Y51" s="50"/>
      <c r="Z51" s="49"/>
      <c r="AA51" s="49">
        <v>0</v>
      </c>
      <c r="AB51" s="50"/>
      <c r="AC51" s="49"/>
      <c r="AD51" s="49">
        <v>0</v>
      </c>
      <c r="AE51" s="50"/>
      <c r="AF51" s="45">
        <f t="shared" si="20"/>
        <v>0</v>
      </c>
      <c r="AG51" s="45">
        <f t="shared" si="21"/>
        <v>0</v>
      </c>
      <c r="AH51" s="50">
        <f t="shared" si="21"/>
        <v>0</v>
      </c>
      <c r="AI51" s="50" t="e">
        <f>AF51+#REF!</f>
        <v>#REF!</v>
      </c>
      <c r="AJ51" s="50" t="e">
        <f>AG51+#REF!</f>
        <v>#REF!</v>
      </c>
      <c r="AK51" s="50" t="e">
        <f t="shared" si="19"/>
        <v>#REF!</v>
      </c>
      <c r="AL51" s="50"/>
      <c r="AM51" s="46"/>
    </row>
    <row r="52" spans="1:44" ht="15" customHeight="1">
      <c r="A52" s="197" t="s">
        <v>607</v>
      </c>
      <c r="B52" s="49"/>
      <c r="C52" s="49">
        <v>0</v>
      </c>
      <c r="D52" s="50"/>
      <c r="E52" s="49"/>
      <c r="F52" s="54">
        <v>0</v>
      </c>
      <c r="G52" s="50"/>
      <c r="H52" s="49"/>
      <c r="I52" s="54">
        <v>0</v>
      </c>
      <c r="J52" s="50"/>
      <c r="K52" s="49"/>
      <c r="L52" s="54">
        <v>0</v>
      </c>
      <c r="M52" s="50"/>
      <c r="N52" s="49"/>
      <c r="O52" s="49">
        <v>0</v>
      </c>
      <c r="P52" s="50"/>
      <c r="Q52" s="49"/>
      <c r="R52" s="49"/>
      <c r="S52" s="50">
        <f>SUM(Q52+R52)</f>
        <v>0</v>
      </c>
      <c r="T52" s="49"/>
      <c r="U52" s="49">
        <v>0</v>
      </c>
      <c r="V52" s="50"/>
      <c r="W52" s="49"/>
      <c r="X52" s="49">
        <v>0</v>
      </c>
      <c r="Y52" s="50"/>
      <c r="Z52" s="49"/>
      <c r="AA52" s="49">
        <v>0</v>
      </c>
      <c r="AB52" s="50"/>
      <c r="AC52" s="49"/>
      <c r="AD52" s="49">
        <v>0</v>
      </c>
      <c r="AE52" s="50"/>
      <c r="AF52" s="45">
        <f t="shared" si="20"/>
        <v>0</v>
      </c>
      <c r="AG52" s="45">
        <f t="shared" si="21"/>
        <v>0</v>
      </c>
      <c r="AH52" s="50">
        <f t="shared" si="21"/>
        <v>0</v>
      </c>
      <c r="AI52" s="50" t="e">
        <f>AF52+#REF!</f>
        <v>#REF!</v>
      </c>
      <c r="AJ52" s="50" t="e">
        <f>AG52+#REF!</f>
        <v>#REF!</v>
      </c>
      <c r="AK52" s="50" t="e">
        <f t="shared" si="19"/>
        <v>#REF!</v>
      </c>
      <c r="AL52" s="50"/>
      <c r="AM52" s="46"/>
    </row>
    <row r="53" spans="1:44" ht="15" customHeight="1">
      <c r="A53" s="197" t="s">
        <v>608</v>
      </c>
      <c r="B53" s="49"/>
      <c r="C53" s="49">
        <v>0</v>
      </c>
      <c r="D53" s="50"/>
      <c r="E53" s="49"/>
      <c r="F53" s="49">
        <v>0</v>
      </c>
      <c r="G53" s="50"/>
      <c r="H53" s="49"/>
      <c r="I53" s="49">
        <v>0</v>
      </c>
      <c r="J53" s="50"/>
      <c r="K53" s="49"/>
      <c r="L53" s="49">
        <v>0</v>
      </c>
      <c r="M53" s="50"/>
      <c r="N53" s="49"/>
      <c r="O53" s="49">
        <v>0</v>
      </c>
      <c r="P53" s="50"/>
      <c r="Q53" s="49"/>
      <c r="R53" s="49"/>
      <c r="S53" s="50">
        <f t="shared" si="16"/>
        <v>0</v>
      </c>
      <c r="T53" s="49"/>
      <c r="U53" s="49">
        <v>0</v>
      </c>
      <c r="V53" s="50"/>
      <c r="W53" s="49"/>
      <c r="X53" s="49">
        <v>0</v>
      </c>
      <c r="Y53" s="50"/>
      <c r="Z53" s="49"/>
      <c r="AA53" s="49">
        <v>0</v>
      </c>
      <c r="AB53" s="50"/>
      <c r="AC53" s="49"/>
      <c r="AD53" s="49">
        <v>0</v>
      </c>
      <c r="AE53" s="50"/>
      <c r="AF53" s="45">
        <f t="shared" si="20"/>
        <v>0</v>
      </c>
      <c r="AG53" s="45">
        <f t="shared" si="21"/>
        <v>0</v>
      </c>
      <c r="AH53" s="50">
        <f t="shared" si="21"/>
        <v>0</v>
      </c>
      <c r="AI53" s="50" t="e">
        <f>AF53+#REF!</f>
        <v>#REF!</v>
      </c>
      <c r="AJ53" s="50" t="e">
        <f>AG53+#REF!</f>
        <v>#REF!</v>
      </c>
      <c r="AK53" s="50" t="e">
        <f t="shared" si="4"/>
        <v>#REF!</v>
      </c>
      <c r="AL53" s="50"/>
      <c r="AM53" s="46"/>
    </row>
    <row r="54" spans="1:44" ht="15" customHeight="1">
      <c r="A54" s="197" t="s">
        <v>609</v>
      </c>
      <c r="B54" s="49"/>
      <c r="C54" s="49">
        <v>0</v>
      </c>
      <c r="D54" s="50"/>
      <c r="E54" s="49"/>
      <c r="F54" s="49">
        <v>0</v>
      </c>
      <c r="G54" s="50"/>
      <c r="H54" s="49"/>
      <c r="I54" s="49">
        <v>0</v>
      </c>
      <c r="J54" s="50"/>
      <c r="K54" s="49"/>
      <c r="L54" s="49">
        <v>0</v>
      </c>
      <c r="M54" s="50"/>
      <c r="N54" s="49"/>
      <c r="O54" s="49">
        <v>0</v>
      </c>
      <c r="P54" s="50"/>
      <c r="Q54" s="49"/>
      <c r="R54" s="49"/>
      <c r="S54" s="50">
        <f t="shared" si="16"/>
        <v>0</v>
      </c>
      <c r="T54" s="49"/>
      <c r="U54" s="49">
        <v>0</v>
      </c>
      <c r="V54" s="50"/>
      <c r="W54" s="49"/>
      <c r="X54" s="49">
        <v>0</v>
      </c>
      <c r="Y54" s="50"/>
      <c r="Z54" s="49"/>
      <c r="AA54" s="49">
        <v>0</v>
      </c>
      <c r="AB54" s="50"/>
      <c r="AC54" s="49"/>
      <c r="AD54" s="49">
        <v>0</v>
      </c>
      <c r="AE54" s="50"/>
      <c r="AF54" s="45">
        <f t="shared" si="20"/>
        <v>0</v>
      </c>
      <c r="AG54" s="45">
        <f t="shared" si="21"/>
        <v>0</v>
      </c>
      <c r="AH54" s="50">
        <f t="shared" si="21"/>
        <v>0</v>
      </c>
      <c r="AI54" s="50" t="e">
        <f>AF54+#REF!</f>
        <v>#REF!</v>
      </c>
      <c r="AJ54" s="50" t="e">
        <f>AG54+#REF!</f>
        <v>#REF!</v>
      </c>
      <c r="AK54" s="50" t="e">
        <f t="shared" si="4"/>
        <v>#REF!</v>
      </c>
      <c r="AL54" s="50"/>
      <c r="AM54" s="46"/>
    </row>
    <row r="55" spans="1:44" ht="15" hidden="1" customHeight="1">
      <c r="A55" s="197" t="s">
        <v>610</v>
      </c>
      <c r="B55" s="49"/>
      <c r="C55" s="49">
        <v>0</v>
      </c>
      <c r="D55" s="50"/>
      <c r="E55" s="49"/>
      <c r="F55" s="54">
        <v>0</v>
      </c>
      <c r="G55" s="50"/>
      <c r="H55" s="49"/>
      <c r="I55" s="54">
        <v>0</v>
      </c>
      <c r="J55" s="50"/>
      <c r="K55" s="49"/>
      <c r="L55" s="54">
        <v>0</v>
      </c>
      <c r="M55" s="50"/>
      <c r="N55" s="49"/>
      <c r="O55" s="49">
        <v>0</v>
      </c>
      <c r="P55" s="50"/>
      <c r="Q55" s="49"/>
      <c r="R55" s="49"/>
      <c r="S55" s="50">
        <f t="shared" si="16"/>
        <v>0</v>
      </c>
      <c r="T55" s="49"/>
      <c r="U55" s="49">
        <v>0</v>
      </c>
      <c r="V55" s="50"/>
      <c r="W55" s="49"/>
      <c r="X55" s="49">
        <v>0</v>
      </c>
      <c r="Y55" s="50"/>
      <c r="Z55" s="49"/>
      <c r="AA55" s="49">
        <v>0</v>
      </c>
      <c r="AB55" s="50"/>
      <c r="AC55" s="49"/>
      <c r="AD55" s="49">
        <v>0</v>
      </c>
      <c r="AE55" s="50"/>
      <c r="AF55" s="45">
        <f t="shared" si="20"/>
        <v>0</v>
      </c>
      <c r="AG55" s="45">
        <f t="shared" si="21"/>
        <v>0</v>
      </c>
      <c r="AH55" s="50"/>
      <c r="AI55" s="50" t="e">
        <f>AF55+#REF!</f>
        <v>#REF!</v>
      </c>
      <c r="AJ55" s="50" t="e">
        <f>AG55+#REF!</f>
        <v>#REF!</v>
      </c>
      <c r="AK55" s="50" t="e">
        <f>SUM(AI55+AJ55)</f>
        <v>#REF!</v>
      </c>
      <c r="AL55" s="50"/>
      <c r="AM55" s="46"/>
    </row>
    <row r="56" spans="1:44" s="314" customFormat="1" ht="15" customHeight="1" thickBot="1">
      <c r="A56" s="223" t="s">
        <v>627</v>
      </c>
      <c r="B56" s="156">
        <f>SUM(B43:B55)</f>
        <v>0</v>
      </c>
      <c r="C56" s="156">
        <f t="shared" ref="C56:AE56" si="22">SUM(C43:C55)</f>
        <v>0</v>
      </c>
      <c r="D56" s="156">
        <f t="shared" si="22"/>
        <v>0</v>
      </c>
      <c r="E56" s="156">
        <f t="shared" si="22"/>
        <v>0</v>
      </c>
      <c r="F56" s="156">
        <f t="shared" si="22"/>
        <v>0</v>
      </c>
      <c r="G56" s="156">
        <f t="shared" si="22"/>
        <v>0</v>
      </c>
      <c r="H56" s="156">
        <f t="shared" si="22"/>
        <v>0</v>
      </c>
      <c r="I56" s="156">
        <f t="shared" si="22"/>
        <v>0</v>
      </c>
      <c r="J56" s="156">
        <f t="shared" si="22"/>
        <v>0</v>
      </c>
      <c r="K56" s="156">
        <f t="shared" si="22"/>
        <v>0</v>
      </c>
      <c r="L56" s="156">
        <f t="shared" si="22"/>
        <v>0</v>
      </c>
      <c r="M56" s="156">
        <f t="shared" si="22"/>
        <v>0</v>
      </c>
      <c r="N56" s="156">
        <f t="shared" si="22"/>
        <v>0</v>
      </c>
      <c r="O56" s="156">
        <f t="shared" si="22"/>
        <v>0</v>
      </c>
      <c r="P56" s="156">
        <f t="shared" si="22"/>
        <v>0</v>
      </c>
      <c r="Q56" s="156">
        <f t="shared" si="22"/>
        <v>0</v>
      </c>
      <c r="R56" s="156">
        <f t="shared" si="22"/>
        <v>0</v>
      </c>
      <c r="S56" s="156">
        <f t="shared" si="22"/>
        <v>0</v>
      </c>
      <c r="T56" s="156">
        <f t="shared" si="22"/>
        <v>0</v>
      </c>
      <c r="U56" s="156">
        <f t="shared" si="22"/>
        <v>0</v>
      </c>
      <c r="V56" s="156">
        <f t="shared" si="22"/>
        <v>0</v>
      </c>
      <c r="W56" s="156">
        <f t="shared" si="22"/>
        <v>0</v>
      </c>
      <c r="X56" s="156">
        <f t="shared" si="22"/>
        <v>0</v>
      </c>
      <c r="Y56" s="156">
        <f t="shared" si="22"/>
        <v>0</v>
      </c>
      <c r="Z56" s="156">
        <f t="shared" si="22"/>
        <v>0</v>
      </c>
      <c r="AA56" s="156">
        <f t="shared" si="22"/>
        <v>0</v>
      </c>
      <c r="AB56" s="156">
        <f t="shared" si="22"/>
        <v>0</v>
      </c>
      <c r="AC56" s="156">
        <f t="shared" si="22"/>
        <v>0</v>
      </c>
      <c r="AD56" s="156">
        <f t="shared" si="22"/>
        <v>0</v>
      </c>
      <c r="AE56" s="156">
        <f t="shared" si="22"/>
        <v>0</v>
      </c>
      <c r="AF56" s="156">
        <f>SUM(AF43:AF55)</f>
        <v>0</v>
      </c>
      <c r="AG56" s="156">
        <f>SUM(AG43:AG55)</f>
        <v>0</v>
      </c>
      <c r="AH56" s="156">
        <f>SUM(AH43:AH55)</f>
        <v>0</v>
      </c>
      <c r="AI56" s="156" t="e">
        <f>SUM(#REF!+#REF!+AI44+AI53+AI54)</f>
        <v>#REF!</v>
      </c>
      <c r="AJ56" s="156" t="e">
        <f>SUM(#REF!+#REF!+AJ44+AJ53+AJ54)</f>
        <v>#REF!</v>
      </c>
      <c r="AK56" s="156" t="e">
        <f t="shared" si="4"/>
        <v>#REF!</v>
      </c>
      <c r="AL56" s="304"/>
      <c r="AM56" s="46"/>
      <c r="AN56" s="313"/>
      <c r="AO56" s="313"/>
    </row>
    <row r="57" spans="1:44" s="316" customFormat="1" ht="15" customHeight="1" thickBot="1">
      <c r="A57" s="328" t="s">
        <v>147</v>
      </c>
      <c r="B57" s="157">
        <f>SUM(B42+B56)</f>
        <v>1612296</v>
      </c>
      <c r="C57" s="157">
        <f t="shared" ref="C57:AE57" si="23">SUM(C42+C56)</f>
        <v>1603291</v>
      </c>
      <c r="D57" s="157">
        <f t="shared" si="23"/>
        <v>1275151</v>
      </c>
      <c r="E57" s="157">
        <f t="shared" si="23"/>
        <v>84762</v>
      </c>
      <c r="F57" s="157">
        <f t="shared" si="23"/>
        <v>88142</v>
      </c>
      <c r="G57" s="157">
        <f t="shared" si="23"/>
        <v>80475</v>
      </c>
      <c r="H57" s="157">
        <f t="shared" si="23"/>
        <v>13825</v>
      </c>
      <c r="I57" s="157">
        <f t="shared" si="23"/>
        <v>14066</v>
      </c>
      <c r="J57" s="157">
        <f t="shared" si="23"/>
        <v>12061</v>
      </c>
      <c r="K57" s="157">
        <f t="shared" si="23"/>
        <v>0</v>
      </c>
      <c r="L57" s="157">
        <f t="shared" si="23"/>
        <v>0</v>
      </c>
      <c r="M57" s="157">
        <f t="shared" si="23"/>
        <v>0</v>
      </c>
      <c r="N57" s="157">
        <f t="shared" si="23"/>
        <v>45348</v>
      </c>
      <c r="O57" s="157">
        <f t="shared" si="23"/>
        <v>48866</v>
      </c>
      <c r="P57" s="157">
        <f t="shared" si="23"/>
        <v>38923</v>
      </c>
      <c r="Q57" s="157">
        <f t="shared" si="23"/>
        <v>0</v>
      </c>
      <c r="R57" s="157">
        <f t="shared" si="23"/>
        <v>0</v>
      </c>
      <c r="S57" s="157">
        <f t="shared" si="23"/>
        <v>0</v>
      </c>
      <c r="T57" s="157">
        <f t="shared" si="23"/>
        <v>577</v>
      </c>
      <c r="U57" s="157">
        <f t="shared" si="23"/>
        <v>792</v>
      </c>
      <c r="V57" s="157">
        <f t="shared" si="23"/>
        <v>489</v>
      </c>
      <c r="W57" s="157">
        <f t="shared" si="23"/>
        <v>237735</v>
      </c>
      <c r="X57" s="157">
        <f t="shared" si="23"/>
        <v>195052</v>
      </c>
      <c r="Y57" s="157">
        <f t="shared" si="23"/>
        <v>182958</v>
      </c>
      <c r="Z57" s="157">
        <f t="shared" si="23"/>
        <v>47704</v>
      </c>
      <c r="AA57" s="157">
        <f t="shared" si="23"/>
        <v>33306</v>
      </c>
      <c r="AB57" s="157">
        <f t="shared" si="23"/>
        <v>31167</v>
      </c>
      <c r="AC57" s="157">
        <f t="shared" si="23"/>
        <v>116276</v>
      </c>
      <c r="AD57" s="157">
        <f t="shared" si="23"/>
        <v>105278</v>
      </c>
      <c r="AE57" s="157">
        <f t="shared" si="23"/>
        <v>94970</v>
      </c>
      <c r="AF57" s="157">
        <f>SUM(AF42+AF56)</f>
        <v>2158523</v>
      </c>
      <c r="AG57" s="157">
        <f>SUM(AG42+AG56)</f>
        <v>2088793</v>
      </c>
      <c r="AH57" s="157">
        <f>SUM(AH42+AH56)</f>
        <v>1716194</v>
      </c>
      <c r="AI57" s="279" t="e">
        <f>SUM(AI31+AI56+#REF!)</f>
        <v>#REF!</v>
      </c>
      <c r="AJ57" s="157" t="e">
        <f>SUM(AJ31+AJ56+#REF!)</f>
        <v>#REF!</v>
      </c>
      <c r="AK57" s="157" t="e">
        <f t="shared" si="4"/>
        <v>#REF!</v>
      </c>
      <c r="AL57" s="304">
        <v>766101</v>
      </c>
      <c r="AM57" s="46">
        <f t="shared" si="7"/>
        <v>-950093</v>
      </c>
      <c r="AN57" s="315"/>
      <c r="AO57" s="315"/>
    </row>
    <row r="58" spans="1:44" ht="15" customHeight="1">
      <c r="A58" s="265" t="s">
        <v>587</v>
      </c>
      <c r="B58" s="50"/>
      <c r="C58" s="49"/>
      <c r="D58" s="50"/>
      <c r="E58" s="50"/>
      <c r="F58" s="49"/>
      <c r="G58" s="50"/>
      <c r="H58" s="50"/>
      <c r="I58" s="49"/>
      <c r="J58" s="50"/>
      <c r="K58" s="50"/>
      <c r="L58" s="49"/>
      <c r="M58" s="50"/>
      <c r="N58" s="50"/>
      <c r="O58" s="49"/>
      <c r="P58" s="50"/>
      <c r="Q58" s="50"/>
      <c r="R58" s="49"/>
      <c r="S58" s="50"/>
      <c r="T58" s="50"/>
      <c r="U58" s="49"/>
      <c r="V58" s="50"/>
      <c r="W58" s="50"/>
      <c r="X58" s="49"/>
      <c r="Y58" s="50"/>
      <c r="Z58" s="50"/>
      <c r="AA58" s="49"/>
      <c r="AB58" s="50"/>
      <c r="AC58" s="50"/>
      <c r="AD58" s="49"/>
      <c r="AE58" s="50"/>
      <c r="AF58" s="50"/>
      <c r="AG58" s="49"/>
      <c r="AH58" s="50"/>
      <c r="AI58" s="50"/>
      <c r="AJ58" s="50"/>
      <c r="AK58" s="50"/>
      <c r="AL58" s="50"/>
      <c r="AM58" s="46"/>
    </row>
    <row r="59" spans="1:44" ht="15" hidden="1" customHeight="1">
      <c r="A59" s="220" t="s">
        <v>789</v>
      </c>
      <c r="B59" s="49"/>
      <c r="C59" s="49">
        <v>0</v>
      </c>
      <c r="D59" s="50"/>
      <c r="E59" s="49"/>
      <c r="F59" s="49">
        <v>0</v>
      </c>
      <c r="G59" s="50"/>
      <c r="H59" s="49"/>
      <c r="I59" s="49">
        <v>0</v>
      </c>
      <c r="J59" s="50"/>
      <c r="K59" s="49"/>
      <c r="L59" s="49">
        <v>0</v>
      </c>
      <c r="M59" s="50"/>
      <c r="N59" s="49"/>
      <c r="O59" s="49">
        <v>0</v>
      </c>
      <c r="P59" s="50"/>
      <c r="Q59" s="49"/>
      <c r="R59" s="49"/>
      <c r="S59" s="50">
        <f t="shared" ref="S59:S72" si="24">SUM(Q59+R59)</f>
        <v>0</v>
      </c>
      <c r="T59" s="49"/>
      <c r="U59" s="49">
        <v>0</v>
      </c>
      <c r="V59" s="50"/>
      <c r="W59" s="49"/>
      <c r="X59" s="49">
        <v>0</v>
      </c>
      <c r="Y59" s="50"/>
      <c r="Z59" s="49"/>
      <c r="AA59" s="49">
        <v>0</v>
      </c>
      <c r="AB59" s="50"/>
      <c r="AC59" s="49"/>
      <c r="AD59" s="49">
        <v>0</v>
      </c>
      <c r="AE59" s="50"/>
      <c r="AF59" s="45">
        <f t="shared" ref="AF59:AF72" si="25">B59+E59+H59+K59+N59+Q59+T59+W59+Z59+AC59</f>
        <v>0</v>
      </c>
      <c r="AG59" s="45">
        <f t="shared" ref="AG59:AH72" si="26">C59+F59+I59+L59+O59+R59+U59+X59+AA59+AD59</f>
        <v>0</v>
      </c>
      <c r="AH59" s="50"/>
      <c r="AI59" s="50" t="e">
        <f>AF59+#REF!</f>
        <v>#REF!</v>
      </c>
      <c r="AJ59" s="50" t="e">
        <f>AG59+#REF!</f>
        <v>#REF!</v>
      </c>
      <c r="AK59" s="50" t="e">
        <f t="shared" ref="AK59:AK64" si="27">SUM(AI59+AJ59)</f>
        <v>#REF!</v>
      </c>
      <c r="AL59" s="50"/>
      <c r="AM59" s="46"/>
    </row>
    <row r="60" spans="1:44" ht="15" customHeight="1">
      <c r="A60" s="221" t="s">
        <v>1261</v>
      </c>
      <c r="B60" s="49">
        <v>0</v>
      </c>
      <c r="C60" s="49">
        <v>0</v>
      </c>
      <c r="D60" s="50"/>
      <c r="E60" s="49"/>
      <c r="F60" s="49">
        <v>0</v>
      </c>
      <c r="G60" s="50"/>
      <c r="H60" s="49">
        <v>0</v>
      </c>
      <c r="I60" s="49">
        <v>0</v>
      </c>
      <c r="J60" s="50"/>
      <c r="K60" s="49"/>
      <c r="L60" s="49">
        <v>0</v>
      </c>
      <c r="M60" s="50"/>
      <c r="N60" s="49"/>
      <c r="O60" s="49">
        <v>0</v>
      </c>
      <c r="P60" s="50"/>
      <c r="Q60" s="49"/>
      <c r="R60" s="49"/>
      <c r="S60" s="50">
        <f>SUM(Q60+R60)</f>
        <v>0</v>
      </c>
      <c r="T60" s="49"/>
      <c r="U60" s="49">
        <v>0</v>
      </c>
      <c r="V60" s="50"/>
      <c r="W60" s="49"/>
      <c r="X60" s="49">
        <v>0</v>
      </c>
      <c r="Y60" s="50"/>
      <c r="Z60" s="49"/>
      <c r="AA60" s="49">
        <v>0</v>
      </c>
      <c r="AB60" s="50"/>
      <c r="AC60" s="49"/>
      <c r="AD60" s="49">
        <v>0</v>
      </c>
      <c r="AE60" s="50"/>
      <c r="AF60" s="45">
        <f t="shared" si="25"/>
        <v>0</v>
      </c>
      <c r="AG60" s="45">
        <f t="shared" si="26"/>
        <v>0</v>
      </c>
      <c r="AH60" s="50">
        <f t="shared" si="26"/>
        <v>0</v>
      </c>
      <c r="AI60" s="50" t="e">
        <f>AF60+#REF!</f>
        <v>#REF!</v>
      </c>
      <c r="AJ60" s="50" t="e">
        <f>AG60+#REF!</f>
        <v>#REF!</v>
      </c>
      <c r="AK60" s="50" t="e">
        <f t="shared" si="27"/>
        <v>#REF!</v>
      </c>
      <c r="AL60" s="50"/>
      <c r="AM60" s="46"/>
      <c r="AN60" s="77"/>
      <c r="AO60" s="77"/>
      <c r="AP60" s="100"/>
      <c r="AQ60" s="100"/>
      <c r="AR60" s="100"/>
    </row>
    <row r="61" spans="1:44" ht="15" customHeight="1">
      <c r="A61" s="221" t="s">
        <v>1259</v>
      </c>
      <c r="B61" s="49">
        <v>0</v>
      </c>
      <c r="C61" s="49">
        <v>0</v>
      </c>
      <c r="D61" s="50"/>
      <c r="E61" s="49"/>
      <c r="F61" s="49">
        <v>0</v>
      </c>
      <c r="G61" s="50"/>
      <c r="H61" s="49">
        <v>0</v>
      </c>
      <c r="I61" s="49">
        <v>0</v>
      </c>
      <c r="J61" s="50"/>
      <c r="K61" s="49"/>
      <c r="L61" s="49">
        <v>0</v>
      </c>
      <c r="M61" s="50"/>
      <c r="N61" s="49"/>
      <c r="O61" s="49">
        <v>0</v>
      </c>
      <c r="P61" s="50"/>
      <c r="Q61" s="49"/>
      <c r="R61" s="49"/>
      <c r="S61" s="50">
        <f t="shared" si="24"/>
        <v>0</v>
      </c>
      <c r="T61" s="49"/>
      <c r="U61" s="49">
        <v>0</v>
      </c>
      <c r="V61" s="50"/>
      <c r="W61" s="49"/>
      <c r="X61" s="49">
        <v>0</v>
      </c>
      <c r="Y61" s="50"/>
      <c r="Z61" s="49"/>
      <c r="AA61" s="49">
        <v>0</v>
      </c>
      <c r="AB61" s="50"/>
      <c r="AC61" s="49"/>
      <c r="AD61" s="49">
        <v>0</v>
      </c>
      <c r="AE61" s="50"/>
      <c r="AF61" s="45">
        <f t="shared" si="25"/>
        <v>0</v>
      </c>
      <c r="AG61" s="45">
        <f t="shared" si="26"/>
        <v>0</v>
      </c>
      <c r="AH61" s="50">
        <f t="shared" si="26"/>
        <v>0</v>
      </c>
      <c r="AI61" s="50" t="e">
        <f>AF61+#REF!</f>
        <v>#REF!</v>
      </c>
      <c r="AJ61" s="50" t="e">
        <f>AG61+#REF!</f>
        <v>#REF!</v>
      </c>
      <c r="AK61" s="50" t="e">
        <f t="shared" si="27"/>
        <v>#REF!</v>
      </c>
      <c r="AL61" s="50"/>
      <c r="AM61" s="46"/>
      <c r="AN61" s="77"/>
      <c r="AO61" s="77"/>
      <c r="AP61" s="100"/>
      <c r="AQ61" s="100"/>
      <c r="AR61" s="100"/>
    </row>
    <row r="62" spans="1:44" ht="15" hidden="1" customHeight="1">
      <c r="A62" s="197" t="s">
        <v>790</v>
      </c>
      <c r="B62" s="49">
        <v>0</v>
      </c>
      <c r="C62" s="49">
        <v>0</v>
      </c>
      <c r="D62" s="50"/>
      <c r="E62" s="49"/>
      <c r="F62" s="49">
        <v>0</v>
      </c>
      <c r="G62" s="50"/>
      <c r="H62" s="49">
        <v>0</v>
      </c>
      <c r="I62" s="49">
        <v>0</v>
      </c>
      <c r="J62" s="50"/>
      <c r="K62" s="49"/>
      <c r="L62" s="49">
        <v>0</v>
      </c>
      <c r="M62" s="50"/>
      <c r="N62" s="49"/>
      <c r="O62" s="49">
        <v>0</v>
      </c>
      <c r="P62" s="50"/>
      <c r="Q62" s="49"/>
      <c r="R62" s="49"/>
      <c r="S62" s="50">
        <f t="shared" si="24"/>
        <v>0</v>
      </c>
      <c r="T62" s="49"/>
      <c r="U62" s="49">
        <v>0</v>
      </c>
      <c r="V62" s="50"/>
      <c r="W62" s="49"/>
      <c r="X62" s="49">
        <v>0</v>
      </c>
      <c r="Y62" s="50"/>
      <c r="Z62" s="49"/>
      <c r="AA62" s="49">
        <v>0</v>
      </c>
      <c r="AB62" s="50"/>
      <c r="AC62" s="49"/>
      <c r="AD62" s="49">
        <v>0</v>
      </c>
      <c r="AE62" s="50"/>
      <c r="AF62" s="45">
        <f t="shared" si="25"/>
        <v>0</v>
      </c>
      <c r="AG62" s="45">
        <f t="shared" si="26"/>
        <v>0</v>
      </c>
      <c r="AH62" s="50">
        <f t="shared" si="26"/>
        <v>0</v>
      </c>
      <c r="AI62" s="50" t="e">
        <f>AF62+#REF!</f>
        <v>#REF!</v>
      </c>
      <c r="AJ62" s="50" t="e">
        <f>AG62+#REF!</f>
        <v>#REF!</v>
      </c>
      <c r="AK62" s="50" t="e">
        <f t="shared" si="27"/>
        <v>#REF!</v>
      </c>
      <c r="AL62" s="50"/>
      <c r="AM62" s="46"/>
      <c r="AN62" s="77"/>
      <c r="AO62" s="77"/>
      <c r="AP62" s="100"/>
      <c r="AQ62" s="100"/>
      <c r="AR62" s="100"/>
    </row>
    <row r="63" spans="1:44" ht="15" hidden="1" customHeight="1">
      <c r="A63" s="70" t="s">
        <v>1260</v>
      </c>
      <c r="B63" s="49">
        <v>0</v>
      </c>
      <c r="C63" s="49">
        <v>0</v>
      </c>
      <c r="D63" s="50"/>
      <c r="E63" s="49"/>
      <c r="F63" s="49">
        <v>0</v>
      </c>
      <c r="G63" s="50"/>
      <c r="H63" s="49">
        <v>0</v>
      </c>
      <c r="I63" s="49">
        <v>0</v>
      </c>
      <c r="J63" s="50"/>
      <c r="K63" s="49"/>
      <c r="L63" s="49">
        <v>0</v>
      </c>
      <c r="M63" s="50"/>
      <c r="N63" s="49"/>
      <c r="O63" s="49">
        <v>0</v>
      </c>
      <c r="P63" s="50"/>
      <c r="Q63" s="49"/>
      <c r="R63" s="49"/>
      <c r="S63" s="50">
        <f t="shared" si="24"/>
        <v>0</v>
      </c>
      <c r="T63" s="49"/>
      <c r="U63" s="49">
        <v>0</v>
      </c>
      <c r="V63" s="50"/>
      <c r="W63" s="49"/>
      <c r="X63" s="49">
        <v>0</v>
      </c>
      <c r="Y63" s="50"/>
      <c r="Z63" s="49"/>
      <c r="AA63" s="49">
        <v>0</v>
      </c>
      <c r="AB63" s="50"/>
      <c r="AC63" s="49"/>
      <c r="AD63" s="49">
        <v>0</v>
      </c>
      <c r="AE63" s="50"/>
      <c r="AF63" s="45">
        <f t="shared" si="25"/>
        <v>0</v>
      </c>
      <c r="AG63" s="45">
        <f t="shared" si="26"/>
        <v>0</v>
      </c>
      <c r="AH63" s="50">
        <f t="shared" si="26"/>
        <v>0</v>
      </c>
      <c r="AI63" s="50" t="e">
        <f>AF63+#REF!</f>
        <v>#REF!</v>
      </c>
      <c r="AJ63" s="50" t="e">
        <f>AG63+#REF!</f>
        <v>#REF!</v>
      </c>
      <c r="AK63" s="50" t="e">
        <f t="shared" si="27"/>
        <v>#REF!</v>
      </c>
      <c r="AL63" s="50"/>
      <c r="AM63" s="46"/>
      <c r="AN63" s="77"/>
      <c r="AO63" s="77"/>
      <c r="AP63" s="100"/>
      <c r="AQ63" s="100"/>
      <c r="AR63" s="100"/>
    </row>
    <row r="64" spans="1:44" ht="15" customHeight="1">
      <c r="A64" s="220" t="s">
        <v>1257</v>
      </c>
      <c r="B64" s="49">
        <v>0</v>
      </c>
      <c r="C64" s="49">
        <v>0</v>
      </c>
      <c r="D64" s="50"/>
      <c r="E64" s="49"/>
      <c r="F64" s="49">
        <v>0</v>
      </c>
      <c r="G64" s="50"/>
      <c r="H64" s="49">
        <v>0</v>
      </c>
      <c r="I64" s="49">
        <v>0</v>
      </c>
      <c r="J64" s="50"/>
      <c r="K64" s="49"/>
      <c r="L64" s="49">
        <v>0</v>
      </c>
      <c r="M64" s="50"/>
      <c r="N64" s="49"/>
      <c r="O64" s="49">
        <v>0</v>
      </c>
      <c r="P64" s="50"/>
      <c r="Q64" s="49"/>
      <c r="R64" s="49"/>
      <c r="S64" s="50">
        <f t="shared" si="24"/>
        <v>0</v>
      </c>
      <c r="T64" s="49">
        <v>527</v>
      </c>
      <c r="U64" s="49">
        <v>0</v>
      </c>
      <c r="V64" s="50"/>
      <c r="W64" s="49"/>
      <c r="X64" s="49">
        <v>0</v>
      </c>
      <c r="Y64" s="50"/>
      <c r="Z64" s="49"/>
      <c r="AA64" s="49">
        <v>0</v>
      </c>
      <c r="AB64" s="50"/>
      <c r="AC64" s="49">
        <v>41276</v>
      </c>
      <c r="AD64" s="49">
        <v>33765</v>
      </c>
      <c r="AE64" s="50">
        <v>33614</v>
      </c>
      <c r="AF64" s="45">
        <f t="shared" si="25"/>
        <v>41803</v>
      </c>
      <c r="AG64" s="45">
        <f t="shared" si="26"/>
        <v>33765</v>
      </c>
      <c r="AH64" s="50">
        <f t="shared" si="26"/>
        <v>33614</v>
      </c>
      <c r="AI64" s="50" t="e">
        <f>AF64+#REF!</f>
        <v>#REF!</v>
      </c>
      <c r="AJ64" s="50" t="e">
        <f>AG64+#REF!</f>
        <v>#REF!</v>
      </c>
      <c r="AK64" s="50" t="e">
        <f t="shared" si="27"/>
        <v>#REF!</v>
      </c>
      <c r="AL64" s="50">
        <v>21084</v>
      </c>
      <c r="AM64" s="46">
        <f>AH64-AL64</f>
        <v>12530</v>
      </c>
      <c r="AN64" s="77"/>
      <c r="AO64" s="77"/>
      <c r="AP64" s="100"/>
      <c r="AQ64" s="100"/>
      <c r="AR64" s="100"/>
    </row>
    <row r="65" spans="1:44" ht="15" customHeight="1">
      <c r="A65" s="221" t="s">
        <v>139</v>
      </c>
      <c r="B65" s="49">
        <v>581</v>
      </c>
      <c r="C65" s="49">
        <v>3153</v>
      </c>
      <c r="D65" s="50">
        <v>1304</v>
      </c>
      <c r="E65" s="49"/>
      <c r="F65" s="49">
        <v>0</v>
      </c>
      <c r="G65" s="50"/>
      <c r="H65" s="49">
        <v>0</v>
      </c>
      <c r="I65" s="49">
        <v>0</v>
      </c>
      <c r="J65" s="50"/>
      <c r="K65" s="49"/>
      <c r="L65" s="49">
        <v>0</v>
      </c>
      <c r="M65" s="50"/>
      <c r="N65" s="49">
        <v>600</v>
      </c>
      <c r="O65" s="49">
        <v>600</v>
      </c>
      <c r="P65" s="50">
        <v>40</v>
      </c>
      <c r="Q65" s="49"/>
      <c r="R65" s="49"/>
      <c r="S65" s="50">
        <f t="shared" si="24"/>
        <v>0</v>
      </c>
      <c r="T65" s="49"/>
      <c r="U65" s="49">
        <v>0</v>
      </c>
      <c r="V65" s="50"/>
      <c r="W65" s="49"/>
      <c r="X65" s="49">
        <v>0</v>
      </c>
      <c r="Y65" s="50"/>
      <c r="Z65" s="49"/>
      <c r="AA65" s="49">
        <v>0</v>
      </c>
      <c r="AB65" s="50"/>
      <c r="AC65" s="49"/>
      <c r="AD65" s="49">
        <v>0</v>
      </c>
      <c r="AE65" s="50"/>
      <c r="AF65" s="45">
        <f t="shared" si="25"/>
        <v>1181</v>
      </c>
      <c r="AG65" s="45">
        <f t="shared" si="26"/>
        <v>3753</v>
      </c>
      <c r="AH65" s="50">
        <f t="shared" si="26"/>
        <v>1344</v>
      </c>
      <c r="AI65" s="50"/>
      <c r="AJ65" s="50"/>
      <c r="AK65" s="50"/>
      <c r="AL65" s="50">
        <v>455</v>
      </c>
      <c r="AM65" s="46">
        <f>AH65-AL65</f>
        <v>889</v>
      </c>
      <c r="AN65" s="77"/>
      <c r="AO65" s="77"/>
      <c r="AP65" s="100"/>
      <c r="AQ65" s="100"/>
      <c r="AR65" s="100"/>
    </row>
    <row r="66" spans="1:44" ht="15" customHeight="1">
      <c r="A66" s="221" t="s">
        <v>140</v>
      </c>
      <c r="B66" s="49">
        <v>0</v>
      </c>
      <c r="C66" s="49"/>
      <c r="D66" s="50"/>
      <c r="E66" s="49"/>
      <c r="F66" s="49">
        <v>0</v>
      </c>
      <c r="G66" s="50"/>
      <c r="H66" s="49">
        <v>0</v>
      </c>
      <c r="I66" s="49">
        <v>0</v>
      </c>
      <c r="J66" s="50"/>
      <c r="K66" s="49"/>
      <c r="L66" s="49">
        <v>0</v>
      </c>
      <c r="M66" s="50"/>
      <c r="N66" s="49"/>
      <c r="O66" s="49">
        <v>0</v>
      </c>
      <c r="P66" s="50"/>
      <c r="Q66" s="49"/>
      <c r="R66" s="49"/>
      <c r="S66" s="50">
        <f t="shared" si="24"/>
        <v>0</v>
      </c>
      <c r="T66" s="49"/>
      <c r="U66" s="49">
        <v>0</v>
      </c>
      <c r="V66" s="50"/>
      <c r="W66" s="49"/>
      <c r="X66" s="49">
        <v>0</v>
      </c>
      <c r="Y66" s="50"/>
      <c r="Z66" s="49"/>
      <c r="AA66" s="49">
        <v>0</v>
      </c>
      <c r="AB66" s="50"/>
      <c r="AC66" s="49"/>
      <c r="AD66" s="49">
        <v>0</v>
      </c>
      <c r="AE66" s="50"/>
      <c r="AF66" s="45">
        <f t="shared" si="25"/>
        <v>0</v>
      </c>
      <c r="AG66" s="45">
        <f t="shared" si="26"/>
        <v>0</v>
      </c>
      <c r="AH66" s="50">
        <f t="shared" si="26"/>
        <v>0</v>
      </c>
      <c r="AI66" s="50" t="e">
        <f>AF66+#REF!</f>
        <v>#REF!</v>
      </c>
      <c r="AJ66" s="50" t="e">
        <f>AG66+#REF!</f>
        <v>#REF!</v>
      </c>
      <c r="AK66" s="50" t="e">
        <f t="shared" ref="AK66:AK71" si="28">SUM(AI66+AJ66)</f>
        <v>#REF!</v>
      </c>
      <c r="AL66" s="50"/>
      <c r="AM66" s="46"/>
      <c r="AN66" s="77"/>
      <c r="AO66" s="77"/>
      <c r="AP66" s="100"/>
      <c r="AQ66" s="100"/>
      <c r="AR66" s="100"/>
    </row>
    <row r="67" spans="1:44" ht="15" hidden="1" customHeight="1">
      <c r="A67" s="220" t="s">
        <v>149</v>
      </c>
      <c r="B67" s="49">
        <v>0</v>
      </c>
      <c r="C67" s="49">
        <v>0</v>
      </c>
      <c r="D67" s="50"/>
      <c r="E67" s="49"/>
      <c r="F67" s="49">
        <v>0</v>
      </c>
      <c r="G67" s="50"/>
      <c r="H67" s="49">
        <v>0</v>
      </c>
      <c r="I67" s="49">
        <v>0</v>
      </c>
      <c r="J67" s="50"/>
      <c r="K67" s="49"/>
      <c r="L67" s="49">
        <v>0</v>
      </c>
      <c r="M67" s="50"/>
      <c r="N67" s="49"/>
      <c r="O67" s="49">
        <v>0</v>
      </c>
      <c r="P67" s="50"/>
      <c r="Q67" s="49"/>
      <c r="R67" s="49"/>
      <c r="S67" s="50">
        <f t="shared" si="24"/>
        <v>0</v>
      </c>
      <c r="T67" s="49"/>
      <c r="U67" s="49">
        <v>0</v>
      </c>
      <c r="V67" s="50"/>
      <c r="W67" s="49"/>
      <c r="X67" s="49">
        <v>0</v>
      </c>
      <c r="Y67" s="50"/>
      <c r="Z67" s="49"/>
      <c r="AA67" s="49">
        <v>0</v>
      </c>
      <c r="AB67" s="50"/>
      <c r="AC67" s="49"/>
      <c r="AD67" s="49">
        <v>0</v>
      </c>
      <c r="AE67" s="50"/>
      <c r="AF67" s="45">
        <f t="shared" si="25"/>
        <v>0</v>
      </c>
      <c r="AG67" s="45">
        <f t="shared" si="26"/>
        <v>0</v>
      </c>
      <c r="AH67" s="50">
        <f t="shared" si="26"/>
        <v>0</v>
      </c>
      <c r="AI67" s="50" t="e">
        <f>AF67+#REF!</f>
        <v>#REF!</v>
      </c>
      <c r="AJ67" s="50" t="e">
        <f>AG67+#REF!</f>
        <v>#REF!</v>
      </c>
      <c r="AK67" s="50" t="e">
        <f t="shared" si="28"/>
        <v>#REF!</v>
      </c>
      <c r="AL67" s="50"/>
      <c r="AM67" s="46">
        <f>AH67-AL67</f>
        <v>0</v>
      </c>
    </row>
    <row r="68" spans="1:44" ht="15" hidden="1" customHeight="1">
      <c r="A68" s="220" t="s">
        <v>150</v>
      </c>
      <c r="B68" s="49">
        <v>0</v>
      </c>
      <c r="C68" s="49">
        <v>0</v>
      </c>
      <c r="D68" s="50"/>
      <c r="E68" s="49"/>
      <c r="F68" s="49">
        <v>0</v>
      </c>
      <c r="G68" s="50"/>
      <c r="H68" s="49">
        <v>0</v>
      </c>
      <c r="I68" s="49">
        <v>0</v>
      </c>
      <c r="J68" s="50"/>
      <c r="K68" s="49"/>
      <c r="L68" s="49">
        <v>0</v>
      </c>
      <c r="M68" s="50"/>
      <c r="N68" s="49"/>
      <c r="O68" s="49">
        <v>0</v>
      </c>
      <c r="P68" s="50"/>
      <c r="Q68" s="49"/>
      <c r="R68" s="49"/>
      <c r="S68" s="50">
        <f t="shared" si="24"/>
        <v>0</v>
      </c>
      <c r="T68" s="49"/>
      <c r="U68" s="49">
        <v>0</v>
      </c>
      <c r="V68" s="50"/>
      <c r="W68" s="49"/>
      <c r="X68" s="49">
        <v>0</v>
      </c>
      <c r="Y68" s="50"/>
      <c r="Z68" s="49"/>
      <c r="AA68" s="49">
        <v>0</v>
      </c>
      <c r="AB68" s="50"/>
      <c r="AC68" s="49"/>
      <c r="AD68" s="49">
        <v>0</v>
      </c>
      <c r="AE68" s="50"/>
      <c r="AF68" s="45">
        <f t="shared" si="25"/>
        <v>0</v>
      </c>
      <c r="AG68" s="45">
        <f t="shared" si="26"/>
        <v>0</v>
      </c>
      <c r="AH68" s="50">
        <f t="shared" si="26"/>
        <v>0</v>
      </c>
      <c r="AI68" s="50" t="e">
        <f>AF68+#REF!</f>
        <v>#REF!</v>
      </c>
      <c r="AJ68" s="50" t="e">
        <f>AG68+#REF!</f>
        <v>#REF!</v>
      </c>
      <c r="AK68" s="50" t="e">
        <f t="shared" si="28"/>
        <v>#REF!</v>
      </c>
      <c r="AL68" s="50"/>
      <c r="AM68" s="46">
        <f>AH68-AL68</f>
        <v>0</v>
      </c>
    </row>
    <row r="69" spans="1:44" ht="15" customHeight="1">
      <c r="A69" s="221" t="s">
        <v>480</v>
      </c>
      <c r="B69" s="49">
        <v>5830</v>
      </c>
      <c r="C69" s="49">
        <v>6219</v>
      </c>
      <c r="D69" s="50">
        <v>4196</v>
      </c>
      <c r="E69" s="49"/>
      <c r="F69" s="49">
        <v>0</v>
      </c>
      <c r="G69" s="50"/>
      <c r="H69" s="49">
        <v>1900</v>
      </c>
      <c r="I69" s="49">
        <v>1900</v>
      </c>
      <c r="J69" s="50">
        <v>1659</v>
      </c>
      <c r="K69" s="49"/>
      <c r="L69" s="49">
        <v>0</v>
      </c>
      <c r="M69" s="50"/>
      <c r="N69" s="49"/>
      <c r="O69" s="49">
        <v>0</v>
      </c>
      <c r="P69" s="50"/>
      <c r="Q69" s="49"/>
      <c r="R69" s="49"/>
      <c r="S69" s="50">
        <f>SUM(Q69+R69)</f>
        <v>0</v>
      </c>
      <c r="T69" s="49"/>
      <c r="U69" s="49">
        <v>0</v>
      </c>
      <c r="V69" s="50"/>
      <c r="W69" s="49"/>
      <c r="X69" s="49">
        <v>0</v>
      </c>
      <c r="Y69" s="50">
        <v>572</v>
      </c>
      <c r="Z69" s="49"/>
      <c r="AA69" s="49">
        <v>0</v>
      </c>
      <c r="AB69" s="50">
        <v>44</v>
      </c>
      <c r="AC69" s="49"/>
      <c r="AD69" s="49">
        <v>0</v>
      </c>
      <c r="AE69" s="50"/>
      <c r="AF69" s="45">
        <f>B69+E69+H69+K69+N69+Q69+T69+W69+Z69+AC69</f>
        <v>7730</v>
      </c>
      <c r="AG69" s="45">
        <f>C69+F69+I69+L69+O69+R69+U69+X69+AA69+AD69</f>
        <v>8119</v>
      </c>
      <c r="AH69" s="50">
        <f>D69+G69+J69+M69+P69+S69+V69+Y69+AB69+AE69</f>
        <v>6471</v>
      </c>
      <c r="AI69" s="50" t="e">
        <f>AF69+#REF!</f>
        <v>#REF!</v>
      </c>
      <c r="AJ69" s="50" t="e">
        <f>AG69+#REF!</f>
        <v>#REF!</v>
      </c>
      <c r="AK69" s="50" t="e">
        <f t="shared" si="28"/>
        <v>#REF!</v>
      </c>
      <c r="AL69" s="50">
        <v>3753</v>
      </c>
      <c r="AM69" s="46">
        <f>AH69-AL69</f>
        <v>2718</v>
      </c>
      <c r="AN69" s="77"/>
      <c r="AO69" s="77"/>
      <c r="AP69" s="100"/>
      <c r="AQ69" s="100"/>
      <c r="AR69" s="100"/>
    </row>
    <row r="70" spans="1:44" ht="15" hidden="1" customHeight="1">
      <c r="A70" s="221" t="s">
        <v>141</v>
      </c>
      <c r="B70" s="49">
        <v>0</v>
      </c>
      <c r="C70" s="49">
        <v>0</v>
      </c>
      <c r="D70" s="50"/>
      <c r="E70" s="49"/>
      <c r="F70" s="49">
        <v>0</v>
      </c>
      <c r="G70" s="50"/>
      <c r="H70" s="49">
        <v>0</v>
      </c>
      <c r="I70" s="49">
        <v>0</v>
      </c>
      <c r="J70" s="50"/>
      <c r="K70" s="49"/>
      <c r="L70" s="49">
        <v>0</v>
      </c>
      <c r="M70" s="50"/>
      <c r="N70" s="49"/>
      <c r="O70" s="49">
        <v>0</v>
      </c>
      <c r="P70" s="50"/>
      <c r="Q70" s="49"/>
      <c r="R70" s="49"/>
      <c r="S70" s="50">
        <f t="shared" si="24"/>
        <v>0</v>
      </c>
      <c r="T70" s="49"/>
      <c r="U70" s="49">
        <v>0</v>
      </c>
      <c r="V70" s="50"/>
      <c r="W70" s="49"/>
      <c r="X70" s="49">
        <v>0</v>
      </c>
      <c r="Y70" s="50"/>
      <c r="Z70" s="49"/>
      <c r="AA70" s="49">
        <v>0</v>
      </c>
      <c r="AB70" s="50"/>
      <c r="AC70" s="49"/>
      <c r="AD70" s="49">
        <v>0</v>
      </c>
      <c r="AE70" s="50"/>
      <c r="AF70" s="45">
        <f t="shared" si="25"/>
        <v>0</v>
      </c>
      <c r="AG70" s="45">
        <f t="shared" si="26"/>
        <v>0</v>
      </c>
      <c r="AH70" s="50">
        <f t="shared" si="26"/>
        <v>0</v>
      </c>
      <c r="AI70" s="50" t="e">
        <f>AF70+#REF!</f>
        <v>#REF!</v>
      </c>
      <c r="AJ70" s="50" t="e">
        <f>AG70+#REF!</f>
        <v>#REF!</v>
      </c>
      <c r="AK70" s="50" t="e">
        <f t="shared" si="28"/>
        <v>#REF!</v>
      </c>
      <c r="AL70" s="50"/>
      <c r="AM70" s="46">
        <f>AH70-AL70</f>
        <v>0</v>
      </c>
      <c r="AN70" s="77"/>
      <c r="AO70" s="77"/>
      <c r="AP70" s="100"/>
      <c r="AQ70" s="100"/>
      <c r="AR70" s="100"/>
    </row>
    <row r="71" spans="1:44" ht="15" customHeight="1">
      <c r="A71" s="70" t="s">
        <v>791</v>
      </c>
      <c r="B71" s="49">
        <v>0</v>
      </c>
      <c r="C71" s="49">
        <v>0</v>
      </c>
      <c r="D71" s="50"/>
      <c r="E71" s="49"/>
      <c r="F71" s="49">
        <v>0</v>
      </c>
      <c r="G71" s="50"/>
      <c r="H71" s="49">
        <v>0</v>
      </c>
      <c r="I71" s="49">
        <v>0</v>
      </c>
      <c r="J71" s="50"/>
      <c r="K71" s="49"/>
      <c r="L71" s="49">
        <v>0</v>
      </c>
      <c r="M71" s="50"/>
      <c r="N71" s="49"/>
      <c r="O71" s="49">
        <v>0</v>
      </c>
      <c r="P71" s="50"/>
      <c r="Q71" s="49"/>
      <c r="R71" s="49"/>
      <c r="S71" s="50">
        <f t="shared" si="24"/>
        <v>0</v>
      </c>
      <c r="T71" s="49"/>
      <c r="U71" s="49">
        <v>0</v>
      </c>
      <c r="V71" s="50"/>
      <c r="W71" s="49"/>
      <c r="X71" s="49">
        <v>0</v>
      </c>
      <c r="Y71" s="50"/>
      <c r="Z71" s="49"/>
      <c r="AA71" s="49">
        <v>0</v>
      </c>
      <c r="AB71" s="50"/>
      <c r="AC71" s="49"/>
      <c r="AD71" s="49">
        <v>0</v>
      </c>
      <c r="AE71" s="50"/>
      <c r="AF71" s="45">
        <f t="shared" si="25"/>
        <v>0</v>
      </c>
      <c r="AG71" s="45">
        <f t="shared" si="26"/>
        <v>0</v>
      </c>
      <c r="AH71" s="50">
        <f t="shared" si="26"/>
        <v>0</v>
      </c>
      <c r="AI71" s="50" t="e">
        <f>AF71+#REF!</f>
        <v>#REF!</v>
      </c>
      <c r="AJ71" s="50" t="e">
        <f>AG71+#REF!</f>
        <v>#REF!</v>
      </c>
      <c r="AK71" s="50" t="e">
        <f t="shared" si="28"/>
        <v>#REF!</v>
      </c>
      <c r="AL71" s="50"/>
      <c r="AM71" s="46"/>
      <c r="AN71" s="77"/>
      <c r="AO71" s="77"/>
      <c r="AP71" s="100"/>
      <c r="AQ71" s="100"/>
      <c r="AR71" s="100"/>
    </row>
    <row r="72" spans="1:44" ht="15" customHeight="1">
      <c r="A72" s="70" t="s">
        <v>786</v>
      </c>
      <c r="B72" s="49">
        <v>0</v>
      </c>
      <c r="C72" s="49">
        <v>88</v>
      </c>
      <c r="D72" s="50"/>
      <c r="E72" s="49"/>
      <c r="F72" s="49">
        <v>0</v>
      </c>
      <c r="G72" s="50"/>
      <c r="H72" s="49">
        <v>0</v>
      </c>
      <c r="I72" s="49">
        <v>0</v>
      </c>
      <c r="J72" s="50"/>
      <c r="K72" s="49"/>
      <c r="L72" s="49">
        <v>0</v>
      </c>
      <c r="M72" s="50"/>
      <c r="N72" s="49"/>
      <c r="O72" s="49">
        <v>0</v>
      </c>
      <c r="P72" s="50"/>
      <c r="Q72" s="49"/>
      <c r="R72" s="49"/>
      <c r="S72" s="50">
        <f t="shared" si="24"/>
        <v>0</v>
      </c>
      <c r="T72" s="49"/>
      <c r="U72" s="49">
        <v>0</v>
      </c>
      <c r="V72" s="50"/>
      <c r="W72" s="49"/>
      <c r="X72" s="49">
        <v>0</v>
      </c>
      <c r="Y72" s="50"/>
      <c r="Z72" s="49"/>
      <c r="AA72" s="49">
        <v>0</v>
      </c>
      <c r="AB72" s="50"/>
      <c r="AC72" s="49"/>
      <c r="AD72" s="49">
        <v>0</v>
      </c>
      <c r="AE72" s="50"/>
      <c r="AF72" s="45">
        <f t="shared" si="25"/>
        <v>0</v>
      </c>
      <c r="AG72" s="45">
        <f t="shared" si="26"/>
        <v>88</v>
      </c>
      <c r="AH72" s="50">
        <f t="shared" si="26"/>
        <v>0</v>
      </c>
      <c r="AI72" s="50"/>
      <c r="AJ72" s="50"/>
      <c r="AK72" s="50"/>
      <c r="AL72" s="50"/>
      <c r="AM72" s="46"/>
      <c r="AN72" s="77"/>
      <c r="AO72" s="77"/>
      <c r="AP72" s="100"/>
      <c r="AQ72" s="100"/>
      <c r="AR72" s="100"/>
    </row>
    <row r="73" spans="1:44" s="314" customFormat="1" ht="15" customHeight="1">
      <c r="A73" s="222" t="s">
        <v>153</v>
      </c>
      <c r="B73" s="156">
        <f>SUM(B59:B72)</f>
        <v>6411</v>
      </c>
      <c r="C73" s="156">
        <f t="shared" ref="C73:AE73" si="29">SUM(C59:C72)</f>
        <v>9460</v>
      </c>
      <c r="D73" s="156">
        <f t="shared" si="29"/>
        <v>5500</v>
      </c>
      <c r="E73" s="156">
        <f t="shared" si="29"/>
        <v>0</v>
      </c>
      <c r="F73" s="156">
        <f t="shared" si="29"/>
        <v>0</v>
      </c>
      <c r="G73" s="156">
        <f t="shared" si="29"/>
        <v>0</v>
      </c>
      <c r="H73" s="156">
        <f t="shared" si="29"/>
        <v>1900</v>
      </c>
      <c r="I73" s="156">
        <f t="shared" si="29"/>
        <v>1900</v>
      </c>
      <c r="J73" s="156">
        <f t="shared" si="29"/>
        <v>1659</v>
      </c>
      <c r="K73" s="156">
        <f t="shared" si="29"/>
        <v>0</v>
      </c>
      <c r="L73" s="156">
        <f t="shared" si="29"/>
        <v>0</v>
      </c>
      <c r="M73" s="156">
        <f t="shared" si="29"/>
        <v>0</v>
      </c>
      <c r="N73" s="156">
        <f t="shared" si="29"/>
        <v>600</v>
      </c>
      <c r="O73" s="156">
        <f t="shared" si="29"/>
        <v>600</v>
      </c>
      <c r="P73" s="156">
        <f t="shared" si="29"/>
        <v>40</v>
      </c>
      <c r="Q73" s="156">
        <f t="shared" si="29"/>
        <v>0</v>
      </c>
      <c r="R73" s="156">
        <f t="shared" si="29"/>
        <v>0</v>
      </c>
      <c r="S73" s="156">
        <f t="shared" si="29"/>
        <v>0</v>
      </c>
      <c r="T73" s="156">
        <f t="shared" si="29"/>
        <v>527</v>
      </c>
      <c r="U73" s="156">
        <f t="shared" si="29"/>
        <v>0</v>
      </c>
      <c r="V73" s="156">
        <f t="shared" si="29"/>
        <v>0</v>
      </c>
      <c r="W73" s="156">
        <f t="shared" si="29"/>
        <v>0</v>
      </c>
      <c r="X73" s="156">
        <f t="shared" si="29"/>
        <v>0</v>
      </c>
      <c r="Y73" s="156">
        <f t="shared" si="29"/>
        <v>572</v>
      </c>
      <c r="Z73" s="156">
        <f t="shared" si="29"/>
        <v>0</v>
      </c>
      <c r="AA73" s="156">
        <f t="shared" si="29"/>
        <v>0</v>
      </c>
      <c r="AB73" s="156">
        <f t="shared" si="29"/>
        <v>44</v>
      </c>
      <c r="AC73" s="156">
        <f t="shared" si="29"/>
        <v>41276</v>
      </c>
      <c r="AD73" s="156">
        <f t="shared" si="29"/>
        <v>33765</v>
      </c>
      <c r="AE73" s="156">
        <f t="shared" si="29"/>
        <v>33614</v>
      </c>
      <c r="AF73" s="156">
        <f>SUM(AF59:AF72)</f>
        <v>50714</v>
      </c>
      <c r="AG73" s="156">
        <f>SUM(AG59:AG72)</f>
        <v>45725</v>
      </c>
      <c r="AH73" s="156">
        <f>SUM(AH59:AH72)</f>
        <v>41429</v>
      </c>
      <c r="AI73" s="156" t="e">
        <f>SUM(AI59:AI72)</f>
        <v>#REF!</v>
      </c>
      <c r="AJ73" s="156" t="e">
        <f>SUM(AJ59:AJ72)</f>
        <v>#REF!</v>
      </c>
      <c r="AK73" s="317" t="e">
        <f t="shared" ref="AK73:AK103" si="30">SUM(AI73+AJ73)</f>
        <v>#REF!</v>
      </c>
      <c r="AL73" s="304">
        <v>25292</v>
      </c>
      <c r="AM73" s="46">
        <f>AH73-AL73</f>
        <v>16137</v>
      </c>
      <c r="AN73" s="96"/>
      <c r="AO73" s="96"/>
      <c r="AP73" s="312"/>
      <c r="AQ73" s="312"/>
      <c r="AR73" s="312"/>
    </row>
    <row r="74" spans="1:44" ht="15" customHeight="1">
      <c r="A74" s="70" t="s">
        <v>143</v>
      </c>
      <c r="B74" s="49"/>
      <c r="C74" s="49">
        <v>146</v>
      </c>
      <c r="D74" s="50">
        <v>264</v>
      </c>
      <c r="E74" s="49"/>
      <c r="F74" s="49">
        <v>0</v>
      </c>
      <c r="G74" s="50"/>
      <c r="H74" s="49"/>
      <c r="I74" s="49">
        <v>0</v>
      </c>
      <c r="J74" s="50"/>
      <c r="K74" s="49"/>
      <c r="L74" s="49">
        <v>0</v>
      </c>
      <c r="M74" s="50"/>
      <c r="N74" s="49"/>
      <c r="O74" s="49">
        <v>0</v>
      </c>
      <c r="P74" s="50"/>
      <c r="Q74" s="49"/>
      <c r="R74" s="49"/>
      <c r="S74" s="50">
        <f t="shared" ref="S74:S99" si="31">SUM(Q74+R74)</f>
        <v>0</v>
      </c>
      <c r="T74" s="49"/>
      <c r="U74" s="49">
        <v>0</v>
      </c>
      <c r="V74" s="50"/>
      <c r="W74" s="49"/>
      <c r="X74" s="49">
        <v>0</v>
      </c>
      <c r="Y74" s="50"/>
      <c r="Z74" s="49"/>
      <c r="AA74" s="49">
        <v>0</v>
      </c>
      <c r="AB74" s="50"/>
      <c r="AC74" s="49"/>
      <c r="AD74" s="49">
        <v>0</v>
      </c>
      <c r="AE74" s="50"/>
      <c r="AF74" s="45">
        <f t="shared" ref="AF74:AF81" si="32">B74+E74+H74+K74+N74+Q74+T74+W74+Z74+AC74</f>
        <v>0</v>
      </c>
      <c r="AG74" s="45">
        <f t="shared" ref="AG74:AH81" si="33">C74+F74+I74+L74+O74+R74+U74+X74+AA74+AD74</f>
        <v>146</v>
      </c>
      <c r="AH74" s="55">
        <f t="shared" si="33"/>
        <v>264</v>
      </c>
      <c r="AI74" s="50" t="e">
        <f>AF74+#REF!</f>
        <v>#REF!</v>
      </c>
      <c r="AJ74" s="50" t="e">
        <f>AG74+#REF!</f>
        <v>#REF!</v>
      </c>
      <c r="AK74" s="50" t="e">
        <f t="shared" si="30"/>
        <v>#REF!</v>
      </c>
      <c r="AL74" s="50"/>
      <c r="AM74" s="46"/>
      <c r="AN74" s="77"/>
      <c r="AO74" s="77"/>
      <c r="AP74" s="100"/>
      <c r="AQ74" s="100"/>
      <c r="AR74" s="100"/>
    </row>
    <row r="75" spans="1:44" ht="15" hidden="1" customHeight="1">
      <c r="A75" s="70" t="s">
        <v>142</v>
      </c>
      <c r="B75" s="49"/>
      <c r="C75" s="49">
        <v>0</v>
      </c>
      <c r="D75" s="50"/>
      <c r="E75" s="49"/>
      <c r="F75" s="49">
        <v>0</v>
      </c>
      <c r="G75" s="50"/>
      <c r="H75" s="49"/>
      <c r="I75" s="49">
        <v>0</v>
      </c>
      <c r="J75" s="50"/>
      <c r="K75" s="49"/>
      <c r="L75" s="49">
        <v>0</v>
      </c>
      <c r="M75" s="50"/>
      <c r="N75" s="49"/>
      <c r="O75" s="49">
        <v>0</v>
      </c>
      <c r="P75" s="50"/>
      <c r="Q75" s="49"/>
      <c r="R75" s="49"/>
      <c r="S75" s="50">
        <f t="shared" si="31"/>
        <v>0</v>
      </c>
      <c r="T75" s="49"/>
      <c r="U75" s="49">
        <v>0</v>
      </c>
      <c r="V75" s="50"/>
      <c r="W75" s="49"/>
      <c r="X75" s="49">
        <v>0</v>
      </c>
      <c r="Y75" s="50"/>
      <c r="Z75" s="49"/>
      <c r="AA75" s="49">
        <v>0</v>
      </c>
      <c r="AB75" s="50"/>
      <c r="AC75" s="49"/>
      <c r="AD75" s="49">
        <v>0</v>
      </c>
      <c r="AE75" s="50"/>
      <c r="AF75" s="45">
        <f t="shared" si="32"/>
        <v>0</v>
      </c>
      <c r="AG75" s="45">
        <f t="shared" si="33"/>
        <v>0</v>
      </c>
      <c r="AH75" s="55">
        <f t="shared" si="33"/>
        <v>0</v>
      </c>
      <c r="AI75" s="50" t="e">
        <f>AF75+#REF!</f>
        <v>#REF!</v>
      </c>
      <c r="AJ75" s="50" t="e">
        <f>AG75+#REF!</f>
        <v>#REF!</v>
      </c>
      <c r="AK75" s="50" t="e">
        <f t="shared" si="30"/>
        <v>#REF!</v>
      </c>
      <c r="AL75" s="50"/>
      <c r="AM75" s="46"/>
      <c r="AN75" s="77"/>
      <c r="AO75" s="77"/>
      <c r="AP75" s="100"/>
      <c r="AQ75" s="100"/>
      <c r="AR75" s="100"/>
    </row>
    <row r="76" spans="1:44" s="103" customFormat="1" ht="15" customHeight="1">
      <c r="A76" s="70" t="s">
        <v>862</v>
      </c>
      <c r="B76" s="49"/>
      <c r="C76" s="49">
        <v>0</v>
      </c>
      <c r="D76" s="50"/>
      <c r="E76" s="49"/>
      <c r="F76" s="49">
        <v>0</v>
      </c>
      <c r="G76" s="50"/>
      <c r="H76" s="49"/>
      <c r="I76" s="49">
        <v>0</v>
      </c>
      <c r="J76" s="50"/>
      <c r="K76" s="49"/>
      <c r="L76" s="49">
        <v>0</v>
      </c>
      <c r="M76" s="50"/>
      <c r="N76" s="49"/>
      <c r="O76" s="49">
        <v>0</v>
      </c>
      <c r="P76" s="50"/>
      <c r="Q76" s="49"/>
      <c r="R76" s="49"/>
      <c r="S76" s="50">
        <f>SUM(Q76+R76)</f>
        <v>0</v>
      </c>
      <c r="T76" s="49"/>
      <c r="U76" s="49">
        <v>0</v>
      </c>
      <c r="V76" s="50"/>
      <c r="W76" s="49"/>
      <c r="X76" s="49">
        <v>0</v>
      </c>
      <c r="Y76" s="50"/>
      <c r="Z76" s="49"/>
      <c r="AA76" s="49">
        <v>0</v>
      </c>
      <c r="AB76" s="50"/>
      <c r="AC76" s="49"/>
      <c r="AD76" s="49">
        <v>0</v>
      </c>
      <c r="AE76" s="50"/>
      <c r="AF76" s="45">
        <f t="shared" si="32"/>
        <v>0</v>
      </c>
      <c r="AG76" s="45">
        <f t="shared" si="33"/>
        <v>0</v>
      </c>
      <c r="AH76" s="55">
        <f t="shared" si="33"/>
        <v>0</v>
      </c>
      <c r="AI76" s="50" t="e">
        <f>AF76+#REF!</f>
        <v>#REF!</v>
      </c>
      <c r="AJ76" s="50" t="e">
        <f>AG76+#REF!</f>
        <v>#REF!</v>
      </c>
      <c r="AK76" s="50" t="e">
        <f>SUM(AI76+AJ76)</f>
        <v>#REF!</v>
      </c>
      <c r="AL76" s="50"/>
      <c r="AM76" s="46"/>
      <c r="AN76" s="66"/>
      <c r="AO76" s="66"/>
      <c r="AP76" s="59"/>
      <c r="AQ76" s="59"/>
      <c r="AR76" s="59"/>
    </row>
    <row r="77" spans="1:44" s="103" customFormat="1" ht="15" hidden="1" customHeight="1">
      <c r="A77" s="103" t="s">
        <v>792</v>
      </c>
      <c r="B77" s="49"/>
      <c r="C77" s="49">
        <v>0</v>
      </c>
      <c r="D77" s="50"/>
      <c r="E77" s="49"/>
      <c r="F77" s="49">
        <v>0</v>
      </c>
      <c r="G77" s="50"/>
      <c r="H77" s="49"/>
      <c r="I77" s="49">
        <v>0</v>
      </c>
      <c r="J77" s="50"/>
      <c r="K77" s="49"/>
      <c r="L77" s="49">
        <v>0</v>
      </c>
      <c r="M77" s="50"/>
      <c r="N77" s="49"/>
      <c r="O77" s="49">
        <v>0</v>
      </c>
      <c r="P77" s="50"/>
      <c r="Q77" s="49"/>
      <c r="R77" s="49"/>
      <c r="S77" s="50">
        <f t="shared" si="31"/>
        <v>0</v>
      </c>
      <c r="T77" s="49"/>
      <c r="U77" s="49">
        <v>0</v>
      </c>
      <c r="V77" s="50"/>
      <c r="W77" s="49"/>
      <c r="X77" s="49">
        <v>0</v>
      </c>
      <c r="Y77" s="50"/>
      <c r="Z77" s="49"/>
      <c r="AA77" s="49">
        <v>0</v>
      </c>
      <c r="AB77" s="50"/>
      <c r="AC77" s="49"/>
      <c r="AD77" s="49">
        <v>0</v>
      </c>
      <c r="AE77" s="50"/>
      <c r="AF77" s="45">
        <f t="shared" si="32"/>
        <v>0</v>
      </c>
      <c r="AG77" s="45">
        <f t="shared" si="33"/>
        <v>0</v>
      </c>
      <c r="AH77" s="55">
        <f t="shared" si="33"/>
        <v>0</v>
      </c>
      <c r="AI77" s="50" t="e">
        <f>AF77+#REF!</f>
        <v>#REF!</v>
      </c>
      <c r="AJ77" s="50" t="e">
        <f>AG77+#REF!</f>
        <v>#REF!</v>
      </c>
      <c r="AK77" s="50" t="e">
        <f t="shared" si="30"/>
        <v>#REF!</v>
      </c>
      <c r="AL77" s="50"/>
      <c r="AM77" s="46"/>
      <c r="AN77" s="66"/>
      <c r="AO77" s="66"/>
      <c r="AP77" s="59"/>
      <c r="AQ77" s="59"/>
      <c r="AR77" s="59"/>
    </row>
    <row r="78" spans="1:44" s="103" customFormat="1" ht="15" customHeight="1">
      <c r="A78" s="103" t="s">
        <v>787</v>
      </c>
      <c r="B78" s="49"/>
      <c r="C78" s="49">
        <v>0</v>
      </c>
      <c r="D78" s="50"/>
      <c r="E78" s="49"/>
      <c r="F78" s="49">
        <v>0</v>
      </c>
      <c r="G78" s="50"/>
      <c r="H78" s="49"/>
      <c r="I78" s="49">
        <v>0</v>
      </c>
      <c r="J78" s="50"/>
      <c r="K78" s="49"/>
      <c r="L78" s="49">
        <v>0</v>
      </c>
      <c r="M78" s="50"/>
      <c r="N78" s="49"/>
      <c r="O78" s="49">
        <v>0</v>
      </c>
      <c r="P78" s="50"/>
      <c r="Q78" s="49"/>
      <c r="R78" s="49"/>
      <c r="S78" s="50">
        <f t="shared" si="31"/>
        <v>0</v>
      </c>
      <c r="T78" s="49"/>
      <c r="U78" s="49">
        <v>0</v>
      </c>
      <c r="V78" s="50"/>
      <c r="W78" s="49"/>
      <c r="X78" s="49">
        <v>0</v>
      </c>
      <c r="Y78" s="50"/>
      <c r="Z78" s="49"/>
      <c r="AA78" s="49">
        <v>0</v>
      </c>
      <c r="AB78" s="50"/>
      <c r="AC78" s="49"/>
      <c r="AD78" s="49">
        <v>0</v>
      </c>
      <c r="AE78" s="50"/>
      <c r="AF78" s="45">
        <f t="shared" si="32"/>
        <v>0</v>
      </c>
      <c r="AG78" s="45">
        <f t="shared" si="33"/>
        <v>0</v>
      </c>
      <c r="AH78" s="55">
        <f t="shared" si="33"/>
        <v>0</v>
      </c>
      <c r="AI78" s="50" t="e">
        <f>AF78+#REF!</f>
        <v>#REF!</v>
      </c>
      <c r="AJ78" s="50" t="e">
        <f>AG78+#REF!</f>
        <v>#REF!</v>
      </c>
      <c r="AK78" s="50" t="e">
        <f t="shared" si="30"/>
        <v>#REF!</v>
      </c>
      <c r="AL78" s="50"/>
      <c r="AM78" s="46"/>
      <c r="AN78" s="66"/>
      <c r="AO78" s="66"/>
      <c r="AP78" s="59"/>
      <c r="AQ78" s="59"/>
      <c r="AR78" s="59"/>
    </row>
    <row r="79" spans="1:44" s="103" customFormat="1" ht="15" hidden="1" customHeight="1">
      <c r="A79" s="103" t="s">
        <v>144</v>
      </c>
      <c r="B79" s="49"/>
      <c r="C79" s="49">
        <v>0</v>
      </c>
      <c r="D79" s="50"/>
      <c r="E79" s="49"/>
      <c r="F79" s="49">
        <v>0</v>
      </c>
      <c r="G79" s="50"/>
      <c r="H79" s="49"/>
      <c r="I79" s="49">
        <v>0</v>
      </c>
      <c r="J79" s="50"/>
      <c r="K79" s="49"/>
      <c r="L79" s="49">
        <v>0</v>
      </c>
      <c r="M79" s="50"/>
      <c r="N79" s="49"/>
      <c r="O79" s="49">
        <v>0</v>
      </c>
      <c r="P79" s="50"/>
      <c r="Q79" s="49"/>
      <c r="R79" s="49"/>
      <c r="S79" s="50">
        <f t="shared" si="31"/>
        <v>0</v>
      </c>
      <c r="T79" s="49"/>
      <c r="U79" s="49">
        <v>0</v>
      </c>
      <c r="V79" s="50"/>
      <c r="W79" s="49"/>
      <c r="X79" s="49">
        <v>0</v>
      </c>
      <c r="Y79" s="50"/>
      <c r="Z79" s="49"/>
      <c r="AA79" s="49">
        <v>0</v>
      </c>
      <c r="AB79" s="50"/>
      <c r="AC79" s="49"/>
      <c r="AD79" s="49">
        <v>0</v>
      </c>
      <c r="AE79" s="50"/>
      <c r="AF79" s="45">
        <f t="shared" si="32"/>
        <v>0</v>
      </c>
      <c r="AG79" s="45">
        <f t="shared" si="33"/>
        <v>0</v>
      </c>
      <c r="AH79" s="55">
        <f t="shared" si="33"/>
        <v>0</v>
      </c>
      <c r="AI79" s="50" t="e">
        <f>AF79+#REF!</f>
        <v>#REF!</v>
      </c>
      <c r="AJ79" s="50" t="e">
        <f>AG79+#REF!</f>
        <v>#REF!</v>
      </c>
      <c r="AK79" s="50" t="e">
        <f t="shared" si="30"/>
        <v>#REF!</v>
      </c>
      <c r="AL79" s="50"/>
      <c r="AM79" s="46"/>
      <c r="AN79" s="84"/>
      <c r="AO79" s="84"/>
      <c r="AP79" s="112"/>
      <c r="AQ79" s="59"/>
      <c r="AR79" s="59"/>
    </row>
    <row r="80" spans="1:44" s="103" customFormat="1" ht="15" hidden="1" customHeight="1">
      <c r="A80" s="103" t="s">
        <v>793</v>
      </c>
      <c r="B80" s="49"/>
      <c r="C80" s="49">
        <v>0</v>
      </c>
      <c r="D80" s="50"/>
      <c r="E80" s="49"/>
      <c r="F80" s="49">
        <v>0</v>
      </c>
      <c r="G80" s="50"/>
      <c r="H80" s="49"/>
      <c r="I80" s="49">
        <v>0</v>
      </c>
      <c r="J80" s="50"/>
      <c r="K80" s="49"/>
      <c r="L80" s="49">
        <v>0</v>
      </c>
      <c r="M80" s="50"/>
      <c r="N80" s="49"/>
      <c r="O80" s="49">
        <v>0</v>
      </c>
      <c r="P80" s="50"/>
      <c r="Q80" s="49"/>
      <c r="R80" s="49"/>
      <c r="S80" s="50">
        <f t="shared" si="31"/>
        <v>0</v>
      </c>
      <c r="T80" s="49"/>
      <c r="U80" s="49">
        <v>0</v>
      </c>
      <c r="V80" s="50"/>
      <c r="W80" s="49"/>
      <c r="X80" s="49">
        <v>0</v>
      </c>
      <c r="Y80" s="50"/>
      <c r="Z80" s="49"/>
      <c r="AA80" s="49">
        <v>0</v>
      </c>
      <c r="AB80" s="50"/>
      <c r="AC80" s="49"/>
      <c r="AD80" s="49">
        <v>0</v>
      </c>
      <c r="AE80" s="50"/>
      <c r="AF80" s="45">
        <f t="shared" si="32"/>
        <v>0</v>
      </c>
      <c r="AG80" s="45">
        <f t="shared" si="33"/>
        <v>0</v>
      </c>
      <c r="AH80" s="55">
        <f t="shared" si="33"/>
        <v>0</v>
      </c>
      <c r="AI80" s="50" t="e">
        <f>AF80+#REF!</f>
        <v>#REF!</v>
      </c>
      <c r="AJ80" s="50" t="e">
        <f>AG80+#REF!</f>
        <v>#REF!</v>
      </c>
      <c r="AK80" s="50" t="e">
        <f t="shared" si="30"/>
        <v>#REF!</v>
      </c>
      <c r="AL80" s="50"/>
      <c r="AM80" s="46"/>
      <c r="AN80" s="84"/>
      <c r="AO80" s="84"/>
      <c r="AP80" s="112"/>
      <c r="AQ80" s="59"/>
      <c r="AR80" s="59"/>
    </row>
    <row r="81" spans="1:44" s="103" customFormat="1" ht="15" customHeight="1">
      <c r="A81" s="103" t="s">
        <v>145</v>
      </c>
      <c r="B81" s="49"/>
      <c r="C81" s="49">
        <v>0</v>
      </c>
      <c r="D81" s="50"/>
      <c r="E81" s="49"/>
      <c r="F81" s="49">
        <v>0</v>
      </c>
      <c r="G81" s="50"/>
      <c r="H81" s="49"/>
      <c r="I81" s="49">
        <v>0</v>
      </c>
      <c r="J81" s="50"/>
      <c r="K81" s="49"/>
      <c r="L81" s="49">
        <v>0</v>
      </c>
      <c r="M81" s="50"/>
      <c r="N81" s="49"/>
      <c r="O81" s="49">
        <v>0</v>
      </c>
      <c r="P81" s="50"/>
      <c r="Q81" s="49"/>
      <c r="R81" s="49"/>
      <c r="S81" s="50">
        <f t="shared" si="31"/>
        <v>0</v>
      </c>
      <c r="T81" s="49"/>
      <c r="U81" s="49">
        <v>0</v>
      </c>
      <c r="V81" s="50"/>
      <c r="W81" s="49"/>
      <c r="X81" s="49">
        <v>0</v>
      </c>
      <c r="Y81" s="50"/>
      <c r="Z81" s="49"/>
      <c r="AA81" s="49">
        <v>0</v>
      </c>
      <c r="AB81" s="50"/>
      <c r="AC81" s="49"/>
      <c r="AD81" s="49">
        <v>0</v>
      </c>
      <c r="AE81" s="50"/>
      <c r="AF81" s="45">
        <f t="shared" si="32"/>
        <v>0</v>
      </c>
      <c r="AG81" s="45">
        <f t="shared" si="33"/>
        <v>0</v>
      </c>
      <c r="AH81" s="55">
        <f t="shared" si="33"/>
        <v>0</v>
      </c>
      <c r="AI81" s="50" t="e">
        <f>AF81+#REF!</f>
        <v>#REF!</v>
      </c>
      <c r="AJ81" s="50" t="e">
        <f>AG81+#REF!</f>
        <v>#REF!</v>
      </c>
      <c r="AK81" s="50" t="e">
        <f t="shared" si="30"/>
        <v>#REF!</v>
      </c>
      <c r="AL81" s="50"/>
      <c r="AM81" s="46"/>
      <c r="AN81" s="84"/>
      <c r="AO81" s="84"/>
      <c r="AP81" s="112"/>
      <c r="AQ81" s="59"/>
      <c r="AR81" s="59"/>
    </row>
    <row r="82" spans="1:44" s="314" customFormat="1" ht="15" customHeight="1">
      <c r="A82" s="223" t="s">
        <v>154</v>
      </c>
      <c r="B82" s="156">
        <f>SUM(B74:B81)</f>
        <v>0</v>
      </c>
      <c r="C82" s="156">
        <f t="shared" ref="C82:AE82" si="34">SUM(C74:C81)</f>
        <v>146</v>
      </c>
      <c r="D82" s="156">
        <f t="shared" si="34"/>
        <v>264</v>
      </c>
      <c r="E82" s="156">
        <f t="shared" si="34"/>
        <v>0</v>
      </c>
      <c r="F82" s="156">
        <f t="shared" si="34"/>
        <v>0</v>
      </c>
      <c r="G82" s="156">
        <f t="shared" si="34"/>
        <v>0</v>
      </c>
      <c r="H82" s="156">
        <f t="shared" si="34"/>
        <v>0</v>
      </c>
      <c r="I82" s="156">
        <f t="shared" si="34"/>
        <v>0</v>
      </c>
      <c r="J82" s="156">
        <f t="shared" si="34"/>
        <v>0</v>
      </c>
      <c r="K82" s="156">
        <f t="shared" si="34"/>
        <v>0</v>
      </c>
      <c r="L82" s="156">
        <f t="shared" si="34"/>
        <v>0</v>
      </c>
      <c r="M82" s="156">
        <f t="shared" si="34"/>
        <v>0</v>
      </c>
      <c r="N82" s="156">
        <f t="shared" si="34"/>
        <v>0</v>
      </c>
      <c r="O82" s="156">
        <f t="shared" si="34"/>
        <v>0</v>
      </c>
      <c r="P82" s="156">
        <f t="shared" si="34"/>
        <v>0</v>
      </c>
      <c r="Q82" s="156">
        <f t="shared" si="34"/>
        <v>0</v>
      </c>
      <c r="R82" s="156">
        <f t="shared" si="34"/>
        <v>0</v>
      </c>
      <c r="S82" s="156">
        <f t="shared" si="34"/>
        <v>0</v>
      </c>
      <c r="T82" s="156">
        <f t="shared" si="34"/>
        <v>0</v>
      </c>
      <c r="U82" s="156">
        <f t="shared" si="34"/>
        <v>0</v>
      </c>
      <c r="V82" s="156">
        <f t="shared" si="34"/>
        <v>0</v>
      </c>
      <c r="W82" s="156">
        <f t="shared" si="34"/>
        <v>0</v>
      </c>
      <c r="X82" s="156">
        <f t="shared" si="34"/>
        <v>0</v>
      </c>
      <c r="Y82" s="156">
        <f t="shared" si="34"/>
        <v>0</v>
      </c>
      <c r="Z82" s="156">
        <f t="shared" si="34"/>
        <v>0</v>
      </c>
      <c r="AA82" s="156">
        <f t="shared" si="34"/>
        <v>0</v>
      </c>
      <c r="AB82" s="156">
        <f t="shared" si="34"/>
        <v>0</v>
      </c>
      <c r="AC82" s="156">
        <f t="shared" si="34"/>
        <v>0</v>
      </c>
      <c r="AD82" s="156">
        <f t="shared" si="34"/>
        <v>0</v>
      </c>
      <c r="AE82" s="156">
        <f t="shared" si="34"/>
        <v>0</v>
      </c>
      <c r="AF82" s="156">
        <f>SUM(AF74:AF81)</f>
        <v>0</v>
      </c>
      <c r="AG82" s="156">
        <f>SUM(AG74:AG81)</f>
        <v>146</v>
      </c>
      <c r="AH82" s="156">
        <f>SUM(AH74:AH81)</f>
        <v>264</v>
      </c>
      <c r="AI82" s="156" t="e">
        <f>SUM(AI74:AI81)</f>
        <v>#REF!</v>
      </c>
      <c r="AJ82" s="156" t="e">
        <f>SUM(AJ74:AJ81)</f>
        <v>#REF!</v>
      </c>
      <c r="AK82" s="156" t="e">
        <f t="shared" si="30"/>
        <v>#REF!</v>
      </c>
      <c r="AL82" s="304"/>
      <c r="AM82" s="46"/>
      <c r="AN82" s="313"/>
      <c r="AO82" s="313"/>
    </row>
    <row r="83" spans="1:44" s="314" customFormat="1" ht="15" customHeight="1">
      <c r="A83" s="222" t="s">
        <v>886</v>
      </c>
      <c r="B83" s="156">
        <f>B82+B73</f>
        <v>6411</v>
      </c>
      <c r="C83" s="156">
        <f t="shared" ref="C83:AE83" si="35">C82+C73</f>
        <v>9606</v>
      </c>
      <c r="D83" s="156">
        <f t="shared" si="35"/>
        <v>5764</v>
      </c>
      <c r="E83" s="156">
        <f t="shared" si="35"/>
        <v>0</v>
      </c>
      <c r="F83" s="156">
        <f t="shared" si="35"/>
        <v>0</v>
      </c>
      <c r="G83" s="156">
        <f t="shared" si="35"/>
        <v>0</v>
      </c>
      <c r="H83" s="156">
        <f t="shared" si="35"/>
        <v>1900</v>
      </c>
      <c r="I83" s="156">
        <f t="shared" si="35"/>
        <v>1900</v>
      </c>
      <c r="J83" s="156">
        <f t="shared" si="35"/>
        <v>1659</v>
      </c>
      <c r="K83" s="156">
        <f t="shared" si="35"/>
        <v>0</v>
      </c>
      <c r="L83" s="156">
        <f t="shared" si="35"/>
        <v>0</v>
      </c>
      <c r="M83" s="156">
        <f t="shared" si="35"/>
        <v>0</v>
      </c>
      <c r="N83" s="156">
        <f t="shared" si="35"/>
        <v>600</v>
      </c>
      <c r="O83" s="156">
        <f t="shared" si="35"/>
        <v>600</v>
      </c>
      <c r="P83" s="156">
        <f t="shared" si="35"/>
        <v>40</v>
      </c>
      <c r="Q83" s="156">
        <f t="shared" si="35"/>
        <v>0</v>
      </c>
      <c r="R83" s="156">
        <f t="shared" si="35"/>
        <v>0</v>
      </c>
      <c r="S83" s="156">
        <f t="shared" si="35"/>
        <v>0</v>
      </c>
      <c r="T83" s="156">
        <f t="shared" si="35"/>
        <v>527</v>
      </c>
      <c r="U83" s="156">
        <f t="shared" si="35"/>
        <v>0</v>
      </c>
      <c r="V83" s="156">
        <f t="shared" si="35"/>
        <v>0</v>
      </c>
      <c r="W83" s="156">
        <f t="shared" si="35"/>
        <v>0</v>
      </c>
      <c r="X83" s="156">
        <f t="shared" si="35"/>
        <v>0</v>
      </c>
      <c r="Y83" s="156">
        <f t="shared" si="35"/>
        <v>572</v>
      </c>
      <c r="Z83" s="156">
        <f t="shared" si="35"/>
        <v>0</v>
      </c>
      <c r="AA83" s="156">
        <f t="shared" si="35"/>
        <v>0</v>
      </c>
      <c r="AB83" s="156">
        <f t="shared" si="35"/>
        <v>44</v>
      </c>
      <c r="AC83" s="156">
        <f t="shared" si="35"/>
        <v>41276</v>
      </c>
      <c r="AD83" s="156">
        <f t="shared" si="35"/>
        <v>33765</v>
      </c>
      <c r="AE83" s="156">
        <f t="shared" si="35"/>
        <v>33614</v>
      </c>
      <c r="AF83" s="156">
        <f t="shared" ref="AF83:AK83" si="36">AF82+AF73</f>
        <v>50714</v>
      </c>
      <c r="AG83" s="156">
        <f t="shared" si="36"/>
        <v>45871</v>
      </c>
      <c r="AH83" s="156">
        <f t="shared" si="36"/>
        <v>41693</v>
      </c>
      <c r="AI83" s="156" t="e">
        <f t="shared" si="36"/>
        <v>#REF!</v>
      </c>
      <c r="AJ83" s="156" t="e">
        <f t="shared" si="36"/>
        <v>#REF!</v>
      </c>
      <c r="AK83" s="156" t="e">
        <f t="shared" si="36"/>
        <v>#REF!</v>
      </c>
      <c r="AL83" s="304">
        <v>25292</v>
      </c>
      <c r="AM83" s="46">
        <f>AH83-AL83</f>
        <v>16401</v>
      </c>
      <c r="AN83" s="313"/>
      <c r="AO83" s="313"/>
    </row>
    <row r="84" spans="1:44" ht="15" hidden="1" customHeight="1">
      <c r="A84" s="70" t="s">
        <v>611</v>
      </c>
      <c r="B84" s="54"/>
      <c r="C84" s="54">
        <v>0</v>
      </c>
      <c r="D84" s="296"/>
      <c r="E84" s="54"/>
      <c r="F84" s="54">
        <v>0</v>
      </c>
      <c r="G84" s="296"/>
      <c r="H84" s="54"/>
      <c r="I84" s="54">
        <v>0</v>
      </c>
      <c r="J84" s="296"/>
      <c r="K84" s="54"/>
      <c r="L84" s="54">
        <v>0</v>
      </c>
      <c r="M84" s="296"/>
      <c r="N84" s="54"/>
      <c r="O84" s="54">
        <v>0</v>
      </c>
      <c r="P84" s="296"/>
      <c r="Q84" s="54"/>
      <c r="R84" s="54"/>
      <c r="S84" s="296">
        <f t="shared" si="31"/>
        <v>0</v>
      </c>
      <c r="T84" s="54"/>
      <c r="U84" s="54">
        <v>0</v>
      </c>
      <c r="V84" s="296"/>
      <c r="W84" s="54"/>
      <c r="X84" s="54">
        <v>0</v>
      </c>
      <c r="Y84" s="296"/>
      <c r="Z84" s="54"/>
      <c r="AA84" s="54">
        <v>0</v>
      </c>
      <c r="AB84" s="296"/>
      <c r="AC84" s="54"/>
      <c r="AD84" s="54">
        <v>0</v>
      </c>
      <c r="AE84" s="296"/>
      <c r="AF84" s="45">
        <f t="shared" ref="AF84:AF90" si="37">B84+E84+N84+T84+W84+Z84+AC84</f>
        <v>0</v>
      </c>
      <c r="AG84" s="45">
        <f t="shared" ref="AG84:AG90" si="38">C84+F84+O84+U84+X84+AA84+AD84</f>
        <v>0</v>
      </c>
      <c r="AH84" s="296"/>
      <c r="AI84" s="50" t="e">
        <f>AF84+#REF!</f>
        <v>#REF!</v>
      </c>
      <c r="AJ84" s="50" t="e">
        <f>AG84+#REF!</f>
        <v>#REF!</v>
      </c>
      <c r="AK84" s="55" t="e">
        <f t="shared" si="30"/>
        <v>#REF!</v>
      </c>
      <c r="AL84" s="55"/>
      <c r="AM84" s="46"/>
      <c r="AN84" s="77"/>
      <c r="AO84" s="77"/>
      <c r="AP84" s="100"/>
      <c r="AQ84" s="100"/>
      <c r="AR84" s="100"/>
    </row>
    <row r="85" spans="1:44" ht="15" hidden="1" customHeight="1">
      <c r="A85" s="197" t="s">
        <v>794</v>
      </c>
      <c r="B85" s="54"/>
      <c r="C85" s="54">
        <v>0</v>
      </c>
      <c r="D85" s="296"/>
      <c r="E85" s="54"/>
      <c r="F85" s="54">
        <v>0</v>
      </c>
      <c r="G85" s="296"/>
      <c r="H85" s="54"/>
      <c r="I85" s="54">
        <v>0</v>
      </c>
      <c r="J85" s="296"/>
      <c r="K85" s="54"/>
      <c r="L85" s="54">
        <v>0</v>
      </c>
      <c r="M85" s="296"/>
      <c r="N85" s="54"/>
      <c r="O85" s="54">
        <v>0</v>
      </c>
      <c r="P85" s="296"/>
      <c r="Q85" s="54"/>
      <c r="R85" s="54"/>
      <c r="S85" s="296">
        <f t="shared" si="31"/>
        <v>0</v>
      </c>
      <c r="T85" s="54"/>
      <c r="U85" s="54">
        <v>0</v>
      </c>
      <c r="V85" s="296"/>
      <c r="W85" s="54"/>
      <c r="X85" s="54">
        <v>0</v>
      </c>
      <c r="Y85" s="296"/>
      <c r="Z85" s="54"/>
      <c r="AA85" s="54">
        <v>0</v>
      </c>
      <c r="AB85" s="296"/>
      <c r="AC85" s="54"/>
      <c r="AD85" s="54">
        <v>0</v>
      </c>
      <c r="AE85" s="296"/>
      <c r="AF85" s="45">
        <f t="shared" si="37"/>
        <v>0</v>
      </c>
      <c r="AG85" s="45">
        <f t="shared" si="38"/>
        <v>0</v>
      </c>
      <c r="AH85" s="296"/>
      <c r="AI85" s="50" t="e">
        <f>AF85+#REF!</f>
        <v>#REF!</v>
      </c>
      <c r="AJ85" s="50" t="e">
        <f>AG85+#REF!</f>
        <v>#REF!</v>
      </c>
      <c r="AK85" s="55" t="e">
        <f t="shared" si="30"/>
        <v>#REF!</v>
      </c>
      <c r="AL85" s="55"/>
      <c r="AM85" s="46"/>
      <c r="AN85" s="77"/>
      <c r="AO85" s="77"/>
      <c r="AP85" s="100"/>
      <c r="AQ85" s="100"/>
      <c r="AR85" s="100"/>
    </row>
    <row r="86" spans="1:44" ht="15" hidden="1" customHeight="1">
      <c r="A86" s="197" t="s">
        <v>612</v>
      </c>
      <c r="B86" s="54"/>
      <c r="C86" s="54">
        <v>0</v>
      </c>
      <c r="D86" s="296"/>
      <c r="E86" s="54"/>
      <c r="F86" s="54">
        <v>0</v>
      </c>
      <c r="G86" s="296"/>
      <c r="H86" s="54"/>
      <c r="I86" s="54">
        <v>0</v>
      </c>
      <c r="J86" s="296"/>
      <c r="K86" s="54"/>
      <c r="L86" s="54">
        <v>0</v>
      </c>
      <c r="M86" s="296"/>
      <c r="N86" s="54"/>
      <c r="O86" s="54">
        <v>0</v>
      </c>
      <c r="P86" s="296"/>
      <c r="Q86" s="54"/>
      <c r="R86" s="54"/>
      <c r="S86" s="296">
        <f t="shared" si="31"/>
        <v>0</v>
      </c>
      <c r="T86" s="54"/>
      <c r="U86" s="54">
        <v>0</v>
      </c>
      <c r="V86" s="296"/>
      <c r="W86" s="54"/>
      <c r="X86" s="54">
        <v>0</v>
      </c>
      <c r="Y86" s="296"/>
      <c r="Z86" s="54"/>
      <c r="AA86" s="54">
        <v>0</v>
      </c>
      <c r="AB86" s="296"/>
      <c r="AC86" s="54"/>
      <c r="AD86" s="54">
        <v>0</v>
      </c>
      <c r="AE86" s="296"/>
      <c r="AF86" s="45">
        <f t="shared" si="37"/>
        <v>0</v>
      </c>
      <c r="AG86" s="45">
        <f t="shared" si="38"/>
        <v>0</v>
      </c>
      <c r="AH86" s="296"/>
      <c r="AI86" s="50" t="e">
        <f>AF86+#REF!</f>
        <v>#REF!</v>
      </c>
      <c r="AJ86" s="50" t="e">
        <f>AG86+#REF!</f>
        <v>#REF!</v>
      </c>
      <c r="AK86" s="55" t="e">
        <f t="shared" si="30"/>
        <v>#REF!</v>
      </c>
      <c r="AL86" s="55"/>
      <c r="AM86" s="46"/>
      <c r="AN86" s="77"/>
      <c r="AO86" s="77"/>
      <c r="AP86" s="100"/>
      <c r="AQ86" s="100"/>
      <c r="AR86" s="100"/>
    </row>
    <row r="87" spans="1:44" ht="15" hidden="1" customHeight="1">
      <c r="A87" s="197" t="s">
        <v>613</v>
      </c>
      <c r="B87" s="54"/>
      <c r="C87" s="54">
        <v>0</v>
      </c>
      <c r="D87" s="296"/>
      <c r="E87" s="54"/>
      <c r="F87" s="54">
        <v>0</v>
      </c>
      <c r="G87" s="296"/>
      <c r="H87" s="54"/>
      <c r="I87" s="54">
        <v>0</v>
      </c>
      <c r="J87" s="296"/>
      <c r="K87" s="54"/>
      <c r="L87" s="54">
        <v>0</v>
      </c>
      <c r="M87" s="296"/>
      <c r="N87" s="54"/>
      <c r="O87" s="54">
        <v>0</v>
      </c>
      <c r="P87" s="296"/>
      <c r="Q87" s="54"/>
      <c r="R87" s="54"/>
      <c r="S87" s="296">
        <f t="shared" si="31"/>
        <v>0</v>
      </c>
      <c r="T87" s="54"/>
      <c r="U87" s="54">
        <v>0</v>
      </c>
      <c r="V87" s="296"/>
      <c r="W87" s="54"/>
      <c r="X87" s="54">
        <v>0</v>
      </c>
      <c r="Y87" s="296"/>
      <c r="Z87" s="54"/>
      <c r="AA87" s="54">
        <v>0</v>
      </c>
      <c r="AB87" s="296"/>
      <c r="AC87" s="54"/>
      <c r="AD87" s="54">
        <v>0</v>
      </c>
      <c r="AE87" s="296"/>
      <c r="AF87" s="45">
        <f t="shared" si="37"/>
        <v>0</v>
      </c>
      <c r="AG87" s="45">
        <f t="shared" si="38"/>
        <v>0</v>
      </c>
      <c r="AH87" s="296"/>
      <c r="AI87" s="50" t="e">
        <f>AF87+#REF!</f>
        <v>#REF!</v>
      </c>
      <c r="AJ87" s="50" t="e">
        <f>AG87+#REF!</f>
        <v>#REF!</v>
      </c>
      <c r="AK87" s="55" t="e">
        <f t="shared" si="30"/>
        <v>#REF!</v>
      </c>
      <c r="AL87" s="55"/>
      <c r="AM87" s="46"/>
      <c r="AN87" s="77"/>
      <c r="AO87" s="77"/>
      <c r="AP87" s="100"/>
      <c r="AQ87" s="100"/>
      <c r="AR87" s="100"/>
    </row>
    <row r="88" spans="1:44" ht="15" hidden="1" customHeight="1">
      <c r="A88" s="197" t="s">
        <v>614</v>
      </c>
      <c r="B88" s="54"/>
      <c r="C88" s="54">
        <v>0</v>
      </c>
      <c r="D88" s="296"/>
      <c r="E88" s="54"/>
      <c r="F88" s="54">
        <v>0</v>
      </c>
      <c r="G88" s="296"/>
      <c r="H88" s="54"/>
      <c r="I88" s="54">
        <v>0</v>
      </c>
      <c r="J88" s="296"/>
      <c r="K88" s="54"/>
      <c r="L88" s="54">
        <v>0</v>
      </c>
      <c r="M88" s="296"/>
      <c r="N88" s="54"/>
      <c r="O88" s="54">
        <v>0</v>
      </c>
      <c r="P88" s="296"/>
      <c r="Q88" s="54"/>
      <c r="R88" s="54"/>
      <c r="S88" s="296">
        <f t="shared" si="31"/>
        <v>0</v>
      </c>
      <c r="T88" s="54"/>
      <c r="U88" s="54">
        <v>0</v>
      </c>
      <c r="V88" s="296"/>
      <c r="W88" s="54"/>
      <c r="X88" s="54">
        <v>0</v>
      </c>
      <c r="Y88" s="296"/>
      <c r="Z88" s="54"/>
      <c r="AA88" s="54">
        <v>0</v>
      </c>
      <c r="AB88" s="296"/>
      <c r="AC88" s="54"/>
      <c r="AD88" s="54">
        <v>0</v>
      </c>
      <c r="AE88" s="296"/>
      <c r="AF88" s="45">
        <f t="shared" si="37"/>
        <v>0</v>
      </c>
      <c r="AG88" s="45">
        <f t="shared" si="38"/>
        <v>0</v>
      </c>
      <c r="AH88" s="296"/>
      <c r="AI88" s="50" t="e">
        <f>AF88+#REF!</f>
        <v>#REF!</v>
      </c>
      <c r="AJ88" s="50" t="e">
        <f>AG88+#REF!</f>
        <v>#REF!</v>
      </c>
      <c r="AK88" s="55" t="e">
        <f t="shared" si="30"/>
        <v>#REF!</v>
      </c>
      <c r="AL88" s="55"/>
      <c r="AM88" s="46"/>
      <c r="AN88" s="77"/>
      <c r="AO88" s="77"/>
      <c r="AP88" s="100"/>
      <c r="AQ88" s="100"/>
      <c r="AR88" s="100"/>
    </row>
    <row r="89" spans="1:44" ht="15" hidden="1" customHeight="1">
      <c r="A89" s="197" t="s">
        <v>615</v>
      </c>
      <c r="B89" s="54"/>
      <c r="C89" s="54">
        <v>0</v>
      </c>
      <c r="D89" s="296"/>
      <c r="E89" s="54"/>
      <c r="F89" s="54">
        <v>0</v>
      </c>
      <c r="G89" s="296"/>
      <c r="H89" s="54"/>
      <c r="I89" s="54">
        <v>0</v>
      </c>
      <c r="J89" s="296"/>
      <c r="K89" s="54"/>
      <c r="L89" s="54">
        <v>0</v>
      </c>
      <c r="M89" s="296"/>
      <c r="N89" s="54"/>
      <c r="O89" s="54">
        <v>0</v>
      </c>
      <c r="P89" s="296"/>
      <c r="Q89" s="54"/>
      <c r="R89" s="54"/>
      <c r="S89" s="296">
        <f t="shared" si="31"/>
        <v>0</v>
      </c>
      <c r="T89" s="54"/>
      <c r="U89" s="54">
        <v>0</v>
      </c>
      <c r="V89" s="296"/>
      <c r="W89" s="54"/>
      <c r="X89" s="54">
        <v>0</v>
      </c>
      <c r="Y89" s="296"/>
      <c r="Z89" s="54"/>
      <c r="AA89" s="54">
        <v>0</v>
      </c>
      <c r="AB89" s="296"/>
      <c r="AC89" s="54"/>
      <c r="AD89" s="54">
        <v>0</v>
      </c>
      <c r="AE89" s="296"/>
      <c r="AF89" s="45">
        <f t="shared" si="37"/>
        <v>0</v>
      </c>
      <c r="AG89" s="45">
        <f t="shared" si="38"/>
        <v>0</v>
      </c>
      <c r="AH89" s="296"/>
      <c r="AI89" s="50" t="e">
        <f>AF89+#REF!</f>
        <v>#REF!</v>
      </c>
      <c r="AJ89" s="50" t="e">
        <f>AG89+#REF!</f>
        <v>#REF!</v>
      </c>
      <c r="AK89" s="55" t="e">
        <f t="shared" si="30"/>
        <v>#REF!</v>
      </c>
      <c r="AL89" s="55"/>
      <c r="AM89" s="46"/>
      <c r="AN89" s="77"/>
      <c r="AO89" s="77"/>
      <c r="AP89" s="100"/>
      <c r="AQ89" s="100"/>
      <c r="AR89" s="100"/>
    </row>
    <row r="90" spans="1:44" ht="15" hidden="1" customHeight="1">
      <c r="A90" s="197" t="s">
        <v>616</v>
      </c>
      <c r="B90" s="54"/>
      <c r="C90" s="54">
        <v>0</v>
      </c>
      <c r="D90" s="296"/>
      <c r="E90" s="54"/>
      <c r="F90" s="54">
        <v>0</v>
      </c>
      <c r="G90" s="296"/>
      <c r="H90" s="54"/>
      <c r="I90" s="54">
        <v>0</v>
      </c>
      <c r="J90" s="296"/>
      <c r="K90" s="54"/>
      <c r="L90" s="54">
        <v>0</v>
      </c>
      <c r="M90" s="296"/>
      <c r="N90" s="54"/>
      <c r="O90" s="54">
        <v>0</v>
      </c>
      <c r="P90" s="296"/>
      <c r="Q90" s="54"/>
      <c r="R90" s="54"/>
      <c r="S90" s="296">
        <f t="shared" si="31"/>
        <v>0</v>
      </c>
      <c r="T90" s="54"/>
      <c r="U90" s="54">
        <v>0</v>
      </c>
      <c r="V90" s="296"/>
      <c r="W90" s="54"/>
      <c r="X90" s="54">
        <v>0</v>
      </c>
      <c r="Y90" s="296"/>
      <c r="Z90" s="54"/>
      <c r="AA90" s="54">
        <v>0</v>
      </c>
      <c r="AB90" s="296"/>
      <c r="AC90" s="54"/>
      <c r="AD90" s="54">
        <v>0</v>
      </c>
      <c r="AE90" s="296"/>
      <c r="AF90" s="45">
        <f t="shared" si="37"/>
        <v>0</v>
      </c>
      <c r="AG90" s="45">
        <f t="shared" si="38"/>
        <v>0</v>
      </c>
      <c r="AH90" s="296"/>
      <c r="AI90" s="50" t="e">
        <f>AF90+#REF!</f>
        <v>#REF!</v>
      </c>
      <c r="AJ90" s="50" t="e">
        <f>AG90+#REF!</f>
        <v>#REF!</v>
      </c>
      <c r="AK90" s="55" t="e">
        <f t="shared" si="30"/>
        <v>#REF!</v>
      </c>
      <c r="AL90" s="55"/>
      <c r="AM90" s="46"/>
      <c r="AN90" s="77"/>
      <c r="AO90" s="77"/>
      <c r="AP90" s="100"/>
      <c r="AQ90" s="100"/>
      <c r="AR90" s="100"/>
    </row>
    <row r="91" spans="1:44" ht="15" hidden="1" customHeight="1">
      <c r="A91" s="70" t="s">
        <v>617</v>
      </c>
      <c r="B91" s="54"/>
      <c r="C91" s="54">
        <v>0</v>
      </c>
      <c r="D91" s="296"/>
      <c r="E91" s="54"/>
      <c r="F91" s="54">
        <v>0</v>
      </c>
      <c r="G91" s="296"/>
      <c r="H91" s="54"/>
      <c r="I91" s="54">
        <v>0</v>
      </c>
      <c r="J91" s="296"/>
      <c r="K91" s="54"/>
      <c r="L91" s="54">
        <v>0</v>
      </c>
      <c r="M91" s="296"/>
      <c r="N91" s="54"/>
      <c r="O91" s="54">
        <v>0</v>
      </c>
      <c r="P91" s="296"/>
      <c r="Q91" s="54"/>
      <c r="R91" s="54"/>
      <c r="S91" s="296">
        <f t="shared" si="31"/>
        <v>0</v>
      </c>
      <c r="T91" s="54"/>
      <c r="U91" s="54">
        <v>0</v>
      </c>
      <c r="V91" s="296"/>
      <c r="W91" s="54"/>
      <c r="X91" s="54">
        <v>0</v>
      </c>
      <c r="Y91" s="296"/>
      <c r="Z91" s="54"/>
      <c r="AA91" s="54">
        <v>0</v>
      </c>
      <c r="AB91" s="296"/>
      <c r="AC91" s="54"/>
      <c r="AD91" s="54">
        <v>0</v>
      </c>
      <c r="AE91" s="296"/>
      <c r="AF91" s="45">
        <f t="shared" ref="AF91:AF99" si="39">B91+E91+H91+K91+N91+Q91+T91+W91+Z91+AC91</f>
        <v>0</v>
      </c>
      <c r="AG91" s="45">
        <f t="shared" ref="AG91:AH99" si="40">C91+F91+I91+L91+O91+R91+U91+X91+AA91+AD91</f>
        <v>0</v>
      </c>
      <c r="AH91" s="296"/>
      <c r="AI91" s="50" t="e">
        <f>AF91+#REF!</f>
        <v>#REF!</v>
      </c>
      <c r="AJ91" s="50" t="e">
        <f>AG91+#REF!</f>
        <v>#REF!</v>
      </c>
      <c r="AK91" s="55" t="e">
        <f t="shared" si="30"/>
        <v>#REF!</v>
      </c>
      <c r="AL91" s="55"/>
      <c r="AM91" s="46"/>
      <c r="AN91" s="77"/>
      <c r="AO91" s="77"/>
      <c r="AP91" s="100"/>
      <c r="AQ91" s="100"/>
      <c r="AR91" s="100"/>
    </row>
    <row r="92" spans="1:44" ht="15" customHeight="1">
      <c r="A92" s="70" t="s">
        <v>618</v>
      </c>
      <c r="B92" s="49"/>
      <c r="C92" s="49">
        <v>0</v>
      </c>
      <c r="D92" s="50"/>
      <c r="E92" s="49"/>
      <c r="F92" s="49">
        <v>0</v>
      </c>
      <c r="G92" s="50"/>
      <c r="H92" s="49"/>
      <c r="I92" s="49">
        <v>0</v>
      </c>
      <c r="J92" s="50"/>
      <c r="K92" s="49">
        <v>19132</v>
      </c>
      <c r="L92" s="49">
        <f>19132+7973</f>
        <v>27105</v>
      </c>
      <c r="M92" s="50">
        <f>18154+11122-2171</f>
        <v>27105</v>
      </c>
      <c r="N92" s="49"/>
      <c r="O92" s="49">
        <v>0</v>
      </c>
      <c r="P92" s="50"/>
      <c r="Q92" s="49"/>
      <c r="R92" s="49"/>
      <c r="S92" s="50">
        <f t="shared" si="31"/>
        <v>0</v>
      </c>
      <c r="T92" s="49"/>
      <c r="U92" s="49">
        <v>0</v>
      </c>
      <c r="V92" s="50"/>
      <c r="W92" s="49"/>
      <c r="X92" s="49">
        <v>0</v>
      </c>
      <c r="Y92" s="50"/>
      <c r="Z92" s="49"/>
      <c r="AA92" s="49">
        <v>0</v>
      </c>
      <c r="AB92" s="50"/>
      <c r="AC92" s="49"/>
      <c r="AD92" s="49">
        <v>0</v>
      </c>
      <c r="AE92" s="50"/>
      <c r="AF92" s="45">
        <f t="shared" si="39"/>
        <v>19132</v>
      </c>
      <c r="AG92" s="45">
        <f t="shared" si="40"/>
        <v>27105</v>
      </c>
      <c r="AH92" s="50">
        <f t="shared" si="40"/>
        <v>27105</v>
      </c>
      <c r="AI92" s="50" t="e">
        <f>AF92+#REF!</f>
        <v>#REF!</v>
      </c>
      <c r="AJ92" s="50" t="e">
        <f>AG92+#REF!</f>
        <v>#REF!</v>
      </c>
      <c r="AK92" s="50" t="e">
        <f t="shared" si="30"/>
        <v>#REF!</v>
      </c>
      <c r="AL92" s="50"/>
      <c r="AM92" s="46"/>
      <c r="AN92" s="77"/>
      <c r="AO92" s="77"/>
      <c r="AP92" s="100"/>
      <c r="AQ92" s="100"/>
      <c r="AR92" s="100"/>
    </row>
    <row r="93" spans="1:44" s="103" customFormat="1" ht="15" customHeight="1">
      <c r="A93" s="70" t="s">
        <v>619</v>
      </c>
      <c r="B93" s="49"/>
      <c r="C93" s="49">
        <v>0</v>
      </c>
      <c r="D93" s="50"/>
      <c r="E93" s="49"/>
      <c r="F93" s="49">
        <v>0</v>
      </c>
      <c r="G93" s="50"/>
      <c r="H93" s="49"/>
      <c r="I93" s="49">
        <v>0</v>
      </c>
      <c r="J93" s="50"/>
      <c r="K93" s="49">
        <v>26872</v>
      </c>
      <c r="L93" s="49">
        <v>26872</v>
      </c>
      <c r="M93" s="50">
        <f>24701+2171</f>
        <v>26872</v>
      </c>
      <c r="N93" s="49"/>
      <c r="O93" s="49">
        <v>0</v>
      </c>
      <c r="P93" s="50"/>
      <c r="Q93" s="49"/>
      <c r="R93" s="49"/>
      <c r="S93" s="50">
        <f t="shared" si="31"/>
        <v>0</v>
      </c>
      <c r="T93" s="49"/>
      <c r="U93" s="49">
        <v>0</v>
      </c>
      <c r="V93" s="50"/>
      <c r="W93" s="49"/>
      <c r="X93" s="49">
        <v>0</v>
      </c>
      <c r="Y93" s="50"/>
      <c r="Z93" s="49"/>
      <c r="AA93" s="49">
        <v>0</v>
      </c>
      <c r="AB93" s="50"/>
      <c r="AC93" s="49"/>
      <c r="AD93" s="49">
        <v>0</v>
      </c>
      <c r="AE93" s="50"/>
      <c r="AF93" s="45">
        <f t="shared" si="39"/>
        <v>26872</v>
      </c>
      <c r="AG93" s="45">
        <f t="shared" si="40"/>
        <v>26872</v>
      </c>
      <c r="AH93" s="55">
        <f t="shared" si="40"/>
        <v>26872</v>
      </c>
      <c r="AI93" s="50" t="e">
        <f>AF93+#REF!</f>
        <v>#REF!</v>
      </c>
      <c r="AJ93" s="50" t="e">
        <f>AG93+#REF!</f>
        <v>#REF!</v>
      </c>
      <c r="AK93" s="50" t="e">
        <f t="shared" si="30"/>
        <v>#REF!</v>
      </c>
      <c r="AL93" s="50">
        <v>36360</v>
      </c>
      <c r="AM93" s="46">
        <f>AH92+AH93-AL93</f>
        <v>17617</v>
      </c>
      <c r="AN93" s="46"/>
      <c r="AO93" s="46"/>
    </row>
    <row r="94" spans="1:44" ht="15" hidden="1" customHeight="1">
      <c r="A94" s="197" t="s">
        <v>620</v>
      </c>
      <c r="B94" s="54"/>
      <c r="C94" s="54">
        <v>0</v>
      </c>
      <c r="D94" s="296"/>
      <c r="E94" s="54"/>
      <c r="F94" s="54">
        <v>0</v>
      </c>
      <c r="G94" s="296"/>
      <c r="H94" s="54"/>
      <c r="I94" s="54">
        <v>0</v>
      </c>
      <c r="J94" s="296"/>
      <c r="K94" s="54">
        <v>0</v>
      </c>
      <c r="L94" s="54">
        <v>0</v>
      </c>
      <c r="M94" s="296"/>
      <c r="N94" s="54"/>
      <c r="O94" s="54">
        <v>0</v>
      </c>
      <c r="P94" s="296"/>
      <c r="Q94" s="54"/>
      <c r="R94" s="54"/>
      <c r="S94" s="296">
        <f t="shared" si="31"/>
        <v>0</v>
      </c>
      <c r="T94" s="54"/>
      <c r="U94" s="54">
        <v>0</v>
      </c>
      <c r="V94" s="296"/>
      <c r="W94" s="54"/>
      <c r="X94" s="54">
        <v>0</v>
      </c>
      <c r="Y94" s="296"/>
      <c r="Z94" s="54"/>
      <c r="AA94" s="54">
        <v>0</v>
      </c>
      <c r="AB94" s="296"/>
      <c r="AC94" s="54"/>
      <c r="AD94" s="54">
        <v>0</v>
      </c>
      <c r="AE94" s="296"/>
      <c r="AF94" s="45">
        <f t="shared" si="39"/>
        <v>0</v>
      </c>
      <c r="AG94" s="45">
        <f t="shared" si="40"/>
        <v>0</v>
      </c>
      <c r="AH94" s="296">
        <f t="shared" si="40"/>
        <v>0</v>
      </c>
      <c r="AI94" s="50" t="e">
        <f>AF94+#REF!</f>
        <v>#REF!</v>
      </c>
      <c r="AJ94" s="50" t="e">
        <f>AG94+#REF!</f>
        <v>#REF!</v>
      </c>
      <c r="AK94" s="55" t="e">
        <f t="shared" si="30"/>
        <v>#REF!</v>
      </c>
      <c r="AL94" s="55"/>
      <c r="AM94" s="46"/>
      <c r="AN94" s="77"/>
      <c r="AO94" s="77"/>
      <c r="AP94" s="100"/>
      <c r="AQ94" s="100"/>
      <c r="AR94" s="100"/>
    </row>
    <row r="95" spans="1:44" s="103" customFormat="1" ht="15" customHeight="1">
      <c r="A95" s="197" t="s">
        <v>621</v>
      </c>
      <c r="B95" s="49"/>
      <c r="C95" s="49">
        <v>0</v>
      </c>
      <c r="D95" s="50"/>
      <c r="E95" s="49"/>
      <c r="F95" s="49">
        <v>0</v>
      </c>
      <c r="G95" s="50"/>
      <c r="H95" s="49"/>
      <c r="I95" s="49">
        <v>0</v>
      </c>
      <c r="J95" s="50"/>
      <c r="K95" s="49">
        <v>281175</v>
      </c>
      <c r="L95" s="49">
        <v>224980</v>
      </c>
      <c r="M95" s="50">
        <v>224980</v>
      </c>
      <c r="N95" s="49"/>
      <c r="O95" s="49">
        <v>0</v>
      </c>
      <c r="P95" s="50"/>
      <c r="Q95" s="49"/>
      <c r="R95" s="49"/>
      <c r="S95" s="50">
        <f t="shared" si="31"/>
        <v>0</v>
      </c>
      <c r="T95" s="49"/>
      <c r="U95" s="49">
        <v>0</v>
      </c>
      <c r="V95" s="50"/>
      <c r="W95" s="49"/>
      <c r="X95" s="49">
        <v>0</v>
      </c>
      <c r="Y95" s="50"/>
      <c r="Z95" s="49"/>
      <c r="AA95" s="49">
        <v>0</v>
      </c>
      <c r="AB95" s="50"/>
      <c r="AC95" s="49"/>
      <c r="AD95" s="49">
        <v>0</v>
      </c>
      <c r="AE95" s="50"/>
      <c r="AF95" s="45">
        <f t="shared" si="39"/>
        <v>281175</v>
      </c>
      <c r="AG95" s="45">
        <f t="shared" si="40"/>
        <v>224980</v>
      </c>
      <c r="AH95" s="50">
        <f t="shared" si="40"/>
        <v>224980</v>
      </c>
      <c r="AI95" s="50" t="e">
        <f>AF95+#REF!</f>
        <v>#REF!</v>
      </c>
      <c r="AJ95" s="50" t="e">
        <f>AG95+#REF!</f>
        <v>#REF!</v>
      </c>
      <c r="AK95" s="50" t="e">
        <f t="shared" si="30"/>
        <v>#REF!</v>
      </c>
      <c r="AL95" s="50"/>
      <c r="AM95" s="46"/>
      <c r="AN95" s="66"/>
      <c r="AO95" s="66"/>
      <c r="AP95" s="59"/>
      <c r="AQ95" s="59"/>
      <c r="AR95" s="59"/>
    </row>
    <row r="96" spans="1:44" s="103" customFormat="1" ht="15" customHeight="1">
      <c r="A96" s="298" t="s">
        <v>622</v>
      </c>
      <c r="B96" s="49"/>
      <c r="C96" s="49">
        <v>0</v>
      </c>
      <c r="D96" s="50"/>
      <c r="E96" s="49"/>
      <c r="F96" s="49">
        <v>0</v>
      </c>
      <c r="G96" s="50"/>
      <c r="H96" s="49"/>
      <c r="I96" s="49">
        <v>0</v>
      </c>
      <c r="J96" s="50"/>
      <c r="K96" s="49">
        <v>1672741</v>
      </c>
      <c r="L96" s="49">
        <f>1661184+1295</f>
        <v>1662479</v>
      </c>
      <c r="M96" s="50">
        <v>1328550</v>
      </c>
      <c r="N96" s="49"/>
      <c r="O96" s="49">
        <v>0</v>
      </c>
      <c r="P96" s="50"/>
      <c r="Q96" s="49"/>
      <c r="R96" s="49"/>
      <c r="S96" s="50">
        <f t="shared" si="31"/>
        <v>0</v>
      </c>
      <c r="T96" s="49"/>
      <c r="U96" s="49">
        <v>0</v>
      </c>
      <c r="V96" s="50"/>
      <c r="W96" s="49"/>
      <c r="X96" s="49">
        <v>0</v>
      </c>
      <c r="Y96" s="50"/>
      <c r="Z96" s="49"/>
      <c r="AA96" s="49">
        <v>0</v>
      </c>
      <c r="AB96" s="50"/>
      <c r="AC96" s="49"/>
      <c r="AD96" s="49">
        <v>0</v>
      </c>
      <c r="AE96" s="50"/>
      <c r="AF96" s="45">
        <f t="shared" si="39"/>
        <v>1672741</v>
      </c>
      <c r="AG96" s="45">
        <f t="shared" si="40"/>
        <v>1662479</v>
      </c>
      <c r="AH96" s="50">
        <f t="shared" si="40"/>
        <v>1328550</v>
      </c>
      <c r="AI96" s="50" t="e">
        <f>AF96+#REF!</f>
        <v>#REF!</v>
      </c>
      <c r="AJ96" s="50" t="e">
        <f>AG96+#REF!</f>
        <v>#REF!</v>
      </c>
      <c r="AK96" s="50" t="e">
        <f t="shared" si="30"/>
        <v>#REF!</v>
      </c>
      <c r="AL96" s="50"/>
      <c r="AM96" s="46"/>
      <c r="AN96" s="66"/>
      <c r="AO96" s="66"/>
      <c r="AP96" s="59"/>
      <c r="AQ96" s="59"/>
      <c r="AR96" s="59"/>
    </row>
    <row r="97" spans="1:44" s="103" customFormat="1" ht="15" customHeight="1">
      <c r="A97" s="197" t="s">
        <v>623</v>
      </c>
      <c r="B97" s="49"/>
      <c r="C97" s="49">
        <v>0</v>
      </c>
      <c r="D97" s="50"/>
      <c r="E97" s="49"/>
      <c r="F97" s="49">
        <v>0</v>
      </c>
      <c r="G97" s="50"/>
      <c r="H97" s="49"/>
      <c r="I97" s="49">
        <v>0</v>
      </c>
      <c r="J97" s="50"/>
      <c r="K97" s="49">
        <v>0</v>
      </c>
      <c r="L97" s="49">
        <v>0</v>
      </c>
      <c r="M97" s="50"/>
      <c r="N97" s="49"/>
      <c r="O97" s="49">
        <v>0</v>
      </c>
      <c r="P97" s="50"/>
      <c r="Q97" s="49"/>
      <c r="R97" s="49"/>
      <c r="S97" s="50">
        <f t="shared" si="31"/>
        <v>0</v>
      </c>
      <c r="T97" s="49"/>
      <c r="U97" s="49">
        <v>0</v>
      </c>
      <c r="V97" s="50"/>
      <c r="W97" s="49"/>
      <c r="X97" s="49">
        <v>0</v>
      </c>
      <c r="Y97" s="50"/>
      <c r="Z97" s="49"/>
      <c r="AA97" s="49">
        <v>0</v>
      </c>
      <c r="AB97" s="50"/>
      <c r="AC97" s="49"/>
      <c r="AD97" s="49">
        <v>0</v>
      </c>
      <c r="AE97" s="50"/>
      <c r="AF97" s="45">
        <f t="shared" si="39"/>
        <v>0</v>
      </c>
      <c r="AG97" s="45">
        <f t="shared" si="40"/>
        <v>0</v>
      </c>
      <c r="AH97" s="55">
        <f t="shared" si="40"/>
        <v>0</v>
      </c>
      <c r="AI97" s="50" t="e">
        <f>AF97+#REF!</f>
        <v>#REF!</v>
      </c>
      <c r="AJ97" s="50" t="e">
        <f>AG97+#REF!</f>
        <v>#REF!</v>
      </c>
      <c r="AK97" s="50" t="e">
        <f t="shared" si="30"/>
        <v>#REF!</v>
      </c>
      <c r="AL97" s="50"/>
      <c r="AM97" s="46"/>
      <c r="AN97" s="66"/>
      <c r="AO97" s="66"/>
      <c r="AP97" s="59"/>
      <c r="AQ97" s="59"/>
      <c r="AR97" s="59"/>
    </row>
    <row r="98" spans="1:44" ht="15" customHeight="1">
      <c r="A98" s="197" t="s">
        <v>624</v>
      </c>
      <c r="B98" s="49"/>
      <c r="C98" s="49">
        <v>0</v>
      </c>
      <c r="D98" s="50"/>
      <c r="E98" s="49"/>
      <c r="F98" s="49">
        <v>0</v>
      </c>
      <c r="G98" s="50"/>
      <c r="H98" s="49"/>
      <c r="I98" s="49">
        <v>0</v>
      </c>
      <c r="J98" s="50"/>
      <c r="K98" s="49">
        <v>107889</v>
      </c>
      <c r="L98" s="49">
        <f>102781-1295</f>
        <v>101486</v>
      </c>
      <c r="M98" s="50">
        <v>67816</v>
      </c>
      <c r="N98" s="49"/>
      <c r="O98" s="49">
        <v>0</v>
      </c>
      <c r="P98" s="50"/>
      <c r="Q98" s="49"/>
      <c r="R98" s="49"/>
      <c r="S98" s="50">
        <f t="shared" si="31"/>
        <v>0</v>
      </c>
      <c r="T98" s="49"/>
      <c r="U98" s="49">
        <v>0</v>
      </c>
      <c r="V98" s="50"/>
      <c r="W98" s="49"/>
      <c r="X98" s="49">
        <v>0</v>
      </c>
      <c r="Y98" s="50"/>
      <c r="Z98" s="49"/>
      <c r="AA98" s="49">
        <v>0</v>
      </c>
      <c r="AB98" s="50"/>
      <c r="AC98" s="49"/>
      <c r="AD98" s="49">
        <v>0</v>
      </c>
      <c r="AE98" s="50"/>
      <c r="AF98" s="45">
        <f t="shared" si="39"/>
        <v>107889</v>
      </c>
      <c r="AG98" s="45">
        <f t="shared" si="40"/>
        <v>101486</v>
      </c>
      <c r="AH98" s="55">
        <f t="shared" si="40"/>
        <v>67816</v>
      </c>
      <c r="AI98" s="50" t="e">
        <f>AF98+#REF!</f>
        <v>#REF!</v>
      </c>
      <c r="AJ98" s="50" t="e">
        <f>AG98+#REF!</f>
        <v>#REF!</v>
      </c>
      <c r="AK98" s="50" t="e">
        <f t="shared" si="30"/>
        <v>#REF!</v>
      </c>
      <c r="AL98" s="50">
        <v>747607</v>
      </c>
      <c r="AM98" s="46">
        <f>AH95+AH96+AH97+AH98-AL98</f>
        <v>873739</v>
      </c>
    </row>
    <row r="99" spans="1:44" ht="15" hidden="1" customHeight="1">
      <c r="A99" s="197" t="s">
        <v>267</v>
      </c>
      <c r="B99" s="54"/>
      <c r="C99" s="54">
        <v>0</v>
      </c>
      <c r="D99" s="296"/>
      <c r="E99" s="54"/>
      <c r="F99" s="54">
        <v>0</v>
      </c>
      <c r="G99" s="296"/>
      <c r="H99" s="54"/>
      <c r="I99" s="54">
        <v>0</v>
      </c>
      <c r="J99" s="296"/>
      <c r="K99" s="54"/>
      <c r="L99" s="54">
        <v>0</v>
      </c>
      <c r="M99" s="296"/>
      <c r="N99" s="54"/>
      <c r="O99" s="54">
        <v>0</v>
      </c>
      <c r="P99" s="296"/>
      <c r="Q99" s="54"/>
      <c r="R99" s="54"/>
      <c r="S99" s="296">
        <f t="shared" si="31"/>
        <v>0</v>
      </c>
      <c r="T99" s="54"/>
      <c r="U99" s="54">
        <v>0</v>
      </c>
      <c r="V99" s="296"/>
      <c r="W99" s="54"/>
      <c r="X99" s="54">
        <v>0</v>
      </c>
      <c r="Y99" s="296"/>
      <c r="Z99" s="54"/>
      <c r="AA99" s="54">
        <v>0</v>
      </c>
      <c r="AB99" s="296"/>
      <c r="AC99" s="54"/>
      <c r="AD99" s="54">
        <v>0</v>
      </c>
      <c r="AE99" s="296"/>
      <c r="AF99" s="45">
        <f t="shared" si="39"/>
        <v>0</v>
      </c>
      <c r="AG99" s="45">
        <f t="shared" si="40"/>
        <v>0</v>
      </c>
      <c r="AH99" s="296"/>
      <c r="AI99" s="50" t="e">
        <f>AF99+#REF!</f>
        <v>#REF!</v>
      </c>
      <c r="AJ99" s="50" t="e">
        <f>AG99+#REF!</f>
        <v>#REF!</v>
      </c>
      <c r="AK99" s="55" t="e">
        <f t="shared" si="30"/>
        <v>#REF!</v>
      </c>
      <c r="AL99" s="55"/>
      <c r="AM99" s="46"/>
      <c r="AN99" s="77"/>
      <c r="AO99" s="77"/>
      <c r="AP99" s="100"/>
      <c r="AQ99" s="100"/>
      <c r="AR99" s="100"/>
    </row>
    <row r="100" spans="1:44" s="314" customFormat="1" ht="15" customHeight="1" thickBot="1">
      <c r="A100" s="223" t="s">
        <v>626</v>
      </c>
      <c r="B100" s="330">
        <f>SUM(B84:B99)</f>
        <v>0</v>
      </c>
      <c r="C100" s="330">
        <f t="shared" ref="C100:AE100" si="41">SUM(C84:C99)</f>
        <v>0</v>
      </c>
      <c r="D100" s="330">
        <f t="shared" si="41"/>
        <v>0</v>
      </c>
      <c r="E100" s="330">
        <f t="shared" si="41"/>
        <v>0</v>
      </c>
      <c r="F100" s="330">
        <f t="shared" si="41"/>
        <v>0</v>
      </c>
      <c r="G100" s="330">
        <f t="shared" si="41"/>
        <v>0</v>
      </c>
      <c r="H100" s="330">
        <f t="shared" si="41"/>
        <v>0</v>
      </c>
      <c r="I100" s="330">
        <f t="shared" si="41"/>
        <v>0</v>
      </c>
      <c r="J100" s="330">
        <f t="shared" si="41"/>
        <v>0</v>
      </c>
      <c r="K100" s="330">
        <f t="shared" si="41"/>
        <v>2107809</v>
      </c>
      <c r="L100" s="330">
        <f t="shared" si="41"/>
        <v>2042922</v>
      </c>
      <c r="M100" s="330">
        <f t="shared" si="41"/>
        <v>1675323</v>
      </c>
      <c r="N100" s="330">
        <f t="shared" si="41"/>
        <v>0</v>
      </c>
      <c r="O100" s="330">
        <f t="shared" si="41"/>
        <v>0</v>
      </c>
      <c r="P100" s="330">
        <f t="shared" si="41"/>
        <v>0</v>
      </c>
      <c r="Q100" s="330">
        <f t="shared" si="41"/>
        <v>0</v>
      </c>
      <c r="R100" s="330">
        <f t="shared" si="41"/>
        <v>0</v>
      </c>
      <c r="S100" s="330">
        <f t="shared" si="41"/>
        <v>0</v>
      </c>
      <c r="T100" s="330">
        <f t="shared" si="41"/>
        <v>0</v>
      </c>
      <c r="U100" s="330">
        <f t="shared" si="41"/>
        <v>0</v>
      </c>
      <c r="V100" s="330">
        <f t="shared" si="41"/>
        <v>0</v>
      </c>
      <c r="W100" s="330">
        <f t="shared" si="41"/>
        <v>0</v>
      </c>
      <c r="X100" s="330">
        <f t="shared" si="41"/>
        <v>0</v>
      </c>
      <c r="Y100" s="330">
        <f t="shared" si="41"/>
        <v>0</v>
      </c>
      <c r="Z100" s="330">
        <f t="shared" si="41"/>
        <v>0</v>
      </c>
      <c r="AA100" s="330">
        <f t="shared" si="41"/>
        <v>0</v>
      </c>
      <c r="AB100" s="330">
        <f t="shared" si="41"/>
        <v>0</v>
      </c>
      <c r="AC100" s="330">
        <f t="shared" si="41"/>
        <v>0</v>
      </c>
      <c r="AD100" s="330">
        <f t="shared" si="41"/>
        <v>0</v>
      </c>
      <c r="AE100" s="330">
        <f t="shared" si="41"/>
        <v>0</v>
      </c>
      <c r="AF100" s="330">
        <f>SUM(AF84:AF99)</f>
        <v>2107809</v>
      </c>
      <c r="AG100" s="330">
        <f>SUM(AG84:AG99)</f>
        <v>2042922</v>
      </c>
      <c r="AH100" s="330">
        <f>SUM(AH84:AH99)</f>
        <v>1675323</v>
      </c>
      <c r="AI100" s="156" t="e">
        <f>SUM(AI93:AI99)</f>
        <v>#REF!</v>
      </c>
      <c r="AJ100" s="156" t="e">
        <f>SUM(AJ93:AJ99)</f>
        <v>#REF!</v>
      </c>
      <c r="AK100" s="156" t="e">
        <f t="shared" si="30"/>
        <v>#REF!</v>
      </c>
      <c r="AL100" s="304">
        <v>783967</v>
      </c>
      <c r="AM100" s="46">
        <f>AH100-AL100</f>
        <v>891356</v>
      </c>
      <c r="AN100" s="313"/>
      <c r="AO100" s="313"/>
    </row>
    <row r="101" spans="1:44" s="314" customFormat="1" ht="15" customHeight="1" thickBot="1">
      <c r="A101" s="328" t="s">
        <v>155</v>
      </c>
      <c r="B101" s="157">
        <f>SUM(B83+B100)</f>
        <v>6411</v>
      </c>
      <c r="C101" s="157">
        <f t="shared" ref="C101:AE101" si="42">SUM(C83+C100)</f>
        <v>9606</v>
      </c>
      <c r="D101" s="157">
        <f t="shared" si="42"/>
        <v>5764</v>
      </c>
      <c r="E101" s="157">
        <f t="shared" si="42"/>
        <v>0</v>
      </c>
      <c r="F101" s="157">
        <f t="shared" si="42"/>
        <v>0</v>
      </c>
      <c r="G101" s="157">
        <f t="shared" si="42"/>
        <v>0</v>
      </c>
      <c r="H101" s="157">
        <f t="shared" si="42"/>
        <v>1900</v>
      </c>
      <c r="I101" s="157">
        <f t="shared" si="42"/>
        <v>1900</v>
      </c>
      <c r="J101" s="157">
        <f t="shared" si="42"/>
        <v>1659</v>
      </c>
      <c r="K101" s="157">
        <f t="shared" si="42"/>
        <v>2107809</v>
      </c>
      <c r="L101" s="157">
        <f t="shared" si="42"/>
        <v>2042922</v>
      </c>
      <c r="M101" s="157">
        <f t="shared" si="42"/>
        <v>1675323</v>
      </c>
      <c r="N101" s="157">
        <f t="shared" si="42"/>
        <v>600</v>
      </c>
      <c r="O101" s="157">
        <f t="shared" si="42"/>
        <v>600</v>
      </c>
      <c r="P101" s="157">
        <f t="shared" si="42"/>
        <v>40</v>
      </c>
      <c r="Q101" s="157">
        <f t="shared" si="42"/>
        <v>0</v>
      </c>
      <c r="R101" s="157">
        <f t="shared" si="42"/>
        <v>0</v>
      </c>
      <c r="S101" s="157">
        <f t="shared" si="42"/>
        <v>0</v>
      </c>
      <c r="T101" s="157">
        <f t="shared" si="42"/>
        <v>527</v>
      </c>
      <c r="U101" s="157">
        <f t="shared" si="42"/>
        <v>0</v>
      </c>
      <c r="V101" s="157">
        <f t="shared" si="42"/>
        <v>0</v>
      </c>
      <c r="W101" s="157">
        <f t="shared" si="42"/>
        <v>0</v>
      </c>
      <c r="X101" s="157">
        <f t="shared" si="42"/>
        <v>0</v>
      </c>
      <c r="Y101" s="157">
        <f t="shared" si="42"/>
        <v>572</v>
      </c>
      <c r="Z101" s="157">
        <f t="shared" si="42"/>
        <v>0</v>
      </c>
      <c r="AA101" s="157">
        <f t="shared" si="42"/>
        <v>0</v>
      </c>
      <c r="AB101" s="157">
        <f t="shared" si="42"/>
        <v>44</v>
      </c>
      <c r="AC101" s="157">
        <f t="shared" si="42"/>
        <v>41276</v>
      </c>
      <c r="AD101" s="157">
        <f t="shared" si="42"/>
        <v>33765</v>
      </c>
      <c r="AE101" s="157">
        <f t="shared" si="42"/>
        <v>33614</v>
      </c>
      <c r="AF101" s="157">
        <f>SUM(AF83+AF100)</f>
        <v>2158523</v>
      </c>
      <c r="AG101" s="157">
        <f>SUM(AG83+AG100)</f>
        <v>2088793</v>
      </c>
      <c r="AH101" s="157">
        <f>SUM(AH83+AH100)</f>
        <v>1717016</v>
      </c>
      <c r="AI101" s="279" t="e">
        <f>SUM(AI73+AI82+#REF!)</f>
        <v>#REF!</v>
      </c>
      <c r="AJ101" s="157" t="e">
        <f>SUM(AJ73+AJ82+#REF!)</f>
        <v>#REF!</v>
      </c>
      <c r="AK101" s="157" t="e">
        <f t="shared" si="30"/>
        <v>#REF!</v>
      </c>
      <c r="AL101" s="304">
        <v>809259</v>
      </c>
      <c r="AM101" s="46">
        <f>AH101-AL101</f>
        <v>907757</v>
      </c>
      <c r="AN101" s="313"/>
      <c r="AO101" s="313"/>
    </row>
    <row r="102" spans="1:44" s="136" customFormat="1" ht="15" hidden="1" customHeight="1">
      <c r="A102" s="137" t="s">
        <v>151</v>
      </c>
      <c r="B102" s="129">
        <v>3348</v>
      </c>
      <c r="C102" s="129">
        <v>3349</v>
      </c>
      <c r="D102" s="129">
        <v>3350</v>
      </c>
      <c r="E102" s="129">
        <v>3351</v>
      </c>
      <c r="F102" s="129">
        <v>3352</v>
      </c>
      <c r="G102" s="129">
        <v>3353</v>
      </c>
      <c r="H102" s="129">
        <v>3354</v>
      </c>
      <c r="I102" s="129">
        <v>3355</v>
      </c>
      <c r="J102" s="129">
        <v>3356</v>
      </c>
      <c r="K102" s="129">
        <v>3357</v>
      </c>
      <c r="L102" s="129">
        <v>3358</v>
      </c>
      <c r="M102" s="129">
        <v>3359</v>
      </c>
      <c r="N102" s="129">
        <v>3360</v>
      </c>
      <c r="O102" s="129">
        <v>3361</v>
      </c>
      <c r="P102" s="129">
        <v>3362</v>
      </c>
      <c r="Q102" s="129">
        <v>3363</v>
      </c>
      <c r="R102" s="129">
        <v>3364</v>
      </c>
      <c r="S102" s="129">
        <v>3365</v>
      </c>
      <c r="T102" s="129">
        <v>3366</v>
      </c>
      <c r="U102" s="129">
        <v>3367</v>
      </c>
      <c r="V102" s="129">
        <v>3368</v>
      </c>
      <c r="W102" s="129">
        <v>3369</v>
      </c>
      <c r="X102" s="129">
        <v>3370</v>
      </c>
      <c r="Y102" s="129">
        <v>3371</v>
      </c>
      <c r="Z102" s="129">
        <v>3372</v>
      </c>
      <c r="AA102" s="129">
        <v>3373</v>
      </c>
      <c r="AB102" s="129">
        <v>3374</v>
      </c>
      <c r="AC102" s="129">
        <v>3375</v>
      </c>
      <c r="AD102" s="129">
        <v>3376</v>
      </c>
      <c r="AE102" s="129">
        <v>3377</v>
      </c>
      <c r="AF102" s="725">
        <f t="shared" ref="AF102:AH103" si="43">B102+E102+N102+T102+H102+K102+W102+Z102+AC102</f>
        <v>30252</v>
      </c>
      <c r="AG102" s="725">
        <f t="shared" si="43"/>
        <v>30261</v>
      </c>
      <c r="AH102" s="725">
        <f t="shared" si="43"/>
        <v>30270</v>
      </c>
      <c r="AI102" s="133" t="e">
        <f>AF102+#REF!</f>
        <v>#REF!</v>
      </c>
      <c r="AJ102" s="133" t="e">
        <f>AG102+#REF!</f>
        <v>#REF!</v>
      </c>
      <c r="AK102" s="133" t="e">
        <f t="shared" si="30"/>
        <v>#REF!</v>
      </c>
      <c r="AL102" s="133"/>
      <c r="AN102" s="140"/>
      <c r="AO102" s="140"/>
    </row>
    <row r="103" spans="1:44" s="139" customFormat="1" ht="15" hidden="1" customHeight="1">
      <c r="A103" s="137" t="s">
        <v>152</v>
      </c>
      <c r="B103" s="138">
        <f>B57-B101-B102</f>
        <v>1602537</v>
      </c>
      <c r="C103" s="138">
        <f t="shared" ref="C103:AE103" si="44">C57-C101-C102</f>
        <v>1590336</v>
      </c>
      <c r="D103" s="138">
        <f t="shared" si="44"/>
        <v>1266037</v>
      </c>
      <c r="E103" s="138">
        <f t="shared" si="44"/>
        <v>81411</v>
      </c>
      <c r="F103" s="138">
        <f t="shared" si="44"/>
        <v>84790</v>
      </c>
      <c r="G103" s="138">
        <f t="shared" si="44"/>
        <v>77122</v>
      </c>
      <c r="H103" s="138">
        <f t="shared" si="44"/>
        <v>8571</v>
      </c>
      <c r="I103" s="138">
        <f t="shared" si="44"/>
        <v>8811</v>
      </c>
      <c r="J103" s="138">
        <f t="shared" si="44"/>
        <v>7046</v>
      </c>
      <c r="K103" s="138">
        <f t="shared" si="44"/>
        <v>-2111166</v>
      </c>
      <c r="L103" s="138">
        <f t="shared" si="44"/>
        <v>-2046280</v>
      </c>
      <c r="M103" s="138">
        <f t="shared" si="44"/>
        <v>-1678682</v>
      </c>
      <c r="N103" s="138">
        <f t="shared" si="44"/>
        <v>41388</v>
      </c>
      <c r="O103" s="138">
        <f t="shared" si="44"/>
        <v>44905</v>
      </c>
      <c r="P103" s="138">
        <f t="shared" si="44"/>
        <v>35521</v>
      </c>
      <c r="Q103" s="138">
        <f t="shared" si="44"/>
        <v>-3363</v>
      </c>
      <c r="R103" s="138">
        <f t="shared" si="44"/>
        <v>-3364</v>
      </c>
      <c r="S103" s="138">
        <f t="shared" si="44"/>
        <v>-3365</v>
      </c>
      <c r="T103" s="138">
        <f t="shared" si="44"/>
        <v>-3316</v>
      </c>
      <c r="U103" s="138">
        <f t="shared" si="44"/>
        <v>-2575</v>
      </c>
      <c r="V103" s="138">
        <f t="shared" si="44"/>
        <v>-2879</v>
      </c>
      <c r="W103" s="138">
        <f t="shared" si="44"/>
        <v>234366</v>
      </c>
      <c r="X103" s="138">
        <f t="shared" si="44"/>
        <v>191682</v>
      </c>
      <c r="Y103" s="138">
        <f t="shared" si="44"/>
        <v>179015</v>
      </c>
      <c r="Z103" s="138">
        <f t="shared" si="44"/>
        <v>44332</v>
      </c>
      <c r="AA103" s="138">
        <f t="shared" si="44"/>
        <v>29933</v>
      </c>
      <c r="AB103" s="138">
        <f t="shared" si="44"/>
        <v>27749</v>
      </c>
      <c r="AC103" s="138">
        <f t="shared" si="44"/>
        <v>71625</v>
      </c>
      <c r="AD103" s="138">
        <f t="shared" si="44"/>
        <v>68137</v>
      </c>
      <c r="AE103" s="138">
        <f t="shared" si="44"/>
        <v>57979</v>
      </c>
      <c r="AF103" s="725">
        <f t="shared" si="43"/>
        <v>-30252</v>
      </c>
      <c r="AG103" s="725">
        <f t="shared" si="43"/>
        <v>-30261</v>
      </c>
      <c r="AH103" s="725">
        <f t="shared" si="43"/>
        <v>-31092</v>
      </c>
      <c r="AI103" s="133" t="e">
        <f>AF103+#REF!</f>
        <v>#REF!</v>
      </c>
      <c r="AJ103" s="133" t="e">
        <f>AG103+#REF!</f>
        <v>#REF!</v>
      </c>
      <c r="AK103" s="133" t="e">
        <f t="shared" si="30"/>
        <v>#REF!</v>
      </c>
      <c r="AL103" s="133"/>
      <c r="AN103" s="141"/>
      <c r="AO103" s="141"/>
    </row>
    <row r="104" spans="1:44" ht="15" customHeight="1">
      <c r="T104" s="52"/>
      <c r="U104" s="52"/>
      <c r="W104" s="52"/>
      <c r="X104" s="52"/>
      <c r="Z104" s="52"/>
      <c r="AA104" s="52"/>
      <c r="AC104" s="52"/>
      <c r="AD104" s="52"/>
    </row>
    <row r="105" spans="1:44" ht="15" customHeight="1">
      <c r="AK105" s="70" t="s">
        <v>1231</v>
      </c>
    </row>
    <row r="106" spans="1:44" ht="15" customHeight="1"/>
    <row r="107" spans="1:44" ht="15" customHeight="1">
      <c r="AI107" s="52"/>
    </row>
    <row r="108" spans="1:44" ht="15" customHeight="1"/>
    <row r="109" spans="1:44" ht="15" customHeight="1"/>
    <row r="110" spans="1:44" ht="15" customHeight="1"/>
    <row r="111" spans="1:44" ht="15" customHeight="1"/>
    <row r="112" spans="1:44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</sheetData>
  <mergeCells count="34">
    <mergeCell ref="Z3:AB3"/>
    <mergeCell ref="AI2:AK2"/>
    <mergeCell ref="AF2:AH2"/>
    <mergeCell ref="AC3:AE3"/>
    <mergeCell ref="T4:V4"/>
    <mergeCell ref="T2:V2"/>
    <mergeCell ref="AC2:AE2"/>
    <mergeCell ref="W3:Y3"/>
    <mergeCell ref="W2:Y2"/>
    <mergeCell ref="Z2:AB2"/>
    <mergeCell ref="T3:V3"/>
    <mergeCell ref="AC4:AE4"/>
    <mergeCell ref="W4:Y4"/>
    <mergeCell ref="Z4:AB4"/>
    <mergeCell ref="AI4:AK4"/>
    <mergeCell ref="AF4:AH4"/>
    <mergeCell ref="N4:P4"/>
    <mergeCell ref="Q2:S2"/>
    <mergeCell ref="Q3:S3"/>
    <mergeCell ref="N2:P2"/>
    <mergeCell ref="N3:P3"/>
    <mergeCell ref="Q4:S4"/>
    <mergeCell ref="B4:D4"/>
    <mergeCell ref="B2:D2"/>
    <mergeCell ref="B3:D3"/>
    <mergeCell ref="E2:G2"/>
    <mergeCell ref="E3:G3"/>
    <mergeCell ref="E4:G4"/>
    <mergeCell ref="K2:M2"/>
    <mergeCell ref="K3:M3"/>
    <mergeCell ref="K4:M4"/>
    <mergeCell ref="H2:J2"/>
    <mergeCell ref="H3:J3"/>
    <mergeCell ref="H4:J4"/>
  </mergeCells>
  <phoneticPr fontId="17" type="noConversion"/>
  <printOptions horizontalCentered="1"/>
  <pageMargins left="0.43307086614173229" right="0.39370078740157483" top="0.70866141732283472" bottom="0.39370078740157483" header="0.19685039370078741" footer="0.19685039370078741"/>
  <pageSetup paperSize="9" scale="65" firstPageNumber="18" orientation="portrait" verticalDpi="300" r:id="rId1"/>
  <headerFooter alignWithMargins="0">
    <oddHeader>&amp;C
&amp;"Arial CE,Félkövér"Budapest Főváros XV.ker.Önkormányzata Polgármesteri Hivatal 2014. évi költségvetésének teljesítése (eFt)&amp;R&amp;8 4.2. m. a 21/2015 (V.4.) önkormányzati rendelethez</oddHeader>
    <oddFooter>&amp;C&amp;8                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36</vt:i4>
      </vt:variant>
    </vt:vector>
  </HeadingPairs>
  <TitlesOfParts>
    <vt:vector size="57" baseType="lpstr">
      <vt:lpstr>1 m Mérleg  </vt:lpstr>
      <vt:lpstr>2 m Bev</vt:lpstr>
      <vt:lpstr>2 a Átvett</vt:lpstr>
      <vt:lpstr>2 b Állami</vt:lpstr>
      <vt:lpstr>3 m Kiad</vt:lpstr>
      <vt:lpstr>3 a Átadott</vt:lpstr>
      <vt:lpstr>4 a Intézmények</vt:lpstr>
      <vt:lpstr>4 aa Állami fentart Int</vt:lpstr>
      <vt:lpstr>4 ba Polg Hiv</vt:lpstr>
      <vt:lpstr>4 bba Ált közszolg és Közrend</vt:lpstr>
      <vt:lpstr>4 bbb Gazdasági ügyek</vt:lpstr>
      <vt:lpstr>4 bbc Környezetvéd lakásépítés</vt:lpstr>
      <vt:lpstr>4 bbd Szabadi sport kult vallás</vt:lpstr>
      <vt:lpstr>4 bbe Szociális védelem</vt:lpstr>
      <vt:lpstr>4 bbf Technikai</vt:lpstr>
      <vt:lpstr>4 c Önk.</vt:lpstr>
      <vt:lpstr>4 d Tartalék</vt:lpstr>
      <vt:lpstr>6 m FÚ</vt:lpstr>
      <vt:lpstr>7 m FH</vt:lpstr>
      <vt:lpstr>8 m Pályázat</vt:lpstr>
      <vt:lpstr>Munka1</vt:lpstr>
      <vt:lpstr>'2 a Átvett'!Nyomtatási_cím</vt:lpstr>
      <vt:lpstr>'2 b Állami'!Nyomtatási_cím</vt:lpstr>
      <vt:lpstr>'2 m Bev'!Nyomtatási_cím</vt:lpstr>
      <vt:lpstr>'3 a Átadott'!Nyomtatási_cím</vt:lpstr>
      <vt:lpstr>'3 m Kiad'!Nyomtatási_cím</vt:lpstr>
      <vt:lpstr>'4 a Intézmények'!Nyomtatási_cím</vt:lpstr>
      <vt:lpstr>'4 ba Polg Hiv'!Nyomtatási_cím</vt:lpstr>
      <vt:lpstr>'4 bba Ált közszolg és Közrend'!Nyomtatási_cím</vt:lpstr>
      <vt:lpstr>'4 bbb Gazdasági ügyek'!Nyomtatási_cím</vt:lpstr>
      <vt:lpstr>'4 bbc Környezetvéd lakásépítés'!Nyomtatási_cím</vt:lpstr>
      <vt:lpstr>'4 bbd Szabadi sport kult vallás'!Nyomtatási_cím</vt:lpstr>
      <vt:lpstr>'4 bbe Szociális védelem'!Nyomtatási_cím</vt:lpstr>
      <vt:lpstr>'4 bbf Technikai'!Nyomtatási_cím</vt:lpstr>
      <vt:lpstr>'4 c Önk.'!Nyomtatási_cím</vt:lpstr>
      <vt:lpstr>'4 d Tartalék'!Nyomtatási_cím</vt:lpstr>
      <vt:lpstr>'6 m FÚ'!Nyomtatási_cím</vt:lpstr>
      <vt:lpstr>'7 m FH'!Nyomtatási_cím</vt:lpstr>
      <vt:lpstr>'8 m Pályázat'!Nyomtatási_cím</vt:lpstr>
      <vt:lpstr>'1 m Mérleg  '!Nyomtatási_terület</vt:lpstr>
      <vt:lpstr>'2 a Átvett'!Nyomtatási_terület</vt:lpstr>
      <vt:lpstr>'2 b Állami'!Nyomtatási_terület</vt:lpstr>
      <vt:lpstr>'2 m Bev'!Nyomtatási_terület</vt:lpstr>
      <vt:lpstr>'3 a Átadott'!Nyomtatási_terület</vt:lpstr>
      <vt:lpstr>'3 m Kiad'!Nyomtatási_terület</vt:lpstr>
      <vt:lpstr>'4 a Intézmények'!Nyomtatási_terület</vt:lpstr>
      <vt:lpstr>'4 aa Állami fentart Int'!Nyomtatási_terület</vt:lpstr>
      <vt:lpstr>'4 ba Polg Hiv'!Nyomtatási_terület</vt:lpstr>
      <vt:lpstr>'4 bba Ált közszolg és Közrend'!Nyomtatási_terület</vt:lpstr>
      <vt:lpstr>'4 bbb Gazdasági ügyek'!Nyomtatási_terület</vt:lpstr>
      <vt:lpstr>'4 bbc Környezetvéd lakásépítés'!Nyomtatási_terület</vt:lpstr>
      <vt:lpstr>'4 bbd Szabadi sport kult vallás'!Nyomtatási_terület</vt:lpstr>
      <vt:lpstr>'4 bbe Szociális védelem'!Nyomtatási_terület</vt:lpstr>
      <vt:lpstr>'4 bbf Technikai'!Nyomtatási_terület</vt:lpstr>
      <vt:lpstr>'4 c Önk.'!Nyomtatási_terület</vt:lpstr>
      <vt:lpstr>'6 m FÚ'!Nyomtatási_terület</vt:lpstr>
      <vt:lpstr>'8 m Pályázat'!Nyomtatási_terület</vt:lpstr>
    </vt:vector>
  </TitlesOfParts>
  <Company>XV. Polg.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Konyv1</dc:creator>
  <cp:lastModifiedBy>Enhofferne_Erzsebet</cp:lastModifiedBy>
  <cp:lastPrinted>2015-05-04T08:37:07Z</cp:lastPrinted>
  <dcterms:created xsi:type="dcterms:W3CDTF">2000-12-12T12:17:55Z</dcterms:created>
  <dcterms:modified xsi:type="dcterms:W3CDTF">2015-05-04T08:47:12Z</dcterms:modified>
</cp:coreProperties>
</file>