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31" activeTab="3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2. sz. mell. " sheetId="14" r:id="rId14"/>
    <sheet name="8. 1. sz. mell. " sheetId="15" r:id="rId15"/>
    <sheet name="9.1. sz. mell" sheetId="16" r:id="rId16"/>
    <sheet name="9.1.1. sz. mell " sheetId="17" r:id="rId17"/>
    <sheet name="9.1.2. sz. mell " sheetId="18" r:id="rId18"/>
    <sheet name="Közös Hivatal" sheetId="19" r:id="rId19"/>
    <sheet name="9.2.1. sz. mell" sheetId="20" r:id="rId20"/>
    <sheet name="9.2.2. sz. mell" sheetId="21" r:id="rId21"/>
    <sheet name="Besenyszögi Hivatal" sheetId="22" r:id="rId22"/>
    <sheet name="Szászbereki Hivatal" sheetId="23" r:id="rId23"/>
    <sheet name="Tiszasülyi Hivatal" sheetId="24" r:id="rId24"/>
    <sheet name="vízmű" sheetId="25" r:id="rId25"/>
    <sheet name="9.3.1. sz. mell" sheetId="26" r:id="rId26"/>
    <sheet name="9.3.2. sz. mell" sheetId="27" r:id="rId27"/>
    <sheet name="művelődés" sheetId="28" r:id="rId28"/>
    <sheet name="10.sz.mell" sheetId="29" r:id="rId29"/>
    <sheet name="1. sz tájékoztató t." sheetId="30" r:id="rId30"/>
    <sheet name="2. sz tájékoztató t" sheetId="31" r:id="rId31"/>
    <sheet name="3. sz tájékoztató t." sheetId="32" r:id="rId32"/>
    <sheet name="4.sz tájékoztató t." sheetId="33" r:id="rId33"/>
    <sheet name="5.sz tájékoztató t." sheetId="34" r:id="rId34"/>
    <sheet name="6.sz tájékoztató t." sheetId="35" r:id="rId35"/>
    <sheet name="7. sz tájékoztató t." sheetId="36" r:id="rId36"/>
    <sheet name="Munka1" sheetId="37" r:id="rId37"/>
  </sheets>
  <definedNames>
    <definedName name="_xlfn.IFERROR" hidden="1">#NAME?</definedName>
    <definedName name="_xlnm.Print_Titles" localSheetId="15">'9.1. sz. mell'!$1:$6</definedName>
    <definedName name="_xlnm.Print_Titles" localSheetId="16">'9.1.1. sz. mell '!$1:$6</definedName>
    <definedName name="_xlnm.Print_Titles" localSheetId="17">'9.1.2. sz. mell '!$1:$6</definedName>
    <definedName name="_xlnm.Print_Titles" localSheetId="19">'9.2.1. sz. mell'!$1:$6</definedName>
    <definedName name="_xlnm.Print_Titles" localSheetId="20">'9.2.2. sz. mell'!$1:$6</definedName>
    <definedName name="_xlnm.Print_Titles" localSheetId="25">'9.3.1. sz. mell'!$1:$6</definedName>
    <definedName name="_xlnm.Print_Titles" localSheetId="26">'9.3.2. sz. mell'!$1:$6</definedName>
    <definedName name="_xlnm.Print_Titles" localSheetId="21">'Besenyszögi Hivatal'!$1:$6</definedName>
    <definedName name="_xlnm.Print_Titles" localSheetId="18">'Közös Hivatal'!$1:$6</definedName>
    <definedName name="_xlnm.Print_Titles" localSheetId="27">'művelődés'!$1:$6</definedName>
    <definedName name="_xlnm.Print_Titles" localSheetId="22">'Szászbereki Hivatal'!$1:$6</definedName>
    <definedName name="_xlnm.Print_Titles" localSheetId="23">'Tiszasülyi Hivatal'!$1:$6</definedName>
    <definedName name="_xlnm.Print_Titles" localSheetId="24">'vízmű'!$1:$6</definedName>
    <definedName name="_xlnm.Print_Area" localSheetId="29">'1. sz tájékoztató t.'!$A$1:$E$154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5">'7. sz tájékoztató t.'!$A$1:$E$37</definedName>
  </definedNames>
  <calcPr fullCalcOnLoad="1"/>
</workbook>
</file>

<file path=xl/sharedStrings.xml><?xml version="1.0" encoding="utf-8"?>
<sst xmlns="http://schemas.openxmlformats.org/spreadsheetml/2006/main" count="4323" uniqueCount="646">
  <si>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</si>
  <si>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</si>
  <si>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</si>
  <si>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</si>
  <si>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</si>
  <si>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</si>
  <si>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</si>
  <si>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</si>
  <si>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</si>
  <si>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</si>
  <si>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</si>
  <si>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</si>
  <si>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</si>
  <si>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</si>
  <si>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</si>
  <si>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</si>
  <si>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</si>
  <si>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</si>
  <si>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</si>
  <si>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</si>
  <si>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</si>
  <si>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</si>
  <si>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</si>
  <si>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</si>
  <si>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</si>
  <si>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</si>
  <si>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</si>
  <si>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</si>
  <si>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</si>
  <si>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</si>
  <si>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</si>
  <si>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</si>
  <si>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</si>
  <si>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</si>
  <si>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</si>
  <si>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</si>
  <si>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</si>
  <si>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</si>
  <si>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</si>
  <si>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</si>
  <si>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</si>
  <si>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</si>
  <si>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</si>
  <si>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</si>
  <si>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</si>
  <si>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</si>
  <si>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</si>
  <si>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</si>
  <si>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</si>
  <si>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</si>
  <si>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</si>
  <si>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</si>
  <si>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</si>
  <si>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</si>
  <si>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</si>
  <si>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</si>
  <si>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</si>
  <si>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</si>
  <si>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</si>
  <si>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</si>
  <si>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</si>
  <si>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</si>
  <si>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</si>
  <si>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</si>
  <si>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</si>
  <si>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</si>
  <si>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</si>
  <si>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</si>
  <si>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</si>
  <si>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</si>
  <si>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</si>
  <si>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</si>
  <si>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</si>
  <si>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</si>
  <si>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</si>
  <si>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</si>
  <si>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</si>
  <si>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</si>
  <si>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</si>
  <si>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</si>
  <si>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</si>
  <si>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</si>
  <si>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</si>
  <si>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</si>
  <si>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</si>
  <si>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</si>
  <si>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</si>
  <si>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</si>
  <si>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</si>
  <si>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</si>
  <si>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</si>
  <si>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</si>
  <si>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</si>
  <si>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</si>
  <si>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</si>
  <si>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</si>
  <si>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</si>
  <si>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</si>
  <si>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</si>
  <si>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</si>
  <si>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</si>
  <si>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</si>
  <si>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</si>
  <si>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</si>
  <si>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</si>
  <si>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</si>
  <si>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</si>
  <si>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</si>
  <si>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</si>
  <si>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</si>
  <si>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</si>
  <si>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</si>
  <si>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</si>
  <si>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</si>
  <si>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</si>
  <si>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</si>
  <si>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</si>
  <si>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</si>
  <si>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</si>
  <si>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</si>
  <si>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</si>
  <si>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</si>
  <si>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</si>
  <si>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</si>
  <si>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</si>
  <si>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</si>
  <si>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</si>
  <si>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</si>
  <si>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</si>
  <si>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</si>
  <si>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</si>
  <si>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</si>
  <si>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</si>
  <si>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</si>
  <si>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</si>
  <si>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</si>
  <si>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</si>
  <si>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</si>
  <si>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</si>
  <si>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</si>
  <si>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</si>
  <si>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</si>
  <si>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</si>
  <si>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</si>
  <si>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</si>
  <si>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</si>
  <si>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</si>
  <si>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</si>
  <si>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</si>
  <si>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</si>
  <si>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</si>
  <si>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</si>
  <si>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</si>
  <si>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</si>
  <si>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</si>
  <si>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</si>
  <si>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</si>
  <si>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</si>
  <si>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</si>
  <si>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</si>
  <si>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</si>
  <si>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</si>
  <si>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</si>
  <si>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</si>
  <si>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</si>
  <si>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</si>
  <si>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</si>
  <si>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</si>
  <si>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</si>
  <si>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</si>
  <si>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</si>
  <si>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</si>
  <si>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</si>
  <si>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</si>
  <si>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</si>
  <si>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</si>
  <si>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</si>
  <si>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</si>
  <si>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</si>
  <si>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</si>
  <si>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</si>
  <si>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</si>
  <si>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</si>
  <si>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</si>
  <si>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</si>
  <si>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</si>
  <si>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</si>
  <si>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</si>
  <si>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</si>
  <si>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</si>
  <si>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</si>
  <si>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</si>
  <si>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</si>
  <si>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</si>
  <si>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</si>
  <si>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</si>
  <si>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</si>
  <si>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</si>
  <si>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</si>
  <si>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</si>
  <si>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</si>
  <si>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</si>
  <si>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</si>
  <si>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</si>
  <si>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</si>
  <si>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</si>
  <si>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</si>
  <si>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</si>
  <si>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</si>
  <si>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</si>
  <si>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</si>
  <si>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</si>
  <si>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</si>
  <si>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</si>
  <si>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</si>
  <si>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</si>
  <si>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</si>
  <si>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</si>
  <si>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</si>
  <si>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</si>
  <si>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</si>
  <si>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</si>
  <si>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</si>
  <si>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</si>
  <si>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</si>
  <si>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</si>
  <si>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</si>
  <si>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</si>
  <si>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</si>
  <si>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</si>
  <si>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</si>
  <si>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</si>
  <si>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</si>
  <si>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</si>
  <si>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</si>
  <si>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</si>
  <si>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</si>
  <si>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</si>
  <si>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</si>
  <si>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</si>
  <si>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</si>
  <si>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</si>
  <si>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</si>
  <si>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</si>
  <si>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</si>
  <si>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</si>
  <si>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</si>
  <si>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</si>
  <si>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</si>
  <si>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</si>
  <si>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</si>
  <si>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</si>
  <si>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</si>
  <si>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</si>
  <si>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</si>
  <si>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</si>
  <si>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</si>
  <si>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</si>
  <si>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</si>
  <si>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</si>
  <si>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</si>
  <si>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</si>
  <si>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</si>
  <si>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</si>
  <si>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</si>
  <si>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</si>
  <si>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</si>
  <si>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</si>
  <si>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</si>
  <si>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</si>
  <si>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</si>
  <si>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</si>
  <si>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</si>
  <si>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</si>
  <si>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</si>
  <si>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</si>
  <si>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</si>
  <si>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</si>
  <si>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</si>
  <si>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</si>
  <si>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</si>
  <si>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</si>
  <si>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</si>
  <si>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</si>
  <si>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</si>
  <si>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</si>
  <si>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</si>
  <si>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</si>
  <si>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</si>
  <si>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</si>
  <si>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</si>
  <si>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</si>
  <si>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</si>
  <si>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</si>
  <si>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</si>
  <si>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</si>
  <si>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</si>
  <si>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</si>
  <si>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</si>
  <si>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</si>
  <si>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</si>
  <si>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</si>
  <si>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</si>
  <si>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</si>
  <si>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</si>
  <si>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</si>
  <si>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</si>
  <si>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</si>
  <si>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</si>
  <si>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</si>
  <si>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</si>
  <si>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</si>
  <si>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</si>
  <si>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</si>
  <si>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</si>
  <si>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</si>
  <si>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</si>
  <si>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</si>
  <si>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</si>
  <si>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</si>
  <si>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</si>
  <si>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</si>
  <si>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</si>
  <si>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</si>
  <si>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</si>
  <si>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</si>
  <si>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</si>
  <si>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</si>
  <si>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</si>
  <si>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</si>
  <si>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</si>
  <si>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</si>
  <si>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</si>
  <si>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</si>
  <si>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</si>
  <si>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</si>
  <si>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</si>
  <si>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</si>
  <si>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</si>
  <si>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</si>
  <si>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</si>
  <si>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</si>
  <si>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</si>
  <si>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</si>
  <si>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</si>
  <si>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</si>
  <si>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</si>
  <si>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</si>
  <si>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</si>
  <si>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</si>
  <si>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</si>
  <si>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</si>
  <si>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</si>
  <si>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</si>
  <si>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</si>
  <si>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</si>
  <si>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</si>
  <si>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</si>
  <si>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</si>
  <si>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</si>
  <si>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</si>
  <si>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</si>
  <si>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</si>
  <si>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</si>
  <si>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</si>
  <si>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</si>
  <si>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</si>
  <si>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</si>
  <si>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</si>
  <si>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</si>
  <si>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</si>
  <si>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</si>
  <si>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</si>
  <si>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</si>
  <si>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</si>
  <si>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</si>
  <si>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</si>
  <si>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</si>
  <si>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</si>
  <si>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</si>
  <si>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</si>
  <si>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</si>
  <si>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</si>
  <si>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</si>
  <si>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</si>
  <si>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</si>
  <si>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</si>
  <si>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</si>
  <si>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</si>
  <si>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</si>
  <si>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</si>
  <si>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</si>
  <si>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</si>
  <si>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</si>
  <si>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</si>
  <si>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</si>
  <si>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</si>
  <si>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</si>
  <si>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</si>
  <si>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</si>
  <si>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</si>
  <si>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</si>
  <si>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</si>
  <si>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</si>
  <si>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</si>
  <si>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</si>
  <si>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</si>
  <si>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</si>
  <si>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</si>
  <si>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</si>
  <si>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</si>
  <si>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</si>
  <si>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</si>
  <si>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</si>
  <si>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</si>
  <si>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</si>
  <si>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</si>
  <si>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</si>
  <si>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</si>
  <si>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</si>
  <si>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</si>
  <si>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</si>
  <si>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</si>
  <si>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</si>
  <si>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</si>
  <si>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</si>
  <si>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</si>
  <si>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</si>
  <si>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</si>
  <si>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</si>
  <si>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</si>
  <si>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</si>
  <si>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</si>
  <si>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</si>
  <si>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</si>
  <si>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</si>
  <si>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</si>
  <si>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</si>
  <si>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</si>
  <si>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</si>
  <si>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</si>
  <si>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</si>
  <si>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</si>
  <si>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</si>
  <si>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</si>
  <si>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</si>
  <si>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</si>
  <si>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</si>
  <si>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</si>
  <si>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</si>
  <si>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</si>
  <si>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</si>
  <si>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</si>
  <si>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</si>
  <si>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</si>
  <si>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</si>
  <si>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</si>
  <si>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</si>
  <si>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</si>
  <si>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</si>
  <si>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</si>
  <si>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</si>
  <si>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</si>
  <si>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</si>
  <si>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</si>
  <si>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</si>
  <si>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</si>
  <si>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</si>
  <si>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</si>
  <si>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</si>
  <si>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</si>
  <si>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</si>
  <si>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</si>
  <si>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</si>
  <si>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</si>
  <si>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</si>
  <si>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</si>
  <si>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</si>
  <si>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</si>
  <si>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</si>
  <si>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</si>
  <si>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</si>
  <si>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</si>
  <si>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</si>
  <si>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</si>
  <si>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</si>
  <si>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</si>
  <si>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</si>
  <si>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</si>
  <si>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</si>
  <si>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</si>
  <si>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</si>
  <si>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</si>
  <si>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</si>
  <si>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</si>
  <si>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</si>
  <si>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</si>
  <si>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</si>
  <si>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</si>
  <si>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</si>
  <si>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</si>
  <si>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</si>
  <si>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</si>
  <si>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</si>
  <si>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</si>
  <si>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</si>
  <si>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</si>
  <si>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</si>
  <si>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</si>
  <si>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</si>
  <si>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</si>
  <si>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</si>
  <si>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</si>
  <si>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</si>
  <si>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</si>
  <si>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</si>
  <si>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</si>
  <si>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</si>
  <si>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</si>
  <si>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</si>
  <si>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</si>
  <si>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</si>
  <si>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</si>
  <si>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</si>
  <si>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</si>
  <si>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</si>
  <si>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</si>
  <si>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</si>
  <si>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</si>
  <si>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</si>
  <si>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</si>
  <si>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</si>
  <si>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</si>
  <si>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</si>
  <si>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</si>
  <si>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</si>
  <si>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</si>
  <si>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</si>
  <si>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</si>
  <si>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</si>
  <si>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</si>
  <si>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</si>
  <si>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</si>
  <si>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</si>
  <si>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</si>
  <si>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</si>
  <si>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</si>
  <si>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</si>
  <si>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</si>
  <si>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</si>
  <si>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</si>
  <si>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</si>
  <si>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</si>
  <si>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</si>
  <si>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</si>
  <si>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</si>
  <si>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</si>
  <si>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</si>
  <si>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</si>
  <si>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</si>
  <si>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</si>
  <si>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</si>
  <si>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</si>
  <si>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</si>
  <si>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</si>
  <si>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</si>
  <si>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</si>
  <si>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</si>
  <si>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</si>
  <si>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</si>
  <si>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</si>
  <si>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</si>
  <si>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</si>
  <si>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</si>
  <si>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</si>
  <si>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</si>
  <si>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Részesedések megszűnéséhez kapcsolódó bevételek, ,és árfolyamkülönbözet</t>
  </si>
  <si>
    <t>Intézmények finanszírozása</t>
  </si>
  <si>
    <t>Hosszúlejáratú hitelek, kölcsönök törlesztése pénzügyi vállalkozásnak</t>
  </si>
  <si>
    <t>Kincstárjegy beváltása</t>
  </si>
  <si>
    <t>Besenyszögi Piac kialakítása</t>
  </si>
  <si>
    <t>MVH-s pályázat</t>
  </si>
  <si>
    <t>Geotermikus rendszer kialakítása</t>
  </si>
  <si>
    <t>KEOP-4.10.0/B/12-2013-0052</t>
  </si>
  <si>
    <t>KEOP -4.10.0/N/14-2014-0070</t>
  </si>
  <si>
    <t xml:space="preserve">                             Fotovoltaikus rendszer kialakítása/Napelem/</t>
  </si>
  <si>
    <t>BES-ÁSZ Kft</t>
  </si>
  <si>
    <t>Önkormányzati Intézmények energia korszerűsítése</t>
  </si>
  <si>
    <t>KEOP-5.5.0/A/12-2013-0099</t>
  </si>
  <si>
    <t>Önkormányzati intézmények energia korszerűsítése</t>
  </si>
  <si>
    <t>2015</t>
  </si>
  <si>
    <t>Út -és árok karbantartás</t>
  </si>
  <si>
    <t>Piac építése</t>
  </si>
  <si>
    <t>Földterületek vásárlása</t>
  </si>
  <si>
    <t>Kukásautó beszerzése</t>
  </si>
  <si>
    <t>Gondozási Központ mosókonyha</t>
  </si>
  <si>
    <t>Napelemes beruházás</t>
  </si>
  <si>
    <t>Hivatali tárgyi eszközök</t>
  </si>
  <si>
    <t>2013-2015</t>
  </si>
  <si>
    <t>2014-2015</t>
  </si>
  <si>
    <t>MVH LEADER Pályázati eszközbeszerzés</t>
  </si>
  <si>
    <t>Besenyszög Város Önkormányzat adósságot keletkeztető ügyletekből és kezességvállalásokból fennálló kötelezettségei</t>
  </si>
  <si>
    <t>Besenyszög Város Önkormányzat saját bevételeinek részletezése az adósságot keletkeztető ügyletből származó tárgyévi fizetési kötelezettség megállapításához</t>
  </si>
  <si>
    <t>Jólteljesítési biztosíték Vakond Kft.</t>
  </si>
  <si>
    <t>2003</t>
  </si>
  <si>
    <t>2004</t>
  </si>
  <si>
    <t>2014</t>
  </si>
  <si>
    <t>Kertbarátkör hitlfelvéteéhez kezességvállalás</t>
  </si>
  <si>
    <t>BES-ÁSZ Kft hitlfelvéteéhez kezességvállalás</t>
  </si>
  <si>
    <t>Önkormányzati Hivatal működésének támogatása</t>
  </si>
  <si>
    <t>Településüzemeltetés támogatása</t>
  </si>
  <si>
    <t xml:space="preserve">  - zöldterület-gazdálkodással kapcsolatos feladatok</t>
  </si>
  <si>
    <t xml:space="preserve">  - Közvilágítás fenntartásának támogatása</t>
  </si>
  <si>
    <t xml:space="preserve">  - Köztemető fenntartással kapcsolatos feladatok támogatása</t>
  </si>
  <si>
    <t xml:space="preserve">  - Közutak fenntartásának támogatása</t>
  </si>
  <si>
    <t>Egyéb önkormányzati feladatok támogatása</t>
  </si>
  <si>
    <t>Lakott külterültel kapcsolatos feladatok támogatása</t>
  </si>
  <si>
    <t>Egyéb önkormányzati feladatok támogatása(adóerőképesség beszámítása)</t>
  </si>
  <si>
    <t>Óvodapedagógusok, és segítők bértámogatása</t>
  </si>
  <si>
    <t>Óvodaműködtetés támogatása</t>
  </si>
  <si>
    <t>Kiegészítő támogatás az óvodapedagógusok minősítéséből adódó többletkiadásokhoz</t>
  </si>
  <si>
    <t>Települési Önkormányzatok szociális feladatainak egyéb támogatása</t>
  </si>
  <si>
    <t>Gyermekétkeztetés támogatása</t>
  </si>
  <si>
    <t>Könyvtári és közművelődési támogatás</t>
  </si>
  <si>
    <t>Túrkeve Önkormányzata</t>
  </si>
  <si>
    <t>Jászkísér Önkormányzata</t>
  </si>
  <si>
    <t>Közép-Tisza Zagyva Vidékfejl.Társulás</t>
  </si>
  <si>
    <t>MVH támogatás megőlegezés</t>
  </si>
  <si>
    <t>Kerbarát Kör Besenyszög Egyesült</t>
  </si>
  <si>
    <t>támogatás megelőző hitel kamata</t>
  </si>
  <si>
    <t>Szúrópont kialakítása</t>
  </si>
  <si>
    <t>Besenyszög Város Önkormányzata 2015. évi adósságot keletkeztető fejlesztési céljai</t>
  </si>
  <si>
    <t>Előző év vállakozás maradványának igénybevétele</t>
  </si>
  <si>
    <t>Művelődési ház eszközbeszerzések</t>
  </si>
  <si>
    <t>Besenyszög Város Önkormányzata</t>
  </si>
  <si>
    <t>Besenyszögi Közös Önkormányzati Hivatal</t>
  </si>
  <si>
    <t>Besenyszögi Vízgazdálkodási Művek és Műszaki Ellátó Szolgálat</t>
  </si>
  <si>
    <t>Wesniczky Antal Művelődési Ház és Könyvtár</t>
  </si>
  <si>
    <t>Kötelező feladatok</t>
  </si>
  <si>
    <t>Besenyszögi Közös Önkormányzati Hivatal- Besenyszögi székhely</t>
  </si>
  <si>
    <t>05</t>
  </si>
  <si>
    <t>06</t>
  </si>
  <si>
    <t>Besenyszögi Közös Önkormányzati Hivatal- Szászberki telephely</t>
  </si>
  <si>
    <t>Besenyszögi Közös Önkormányzati Hivatal- Tiszasülyi telphely</t>
  </si>
  <si>
    <t>Központi irányítószervi támogatás</t>
  </si>
  <si>
    <t>2.1. melléklet a 4/2015. (III. 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</si>
</sst>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 locked="0"/>
    </xf>
    <xf numFmtId="49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5" fillId="0" borderId="7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1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3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3" xfId="0" applyNumberFormat="1" applyFont="1" applyFill="1" applyBorder="1" applyAlignment="1" applyProtection="1">
      <alignment vertical="center" wrapText="1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9" sqref="B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157</v>
      </c>
    </row>
    <row r="4" spans="1:2" ht="12.75">
      <c r="A4" s="165"/>
      <c r="B4" s="165"/>
    </row>
    <row r="5" spans="1:2" s="177" customFormat="1" ht="15.75">
      <c r="A5" s="107" t="s">
        <v>451</v>
      </c>
      <c r="B5" s="176"/>
    </row>
    <row r="6" spans="1:2" ht="12.75">
      <c r="A6" s="165"/>
      <c r="B6" s="165"/>
    </row>
    <row r="7" spans="1:2" ht="12.75">
      <c r="A7" s="165" t="s">
        <v>570</v>
      </c>
      <c r="B7" s="165" t="s">
        <v>510</v>
      </c>
    </row>
    <row r="8" spans="1:2" ht="12.75">
      <c r="A8" s="165" t="s">
        <v>571</v>
      </c>
      <c r="B8" s="165" t="s">
        <v>511</v>
      </c>
    </row>
    <row r="9" spans="1:2" ht="12.75">
      <c r="A9" s="165" t="s">
        <v>572</v>
      </c>
      <c r="B9" s="165" t="s">
        <v>512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.75">
      <c r="A12" s="107" t="str">
        <f>+CONCATENATE(LEFT(A5,4),". évi előirányzat KIADÁSOK")</f>
        <v>2015. évi előirányzat KIADÁSOK</v>
      </c>
      <c r="B12" s="176"/>
    </row>
    <row r="13" spans="1:2" ht="12.75">
      <c r="A13" s="165"/>
      <c r="B13" s="165"/>
    </row>
    <row r="14" spans="1:2" ht="12.75">
      <c r="A14" s="165" t="s">
        <v>573</v>
      </c>
      <c r="B14" s="165" t="s">
        <v>513</v>
      </c>
    </row>
    <row r="15" spans="1:2" ht="12.75">
      <c r="A15" s="165" t="s">
        <v>574</v>
      </c>
      <c r="B15" s="165" t="s">
        <v>514</v>
      </c>
    </row>
    <row r="16" spans="1:2" ht="12.75">
      <c r="A16" s="165" t="s">
        <v>575</v>
      </c>
      <c r="B16" s="165" t="s">
        <v>515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606" t="s">
        <v>602</v>
      </c>
      <c r="B1" s="606"/>
      <c r="C1" s="606"/>
    </row>
    <row r="2" spans="1:4" ht="15.75" customHeight="1" thickBot="1">
      <c r="A2" s="180"/>
      <c r="B2" s="180"/>
      <c r="C2" s="191" t="s">
        <v>56</v>
      </c>
      <c r="D2" s="186"/>
    </row>
    <row r="3" spans="1:3" ht="26.25" customHeight="1" thickBot="1">
      <c r="A3" s="210" t="s">
        <v>17</v>
      </c>
      <c r="B3" s="211" t="s">
        <v>202</v>
      </c>
      <c r="C3" s="212" t="str">
        <f>+'1.1.sz.mell.'!C3</f>
        <v>2015. évi előirányzat</v>
      </c>
    </row>
    <row r="4" spans="1:3" ht="15.75" thickBot="1">
      <c r="A4" s="213" t="s">
        <v>516</v>
      </c>
      <c r="B4" s="214" t="s">
        <v>517</v>
      </c>
      <c r="C4" s="215" t="s">
        <v>518</v>
      </c>
    </row>
    <row r="5" spans="1:3" ht="15">
      <c r="A5" s="216" t="s">
        <v>19</v>
      </c>
      <c r="B5" s="403" t="s">
        <v>527</v>
      </c>
      <c r="C5" s="400">
        <v>83500</v>
      </c>
    </row>
    <row r="6" spans="1:3" ht="24.75">
      <c r="A6" s="217" t="s">
        <v>20</v>
      </c>
      <c r="B6" s="439" t="s">
        <v>259</v>
      </c>
      <c r="C6" s="401"/>
    </row>
    <row r="7" spans="1:3" ht="15">
      <c r="A7" s="217" t="s">
        <v>21</v>
      </c>
      <c r="B7" s="440" t="s">
        <v>528</v>
      </c>
      <c r="C7" s="401"/>
    </row>
    <row r="8" spans="1:3" ht="24.75">
      <c r="A8" s="217" t="s">
        <v>22</v>
      </c>
      <c r="B8" s="440" t="s">
        <v>261</v>
      </c>
      <c r="C8" s="401"/>
    </row>
    <row r="9" spans="1:3" ht="15">
      <c r="A9" s="218" t="s">
        <v>23</v>
      </c>
      <c r="B9" s="440" t="s">
        <v>260</v>
      </c>
      <c r="C9" s="402">
        <v>1000</v>
      </c>
    </row>
    <row r="10" spans="1:3" ht="15.75" thickBot="1">
      <c r="A10" s="217" t="s">
        <v>24</v>
      </c>
      <c r="B10" s="441" t="s">
        <v>529</v>
      </c>
      <c r="C10" s="401"/>
    </row>
    <row r="11" spans="1:3" ht="15.75" thickBot="1">
      <c r="A11" s="615" t="s">
        <v>205</v>
      </c>
      <c r="B11" s="616"/>
      <c r="C11" s="219">
        <f>SUM(C5:C10)</f>
        <v>84500</v>
      </c>
    </row>
    <row r="12" spans="1:3" ht="23.25" customHeight="1">
      <c r="A12" s="617" t="s">
        <v>234</v>
      </c>
      <c r="B12" s="617"/>
      <c r="C12" s="61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4/2015. (III. 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5" sqref="C5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606" t="s">
        <v>631</v>
      </c>
      <c r="B1" s="606"/>
      <c r="C1" s="606"/>
    </row>
    <row r="2" spans="1:4" ht="15.75" customHeight="1" thickBot="1">
      <c r="A2" s="180"/>
      <c r="B2" s="180"/>
      <c r="C2" s="191" t="s">
        <v>56</v>
      </c>
      <c r="D2" s="186"/>
    </row>
    <row r="3" spans="1:3" ht="26.25" customHeight="1" thickBot="1">
      <c r="A3" s="210" t="s">
        <v>17</v>
      </c>
      <c r="B3" s="211" t="s">
        <v>206</v>
      </c>
      <c r="C3" s="212" t="s">
        <v>233</v>
      </c>
    </row>
    <row r="4" spans="1:3" ht="15.75" thickBot="1">
      <c r="A4" s="213" t="s">
        <v>516</v>
      </c>
      <c r="B4" s="214" t="s">
        <v>517</v>
      </c>
      <c r="C4" s="215" t="s">
        <v>518</v>
      </c>
    </row>
    <row r="5" spans="1:3" ht="15">
      <c r="A5" s="216" t="s">
        <v>19</v>
      </c>
      <c r="B5" s="223"/>
      <c r="C5" s="220"/>
    </row>
    <row r="6" spans="1:3" ht="15">
      <c r="A6" s="217" t="s">
        <v>20</v>
      </c>
      <c r="B6" s="224"/>
      <c r="C6" s="221"/>
    </row>
    <row r="7" spans="1:3" ht="15.75" thickBot="1">
      <c r="A7" s="218" t="s">
        <v>21</v>
      </c>
      <c r="B7" s="225"/>
      <c r="C7" s="222"/>
    </row>
    <row r="8" spans="1:3" s="529" customFormat="1" ht="17.25" customHeight="1" thickBot="1">
      <c r="A8" s="530" t="s">
        <v>22</v>
      </c>
      <c r="B8" s="160" t="s">
        <v>207</v>
      </c>
      <c r="C8" s="21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4/2015. (III. 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F15" sqref="F15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8" t="s">
        <v>0</v>
      </c>
      <c r="B1" s="618"/>
      <c r="C1" s="618"/>
      <c r="D1" s="618"/>
      <c r="E1" s="618"/>
      <c r="F1" s="618"/>
    </row>
    <row r="2" spans="1:6" ht="22.5" customHeight="1" thickBot="1">
      <c r="A2" s="228"/>
      <c r="B2" s="63"/>
      <c r="C2" s="63"/>
      <c r="D2" s="63"/>
      <c r="E2" s="63"/>
      <c r="F2" s="58" t="s">
        <v>64</v>
      </c>
    </row>
    <row r="3" spans="1:6" s="51" customFormat="1" ht="44.25" customHeight="1" thickBot="1">
      <c r="A3" s="229" t="s">
        <v>68</v>
      </c>
      <c r="B3" s="230" t="s">
        <v>69</v>
      </c>
      <c r="C3" s="230" t="s">
        <v>70</v>
      </c>
      <c r="D3" s="230" t="str">
        <f>+CONCATENATE("Felhasználás   ",LEFT(ÖSSZEFÜGGÉSEK!A5,4)-1,". XII. 31-ig")</f>
        <v>Felhasználás   2014. XII. 31-ig</v>
      </c>
      <c r="E3" s="230" t="str">
        <f>+'1.1.sz.mell.'!C3</f>
        <v>2015. évi előirányzat</v>
      </c>
      <c r="F3" s="59" t="str">
        <f>+CONCATENATE(LEFT(ÖSSZEFÜGGÉSEK!A5,4),". utáni szükséglet")</f>
        <v>2015. utáni szükséglet</v>
      </c>
    </row>
    <row r="4" spans="1:6" s="63" customFormat="1" ht="12" customHeight="1" thickBot="1">
      <c r="A4" s="60" t="s">
        <v>516</v>
      </c>
      <c r="B4" s="61" t="s">
        <v>517</v>
      </c>
      <c r="C4" s="61" t="s">
        <v>518</v>
      </c>
      <c r="D4" s="61" t="s">
        <v>520</v>
      </c>
      <c r="E4" s="61" t="s">
        <v>519</v>
      </c>
      <c r="F4" s="62" t="s">
        <v>522</v>
      </c>
    </row>
    <row r="5" spans="1:6" ht="15.75" customHeight="1">
      <c r="A5" s="531" t="s">
        <v>592</v>
      </c>
      <c r="B5" s="28">
        <v>76592</v>
      </c>
      <c r="C5" s="533" t="s">
        <v>598</v>
      </c>
      <c r="D5" s="28">
        <v>55327</v>
      </c>
      <c r="E5" s="28">
        <v>21265</v>
      </c>
      <c r="F5" s="64">
        <f aca="true" t="shared" si="0" ref="F5:F22">B5-D5-E5</f>
        <v>0</v>
      </c>
    </row>
    <row r="6" spans="1:6" ht="15.75" customHeight="1">
      <c r="A6" s="531" t="s">
        <v>593</v>
      </c>
      <c r="B6" s="28">
        <v>7450</v>
      </c>
      <c r="C6" s="533" t="s">
        <v>590</v>
      </c>
      <c r="D6" s="28"/>
      <c r="E6" s="28">
        <v>7450</v>
      </c>
      <c r="F6" s="64">
        <f t="shared" si="0"/>
        <v>0</v>
      </c>
    </row>
    <row r="7" spans="1:6" ht="15.75" customHeight="1">
      <c r="A7" s="531" t="s">
        <v>594</v>
      </c>
      <c r="B7" s="28">
        <v>44224</v>
      </c>
      <c r="C7" s="533" t="s">
        <v>590</v>
      </c>
      <c r="D7" s="28"/>
      <c r="E7" s="28">
        <v>44224</v>
      </c>
      <c r="F7" s="64">
        <f t="shared" si="0"/>
        <v>0</v>
      </c>
    </row>
    <row r="8" spans="1:6" ht="15.75" customHeight="1">
      <c r="A8" s="532" t="s">
        <v>595</v>
      </c>
      <c r="B8" s="28">
        <v>18924</v>
      </c>
      <c r="C8" s="533" t="s">
        <v>599</v>
      </c>
      <c r="D8" s="28">
        <v>9462</v>
      </c>
      <c r="E8" s="28">
        <v>9462</v>
      </c>
      <c r="F8" s="64">
        <f t="shared" si="0"/>
        <v>0</v>
      </c>
    </row>
    <row r="9" spans="1:6" ht="15.75" customHeight="1">
      <c r="A9" s="531" t="s">
        <v>596</v>
      </c>
      <c r="B9" s="28">
        <v>41988</v>
      </c>
      <c r="C9" s="533" t="s">
        <v>590</v>
      </c>
      <c r="D9" s="28"/>
      <c r="E9" s="28">
        <v>41988</v>
      </c>
      <c r="F9" s="64">
        <f t="shared" si="0"/>
        <v>0</v>
      </c>
    </row>
    <row r="10" spans="1:6" ht="15.75" customHeight="1">
      <c r="A10" s="532" t="s">
        <v>597</v>
      </c>
      <c r="B10" s="28">
        <v>2000</v>
      </c>
      <c r="C10" s="533" t="s">
        <v>590</v>
      </c>
      <c r="D10" s="28"/>
      <c r="E10" s="28">
        <v>2000</v>
      </c>
      <c r="F10" s="64">
        <f t="shared" si="0"/>
        <v>0</v>
      </c>
    </row>
    <row r="11" spans="1:6" ht="15.75" customHeight="1">
      <c r="A11" s="531" t="s">
        <v>600</v>
      </c>
      <c r="B11" s="28">
        <v>3346</v>
      </c>
      <c r="C11" s="533" t="s">
        <v>590</v>
      </c>
      <c r="D11" s="28"/>
      <c r="E11" s="28">
        <v>3346</v>
      </c>
      <c r="F11" s="64">
        <f t="shared" si="0"/>
        <v>0</v>
      </c>
    </row>
    <row r="12" spans="1:6" ht="15.75" customHeight="1">
      <c r="A12" s="531" t="s">
        <v>633</v>
      </c>
      <c r="B12" s="28">
        <v>100</v>
      </c>
      <c r="C12" s="533" t="s">
        <v>590</v>
      </c>
      <c r="D12" s="28"/>
      <c r="E12" s="28">
        <v>100</v>
      </c>
      <c r="F12" s="64">
        <f t="shared" si="0"/>
        <v>0</v>
      </c>
    </row>
    <row r="13" spans="1:6" ht="15.75" customHeight="1">
      <c r="A13" s="531"/>
      <c r="B13" s="28"/>
      <c r="C13" s="533"/>
      <c r="D13" s="28"/>
      <c r="E13" s="28"/>
      <c r="F13" s="64">
        <f t="shared" si="0"/>
        <v>0</v>
      </c>
    </row>
    <row r="14" spans="1:6" ht="15.75" customHeight="1">
      <c r="A14" s="531"/>
      <c r="B14" s="28"/>
      <c r="C14" s="533"/>
      <c r="D14" s="28"/>
      <c r="E14" s="28"/>
      <c r="F14" s="64">
        <f t="shared" si="0"/>
        <v>0</v>
      </c>
    </row>
    <row r="15" spans="1:6" ht="15.75" customHeight="1">
      <c r="A15" s="531"/>
      <c r="B15" s="28"/>
      <c r="C15" s="533"/>
      <c r="D15" s="28"/>
      <c r="E15" s="28"/>
      <c r="F15" s="64">
        <f t="shared" si="0"/>
        <v>0</v>
      </c>
    </row>
    <row r="16" spans="1:6" ht="15.75" customHeight="1">
      <c r="A16" s="531"/>
      <c r="B16" s="28"/>
      <c r="C16" s="533"/>
      <c r="D16" s="28"/>
      <c r="E16" s="28"/>
      <c r="F16" s="64">
        <f t="shared" si="0"/>
        <v>0</v>
      </c>
    </row>
    <row r="17" spans="1:6" ht="15.75" customHeight="1">
      <c r="A17" s="531"/>
      <c r="B17" s="28"/>
      <c r="C17" s="533"/>
      <c r="D17" s="28"/>
      <c r="E17" s="28"/>
      <c r="F17" s="64">
        <f t="shared" si="0"/>
        <v>0</v>
      </c>
    </row>
    <row r="18" spans="1:6" ht="15.75" customHeight="1">
      <c r="A18" s="531"/>
      <c r="B18" s="28"/>
      <c r="C18" s="533"/>
      <c r="D18" s="28"/>
      <c r="E18" s="28"/>
      <c r="F18" s="64">
        <f t="shared" si="0"/>
        <v>0</v>
      </c>
    </row>
    <row r="19" spans="1:6" ht="15.75" customHeight="1">
      <c r="A19" s="531"/>
      <c r="B19" s="28"/>
      <c r="C19" s="533"/>
      <c r="D19" s="28"/>
      <c r="E19" s="28"/>
      <c r="F19" s="64">
        <f t="shared" si="0"/>
        <v>0</v>
      </c>
    </row>
    <row r="20" spans="1:6" ht="15.75" customHeight="1">
      <c r="A20" s="531"/>
      <c r="B20" s="28"/>
      <c r="C20" s="533"/>
      <c r="D20" s="28"/>
      <c r="E20" s="28"/>
      <c r="F20" s="64">
        <f t="shared" si="0"/>
        <v>0</v>
      </c>
    </row>
    <row r="21" spans="1:6" ht="15.75" customHeight="1">
      <c r="A21" s="531"/>
      <c r="B21" s="28"/>
      <c r="C21" s="533"/>
      <c r="D21" s="28"/>
      <c r="E21" s="28"/>
      <c r="F21" s="64">
        <f t="shared" si="0"/>
        <v>0</v>
      </c>
    </row>
    <row r="22" spans="1:6" ht="15.75" customHeight="1" thickBot="1">
      <c r="A22" s="65"/>
      <c r="B22" s="29"/>
      <c r="C22" s="534"/>
      <c r="D22" s="29"/>
      <c r="E22" s="29"/>
      <c r="F22" s="66">
        <f t="shared" si="0"/>
        <v>0</v>
      </c>
    </row>
    <row r="23" spans="1:6" s="69" customFormat="1" ht="18" customHeight="1" thickBot="1">
      <c r="A23" s="231" t="s">
        <v>67</v>
      </c>
      <c r="B23" s="67">
        <f>SUM(B5:B22)</f>
        <v>194624</v>
      </c>
      <c r="C23" s="147"/>
      <c r="D23" s="67">
        <f>SUM(D5:D22)</f>
        <v>64789</v>
      </c>
      <c r="E23" s="67">
        <f>SUM(E5:E22)</f>
        <v>129835</v>
      </c>
      <c r="F23" s="68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4/2015. (III. 2.) Besenyszög város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8" t="s">
        <v>1</v>
      </c>
      <c r="B1" s="618"/>
      <c r="C1" s="618"/>
      <c r="D1" s="618"/>
      <c r="E1" s="618"/>
      <c r="F1" s="618"/>
    </row>
    <row r="2" spans="1:6" ht="23.25" customHeight="1" thickBot="1">
      <c r="A2" s="228"/>
      <c r="B2" s="63"/>
      <c r="C2" s="63"/>
      <c r="D2" s="63"/>
      <c r="E2" s="63"/>
      <c r="F2" s="58" t="s">
        <v>64</v>
      </c>
    </row>
    <row r="3" spans="1:6" s="51" customFormat="1" ht="48.75" customHeight="1" thickBot="1">
      <c r="A3" s="229" t="s">
        <v>71</v>
      </c>
      <c r="B3" s="230" t="s">
        <v>69</v>
      </c>
      <c r="C3" s="230" t="s">
        <v>70</v>
      </c>
      <c r="D3" s="230" t="str">
        <f>+'6.sz.mell.'!D3</f>
        <v>Felhasználás   2014. XII. 31-ig</v>
      </c>
      <c r="E3" s="230" t="str">
        <f>+'6.sz.mell.'!E3</f>
        <v>2015. évi előirányzat</v>
      </c>
      <c r="F3" s="59" t="str">
        <f>+CONCATENATE(LEFT(ÖSSZEFÜGGÉSEK!A5,4),". utáni szükséglet ",CHAR(10),"(F=B - D - E)")</f>
        <v>2015. utáni szükséglet 
(F=B - D - E)</v>
      </c>
    </row>
    <row r="4" spans="1:6" s="63" customFormat="1" ht="15" customHeight="1" thickBot="1">
      <c r="A4" s="60" t="s">
        <v>516</v>
      </c>
      <c r="B4" s="61" t="s">
        <v>517</v>
      </c>
      <c r="C4" s="61" t="s">
        <v>518</v>
      </c>
      <c r="D4" s="61" t="s">
        <v>520</v>
      </c>
      <c r="E4" s="61" t="s">
        <v>519</v>
      </c>
      <c r="F4" s="62" t="s">
        <v>521</v>
      </c>
    </row>
    <row r="5" spans="1:6" ht="15.75" customHeight="1">
      <c r="A5" s="70" t="s">
        <v>582</v>
      </c>
      <c r="B5" s="71">
        <v>183413</v>
      </c>
      <c r="C5" s="535" t="s">
        <v>590</v>
      </c>
      <c r="D5" s="71">
        <v>0</v>
      </c>
      <c r="E5" s="71">
        <v>183413</v>
      </c>
      <c r="F5" s="72">
        <f aca="true" t="shared" si="0" ref="F5:F23">B5-D5-E5</f>
        <v>0</v>
      </c>
    </row>
    <row r="6" spans="1:6" ht="15.75" customHeight="1">
      <c r="A6" s="70" t="s">
        <v>589</v>
      </c>
      <c r="B6" s="71">
        <v>145361</v>
      </c>
      <c r="C6" s="535" t="s">
        <v>590</v>
      </c>
      <c r="D6" s="71">
        <v>119591</v>
      </c>
      <c r="E6" s="71">
        <v>25770</v>
      </c>
      <c r="F6" s="72">
        <f t="shared" si="0"/>
        <v>0</v>
      </c>
    </row>
    <row r="7" spans="1:6" ht="15.75" customHeight="1">
      <c r="A7" s="70" t="s">
        <v>591</v>
      </c>
      <c r="B7" s="71">
        <v>5000</v>
      </c>
      <c r="C7" s="535" t="s">
        <v>590</v>
      </c>
      <c r="D7" s="71"/>
      <c r="E7" s="71">
        <v>5000</v>
      </c>
      <c r="F7" s="72">
        <f t="shared" si="0"/>
        <v>0</v>
      </c>
    </row>
    <row r="8" spans="1:6" ht="15.75" customHeight="1">
      <c r="A8" s="70"/>
      <c r="B8" s="71"/>
      <c r="C8" s="535"/>
      <c r="D8" s="71"/>
      <c r="E8" s="71"/>
      <c r="F8" s="72">
        <f t="shared" si="0"/>
        <v>0</v>
      </c>
    </row>
    <row r="9" spans="1:6" ht="15.75" customHeight="1">
      <c r="A9" s="70"/>
      <c r="B9" s="71"/>
      <c r="C9" s="535"/>
      <c r="D9" s="71"/>
      <c r="E9" s="71"/>
      <c r="F9" s="72">
        <f t="shared" si="0"/>
        <v>0</v>
      </c>
    </row>
    <row r="10" spans="1:6" ht="15.75" customHeight="1">
      <c r="A10" s="70"/>
      <c r="B10" s="71"/>
      <c r="C10" s="535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35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35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35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35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35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35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35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35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35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35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35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35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36"/>
      <c r="D23" s="74"/>
      <c r="E23" s="74"/>
      <c r="F23" s="75">
        <f t="shared" si="0"/>
        <v>0</v>
      </c>
    </row>
    <row r="24" spans="1:6" s="69" customFormat="1" ht="18" customHeight="1" thickBot="1">
      <c r="A24" s="231" t="s">
        <v>67</v>
      </c>
      <c r="B24" s="232">
        <f>SUM(B5:B23)</f>
        <v>333774</v>
      </c>
      <c r="C24" s="148"/>
      <c r="D24" s="232">
        <f>SUM(D5:D23)</f>
        <v>119591</v>
      </c>
      <c r="E24" s="232">
        <f>SUM(E5:E23)</f>
        <v>214183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4/2015. (III. 2.) Besenyszög Város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3"/>
      <c r="B1" s="253"/>
      <c r="C1" s="253"/>
      <c r="D1" s="253"/>
      <c r="E1" s="253"/>
    </row>
    <row r="2" spans="1:5" ht="15.75">
      <c r="A2" s="254" t="s">
        <v>143</v>
      </c>
      <c r="B2" s="619" t="s">
        <v>580</v>
      </c>
      <c r="C2" s="619"/>
      <c r="D2" s="619"/>
      <c r="E2" s="619"/>
    </row>
    <row r="3" spans="1:5" ht="14.25" thickBot="1">
      <c r="A3" s="253"/>
      <c r="B3" s="253" t="s">
        <v>581</v>
      </c>
      <c r="C3" s="253"/>
      <c r="D3" s="620" t="s">
        <v>136</v>
      </c>
      <c r="E3" s="620"/>
    </row>
    <row r="4" spans="1:5" ht="15" customHeight="1" thickBot="1">
      <c r="A4" s="255" t="s">
        <v>135</v>
      </c>
      <c r="B4" s="256" t="str">
        <f>CONCATENATE((LEFT(ÖSSZEFÜGGÉSEK!A5,4)),".")</f>
        <v>2015.</v>
      </c>
      <c r="C4" s="256" t="str">
        <f>CONCATENATE((LEFT(ÖSSZEFÜGGÉSEK!A5,4))+1,".")</f>
        <v>2016.</v>
      </c>
      <c r="D4" s="256" t="str">
        <f>CONCATENATE((LEFT(ÖSSZEFÜGGÉSEK!A5,4))+1,". után")</f>
        <v>2016. után</v>
      </c>
      <c r="E4" s="257" t="s">
        <v>52</v>
      </c>
    </row>
    <row r="5" spans="1:5" ht="12.75">
      <c r="A5" s="258" t="s">
        <v>137</v>
      </c>
      <c r="B5" s="108"/>
      <c r="C5" s="108"/>
      <c r="D5" s="108"/>
      <c r="E5" s="259">
        <f aca="true" t="shared" si="0" ref="E5:E11">SUM(B5:D5)</f>
        <v>0</v>
      </c>
    </row>
    <row r="6" spans="1:5" ht="12.75">
      <c r="A6" s="260" t="s">
        <v>150</v>
      </c>
      <c r="B6" s="109"/>
      <c r="C6" s="109"/>
      <c r="D6" s="109"/>
      <c r="E6" s="261">
        <f t="shared" si="0"/>
        <v>0</v>
      </c>
    </row>
    <row r="7" spans="1:5" ht="12.75">
      <c r="A7" s="262" t="s">
        <v>138</v>
      </c>
      <c r="B7" s="110">
        <v>25075</v>
      </c>
      <c r="C7" s="110"/>
      <c r="D7" s="110"/>
      <c r="E7" s="263">
        <f t="shared" si="0"/>
        <v>25075</v>
      </c>
    </row>
    <row r="8" spans="1:5" ht="12.75">
      <c r="A8" s="262" t="s">
        <v>152</v>
      </c>
      <c r="B8" s="110"/>
      <c r="C8" s="110"/>
      <c r="D8" s="110"/>
      <c r="E8" s="263">
        <f t="shared" si="0"/>
        <v>0</v>
      </c>
    </row>
    <row r="9" spans="1:5" ht="12.75">
      <c r="A9" s="262" t="s">
        <v>139</v>
      </c>
      <c r="B9" s="110"/>
      <c r="C9" s="110"/>
      <c r="D9" s="110"/>
      <c r="E9" s="263">
        <f t="shared" si="0"/>
        <v>0</v>
      </c>
    </row>
    <row r="10" spans="1:5" ht="12.75">
      <c r="A10" s="262" t="s">
        <v>140</v>
      </c>
      <c r="B10" s="110"/>
      <c r="C10" s="110"/>
      <c r="D10" s="110"/>
      <c r="E10" s="263">
        <f t="shared" si="0"/>
        <v>0</v>
      </c>
    </row>
    <row r="11" spans="1:5" ht="13.5" thickBot="1">
      <c r="A11" s="111"/>
      <c r="B11" s="112"/>
      <c r="C11" s="112"/>
      <c r="D11" s="112"/>
      <c r="E11" s="263">
        <f t="shared" si="0"/>
        <v>0</v>
      </c>
    </row>
    <row r="12" spans="1:5" ht="13.5" thickBot="1">
      <c r="A12" s="264" t="s">
        <v>142</v>
      </c>
      <c r="B12" s="265">
        <f>B5+SUM(B7:B11)</f>
        <v>25075</v>
      </c>
      <c r="C12" s="265">
        <f>C5+SUM(C7:C11)</f>
        <v>0</v>
      </c>
      <c r="D12" s="265">
        <f>D5+SUM(D7:D11)</f>
        <v>0</v>
      </c>
      <c r="E12" s="266">
        <f>E5+SUM(E7:E11)</f>
        <v>25075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5" t="s">
        <v>141</v>
      </c>
      <c r="B14" s="256" t="str">
        <f>+B4</f>
        <v>2015.</v>
      </c>
      <c r="C14" s="256" t="str">
        <f>+C4</f>
        <v>2016.</v>
      </c>
      <c r="D14" s="256" t="str">
        <f>+D4</f>
        <v>2016. után</v>
      </c>
      <c r="E14" s="257" t="s">
        <v>52</v>
      </c>
    </row>
    <row r="15" spans="1:5" ht="12.75">
      <c r="A15" s="258" t="s">
        <v>146</v>
      </c>
      <c r="B15" s="108"/>
      <c r="C15" s="108"/>
      <c r="D15" s="108"/>
      <c r="E15" s="259">
        <f aca="true" t="shared" si="1" ref="E15:E21">SUM(B15:D15)</f>
        <v>0</v>
      </c>
    </row>
    <row r="16" spans="1:5" ht="12.75">
      <c r="A16" s="267" t="s">
        <v>147</v>
      </c>
      <c r="B16" s="110">
        <v>21265</v>
      </c>
      <c r="C16" s="110"/>
      <c r="D16" s="110"/>
      <c r="E16" s="263">
        <f t="shared" si="1"/>
        <v>21265</v>
      </c>
    </row>
    <row r="17" spans="1:5" ht="12.75">
      <c r="A17" s="262" t="s">
        <v>148</v>
      </c>
      <c r="B17" s="110">
        <v>3810</v>
      </c>
      <c r="C17" s="110"/>
      <c r="D17" s="110"/>
      <c r="E17" s="263">
        <f t="shared" si="1"/>
        <v>3810</v>
      </c>
    </row>
    <row r="18" spans="1:5" ht="12.75">
      <c r="A18" s="262" t="s">
        <v>149</v>
      </c>
      <c r="B18" s="110"/>
      <c r="C18" s="110"/>
      <c r="D18" s="110"/>
      <c r="E18" s="263">
        <f t="shared" si="1"/>
        <v>0</v>
      </c>
    </row>
    <row r="19" spans="1:5" ht="12.75">
      <c r="A19" s="113"/>
      <c r="B19" s="110"/>
      <c r="C19" s="110"/>
      <c r="D19" s="110"/>
      <c r="E19" s="263">
        <f t="shared" si="1"/>
        <v>0</v>
      </c>
    </row>
    <row r="20" spans="1:5" ht="12.75">
      <c r="A20" s="113"/>
      <c r="B20" s="110"/>
      <c r="C20" s="110"/>
      <c r="D20" s="110"/>
      <c r="E20" s="263">
        <f t="shared" si="1"/>
        <v>0</v>
      </c>
    </row>
    <row r="21" spans="1:5" ht="13.5" thickBot="1">
      <c r="A21" s="111"/>
      <c r="B21" s="112"/>
      <c r="C21" s="112"/>
      <c r="D21" s="112"/>
      <c r="E21" s="263">
        <f t="shared" si="1"/>
        <v>0</v>
      </c>
    </row>
    <row r="22" spans="1:5" ht="13.5" thickBot="1">
      <c r="A22" s="264" t="s">
        <v>54</v>
      </c>
      <c r="B22" s="265">
        <f>SUM(B15:B21)</f>
        <v>25075</v>
      </c>
      <c r="C22" s="265">
        <f>SUM(C15:C21)</f>
        <v>0</v>
      </c>
      <c r="D22" s="265">
        <f>SUM(D15:D21)</f>
        <v>0</v>
      </c>
      <c r="E22" s="266">
        <f>SUM(E15:E21)</f>
        <v>25075</v>
      </c>
    </row>
    <row r="23" spans="1:5" ht="12.75">
      <c r="A23" s="253"/>
      <c r="B23" s="253"/>
      <c r="C23" s="253"/>
      <c r="D23" s="253"/>
      <c r="E23" s="253"/>
    </row>
    <row r="24" spans="1:5" ht="12.75">
      <c r="A24" s="253"/>
      <c r="B24" s="253"/>
      <c r="C24" s="253"/>
      <c r="D24" s="253"/>
      <c r="E24" s="253"/>
    </row>
    <row r="25" spans="1:5" ht="15.75">
      <c r="A25" s="254" t="s">
        <v>143</v>
      </c>
      <c r="B25" s="619" t="s">
        <v>584</v>
      </c>
      <c r="C25" s="619"/>
      <c r="D25" s="619"/>
      <c r="E25" s="619"/>
    </row>
    <row r="26" spans="1:5" ht="14.25" thickBot="1">
      <c r="A26" s="253" t="s">
        <v>585</v>
      </c>
      <c r="C26" s="253"/>
      <c r="D26" s="620" t="s">
        <v>136</v>
      </c>
      <c r="E26" s="620"/>
    </row>
    <row r="27" spans="1:5" ht="13.5" thickBot="1">
      <c r="A27" s="255" t="s">
        <v>135</v>
      </c>
      <c r="B27" s="256" t="str">
        <f>+B14</f>
        <v>2015.</v>
      </c>
      <c r="C27" s="256" t="str">
        <f>+C14</f>
        <v>2016.</v>
      </c>
      <c r="D27" s="256" t="str">
        <f>+D14</f>
        <v>2016. után</v>
      </c>
      <c r="E27" s="257" t="s">
        <v>52</v>
      </c>
    </row>
    <row r="28" spans="1:5" ht="12.75">
      <c r="A28" s="258" t="s">
        <v>137</v>
      </c>
      <c r="B28" s="108">
        <v>12000</v>
      </c>
      <c r="C28" s="108"/>
      <c r="D28" s="108"/>
      <c r="E28" s="259">
        <f aca="true" t="shared" si="2" ref="E28:E34">SUM(B28:D28)</f>
        <v>12000</v>
      </c>
    </row>
    <row r="29" spans="1:5" ht="12.75">
      <c r="A29" s="260" t="s">
        <v>150</v>
      </c>
      <c r="B29" s="109"/>
      <c r="C29" s="109"/>
      <c r="D29" s="109"/>
      <c r="E29" s="261">
        <f t="shared" si="2"/>
        <v>0</v>
      </c>
    </row>
    <row r="30" spans="1:5" ht="12.75">
      <c r="A30" s="262" t="s">
        <v>138</v>
      </c>
      <c r="B30" s="110">
        <v>36312</v>
      </c>
      <c r="C30" s="110"/>
      <c r="D30" s="110"/>
      <c r="E30" s="263">
        <f t="shared" si="2"/>
        <v>36312</v>
      </c>
    </row>
    <row r="31" spans="1:5" ht="12.75">
      <c r="A31" s="262" t="s">
        <v>152</v>
      </c>
      <c r="B31" s="110"/>
      <c r="C31" s="110"/>
      <c r="D31" s="110"/>
      <c r="E31" s="263">
        <f t="shared" si="2"/>
        <v>0</v>
      </c>
    </row>
    <row r="32" spans="1:5" ht="12.75">
      <c r="A32" s="262" t="s">
        <v>139</v>
      </c>
      <c r="B32" s="110"/>
      <c r="C32" s="110"/>
      <c r="D32" s="110"/>
      <c r="E32" s="263">
        <f t="shared" si="2"/>
        <v>0</v>
      </c>
    </row>
    <row r="33" spans="1:5" ht="12.75">
      <c r="A33" s="262" t="s">
        <v>140</v>
      </c>
      <c r="B33" s="110"/>
      <c r="C33" s="110"/>
      <c r="D33" s="110"/>
      <c r="E33" s="263">
        <f t="shared" si="2"/>
        <v>0</v>
      </c>
    </row>
    <row r="34" spans="1:5" ht="13.5" thickBot="1">
      <c r="A34" s="111"/>
      <c r="B34" s="112"/>
      <c r="C34" s="112"/>
      <c r="D34" s="112"/>
      <c r="E34" s="263">
        <f t="shared" si="2"/>
        <v>0</v>
      </c>
    </row>
    <row r="35" spans="1:5" ht="13.5" thickBot="1">
      <c r="A35" s="264" t="s">
        <v>142</v>
      </c>
      <c r="B35" s="265">
        <f>B28+SUM(B30:B34)</f>
        <v>48312</v>
      </c>
      <c r="C35" s="265">
        <f>C28+SUM(C30:C34)</f>
        <v>0</v>
      </c>
      <c r="D35" s="265">
        <f>D28+SUM(D30:D34)</f>
        <v>0</v>
      </c>
      <c r="E35" s="266">
        <f>E28+SUM(E30:E34)</f>
        <v>48312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5" t="s">
        <v>141</v>
      </c>
      <c r="B37" s="256" t="str">
        <f>+B27</f>
        <v>2015.</v>
      </c>
      <c r="C37" s="256" t="str">
        <f>+C27</f>
        <v>2016.</v>
      </c>
      <c r="D37" s="256" t="str">
        <f>+D27</f>
        <v>2016. után</v>
      </c>
      <c r="E37" s="257" t="s">
        <v>52</v>
      </c>
    </row>
    <row r="38" spans="1:5" ht="12.75">
      <c r="A38" s="258" t="s">
        <v>146</v>
      </c>
      <c r="B38" s="108"/>
      <c r="C38" s="108"/>
      <c r="D38" s="108"/>
      <c r="E38" s="259">
        <f aca="true" t="shared" si="3" ref="E38:E44">SUM(B38:D38)</f>
        <v>0</v>
      </c>
    </row>
    <row r="39" spans="1:5" ht="12.75">
      <c r="A39" s="267" t="s">
        <v>147</v>
      </c>
      <c r="B39" s="110">
        <v>41988</v>
      </c>
      <c r="C39" s="110"/>
      <c r="D39" s="110"/>
      <c r="E39" s="263">
        <f t="shared" si="3"/>
        <v>41988</v>
      </c>
    </row>
    <row r="40" spans="1:5" ht="12.75">
      <c r="A40" s="262" t="s">
        <v>148</v>
      </c>
      <c r="B40" s="110">
        <v>6324</v>
      </c>
      <c r="C40" s="110"/>
      <c r="D40" s="110"/>
      <c r="E40" s="263">
        <f t="shared" si="3"/>
        <v>6324</v>
      </c>
    </row>
    <row r="41" spans="1:5" ht="12.75">
      <c r="A41" s="262" t="s">
        <v>149</v>
      </c>
      <c r="B41" s="110"/>
      <c r="C41" s="110"/>
      <c r="D41" s="110"/>
      <c r="E41" s="263">
        <f t="shared" si="3"/>
        <v>0</v>
      </c>
    </row>
    <row r="42" spans="1:5" ht="12.75">
      <c r="A42" s="113"/>
      <c r="B42" s="110"/>
      <c r="C42" s="110"/>
      <c r="D42" s="110"/>
      <c r="E42" s="263">
        <f t="shared" si="3"/>
        <v>0</v>
      </c>
    </row>
    <row r="43" spans="1:5" ht="12.75">
      <c r="A43" s="113"/>
      <c r="B43" s="110"/>
      <c r="C43" s="110"/>
      <c r="D43" s="110"/>
      <c r="E43" s="263">
        <f t="shared" si="3"/>
        <v>0</v>
      </c>
    </row>
    <row r="44" spans="1:5" ht="13.5" thickBot="1">
      <c r="A44" s="111"/>
      <c r="B44" s="112"/>
      <c r="C44" s="112"/>
      <c r="D44" s="112"/>
      <c r="E44" s="263">
        <f t="shared" si="3"/>
        <v>0</v>
      </c>
    </row>
    <row r="45" spans="1:5" ht="13.5" thickBot="1">
      <c r="A45" s="264" t="s">
        <v>54</v>
      </c>
      <c r="B45" s="265">
        <f>SUM(B38:B44)</f>
        <v>48312</v>
      </c>
      <c r="C45" s="265">
        <f>SUM(C38:C44)</f>
        <v>0</v>
      </c>
      <c r="D45" s="265">
        <f>SUM(D38:D44)</f>
        <v>0</v>
      </c>
      <c r="E45" s="266">
        <f>SUM(E38:E44)</f>
        <v>48312</v>
      </c>
    </row>
    <row r="46" spans="1:5" ht="12.75">
      <c r="A46" s="253"/>
      <c r="B46" s="253"/>
      <c r="C46" s="253"/>
      <c r="D46" s="253"/>
      <c r="E46" s="253"/>
    </row>
    <row r="47" spans="1:5" ht="15.75">
      <c r="A47" s="628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7" s="628"/>
      <c r="C47" s="628"/>
      <c r="D47" s="628"/>
      <c r="E47" s="628"/>
    </row>
    <row r="48" spans="1:5" ht="13.5" thickBot="1">
      <c r="A48" s="253"/>
      <c r="B48" s="253"/>
      <c r="C48" s="253"/>
      <c r="D48" s="253"/>
      <c r="E48" s="253"/>
    </row>
    <row r="49" spans="1:8" ht="13.5" thickBot="1">
      <c r="A49" s="633" t="s">
        <v>144</v>
      </c>
      <c r="B49" s="634"/>
      <c r="C49" s="635"/>
      <c r="D49" s="631" t="s">
        <v>153</v>
      </c>
      <c r="E49" s="632"/>
      <c r="H49" s="54"/>
    </row>
    <row r="50" spans="1:5" ht="12.75">
      <c r="A50" s="636" t="s">
        <v>586</v>
      </c>
      <c r="B50" s="637"/>
      <c r="C50" s="638"/>
      <c r="D50" s="624">
        <v>16815</v>
      </c>
      <c r="E50" s="625"/>
    </row>
    <row r="51" spans="1:5" ht="13.5" thickBot="1">
      <c r="A51" s="639"/>
      <c r="B51" s="640"/>
      <c r="C51" s="641"/>
      <c r="D51" s="626"/>
      <c r="E51" s="627"/>
    </row>
    <row r="52" spans="1:5" ht="13.5" thickBot="1">
      <c r="A52" s="621" t="s">
        <v>54</v>
      </c>
      <c r="B52" s="622"/>
      <c r="C52" s="623"/>
      <c r="D52" s="629">
        <f>SUM(D50:E51)</f>
        <v>16815</v>
      </c>
      <c r="E52" s="630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8.2 melléklet a 4/2015. (III. 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view="pageLayout" workbookViewId="0" topLeftCell="A1">
      <selection activeCell="C42" sqref="C42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3"/>
      <c r="B1" s="619" t="s">
        <v>582</v>
      </c>
      <c r="C1" s="619"/>
      <c r="D1" s="619"/>
      <c r="E1" s="619"/>
    </row>
    <row r="2" spans="1:5" ht="15.75">
      <c r="A2" s="254" t="s">
        <v>143</v>
      </c>
      <c r="B2" s="619" t="s">
        <v>583</v>
      </c>
      <c r="C2" s="619"/>
      <c r="D2" s="619"/>
      <c r="E2" s="619"/>
    </row>
    <row r="3" spans="1:5" ht="14.25" thickBot="1">
      <c r="A3" s="253"/>
      <c r="B3" s="253"/>
      <c r="C3" s="253"/>
      <c r="D3" s="620" t="s">
        <v>136</v>
      </c>
      <c r="E3" s="620"/>
    </row>
    <row r="4" spans="1:5" ht="15" customHeight="1" thickBot="1">
      <c r="A4" s="255" t="s">
        <v>135</v>
      </c>
      <c r="B4" s="256" t="str">
        <f>CONCATENATE((LEFT(ÖSSZEFÜGGÉSEK!A5,4)),".")</f>
        <v>2015.</v>
      </c>
      <c r="C4" s="256" t="str">
        <f>CONCATENATE((LEFT(ÖSSZEFÜGGÉSEK!A5,4))+1,".")</f>
        <v>2016.</v>
      </c>
      <c r="D4" s="256" t="str">
        <f>CONCATENATE((LEFT(ÖSSZEFÜGGÉSEK!A5,4))+1,". után")</f>
        <v>2016. után</v>
      </c>
      <c r="E4" s="257" t="s">
        <v>52</v>
      </c>
    </row>
    <row r="5" spans="1:5" ht="12.75">
      <c r="A5" s="258" t="s">
        <v>137</v>
      </c>
      <c r="B5" s="108">
        <v>29969</v>
      </c>
      <c r="C5" s="108"/>
      <c r="D5" s="108"/>
      <c r="E5" s="259">
        <f aca="true" t="shared" si="0" ref="E5:E11">SUM(B5:D5)</f>
        <v>29969</v>
      </c>
    </row>
    <row r="6" spans="1:5" ht="12.75">
      <c r="A6" s="260" t="s">
        <v>150</v>
      </c>
      <c r="B6" s="109"/>
      <c r="C6" s="109"/>
      <c r="D6" s="109"/>
      <c r="E6" s="261">
        <f t="shared" si="0"/>
        <v>0</v>
      </c>
    </row>
    <row r="7" spans="1:5" ht="12.75">
      <c r="A7" s="262" t="s">
        <v>138</v>
      </c>
      <c r="B7" s="110">
        <v>169827</v>
      </c>
      <c r="C7" s="110"/>
      <c r="D7" s="110"/>
      <c r="E7" s="263">
        <f t="shared" si="0"/>
        <v>169827</v>
      </c>
    </row>
    <row r="8" spans="1:5" ht="12.75">
      <c r="A8" s="262" t="s">
        <v>152</v>
      </c>
      <c r="B8" s="110"/>
      <c r="C8" s="110"/>
      <c r="D8" s="110"/>
      <c r="E8" s="263">
        <f t="shared" si="0"/>
        <v>0</v>
      </c>
    </row>
    <row r="9" spans="1:5" ht="12.75">
      <c r="A9" s="262" t="s">
        <v>139</v>
      </c>
      <c r="B9" s="110"/>
      <c r="C9" s="110"/>
      <c r="D9" s="110"/>
      <c r="E9" s="263">
        <f t="shared" si="0"/>
        <v>0</v>
      </c>
    </row>
    <row r="10" spans="1:5" ht="12.75">
      <c r="A10" s="262" t="s">
        <v>140</v>
      </c>
      <c r="B10" s="110"/>
      <c r="C10" s="110"/>
      <c r="D10" s="110"/>
      <c r="E10" s="263">
        <f t="shared" si="0"/>
        <v>0</v>
      </c>
    </row>
    <row r="11" spans="1:5" ht="13.5" thickBot="1">
      <c r="A11" s="111"/>
      <c r="B11" s="112"/>
      <c r="C11" s="112"/>
      <c r="D11" s="112"/>
      <c r="E11" s="263">
        <f t="shared" si="0"/>
        <v>0</v>
      </c>
    </row>
    <row r="12" spans="1:5" ht="13.5" thickBot="1">
      <c r="A12" s="264" t="s">
        <v>142</v>
      </c>
      <c r="B12" s="265">
        <f>B5+SUM(B7:B11)</f>
        <v>199796</v>
      </c>
      <c r="C12" s="265">
        <f>C5+SUM(C7:C11)</f>
        <v>0</v>
      </c>
      <c r="D12" s="265">
        <f>D5+SUM(D7:D11)</f>
        <v>0</v>
      </c>
      <c r="E12" s="266">
        <f>E5+SUM(E7:E11)</f>
        <v>199796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5" t="s">
        <v>141</v>
      </c>
      <c r="B14" s="256" t="str">
        <f>+B4</f>
        <v>2015.</v>
      </c>
      <c r="C14" s="256" t="str">
        <f>+C4</f>
        <v>2016.</v>
      </c>
      <c r="D14" s="256" t="str">
        <f>+D4</f>
        <v>2016. után</v>
      </c>
      <c r="E14" s="257" t="s">
        <v>52</v>
      </c>
    </row>
    <row r="15" spans="1:5" ht="12.75">
      <c r="A15" s="258" t="s">
        <v>146</v>
      </c>
      <c r="B15" s="108">
        <v>1897</v>
      </c>
      <c r="C15" s="108"/>
      <c r="D15" s="108"/>
      <c r="E15" s="259">
        <f aca="true" t="shared" si="1" ref="E15:E21">SUM(B15:D15)</f>
        <v>1897</v>
      </c>
    </row>
    <row r="16" spans="1:5" ht="12.75">
      <c r="A16" s="267" t="s">
        <v>147</v>
      </c>
      <c r="B16" s="110">
        <v>183413</v>
      </c>
      <c r="C16" s="110"/>
      <c r="D16" s="110"/>
      <c r="E16" s="263">
        <f t="shared" si="1"/>
        <v>183413</v>
      </c>
    </row>
    <row r="17" spans="1:5" ht="12.75">
      <c r="A17" s="262" t="s">
        <v>148</v>
      </c>
      <c r="B17" s="110">
        <v>14486</v>
      </c>
      <c r="C17" s="110"/>
      <c r="D17" s="110"/>
      <c r="E17" s="263">
        <f t="shared" si="1"/>
        <v>14486</v>
      </c>
    </row>
    <row r="18" spans="1:5" ht="12.75">
      <c r="A18" s="262" t="s">
        <v>149</v>
      </c>
      <c r="B18" s="110"/>
      <c r="C18" s="110"/>
      <c r="D18" s="110"/>
      <c r="E18" s="263">
        <f t="shared" si="1"/>
        <v>0</v>
      </c>
    </row>
    <row r="19" spans="1:5" ht="12.75">
      <c r="A19" s="113"/>
      <c r="B19" s="110"/>
      <c r="C19" s="110"/>
      <c r="D19" s="110"/>
      <c r="E19" s="263">
        <f t="shared" si="1"/>
        <v>0</v>
      </c>
    </row>
    <row r="20" spans="1:5" ht="12.75">
      <c r="A20" s="113"/>
      <c r="B20" s="110"/>
      <c r="C20" s="110"/>
      <c r="D20" s="110"/>
      <c r="E20" s="263">
        <f t="shared" si="1"/>
        <v>0</v>
      </c>
    </row>
    <row r="21" spans="1:5" ht="13.5" thickBot="1">
      <c r="A21" s="111"/>
      <c r="B21" s="112"/>
      <c r="C21" s="112"/>
      <c r="D21" s="112"/>
      <c r="E21" s="263">
        <f t="shared" si="1"/>
        <v>0</v>
      </c>
    </row>
    <row r="22" spans="1:5" ht="13.5" thickBot="1">
      <c r="A22" s="264" t="s">
        <v>54</v>
      </c>
      <c r="B22" s="265">
        <f>SUM(B15:B21)</f>
        <v>199796</v>
      </c>
      <c r="C22" s="265">
        <f>SUM(C15:C21)</f>
        <v>0</v>
      </c>
      <c r="D22" s="265">
        <f>SUM(D15:D21)</f>
        <v>0</v>
      </c>
      <c r="E22" s="266">
        <f>SUM(E15:E21)</f>
        <v>199796</v>
      </c>
    </row>
    <row r="23" spans="1:5" ht="12.75">
      <c r="A23" s="253"/>
      <c r="B23" s="253"/>
      <c r="C23" s="253"/>
      <c r="D23" s="253"/>
      <c r="E23" s="253"/>
    </row>
    <row r="24" spans="1:5" ht="12.75">
      <c r="A24" s="253"/>
      <c r="B24" s="253" t="s">
        <v>587</v>
      </c>
      <c r="C24" s="253"/>
      <c r="D24" s="253"/>
      <c r="E24" s="253"/>
    </row>
    <row r="25" spans="1:5" ht="15.75">
      <c r="A25" s="254" t="s">
        <v>143</v>
      </c>
      <c r="B25" s="619" t="s">
        <v>588</v>
      </c>
      <c r="C25" s="619"/>
      <c r="D25" s="619"/>
      <c r="E25" s="619"/>
    </row>
    <row r="26" spans="1:5" ht="14.25" thickBot="1">
      <c r="A26" s="253"/>
      <c r="B26" s="253"/>
      <c r="C26" s="253"/>
      <c r="D26" s="620" t="s">
        <v>136</v>
      </c>
      <c r="E26" s="620"/>
    </row>
    <row r="27" spans="1:5" ht="13.5" thickBot="1">
      <c r="A27" s="255" t="s">
        <v>135</v>
      </c>
      <c r="B27" s="256" t="str">
        <f>+B14</f>
        <v>2015.</v>
      </c>
      <c r="C27" s="256" t="str">
        <f>+C14</f>
        <v>2016.</v>
      </c>
      <c r="D27" s="256" t="str">
        <f>+D14</f>
        <v>2016. után</v>
      </c>
      <c r="E27" s="257" t="s">
        <v>52</v>
      </c>
    </row>
    <row r="28" spans="1:5" ht="12.75">
      <c r="A28" s="258" t="s">
        <v>137</v>
      </c>
      <c r="B28" s="108"/>
      <c r="C28" s="108"/>
      <c r="D28" s="108"/>
      <c r="E28" s="259">
        <f aca="true" t="shared" si="2" ref="E28:E34">SUM(B28:D28)</f>
        <v>0</v>
      </c>
    </row>
    <row r="29" spans="1:5" ht="12.75">
      <c r="A29" s="260" t="s">
        <v>150</v>
      </c>
      <c r="B29" s="109"/>
      <c r="C29" s="109"/>
      <c r="D29" s="109"/>
      <c r="E29" s="261">
        <f t="shared" si="2"/>
        <v>0</v>
      </c>
    </row>
    <row r="30" spans="1:5" ht="12.75">
      <c r="A30" s="262" t="s">
        <v>138</v>
      </c>
      <c r="B30" s="110">
        <v>27870</v>
      </c>
      <c r="C30" s="110"/>
      <c r="D30" s="110"/>
      <c r="E30" s="263">
        <f t="shared" si="2"/>
        <v>27870</v>
      </c>
    </row>
    <row r="31" spans="1:5" ht="12.75">
      <c r="A31" s="262" t="s">
        <v>152</v>
      </c>
      <c r="B31" s="110"/>
      <c r="C31" s="110"/>
      <c r="D31" s="110"/>
      <c r="E31" s="263">
        <f t="shared" si="2"/>
        <v>0</v>
      </c>
    </row>
    <row r="32" spans="1:5" ht="12.75">
      <c r="A32" s="262" t="s">
        <v>139</v>
      </c>
      <c r="B32" s="110"/>
      <c r="C32" s="110"/>
      <c r="D32" s="110"/>
      <c r="E32" s="263">
        <f t="shared" si="2"/>
        <v>0</v>
      </c>
    </row>
    <row r="33" spans="1:5" ht="12.75">
      <c r="A33" s="262" t="s">
        <v>140</v>
      </c>
      <c r="B33" s="110"/>
      <c r="C33" s="110"/>
      <c r="D33" s="110"/>
      <c r="E33" s="263">
        <f t="shared" si="2"/>
        <v>0</v>
      </c>
    </row>
    <row r="34" spans="1:5" ht="13.5" thickBot="1">
      <c r="A34" s="111"/>
      <c r="B34" s="112"/>
      <c r="C34" s="112"/>
      <c r="D34" s="112"/>
      <c r="E34" s="263">
        <f t="shared" si="2"/>
        <v>0</v>
      </c>
    </row>
    <row r="35" spans="1:5" ht="13.5" thickBot="1">
      <c r="A35" s="264" t="s">
        <v>142</v>
      </c>
      <c r="B35" s="265">
        <f>B28+SUM(B30:B34)</f>
        <v>27870</v>
      </c>
      <c r="C35" s="265">
        <f>C28+SUM(C30:C34)</f>
        <v>0</v>
      </c>
      <c r="D35" s="265">
        <f>D28+SUM(D30:D34)</f>
        <v>0</v>
      </c>
      <c r="E35" s="266">
        <f>E28+SUM(E30:E34)</f>
        <v>27870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5" t="s">
        <v>141</v>
      </c>
      <c r="B37" s="256" t="str">
        <f>+B27</f>
        <v>2015.</v>
      </c>
      <c r="C37" s="256" t="str">
        <f>+C27</f>
        <v>2016.</v>
      </c>
      <c r="D37" s="256" t="str">
        <f>+D27</f>
        <v>2016. után</v>
      </c>
      <c r="E37" s="257" t="s">
        <v>52</v>
      </c>
    </row>
    <row r="38" spans="1:5" ht="12.75">
      <c r="A38" s="258" t="s">
        <v>146</v>
      </c>
      <c r="B38" s="108">
        <v>2100</v>
      </c>
      <c r="C38" s="108"/>
      <c r="D38" s="108"/>
      <c r="E38" s="259">
        <f aca="true" t="shared" si="3" ref="E38:E44">SUM(B38:D38)</f>
        <v>2100</v>
      </c>
    </row>
    <row r="39" spans="1:5" ht="12.75">
      <c r="A39" s="267" t="s">
        <v>147</v>
      </c>
      <c r="B39" s="110">
        <v>25770</v>
      </c>
      <c r="C39" s="110"/>
      <c r="D39" s="110"/>
      <c r="E39" s="263">
        <f t="shared" si="3"/>
        <v>25770</v>
      </c>
    </row>
    <row r="40" spans="1:5" ht="12.75">
      <c r="A40" s="262" t="s">
        <v>148</v>
      </c>
      <c r="B40" s="110"/>
      <c r="C40" s="110"/>
      <c r="D40" s="110"/>
      <c r="E40" s="263">
        <f t="shared" si="3"/>
        <v>0</v>
      </c>
    </row>
    <row r="41" spans="1:5" ht="12.75">
      <c r="A41" s="262" t="s">
        <v>149</v>
      </c>
      <c r="B41" s="110"/>
      <c r="C41" s="110"/>
      <c r="D41" s="110"/>
      <c r="E41" s="263">
        <f t="shared" si="3"/>
        <v>0</v>
      </c>
    </row>
    <row r="42" spans="1:5" ht="12.75">
      <c r="A42" s="113"/>
      <c r="B42" s="110"/>
      <c r="C42" s="110"/>
      <c r="D42" s="110"/>
      <c r="E42" s="263">
        <f t="shared" si="3"/>
        <v>0</v>
      </c>
    </row>
    <row r="43" spans="1:5" ht="12.75">
      <c r="A43" s="113"/>
      <c r="B43" s="110"/>
      <c r="C43" s="110"/>
      <c r="D43" s="110"/>
      <c r="E43" s="263">
        <f t="shared" si="3"/>
        <v>0</v>
      </c>
    </row>
    <row r="44" spans="1:5" ht="13.5" thickBot="1">
      <c r="A44" s="111"/>
      <c r="B44" s="112"/>
      <c r="C44" s="112"/>
      <c r="D44" s="112"/>
      <c r="E44" s="263">
        <f t="shared" si="3"/>
        <v>0</v>
      </c>
    </row>
    <row r="45" spans="1:5" ht="13.5" thickBot="1">
      <c r="A45" s="264" t="s">
        <v>54</v>
      </c>
      <c r="B45" s="265">
        <f>SUM(B38:B44)</f>
        <v>27870</v>
      </c>
      <c r="C45" s="265">
        <f>SUM(C38:C44)</f>
        <v>0</v>
      </c>
      <c r="D45" s="265">
        <f>SUM(D38:D44)</f>
        <v>0</v>
      </c>
      <c r="E45" s="266">
        <f>SUM(E38:E44)</f>
        <v>27870</v>
      </c>
    </row>
    <row r="46" spans="1:5" ht="12.75">
      <c r="A46" s="253"/>
      <c r="B46" s="253"/>
      <c r="C46" s="253"/>
      <c r="D46" s="253"/>
      <c r="E46" s="253"/>
    </row>
  </sheetData>
  <sheetProtection/>
  <mergeCells count="5">
    <mergeCell ref="D26:E26"/>
    <mergeCell ref="B1:E1"/>
    <mergeCell ref="B2:E2"/>
    <mergeCell ref="B25:E25"/>
    <mergeCell ref="D3:E3"/>
  </mergeCells>
  <conditionalFormatting sqref="E5:E12 B12:D12 B22:E22 E15:E21 E28:E35 B35:D35 E38:E45 B45:D45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8.1 melléklet a 4/2015. (III. 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45" customWidth="1"/>
    <col min="2" max="2" width="72.00390625" style="446" customWidth="1"/>
    <col min="3" max="3" width="25.00390625" style="447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tr">
        <f>+CONCATENATE("9.1. melléklet a 4/",LEFT(ÖSSZEFÜGGÉSEK!A5,4),". (III. 2.) önkormányzati rendelethez")</f>
        <v>9.1. melléklet a 4/2015. (III. 2.) önkormányzati rendelethez</v>
      </c>
    </row>
    <row r="2" spans="1:3" s="114" customFormat="1" ht="21" customHeight="1">
      <c r="A2" s="462" t="s">
        <v>65</v>
      </c>
      <c r="B2" s="404" t="s">
        <v>634</v>
      </c>
      <c r="C2" s="406" t="s">
        <v>55</v>
      </c>
    </row>
    <row r="3" spans="1:3" s="114" customFormat="1" ht="16.5" thickBot="1">
      <c r="A3" s="271" t="s">
        <v>209</v>
      </c>
      <c r="B3" s="405" t="s">
        <v>417</v>
      </c>
      <c r="C3" s="557" t="s">
        <v>55</v>
      </c>
    </row>
    <row r="4" spans="1:3" s="1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407" t="s">
        <v>58</v>
      </c>
    </row>
    <row r="6" spans="1:3" s="77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77" customFormat="1" ht="15.75" customHeight="1" thickBot="1">
      <c r="A7" s="276"/>
      <c r="B7" s="277" t="s">
        <v>59</v>
      </c>
      <c r="C7" s="408"/>
    </row>
    <row r="8" spans="1:3" s="77" customFormat="1" ht="12" customHeight="1" thickBot="1">
      <c r="A8" s="37" t="s">
        <v>19</v>
      </c>
      <c r="B8" s="21" t="s">
        <v>263</v>
      </c>
      <c r="C8" s="343">
        <f>+C9+C10+C11+C12+C13+C14</f>
        <v>223332</v>
      </c>
    </row>
    <row r="9" spans="1:3" s="116" customFormat="1" ht="12" customHeight="1">
      <c r="A9" s="491" t="s">
        <v>102</v>
      </c>
      <c r="B9" s="472" t="s">
        <v>264</v>
      </c>
      <c r="C9" s="346">
        <v>128957</v>
      </c>
    </row>
    <row r="10" spans="1:3" s="117" customFormat="1" ht="12" customHeight="1">
      <c r="A10" s="492" t="s">
        <v>103</v>
      </c>
      <c r="B10" s="473" t="s">
        <v>265</v>
      </c>
      <c r="C10" s="345">
        <v>74418</v>
      </c>
    </row>
    <row r="11" spans="1:3" s="117" customFormat="1" ht="12" customHeight="1">
      <c r="A11" s="492" t="s">
        <v>104</v>
      </c>
      <c r="B11" s="473" t="s">
        <v>266</v>
      </c>
      <c r="C11" s="345">
        <v>15864</v>
      </c>
    </row>
    <row r="12" spans="1:3" s="117" customFormat="1" ht="12" customHeight="1">
      <c r="A12" s="492" t="s">
        <v>105</v>
      </c>
      <c r="B12" s="473" t="s">
        <v>267</v>
      </c>
      <c r="C12" s="345">
        <v>3869</v>
      </c>
    </row>
    <row r="13" spans="1:3" s="117" customFormat="1" ht="12" customHeight="1">
      <c r="A13" s="492" t="s">
        <v>154</v>
      </c>
      <c r="B13" s="473" t="s">
        <v>530</v>
      </c>
      <c r="C13" s="345">
        <v>224</v>
      </c>
    </row>
    <row r="14" spans="1:3" s="116" customFormat="1" ht="12" customHeight="1" thickBot="1">
      <c r="A14" s="493" t="s">
        <v>106</v>
      </c>
      <c r="B14" s="474" t="s">
        <v>453</v>
      </c>
      <c r="C14" s="345"/>
    </row>
    <row r="15" spans="1:3" s="116" customFormat="1" ht="12" customHeight="1" thickBot="1">
      <c r="A15" s="37" t="s">
        <v>20</v>
      </c>
      <c r="B15" s="338" t="s">
        <v>268</v>
      </c>
      <c r="C15" s="343">
        <f>+C16+C17+C18+C19+C20</f>
        <v>137515</v>
      </c>
    </row>
    <row r="16" spans="1:3" s="116" customFormat="1" ht="12" customHeight="1">
      <c r="A16" s="491" t="s">
        <v>108</v>
      </c>
      <c r="B16" s="472" t="s">
        <v>269</v>
      </c>
      <c r="C16" s="346"/>
    </row>
    <row r="17" spans="1:3" s="116" customFormat="1" ht="12" customHeight="1">
      <c r="A17" s="492" t="s">
        <v>109</v>
      </c>
      <c r="B17" s="473" t="s">
        <v>270</v>
      </c>
      <c r="C17" s="345"/>
    </row>
    <row r="18" spans="1:3" s="116" customFormat="1" ht="12" customHeight="1">
      <c r="A18" s="492" t="s">
        <v>110</v>
      </c>
      <c r="B18" s="473" t="s">
        <v>441</v>
      </c>
      <c r="C18" s="345"/>
    </row>
    <row r="19" spans="1:3" s="116" customFormat="1" ht="12" customHeight="1">
      <c r="A19" s="492" t="s">
        <v>111</v>
      </c>
      <c r="B19" s="473" t="s">
        <v>442</v>
      </c>
      <c r="C19" s="345"/>
    </row>
    <row r="20" spans="1:3" s="116" customFormat="1" ht="12" customHeight="1">
      <c r="A20" s="492" t="s">
        <v>112</v>
      </c>
      <c r="B20" s="473" t="s">
        <v>271</v>
      </c>
      <c r="C20" s="345">
        <v>137515</v>
      </c>
    </row>
    <row r="21" spans="1:3" s="117" customFormat="1" ht="12" customHeight="1" thickBot="1">
      <c r="A21" s="493" t="s">
        <v>121</v>
      </c>
      <c r="B21" s="474" t="s">
        <v>272</v>
      </c>
      <c r="C21" s="347">
        <v>40508</v>
      </c>
    </row>
    <row r="22" spans="1:3" s="117" customFormat="1" ht="12" customHeight="1" thickBot="1">
      <c r="A22" s="37" t="s">
        <v>21</v>
      </c>
      <c r="B22" s="21" t="s">
        <v>273</v>
      </c>
      <c r="C22" s="343">
        <f>+C23+C24+C25+C26+C27</f>
        <v>341696</v>
      </c>
    </row>
    <row r="23" spans="1:3" s="117" customFormat="1" ht="12" customHeight="1">
      <c r="A23" s="491" t="s">
        <v>91</v>
      </c>
      <c r="B23" s="472" t="s">
        <v>274</v>
      </c>
      <c r="C23" s="346"/>
    </row>
    <row r="24" spans="1:3" s="116" customFormat="1" ht="12" customHeight="1">
      <c r="A24" s="492" t="s">
        <v>92</v>
      </c>
      <c r="B24" s="473" t="s">
        <v>275</v>
      </c>
      <c r="C24" s="345"/>
    </row>
    <row r="25" spans="1:3" s="117" customFormat="1" ht="12" customHeight="1">
      <c r="A25" s="492" t="s">
        <v>93</v>
      </c>
      <c r="B25" s="473" t="s">
        <v>443</v>
      </c>
      <c r="C25" s="345"/>
    </row>
    <row r="26" spans="1:3" s="117" customFormat="1" ht="12" customHeight="1">
      <c r="A26" s="492" t="s">
        <v>94</v>
      </c>
      <c r="B26" s="473" t="s">
        <v>444</v>
      </c>
      <c r="C26" s="345"/>
    </row>
    <row r="27" spans="1:3" s="117" customFormat="1" ht="12" customHeight="1">
      <c r="A27" s="492" t="s">
        <v>177</v>
      </c>
      <c r="B27" s="473" t="s">
        <v>276</v>
      </c>
      <c r="C27" s="345">
        <v>341696</v>
      </c>
    </row>
    <row r="28" spans="1:3" s="117" customFormat="1" ht="12" customHeight="1" thickBot="1">
      <c r="A28" s="493" t="s">
        <v>178</v>
      </c>
      <c r="B28" s="474" t="s">
        <v>277</v>
      </c>
      <c r="C28" s="347">
        <v>341696</v>
      </c>
    </row>
    <row r="29" spans="1:3" s="117" customFormat="1" ht="12" customHeight="1" thickBot="1">
      <c r="A29" s="37" t="s">
        <v>179</v>
      </c>
      <c r="B29" s="21" t="s">
        <v>278</v>
      </c>
      <c r="C29" s="349">
        <f>+C30+C34+C35+C36</f>
        <v>91000</v>
      </c>
    </row>
    <row r="30" spans="1:3" s="117" customFormat="1" ht="12" customHeight="1">
      <c r="A30" s="491" t="s">
        <v>279</v>
      </c>
      <c r="B30" s="472" t="s">
        <v>531</v>
      </c>
      <c r="C30" s="467">
        <f>+C31+C32+C33</f>
        <v>83500</v>
      </c>
    </row>
    <row r="31" spans="1:3" s="117" customFormat="1" ht="12" customHeight="1">
      <c r="A31" s="492" t="s">
        <v>280</v>
      </c>
      <c r="B31" s="473" t="s">
        <v>285</v>
      </c>
      <c r="C31" s="345"/>
    </row>
    <row r="32" spans="1:3" s="117" customFormat="1" ht="12" customHeight="1">
      <c r="A32" s="492" t="s">
        <v>281</v>
      </c>
      <c r="B32" s="473" t="s">
        <v>286</v>
      </c>
      <c r="C32" s="345"/>
    </row>
    <row r="33" spans="1:3" s="117" customFormat="1" ht="12" customHeight="1">
      <c r="A33" s="492" t="s">
        <v>457</v>
      </c>
      <c r="B33" s="548" t="s">
        <v>458</v>
      </c>
      <c r="C33" s="345">
        <v>83500</v>
      </c>
    </row>
    <row r="34" spans="1:3" s="117" customFormat="1" ht="12" customHeight="1">
      <c r="A34" s="492" t="s">
        <v>282</v>
      </c>
      <c r="B34" s="473" t="s">
        <v>287</v>
      </c>
      <c r="C34" s="345">
        <v>6500</v>
      </c>
    </row>
    <row r="35" spans="1:3" s="117" customFormat="1" ht="12" customHeight="1">
      <c r="A35" s="492" t="s">
        <v>283</v>
      </c>
      <c r="B35" s="473" t="s">
        <v>288</v>
      </c>
      <c r="C35" s="345">
        <v>500</v>
      </c>
    </row>
    <row r="36" spans="1:3" s="117" customFormat="1" ht="12" customHeight="1" thickBot="1">
      <c r="A36" s="493" t="s">
        <v>284</v>
      </c>
      <c r="B36" s="474" t="s">
        <v>289</v>
      </c>
      <c r="C36" s="347">
        <v>500</v>
      </c>
    </row>
    <row r="37" spans="1:3" s="117" customFormat="1" ht="12" customHeight="1" thickBot="1">
      <c r="A37" s="37" t="s">
        <v>23</v>
      </c>
      <c r="B37" s="21" t="s">
        <v>454</v>
      </c>
      <c r="C37" s="343">
        <f>SUM(C38:C48)</f>
        <v>26521</v>
      </c>
    </row>
    <row r="38" spans="1:3" s="117" customFormat="1" ht="12" customHeight="1">
      <c r="A38" s="491" t="s">
        <v>95</v>
      </c>
      <c r="B38" s="472" t="s">
        <v>292</v>
      </c>
      <c r="C38" s="346"/>
    </row>
    <row r="39" spans="1:3" s="117" customFormat="1" ht="12" customHeight="1">
      <c r="A39" s="492" t="s">
        <v>96</v>
      </c>
      <c r="B39" s="473" t="s">
        <v>293</v>
      </c>
      <c r="C39" s="345"/>
    </row>
    <row r="40" spans="1:3" s="117" customFormat="1" ht="12" customHeight="1">
      <c r="A40" s="492" t="s">
        <v>97</v>
      </c>
      <c r="B40" s="473" t="s">
        <v>294</v>
      </c>
      <c r="C40" s="345"/>
    </row>
    <row r="41" spans="1:3" s="117" customFormat="1" ht="12" customHeight="1">
      <c r="A41" s="492" t="s">
        <v>181</v>
      </c>
      <c r="B41" s="473" t="s">
        <v>295</v>
      </c>
      <c r="C41" s="345">
        <v>17200</v>
      </c>
    </row>
    <row r="42" spans="1:3" s="117" customFormat="1" ht="12" customHeight="1">
      <c r="A42" s="492" t="s">
        <v>182</v>
      </c>
      <c r="B42" s="473" t="s">
        <v>296</v>
      </c>
      <c r="C42" s="345"/>
    </row>
    <row r="43" spans="1:3" s="117" customFormat="1" ht="12" customHeight="1">
      <c r="A43" s="492" t="s">
        <v>183</v>
      </c>
      <c r="B43" s="473" t="s">
        <v>297</v>
      </c>
      <c r="C43" s="345"/>
    </row>
    <row r="44" spans="1:3" s="117" customFormat="1" ht="12" customHeight="1">
      <c r="A44" s="492" t="s">
        <v>184</v>
      </c>
      <c r="B44" s="473" t="s">
        <v>298</v>
      </c>
      <c r="C44" s="345">
        <v>9321</v>
      </c>
    </row>
    <row r="45" spans="1:3" s="117" customFormat="1" ht="12" customHeight="1">
      <c r="A45" s="492" t="s">
        <v>185</v>
      </c>
      <c r="B45" s="473" t="s">
        <v>299</v>
      </c>
      <c r="C45" s="345"/>
    </row>
    <row r="46" spans="1:3" s="117" customFormat="1" ht="12" customHeight="1">
      <c r="A46" s="492" t="s">
        <v>290</v>
      </c>
      <c r="B46" s="473" t="s">
        <v>300</v>
      </c>
      <c r="C46" s="348"/>
    </row>
    <row r="47" spans="1:3" s="117" customFormat="1" ht="12" customHeight="1">
      <c r="A47" s="493" t="s">
        <v>291</v>
      </c>
      <c r="B47" s="474" t="s">
        <v>456</v>
      </c>
      <c r="C47" s="458"/>
    </row>
    <row r="48" spans="1:3" s="117" customFormat="1" ht="12" customHeight="1" thickBot="1">
      <c r="A48" s="493" t="s">
        <v>455</v>
      </c>
      <c r="B48" s="474" t="s">
        <v>301</v>
      </c>
      <c r="C48" s="458"/>
    </row>
    <row r="49" spans="1:3" s="117" customFormat="1" ht="12" customHeight="1" thickBot="1">
      <c r="A49" s="37" t="s">
        <v>24</v>
      </c>
      <c r="B49" s="21" t="s">
        <v>302</v>
      </c>
      <c r="C49" s="343">
        <f>SUM(C50:C54)</f>
        <v>0</v>
      </c>
    </row>
    <row r="50" spans="1:3" s="117" customFormat="1" ht="12" customHeight="1">
      <c r="A50" s="491" t="s">
        <v>98</v>
      </c>
      <c r="B50" s="472" t="s">
        <v>306</v>
      </c>
      <c r="C50" s="519"/>
    </row>
    <row r="51" spans="1:3" s="117" customFormat="1" ht="12" customHeight="1">
      <c r="A51" s="492" t="s">
        <v>99</v>
      </c>
      <c r="B51" s="473" t="s">
        <v>307</v>
      </c>
      <c r="C51" s="348"/>
    </row>
    <row r="52" spans="1:3" s="117" customFormat="1" ht="12" customHeight="1">
      <c r="A52" s="492" t="s">
        <v>303</v>
      </c>
      <c r="B52" s="473" t="s">
        <v>308</v>
      </c>
      <c r="C52" s="348"/>
    </row>
    <row r="53" spans="1:3" s="117" customFormat="1" ht="12" customHeight="1">
      <c r="A53" s="492" t="s">
        <v>304</v>
      </c>
      <c r="B53" s="473" t="s">
        <v>309</v>
      </c>
      <c r="C53" s="348"/>
    </row>
    <row r="54" spans="1:3" s="117" customFormat="1" ht="12" customHeight="1" thickBot="1">
      <c r="A54" s="493" t="s">
        <v>305</v>
      </c>
      <c r="B54" s="474" t="s">
        <v>310</v>
      </c>
      <c r="C54" s="458"/>
    </row>
    <row r="55" spans="1:3" s="117" customFormat="1" ht="12" customHeight="1" thickBot="1">
      <c r="A55" s="37" t="s">
        <v>186</v>
      </c>
      <c r="B55" s="21" t="s">
        <v>311</v>
      </c>
      <c r="C55" s="343">
        <f>SUM(C56:C58)</f>
        <v>0</v>
      </c>
    </row>
    <row r="56" spans="1:3" s="117" customFormat="1" ht="12" customHeight="1">
      <c r="A56" s="491" t="s">
        <v>100</v>
      </c>
      <c r="B56" s="472" t="s">
        <v>312</v>
      </c>
      <c r="C56" s="346"/>
    </row>
    <row r="57" spans="1:3" s="117" customFormat="1" ht="12" customHeight="1">
      <c r="A57" s="492" t="s">
        <v>101</v>
      </c>
      <c r="B57" s="473" t="s">
        <v>445</v>
      </c>
      <c r="C57" s="345"/>
    </row>
    <row r="58" spans="1:3" s="117" customFormat="1" ht="12" customHeight="1">
      <c r="A58" s="492" t="s">
        <v>315</v>
      </c>
      <c r="B58" s="473" t="s">
        <v>313</v>
      </c>
      <c r="C58" s="345"/>
    </row>
    <row r="59" spans="1:3" s="117" customFormat="1" ht="12" customHeight="1" thickBot="1">
      <c r="A59" s="493" t="s">
        <v>316</v>
      </c>
      <c r="B59" s="474" t="s">
        <v>314</v>
      </c>
      <c r="C59" s="347"/>
    </row>
    <row r="60" spans="1:3" s="117" customFormat="1" ht="12" customHeight="1" thickBot="1">
      <c r="A60" s="37" t="s">
        <v>26</v>
      </c>
      <c r="B60" s="338" t="s">
        <v>317</v>
      </c>
      <c r="C60" s="343">
        <f>SUM(C61:C63)</f>
        <v>56259</v>
      </c>
    </row>
    <row r="61" spans="1:3" s="117" customFormat="1" ht="12" customHeight="1">
      <c r="A61" s="491" t="s">
        <v>187</v>
      </c>
      <c r="B61" s="472" t="s">
        <v>319</v>
      </c>
      <c r="C61" s="348"/>
    </row>
    <row r="62" spans="1:3" s="117" customFormat="1" ht="12" customHeight="1">
      <c r="A62" s="492" t="s">
        <v>188</v>
      </c>
      <c r="B62" s="473" t="s">
        <v>446</v>
      </c>
      <c r="C62" s="348">
        <v>6000</v>
      </c>
    </row>
    <row r="63" spans="1:3" s="117" customFormat="1" ht="12" customHeight="1">
      <c r="A63" s="492" t="s">
        <v>239</v>
      </c>
      <c r="B63" s="473" t="s">
        <v>320</v>
      </c>
      <c r="C63" s="348">
        <v>50259</v>
      </c>
    </row>
    <row r="64" spans="1:3" s="117" customFormat="1" ht="12" customHeight="1" thickBot="1">
      <c r="A64" s="493" t="s">
        <v>318</v>
      </c>
      <c r="B64" s="474" t="s">
        <v>321</v>
      </c>
      <c r="C64" s="348"/>
    </row>
    <row r="65" spans="1:3" s="117" customFormat="1" ht="12" customHeight="1" thickBot="1">
      <c r="A65" s="37" t="s">
        <v>27</v>
      </c>
      <c r="B65" s="21" t="s">
        <v>322</v>
      </c>
      <c r="C65" s="349">
        <f>+C8+C15+C22+C29+C37+C49+C55+C60</f>
        <v>876323</v>
      </c>
    </row>
    <row r="66" spans="1:3" s="117" customFormat="1" ht="12" customHeight="1" thickBot="1">
      <c r="A66" s="494" t="s">
        <v>413</v>
      </c>
      <c r="B66" s="338" t="s">
        <v>324</v>
      </c>
      <c r="C66" s="343">
        <f>SUM(C67:C69)</f>
        <v>44000</v>
      </c>
    </row>
    <row r="67" spans="1:3" s="117" customFormat="1" ht="12" customHeight="1">
      <c r="A67" s="491" t="s">
        <v>355</v>
      </c>
      <c r="B67" s="472" t="s">
        <v>325</v>
      </c>
      <c r="C67" s="348"/>
    </row>
    <row r="68" spans="1:3" s="117" customFormat="1" ht="12" customHeight="1">
      <c r="A68" s="492" t="s">
        <v>364</v>
      </c>
      <c r="B68" s="473" t="s">
        <v>326</v>
      </c>
      <c r="C68" s="348"/>
    </row>
    <row r="69" spans="1:3" s="117" customFormat="1" ht="12" customHeight="1" thickBot="1">
      <c r="A69" s="493" t="s">
        <v>365</v>
      </c>
      <c r="B69" s="475" t="s">
        <v>327</v>
      </c>
      <c r="C69" s="348">
        <v>44000</v>
      </c>
    </row>
    <row r="70" spans="1:3" s="117" customFormat="1" ht="12" customHeight="1" thickBot="1">
      <c r="A70" s="494" t="s">
        <v>328</v>
      </c>
      <c r="B70" s="338" t="s">
        <v>329</v>
      </c>
      <c r="C70" s="343">
        <f>SUM(C71:C74)</f>
        <v>0</v>
      </c>
    </row>
    <row r="71" spans="1:3" s="117" customFormat="1" ht="12" customHeight="1">
      <c r="A71" s="491" t="s">
        <v>155</v>
      </c>
      <c r="B71" s="472" t="s">
        <v>330</v>
      </c>
      <c r="C71" s="348"/>
    </row>
    <row r="72" spans="1:3" s="117" customFormat="1" ht="12" customHeight="1">
      <c r="A72" s="492" t="s">
        <v>156</v>
      </c>
      <c r="B72" s="473" t="s">
        <v>331</v>
      </c>
      <c r="C72" s="348"/>
    </row>
    <row r="73" spans="1:3" s="117" customFormat="1" ht="12" customHeight="1">
      <c r="A73" s="492" t="s">
        <v>356</v>
      </c>
      <c r="B73" s="473" t="s">
        <v>332</v>
      </c>
      <c r="C73" s="348"/>
    </row>
    <row r="74" spans="1:3" s="117" customFormat="1" ht="12" customHeight="1" thickBot="1">
      <c r="A74" s="493" t="s">
        <v>357</v>
      </c>
      <c r="B74" s="474" t="s">
        <v>333</v>
      </c>
      <c r="C74" s="348"/>
    </row>
    <row r="75" spans="1:3" s="117" customFormat="1" ht="12" customHeight="1" thickBot="1">
      <c r="A75" s="494" t="s">
        <v>334</v>
      </c>
      <c r="B75" s="338" t="s">
        <v>335</v>
      </c>
      <c r="C75" s="343">
        <f>SUM(C76:C77)</f>
        <v>0</v>
      </c>
    </row>
    <row r="76" spans="1:3" s="117" customFormat="1" ht="12" customHeight="1">
      <c r="A76" s="491" t="s">
        <v>358</v>
      </c>
      <c r="B76" s="472" t="s">
        <v>336</v>
      </c>
      <c r="C76" s="348"/>
    </row>
    <row r="77" spans="1:3" s="117" customFormat="1" ht="12" customHeight="1" thickBot="1">
      <c r="A77" s="493" t="s">
        <v>359</v>
      </c>
      <c r="B77" s="474" t="s">
        <v>337</v>
      </c>
      <c r="C77" s="348"/>
    </row>
    <row r="78" spans="1:3" s="116" customFormat="1" ht="12" customHeight="1" thickBot="1">
      <c r="A78" s="494" t="s">
        <v>338</v>
      </c>
      <c r="B78" s="338" t="s">
        <v>339</v>
      </c>
      <c r="C78" s="343">
        <f>SUM(C79:C81)</f>
        <v>0</v>
      </c>
    </row>
    <row r="79" spans="1:3" s="117" customFormat="1" ht="12" customHeight="1">
      <c r="A79" s="491" t="s">
        <v>360</v>
      </c>
      <c r="B79" s="472" t="s">
        <v>340</v>
      </c>
      <c r="C79" s="348"/>
    </row>
    <row r="80" spans="1:3" s="117" customFormat="1" ht="12" customHeight="1">
      <c r="A80" s="492" t="s">
        <v>361</v>
      </c>
      <c r="B80" s="473" t="s">
        <v>341</v>
      </c>
      <c r="C80" s="348"/>
    </row>
    <row r="81" spans="1:3" s="117" customFormat="1" ht="12" customHeight="1" thickBot="1">
      <c r="A81" s="493" t="s">
        <v>362</v>
      </c>
      <c r="B81" s="474" t="s">
        <v>342</v>
      </c>
      <c r="C81" s="348"/>
    </row>
    <row r="82" spans="1:3" s="117" customFormat="1" ht="12" customHeight="1" thickBot="1">
      <c r="A82" s="494" t="s">
        <v>343</v>
      </c>
      <c r="B82" s="338" t="s">
        <v>363</v>
      </c>
      <c r="C82" s="343">
        <f>SUM(C83:C86)</f>
        <v>0</v>
      </c>
    </row>
    <row r="83" spans="1:3" s="117" customFormat="1" ht="12" customHeight="1">
      <c r="A83" s="495" t="s">
        <v>344</v>
      </c>
      <c r="B83" s="472" t="s">
        <v>345</v>
      </c>
      <c r="C83" s="348"/>
    </row>
    <row r="84" spans="1:3" s="117" customFormat="1" ht="12" customHeight="1">
      <c r="A84" s="496" t="s">
        <v>346</v>
      </c>
      <c r="B84" s="473" t="s">
        <v>347</v>
      </c>
      <c r="C84" s="348"/>
    </row>
    <row r="85" spans="1:3" s="117" customFormat="1" ht="12" customHeight="1">
      <c r="A85" s="496" t="s">
        <v>348</v>
      </c>
      <c r="B85" s="473" t="s">
        <v>349</v>
      </c>
      <c r="C85" s="348"/>
    </row>
    <row r="86" spans="1:3" s="116" customFormat="1" ht="12" customHeight="1" thickBot="1">
      <c r="A86" s="497" t="s">
        <v>350</v>
      </c>
      <c r="B86" s="474" t="s">
        <v>351</v>
      </c>
      <c r="C86" s="348"/>
    </row>
    <row r="87" spans="1:3" s="116" customFormat="1" ht="12" customHeight="1" thickBot="1">
      <c r="A87" s="494" t="s">
        <v>352</v>
      </c>
      <c r="B87" s="338" t="s">
        <v>498</v>
      </c>
      <c r="C87" s="520"/>
    </row>
    <row r="88" spans="1:3" s="116" customFormat="1" ht="12" customHeight="1" thickBot="1">
      <c r="A88" s="494" t="s">
        <v>532</v>
      </c>
      <c r="B88" s="338" t="s">
        <v>353</v>
      </c>
      <c r="C88" s="520"/>
    </row>
    <row r="89" spans="1:3" s="116" customFormat="1" ht="12" customHeight="1" thickBot="1">
      <c r="A89" s="494" t="s">
        <v>533</v>
      </c>
      <c r="B89" s="479" t="s">
        <v>501</v>
      </c>
      <c r="C89" s="349">
        <f>+C66+C70+C75+C78+C82+C88+C87</f>
        <v>44000</v>
      </c>
    </row>
    <row r="90" spans="1:3" s="116" customFormat="1" ht="12" customHeight="1" thickBot="1">
      <c r="A90" s="498" t="s">
        <v>534</v>
      </c>
      <c r="B90" s="480" t="s">
        <v>535</v>
      </c>
      <c r="C90" s="349">
        <f>+C65+C89</f>
        <v>920323</v>
      </c>
    </row>
    <row r="91" spans="1:3" s="117" customFormat="1" ht="15" customHeight="1" thickBot="1">
      <c r="A91" s="282"/>
      <c r="B91" s="283"/>
      <c r="C91" s="413"/>
    </row>
    <row r="92" spans="1:3" s="77" customFormat="1" ht="16.5" customHeight="1" thickBot="1">
      <c r="A92" s="286"/>
      <c r="B92" s="287" t="s">
        <v>60</v>
      </c>
      <c r="C92" s="415"/>
    </row>
    <row r="93" spans="1:3" s="118" customFormat="1" ht="12" customHeight="1" thickBot="1">
      <c r="A93" s="464" t="s">
        <v>19</v>
      </c>
      <c r="B93" s="31" t="s">
        <v>539</v>
      </c>
      <c r="C93" s="342">
        <f>+C94+C95+C96+C97+C98+C111</f>
        <v>357593</v>
      </c>
    </row>
    <row r="94" spans="1:3" ht="12" customHeight="1">
      <c r="A94" s="499" t="s">
        <v>102</v>
      </c>
      <c r="B94" s="10" t="s">
        <v>50</v>
      </c>
      <c r="C94" s="344">
        <v>93918</v>
      </c>
    </row>
    <row r="95" spans="1:3" ht="12" customHeight="1">
      <c r="A95" s="492" t="s">
        <v>103</v>
      </c>
      <c r="B95" s="8" t="s">
        <v>189</v>
      </c>
      <c r="C95" s="345">
        <v>15191</v>
      </c>
    </row>
    <row r="96" spans="1:3" ht="12" customHeight="1">
      <c r="A96" s="492" t="s">
        <v>104</v>
      </c>
      <c r="B96" s="8" t="s">
        <v>145</v>
      </c>
      <c r="C96" s="347">
        <v>117067</v>
      </c>
    </row>
    <row r="97" spans="1:3" ht="12" customHeight="1">
      <c r="A97" s="492" t="s">
        <v>105</v>
      </c>
      <c r="B97" s="11" t="s">
        <v>190</v>
      </c>
      <c r="C97" s="347">
        <v>15864</v>
      </c>
    </row>
    <row r="98" spans="1:3" ht="12" customHeight="1">
      <c r="A98" s="492" t="s">
        <v>116</v>
      </c>
      <c r="B98" s="19" t="s">
        <v>191</v>
      </c>
      <c r="C98" s="347">
        <v>115553</v>
      </c>
    </row>
    <row r="99" spans="1:3" ht="12" customHeight="1">
      <c r="A99" s="492" t="s">
        <v>106</v>
      </c>
      <c r="B99" s="8" t="s">
        <v>536</v>
      </c>
      <c r="C99" s="347"/>
    </row>
    <row r="100" spans="1:3" ht="12" customHeight="1">
      <c r="A100" s="492" t="s">
        <v>107</v>
      </c>
      <c r="B100" s="172" t="s">
        <v>464</v>
      </c>
      <c r="C100" s="347"/>
    </row>
    <row r="101" spans="1:3" ht="12" customHeight="1">
      <c r="A101" s="492" t="s">
        <v>117</v>
      </c>
      <c r="B101" s="172" t="s">
        <v>463</v>
      </c>
      <c r="C101" s="347"/>
    </row>
    <row r="102" spans="1:3" ht="12" customHeight="1">
      <c r="A102" s="492" t="s">
        <v>118</v>
      </c>
      <c r="B102" s="172" t="s">
        <v>369</v>
      </c>
      <c r="C102" s="347"/>
    </row>
    <row r="103" spans="1:3" ht="12" customHeight="1">
      <c r="A103" s="492" t="s">
        <v>119</v>
      </c>
      <c r="B103" s="173" t="s">
        <v>370</v>
      </c>
      <c r="C103" s="347"/>
    </row>
    <row r="104" spans="1:3" ht="12" customHeight="1">
      <c r="A104" s="492" t="s">
        <v>120</v>
      </c>
      <c r="B104" s="173" t="s">
        <v>371</v>
      </c>
      <c r="C104" s="347"/>
    </row>
    <row r="105" spans="1:3" ht="12" customHeight="1">
      <c r="A105" s="492" t="s">
        <v>122</v>
      </c>
      <c r="B105" s="172" t="s">
        <v>372</v>
      </c>
      <c r="C105" s="347">
        <v>112553</v>
      </c>
    </row>
    <row r="106" spans="1:3" ht="12" customHeight="1">
      <c r="A106" s="492" t="s">
        <v>192</v>
      </c>
      <c r="B106" s="172" t="s">
        <v>373</v>
      </c>
      <c r="C106" s="347"/>
    </row>
    <row r="107" spans="1:3" ht="12" customHeight="1">
      <c r="A107" s="492" t="s">
        <v>367</v>
      </c>
      <c r="B107" s="173" t="s">
        <v>374</v>
      </c>
      <c r="C107" s="347"/>
    </row>
    <row r="108" spans="1:3" ht="12" customHeight="1">
      <c r="A108" s="500" t="s">
        <v>368</v>
      </c>
      <c r="B108" s="174" t="s">
        <v>375</v>
      </c>
      <c r="C108" s="347"/>
    </row>
    <row r="109" spans="1:3" ht="12" customHeight="1">
      <c r="A109" s="492" t="s">
        <v>461</v>
      </c>
      <c r="B109" s="174" t="s">
        <v>376</v>
      </c>
      <c r="C109" s="347"/>
    </row>
    <row r="110" spans="1:3" ht="12" customHeight="1">
      <c r="A110" s="492" t="s">
        <v>462</v>
      </c>
      <c r="B110" s="173" t="s">
        <v>377</v>
      </c>
      <c r="C110" s="345">
        <v>3000</v>
      </c>
    </row>
    <row r="111" spans="1:3" ht="12" customHeight="1">
      <c r="A111" s="492" t="s">
        <v>466</v>
      </c>
      <c r="B111" s="11" t="s">
        <v>51</v>
      </c>
      <c r="C111" s="345"/>
    </row>
    <row r="112" spans="1:3" ht="12" customHeight="1">
      <c r="A112" s="493" t="s">
        <v>467</v>
      </c>
      <c r="B112" s="8" t="s">
        <v>537</v>
      </c>
      <c r="C112" s="347"/>
    </row>
    <row r="113" spans="1:3" ht="12" customHeight="1" thickBot="1">
      <c r="A113" s="501" t="s">
        <v>468</v>
      </c>
      <c r="B113" s="175" t="s">
        <v>538</v>
      </c>
      <c r="C113" s="351"/>
    </row>
    <row r="114" spans="1:3" ht="12" customHeight="1" thickBot="1">
      <c r="A114" s="37" t="s">
        <v>20</v>
      </c>
      <c r="B114" s="30" t="s">
        <v>378</v>
      </c>
      <c r="C114" s="343">
        <f>+C115+C117+C119</f>
        <v>410944</v>
      </c>
    </row>
    <row r="115" spans="1:3" ht="12" customHeight="1">
      <c r="A115" s="491" t="s">
        <v>108</v>
      </c>
      <c r="B115" s="8" t="s">
        <v>237</v>
      </c>
      <c r="C115" s="346">
        <v>129735</v>
      </c>
    </row>
    <row r="116" spans="1:3" ht="12" customHeight="1">
      <c r="A116" s="491" t="s">
        <v>109</v>
      </c>
      <c r="B116" s="12" t="s">
        <v>382</v>
      </c>
      <c r="C116" s="346">
        <v>107477</v>
      </c>
    </row>
    <row r="117" spans="1:3" ht="12" customHeight="1">
      <c r="A117" s="491" t="s">
        <v>110</v>
      </c>
      <c r="B117" s="12" t="s">
        <v>193</v>
      </c>
      <c r="C117" s="345">
        <v>214183</v>
      </c>
    </row>
    <row r="118" spans="1:3" ht="12" customHeight="1">
      <c r="A118" s="491" t="s">
        <v>111</v>
      </c>
      <c r="B118" s="12" t="s">
        <v>383</v>
      </c>
      <c r="C118" s="312">
        <v>209183</v>
      </c>
    </row>
    <row r="119" spans="1:3" ht="12" customHeight="1">
      <c r="A119" s="491" t="s">
        <v>112</v>
      </c>
      <c r="B119" s="340" t="s">
        <v>240</v>
      </c>
      <c r="C119" s="312">
        <v>67026</v>
      </c>
    </row>
    <row r="120" spans="1:3" ht="12" customHeight="1">
      <c r="A120" s="491" t="s">
        <v>121</v>
      </c>
      <c r="B120" s="339" t="s">
        <v>447</v>
      </c>
      <c r="C120" s="312"/>
    </row>
    <row r="121" spans="1:3" ht="12" customHeight="1">
      <c r="A121" s="491" t="s">
        <v>123</v>
      </c>
      <c r="B121" s="468" t="s">
        <v>388</v>
      </c>
      <c r="C121" s="312"/>
    </row>
    <row r="122" spans="1:3" ht="12" customHeight="1">
      <c r="A122" s="491" t="s">
        <v>194</v>
      </c>
      <c r="B122" s="173" t="s">
        <v>371</v>
      </c>
      <c r="C122" s="312"/>
    </row>
    <row r="123" spans="1:3" ht="12" customHeight="1">
      <c r="A123" s="491" t="s">
        <v>195</v>
      </c>
      <c r="B123" s="173" t="s">
        <v>387</v>
      </c>
      <c r="C123" s="312"/>
    </row>
    <row r="124" spans="1:3" ht="12" customHeight="1">
      <c r="A124" s="491" t="s">
        <v>196</v>
      </c>
      <c r="B124" s="173" t="s">
        <v>386</v>
      </c>
      <c r="C124" s="312">
        <v>44211</v>
      </c>
    </row>
    <row r="125" spans="1:3" ht="12" customHeight="1">
      <c r="A125" s="491" t="s">
        <v>379</v>
      </c>
      <c r="B125" s="173" t="s">
        <v>374</v>
      </c>
      <c r="C125" s="312">
        <v>6000</v>
      </c>
    </row>
    <row r="126" spans="1:3" ht="12" customHeight="1">
      <c r="A126" s="491" t="s">
        <v>380</v>
      </c>
      <c r="B126" s="173" t="s">
        <v>385</v>
      </c>
      <c r="C126" s="312"/>
    </row>
    <row r="127" spans="1:3" ht="12" customHeight="1" thickBot="1">
      <c r="A127" s="500" t="s">
        <v>381</v>
      </c>
      <c r="B127" s="173" t="s">
        <v>384</v>
      </c>
      <c r="C127" s="314">
        <v>16815</v>
      </c>
    </row>
    <row r="128" spans="1:3" ht="12" customHeight="1" thickBot="1">
      <c r="A128" s="37" t="s">
        <v>21</v>
      </c>
      <c r="B128" s="153" t="s">
        <v>471</v>
      </c>
      <c r="C128" s="343">
        <f>+C93+C114</f>
        <v>768537</v>
      </c>
    </row>
    <row r="129" spans="1:3" ht="12" customHeight="1" thickBot="1">
      <c r="A129" s="37" t="s">
        <v>22</v>
      </c>
      <c r="B129" s="153" t="s">
        <v>472</v>
      </c>
      <c r="C129" s="343">
        <f>+C130+C131+C132</f>
        <v>44000</v>
      </c>
    </row>
    <row r="130" spans="1:3" s="118" customFormat="1" ht="12" customHeight="1">
      <c r="A130" s="491" t="s">
        <v>279</v>
      </c>
      <c r="B130" s="9" t="s">
        <v>542</v>
      </c>
      <c r="C130" s="312"/>
    </row>
    <row r="131" spans="1:3" ht="12" customHeight="1">
      <c r="A131" s="491" t="s">
        <v>282</v>
      </c>
      <c r="B131" s="9" t="s">
        <v>480</v>
      </c>
      <c r="C131" s="312"/>
    </row>
    <row r="132" spans="1:3" ht="12" customHeight="1" thickBot="1">
      <c r="A132" s="500" t="s">
        <v>283</v>
      </c>
      <c r="B132" s="7" t="s">
        <v>541</v>
      </c>
      <c r="C132" s="312">
        <v>44000</v>
      </c>
    </row>
    <row r="133" spans="1:3" ht="12" customHeight="1" thickBot="1">
      <c r="A133" s="37" t="s">
        <v>23</v>
      </c>
      <c r="B133" s="153" t="s">
        <v>473</v>
      </c>
      <c r="C133" s="343">
        <f>+C134+C135+C136+C137+C138+C139</f>
        <v>0</v>
      </c>
    </row>
    <row r="134" spans="1:3" ht="12" customHeight="1">
      <c r="A134" s="491" t="s">
        <v>95</v>
      </c>
      <c r="B134" s="9" t="s">
        <v>482</v>
      </c>
      <c r="C134" s="312"/>
    </row>
    <row r="135" spans="1:3" ht="12" customHeight="1">
      <c r="A135" s="491" t="s">
        <v>96</v>
      </c>
      <c r="B135" s="9" t="s">
        <v>474</v>
      </c>
      <c r="C135" s="312"/>
    </row>
    <row r="136" spans="1:3" ht="12" customHeight="1">
      <c r="A136" s="491" t="s">
        <v>97</v>
      </c>
      <c r="B136" s="9" t="s">
        <v>475</v>
      </c>
      <c r="C136" s="312"/>
    </row>
    <row r="137" spans="1:3" ht="12" customHeight="1">
      <c r="A137" s="491" t="s">
        <v>181</v>
      </c>
      <c r="B137" s="9" t="s">
        <v>540</v>
      </c>
      <c r="C137" s="312"/>
    </row>
    <row r="138" spans="1:3" ht="12" customHeight="1">
      <c r="A138" s="491" t="s">
        <v>182</v>
      </c>
      <c r="B138" s="9" t="s">
        <v>477</v>
      </c>
      <c r="C138" s="312"/>
    </row>
    <row r="139" spans="1:3" s="118" customFormat="1" ht="12" customHeight="1" thickBot="1">
      <c r="A139" s="500" t="s">
        <v>183</v>
      </c>
      <c r="B139" s="7" t="s">
        <v>478</v>
      </c>
      <c r="C139" s="312"/>
    </row>
    <row r="140" spans="1:11" ht="12" customHeight="1" thickBot="1">
      <c r="A140" s="37" t="s">
        <v>24</v>
      </c>
      <c r="B140" s="153" t="s">
        <v>567</v>
      </c>
      <c r="C140" s="349">
        <f>+C141+C142+C144+C145+C143</f>
        <v>107786</v>
      </c>
      <c r="K140" s="294"/>
    </row>
    <row r="141" spans="1:3" ht="12.75">
      <c r="A141" s="491" t="s">
        <v>98</v>
      </c>
      <c r="B141" s="9" t="s">
        <v>389</v>
      </c>
      <c r="C141" s="312"/>
    </row>
    <row r="142" spans="1:3" ht="12" customHeight="1">
      <c r="A142" s="491" t="s">
        <v>99</v>
      </c>
      <c r="B142" s="9" t="s">
        <v>390</v>
      </c>
      <c r="C142" s="312"/>
    </row>
    <row r="143" spans="1:3" ht="12" customHeight="1">
      <c r="A143" s="491" t="s">
        <v>303</v>
      </c>
      <c r="B143" s="9" t="s">
        <v>566</v>
      </c>
      <c r="C143" s="312">
        <v>107786</v>
      </c>
    </row>
    <row r="144" spans="1:3" s="118" customFormat="1" ht="12" customHeight="1">
      <c r="A144" s="491" t="s">
        <v>304</v>
      </c>
      <c r="B144" s="9" t="s">
        <v>487</v>
      </c>
      <c r="C144" s="312"/>
    </row>
    <row r="145" spans="1:3" s="118" customFormat="1" ht="12" customHeight="1" thickBot="1">
      <c r="A145" s="500" t="s">
        <v>305</v>
      </c>
      <c r="B145" s="7" t="s">
        <v>409</v>
      </c>
      <c r="C145" s="312"/>
    </row>
    <row r="146" spans="1:3" s="118" customFormat="1" ht="12" customHeight="1" thickBot="1">
      <c r="A146" s="37" t="s">
        <v>25</v>
      </c>
      <c r="B146" s="153" t="s">
        <v>488</v>
      </c>
      <c r="C146" s="352">
        <f>+C147+C148+C149+C150+C151</f>
        <v>0</v>
      </c>
    </row>
    <row r="147" spans="1:3" s="118" customFormat="1" ht="12" customHeight="1">
      <c r="A147" s="491" t="s">
        <v>100</v>
      </c>
      <c r="B147" s="9" t="s">
        <v>483</v>
      </c>
      <c r="C147" s="312"/>
    </row>
    <row r="148" spans="1:3" s="118" customFormat="1" ht="12" customHeight="1">
      <c r="A148" s="491" t="s">
        <v>101</v>
      </c>
      <c r="B148" s="9" t="s">
        <v>490</v>
      </c>
      <c r="C148" s="312"/>
    </row>
    <row r="149" spans="1:3" s="118" customFormat="1" ht="12" customHeight="1">
      <c r="A149" s="491" t="s">
        <v>315</v>
      </c>
      <c r="B149" s="9" t="s">
        <v>485</v>
      </c>
      <c r="C149" s="312"/>
    </row>
    <row r="150" spans="1:3" s="118" customFormat="1" ht="12" customHeight="1">
      <c r="A150" s="491" t="s">
        <v>316</v>
      </c>
      <c r="B150" s="9" t="s">
        <v>543</v>
      </c>
      <c r="C150" s="312"/>
    </row>
    <row r="151" spans="1:3" ht="12.75" customHeight="1" thickBot="1">
      <c r="A151" s="500" t="s">
        <v>489</v>
      </c>
      <c r="B151" s="7" t="s">
        <v>492</v>
      </c>
      <c r="C151" s="314"/>
    </row>
    <row r="152" spans="1:3" ht="12.75" customHeight="1" thickBot="1">
      <c r="A152" s="558" t="s">
        <v>26</v>
      </c>
      <c r="B152" s="153" t="s">
        <v>493</v>
      </c>
      <c r="C152" s="352"/>
    </row>
    <row r="153" spans="1:3" ht="12.75" customHeight="1" thickBot="1">
      <c r="A153" s="558" t="s">
        <v>27</v>
      </c>
      <c r="B153" s="153" t="s">
        <v>494</v>
      </c>
      <c r="C153" s="352"/>
    </row>
    <row r="154" spans="1:3" ht="12" customHeight="1" thickBot="1">
      <c r="A154" s="37" t="s">
        <v>28</v>
      </c>
      <c r="B154" s="153" t="s">
        <v>496</v>
      </c>
      <c r="C154" s="482">
        <f>+C129+C133+C140+C146+C152+C153</f>
        <v>151786</v>
      </c>
    </row>
    <row r="155" spans="1:3" ht="15" customHeight="1" thickBot="1">
      <c r="A155" s="502" t="s">
        <v>29</v>
      </c>
      <c r="B155" s="434" t="s">
        <v>495</v>
      </c>
      <c r="C155" s="482">
        <f>+C128+C154</f>
        <v>920323</v>
      </c>
    </row>
    <row r="156" spans="1:3" ht="13.5" thickBot="1">
      <c r="A156" s="442"/>
      <c r="B156" s="443"/>
      <c r="C156" s="444"/>
    </row>
    <row r="157" spans="1:3" ht="15" customHeight="1" thickBot="1">
      <c r="A157" s="291" t="s">
        <v>544</v>
      </c>
      <c r="B157" s="292"/>
      <c r="C157" s="150">
        <v>4</v>
      </c>
    </row>
    <row r="158" spans="1:3" ht="14.25" customHeight="1" thickBot="1">
      <c r="A158" s="291" t="s">
        <v>212</v>
      </c>
      <c r="B158" s="292"/>
      <c r="C158" s="150">
        <v>80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7"/>
  <sheetViews>
    <sheetView zoomScale="130" zoomScaleNormal="130" zoomScaleSheetLayoutView="85" workbookViewId="0" topLeftCell="A1">
      <selection activeCell="B7" sqref="B7"/>
    </sheetView>
  </sheetViews>
  <sheetFormatPr defaultColWidth="9.00390625" defaultRowHeight="12.75"/>
  <cols>
    <col min="1" max="1" width="19.50390625" style="445" customWidth="1"/>
    <col min="2" max="2" width="72.00390625" style="446" customWidth="1"/>
    <col min="3" max="3" width="25.00390625" style="447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tr">
        <f>+CONCATENATE("9.1.1. melléklet a4/",LEFT(ÖSSZEFÜGGÉSEK!A5,4),". (III. 2.) önkormányzati rendelethez")</f>
        <v>9.1.1. melléklet a4/2015. (III. 2.) önkormányzati rendelethez</v>
      </c>
    </row>
    <row r="2" spans="1:3" s="114" customFormat="1" ht="21" customHeight="1">
      <c r="A2" s="462" t="s">
        <v>65</v>
      </c>
      <c r="B2" s="404" t="s">
        <v>634</v>
      </c>
      <c r="C2" s="406" t="s">
        <v>55</v>
      </c>
    </row>
    <row r="3" spans="1:3" s="114" customFormat="1" ht="16.5" thickBot="1">
      <c r="A3" s="271" t="s">
        <v>209</v>
      </c>
      <c r="B3" s="405" t="s">
        <v>448</v>
      </c>
      <c r="C3" s="557" t="s">
        <v>62</v>
      </c>
    </row>
    <row r="4" spans="1:3" s="1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407" t="s">
        <v>58</v>
      </c>
    </row>
    <row r="6" spans="1:3" s="77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77" customFormat="1" ht="15.75" customHeight="1" thickBot="1">
      <c r="A7" s="276"/>
      <c r="B7" s="277" t="s">
        <v>59</v>
      </c>
      <c r="C7" s="408"/>
    </row>
    <row r="8" spans="1:3" s="77" customFormat="1" ht="12" customHeight="1" thickBot="1">
      <c r="A8" s="37" t="s">
        <v>19</v>
      </c>
      <c r="B8" s="21" t="s">
        <v>263</v>
      </c>
      <c r="C8" s="343">
        <f>+C9+C10+C11+C12+C13+C14</f>
        <v>223332</v>
      </c>
    </row>
    <row r="9" spans="1:3" s="116" customFormat="1" ht="12" customHeight="1">
      <c r="A9" s="491" t="s">
        <v>102</v>
      </c>
      <c r="B9" s="472" t="s">
        <v>264</v>
      </c>
      <c r="C9" s="346">
        <v>128957</v>
      </c>
    </row>
    <row r="10" spans="1:3" s="117" customFormat="1" ht="12" customHeight="1">
      <c r="A10" s="492" t="s">
        <v>103</v>
      </c>
      <c r="B10" s="473" t="s">
        <v>265</v>
      </c>
      <c r="C10" s="345">
        <v>74418</v>
      </c>
    </row>
    <row r="11" spans="1:3" s="117" customFormat="1" ht="12" customHeight="1">
      <c r="A11" s="492" t="s">
        <v>104</v>
      </c>
      <c r="B11" s="473" t="s">
        <v>266</v>
      </c>
      <c r="C11" s="345">
        <v>15864</v>
      </c>
    </row>
    <row r="12" spans="1:3" s="117" customFormat="1" ht="12" customHeight="1">
      <c r="A12" s="492" t="s">
        <v>105</v>
      </c>
      <c r="B12" s="473" t="s">
        <v>267</v>
      </c>
      <c r="C12" s="345">
        <v>3869</v>
      </c>
    </row>
    <row r="13" spans="1:3" s="117" customFormat="1" ht="12" customHeight="1">
      <c r="A13" s="492" t="s">
        <v>154</v>
      </c>
      <c r="B13" s="473" t="s">
        <v>530</v>
      </c>
      <c r="C13" s="345">
        <v>224</v>
      </c>
    </row>
    <row r="14" spans="1:3" s="116" customFormat="1" ht="12" customHeight="1" thickBot="1">
      <c r="A14" s="493" t="s">
        <v>106</v>
      </c>
      <c r="B14" s="474" t="s">
        <v>453</v>
      </c>
      <c r="C14" s="345"/>
    </row>
    <row r="15" spans="1:3" s="116" customFormat="1" ht="12" customHeight="1" thickBot="1">
      <c r="A15" s="37" t="s">
        <v>20</v>
      </c>
      <c r="B15" s="338" t="s">
        <v>268</v>
      </c>
      <c r="C15" s="343">
        <f>+C16+C17+C18+C19+C20</f>
        <v>137515</v>
      </c>
    </row>
    <row r="16" spans="1:3" s="116" customFormat="1" ht="12" customHeight="1">
      <c r="A16" s="491" t="s">
        <v>108</v>
      </c>
      <c r="B16" s="472" t="s">
        <v>269</v>
      </c>
      <c r="C16" s="346"/>
    </row>
    <row r="17" spans="1:3" s="116" customFormat="1" ht="12" customHeight="1">
      <c r="A17" s="492" t="s">
        <v>109</v>
      </c>
      <c r="B17" s="473" t="s">
        <v>270</v>
      </c>
      <c r="C17" s="345"/>
    </row>
    <row r="18" spans="1:3" s="116" customFormat="1" ht="12" customHeight="1">
      <c r="A18" s="492" t="s">
        <v>110</v>
      </c>
      <c r="B18" s="473" t="s">
        <v>441</v>
      </c>
      <c r="C18" s="345"/>
    </row>
    <row r="19" spans="1:3" s="116" customFormat="1" ht="12" customHeight="1">
      <c r="A19" s="492" t="s">
        <v>111</v>
      </c>
      <c r="B19" s="473" t="s">
        <v>442</v>
      </c>
      <c r="C19" s="345"/>
    </row>
    <row r="20" spans="1:3" s="116" customFormat="1" ht="12" customHeight="1">
      <c r="A20" s="492" t="s">
        <v>112</v>
      </c>
      <c r="B20" s="473" t="s">
        <v>271</v>
      </c>
      <c r="C20" s="345">
        <v>137515</v>
      </c>
    </row>
    <row r="21" spans="1:3" s="117" customFormat="1" ht="12" customHeight="1" thickBot="1">
      <c r="A21" s="493" t="s">
        <v>121</v>
      </c>
      <c r="B21" s="474" t="s">
        <v>272</v>
      </c>
      <c r="C21" s="347">
        <v>40508</v>
      </c>
    </row>
    <row r="22" spans="1:3" s="117" customFormat="1" ht="12" customHeight="1" thickBot="1">
      <c r="A22" s="37" t="s">
        <v>21</v>
      </c>
      <c r="B22" s="21" t="s">
        <v>273</v>
      </c>
      <c r="C22" s="343">
        <f>+C23+C24+C25+C26+C27</f>
        <v>341696</v>
      </c>
    </row>
    <row r="23" spans="1:3" s="117" customFormat="1" ht="12" customHeight="1">
      <c r="A23" s="491" t="s">
        <v>91</v>
      </c>
      <c r="B23" s="472" t="s">
        <v>274</v>
      </c>
      <c r="C23" s="346"/>
    </row>
    <row r="24" spans="1:3" s="116" customFormat="1" ht="12" customHeight="1">
      <c r="A24" s="492" t="s">
        <v>92</v>
      </c>
      <c r="B24" s="473" t="s">
        <v>275</v>
      </c>
      <c r="C24" s="345"/>
    </row>
    <row r="25" spans="1:3" s="117" customFormat="1" ht="12" customHeight="1">
      <c r="A25" s="492" t="s">
        <v>93</v>
      </c>
      <c r="B25" s="473" t="s">
        <v>443</v>
      </c>
      <c r="C25" s="345"/>
    </row>
    <row r="26" spans="1:3" s="117" customFormat="1" ht="12" customHeight="1">
      <c r="A26" s="492" t="s">
        <v>94</v>
      </c>
      <c r="B26" s="473" t="s">
        <v>444</v>
      </c>
      <c r="C26" s="345"/>
    </row>
    <row r="27" spans="1:3" s="117" customFormat="1" ht="12" customHeight="1">
      <c r="A27" s="492" t="s">
        <v>177</v>
      </c>
      <c r="B27" s="473" t="s">
        <v>276</v>
      </c>
      <c r="C27" s="345">
        <v>341696</v>
      </c>
    </row>
    <row r="28" spans="1:3" s="117" customFormat="1" ht="12" customHeight="1" thickBot="1">
      <c r="A28" s="493" t="s">
        <v>178</v>
      </c>
      <c r="B28" s="474" t="s">
        <v>277</v>
      </c>
      <c r="C28" s="347">
        <v>341696</v>
      </c>
    </row>
    <row r="29" spans="1:3" s="117" customFormat="1" ht="12" customHeight="1" thickBot="1">
      <c r="A29" s="37" t="s">
        <v>179</v>
      </c>
      <c r="B29" s="21" t="s">
        <v>278</v>
      </c>
      <c r="C29" s="349">
        <f>+C30+C34+C35+C36</f>
        <v>26974</v>
      </c>
    </row>
    <row r="30" spans="1:3" s="117" customFormat="1" ht="12" customHeight="1">
      <c r="A30" s="491" t="s">
        <v>279</v>
      </c>
      <c r="B30" s="472" t="s">
        <v>531</v>
      </c>
      <c r="C30" s="467">
        <f>+C31+C32+C33</f>
        <v>19474</v>
      </c>
    </row>
    <row r="31" spans="1:3" s="117" customFormat="1" ht="12" customHeight="1">
      <c r="A31" s="492" t="s">
        <v>280</v>
      </c>
      <c r="B31" s="473" t="s">
        <v>285</v>
      </c>
      <c r="C31" s="345"/>
    </row>
    <row r="32" spans="1:3" s="117" customFormat="1" ht="12" customHeight="1">
      <c r="A32" s="492" t="s">
        <v>281</v>
      </c>
      <c r="B32" s="473" t="s">
        <v>286</v>
      </c>
      <c r="C32" s="345"/>
    </row>
    <row r="33" spans="1:3" s="117" customFormat="1" ht="12" customHeight="1">
      <c r="A33" s="492" t="s">
        <v>457</v>
      </c>
      <c r="B33" s="548" t="s">
        <v>458</v>
      </c>
      <c r="C33" s="345">
        <v>19474</v>
      </c>
    </row>
    <row r="34" spans="1:3" s="117" customFormat="1" ht="12" customHeight="1">
      <c r="A34" s="492" t="s">
        <v>282</v>
      </c>
      <c r="B34" s="473" t="s">
        <v>287</v>
      </c>
      <c r="C34" s="345">
        <v>6500</v>
      </c>
    </row>
    <row r="35" spans="1:3" s="117" customFormat="1" ht="12" customHeight="1">
      <c r="A35" s="492" t="s">
        <v>283</v>
      </c>
      <c r="B35" s="473" t="s">
        <v>288</v>
      </c>
      <c r="C35" s="345">
        <v>500</v>
      </c>
    </row>
    <row r="36" spans="1:3" s="117" customFormat="1" ht="12" customHeight="1" thickBot="1">
      <c r="A36" s="493" t="s">
        <v>284</v>
      </c>
      <c r="B36" s="474" t="s">
        <v>289</v>
      </c>
      <c r="C36" s="347">
        <v>500</v>
      </c>
    </row>
    <row r="37" spans="1:3" s="117" customFormat="1" ht="12" customHeight="1" thickBot="1">
      <c r="A37" s="37" t="s">
        <v>23</v>
      </c>
      <c r="B37" s="21" t="s">
        <v>454</v>
      </c>
      <c r="C37" s="343">
        <f>SUM(C38:C48)</f>
        <v>26521</v>
      </c>
    </row>
    <row r="38" spans="1:3" s="117" customFormat="1" ht="12" customHeight="1">
      <c r="A38" s="491" t="s">
        <v>95</v>
      </c>
      <c r="B38" s="472" t="s">
        <v>292</v>
      </c>
      <c r="C38" s="346"/>
    </row>
    <row r="39" spans="1:3" s="117" customFormat="1" ht="12" customHeight="1">
      <c r="A39" s="492" t="s">
        <v>96</v>
      </c>
      <c r="B39" s="473" t="s">
        <v>293</v>
      </c>
      <c r="C39" s="345"/>
    </row>
    <row r="40" spans="1:3" s="117" customFormat="1" ht="12" customHeight="1">
      <c r="A40" s="492" t="s">
        <v>97</v>
      </c>
      <c r="B40" s="473" t="s">
        <v>294</v>
      </c>
      <c r="C40" s="345"/>
    </row>
    <row r="41" spans="1:3" s="117" customFormat="1" ht="12" customHeight="1">
      <c r="A41" s="492" t="s">
        <v>181</v>
      </c>
      <c r="B41" s="473" t="s">
        <v>295</v>
      </c>
      <c r="C41" s="345">
        <v>17200</v>
      </c>
    </row>
    <row r="42" spans="1:3" s="117" customFormat="1" ht="12" customHeight="1">
      <c r="A42" s="492" t="s">
        <v>182</v>
      </c>
      <c r="B42" s="473" t="s">
        <v>296</v>
      </c>
      <c r="C42" s="345"/>
    </row>
    <row r="43" spans="1:3" s="117" customFormat="1" ht="12" customHeight="1">
      <c r="A43" s="492" t="s">
        <v>183</v>
      </c>
      <c r="B43" s="473" t="s">
        <v>297</v>
      </c>
      <c r="C43" s="345"/>
    </row>
    <row r="44" spans="1:3" s="117" customFormat="1" ht="12" customHeight="1">
      <c r="A44" s="492" t="s">
        <v>184</v>
      </c>
      <c r="B44" s="473" t="s">
        <v>298</v>
      </c>
      <c r="C44" s="345">
        <v>9321</v>
      </c>
    </row>
    <row r="45" spans="1:3" s="117" customFormat="1" ht="12" customHeight="1">
      <c r="A45" s="492" t="s">
        <v>185</v>
      </c>
      <c r="B45" s="473" t="s">
        <v>299</v>
      </c>
      <c r="C45" s="345"/>
    </row>
    <row r="46" spans="1:3" s="117" customFormat="1" ht="12" customHeight="1">
      <c r="A46" s="492" t="s">
        <v>290</v>
      </c>
      <c r="B46" s="473" t="s">
        <v>300</v>
      </c>
      <c r="C46" s="348"/>
    </row>
    <row r="47" spans="1:3" s="117" customFormat="1" ht="12" customHeight="1">
      <c r="A47" s="493" t="s">
        <v>291</v>
      </c>
      <c r="B47" s="474" t="s">
        <v>456</v>
      </c>
      <c r="C47" s="458"/>
    </row>
    <row r="48" spans="1:3" s="117" customFormat="1" ht="12" customHeight="1" thickBot="1">
      <c r="A48" s="493" t="s">
        <v>455</v>
      </c>
      <c r="B48" s="474" t="s">
        <v>301</v>
      </c>
      <c r="C48" s="458"/>
    </row>
    <row r="49" spans="1:3" s="117" customFormat="1" ht="12" customHeight="1" thickBot="1">
      <c r="A49" s="37" t="s">
        <v>24</v>
      </c>
      <c r="B49" s="21" t="s">
        <v>302</v>
      </c>
      <c r="C49" s="343">
        <f>SUM(C50:C54)</f>
        <v>0</v>
      </c>
    </row>
    <row r="50" spans="1:3" s="117" customFormat="1" ht="12" customHeight="1">
      <c r="A50" s="491" t="s">
        <v>98</v>
      </c>
      <c r="B50" s="472" t="s">
        <v>306</v>
      </c>
      <c r="C50" s="519"/>
    </row>
    <row r="51" spans="1:3" s="117" customFormat="1" ht="12" customHeight="1">
      <c r="A51" s="492" t="s">
        <v>99</v>
      </c>
      <c r="B51" s="473" t="s">
        <v>307</v>
      </c>
      <c r="C51" s="348"/>
    </row>
    <row r="52" spans="1:3" s="117" customFormat="1" ht="12" customHeight="1">
      <c r="A52" s="492" t="s">
        <v>303</v>
      </c>
      <c r="B52" s="473" t="s">
        <v>308</v>
      </c>
      <c r="C52" s="348"/>
    </row>
    <row r="53" spans="1:3" s="117" customFormat="1" ht="12" customHeight="1">
      <c r="A53" s="492" t="s">
        <v>304</v>
      </c>
      <c r="B53" s="473" t="s">
        <v>309</v>
      </c>
      <c r="C53" s="348"/>
    </row>
    <row r="54" spans="1:3" s="117" customFormat="1" ht="12" customHeight="1" thickBot="1">
      <c r="A54" s="493" t="s">
        <v>305</v>
      </c>
      <c r="B54" s="474" t="s">
        <v>310</v>
      </c>
      <c r="C54" s="458"/>
    </row>
    <row r="55" spans="1:3" s="117" customFormat="1" ht="12" customHeight="1" thickBot="1">
      <c r="A55" s="37" t="s">
        <v>186</v>
      </c>
      <c r="B55" s="21" t="s">
        <v>311</v>
      </c>
      <c r="C55" s="343">
        <f>SUM(C56:C58)</f>
        <v>50259</v>
      </c>
    </row>
    <row r="56" spans="1:3" s="117" customFormat="1" ht="12" customHeight="1">
      <c r="A56" s="491" t="s">
        <v>100</v>
      </c>
      <c r="B56" s="472" t="s">
        <v>312</v>
      </c>
      <c r="C56" s="346"/>
    </row>
    <row r="57" spans="1:3" s="117" customFormat="1" ht="12" customHeight="1">
      <c r="A57" s="492" t="s">
        <v>101</v>
      </c>
      <c r="B57" s="473" t="s">
        <v>445</v>
      </c>
      <c r="C57" s="345"/>
    </row>
    <row r="58" spans="1:3" s="117" customFormat="1" ht="12" customHeight="1">
      <c r="A58" s="492" t="s">
        <v>315</v>
      </c>
      <c r="B58" s="473" t="s">
        <v>313</v>
      </c>
      <c r="C58" s="345">
        <v>50259</v>
      </c>
    </row>
    <row r="59" spans="1:3" s="117" customFormat="1" ht="12" customHeight="1" thickBot="1">
      <c r="A59" s="493" t="s">
        <v>316</v>
      </c>
      <c r="B59" s="474" t="s">
        <v>314</v>
      </c>
      <c r="C59" s="347"/>
    </row>
    <row r="60" spans="1:3" s="117" customFormat="1" ht="12" customHeight="1" thickBot="1">
      <c r="A60" s="37" t="s">
        <v>26</v>
      </c>
      <c r="B60" s="338" t="s">
        <v>317</v>
      </c>
      <c r="C60" s="343">
        <f>SUM(C61:C63)</f>
        <v>0</v>
      </c>
    </row>
    <row r="61" spans="1:3" s="117" customFormat="1" ht="12" customHeight="1">
      <c r="A61" s="491" t="s">
        <v>187</v>
      </c>
      <c r="B61" s="472" t="s">
        <v>319</v>
      </c>
      <c r="C61" s="348"/>
    </row>
    <row r="62" spans="1:3" s="117" customFormat="1" ht="12" customHeight="1">
      <c r="A62" s="492" t="s">
        <v>188</v>
      </c>
      <c r="B62" s="473" t="s">
        <v>446</v>
      </c>
      <c r="C62" s="348"/>
    </row>
    <row r="63" spans="1:3" s="117" customFormat="1" ht="12" customHeight="1">
      <c r="A63" s="492" t="s">
        <v>239</v>
      </c>
      <c r="B63" s="473" t="s">
        <v>320</v>
      </c>
      <c r="C63" s="348"/>
    </row>
    <row r="64" spans="1:3" s="117" customFormat="1" ht="12" customHeight="1" thickBot="1">
      <c r="A64" s="493" t="s">
        <v>318</v>
      </c>
      <c r="B64" s="474" t="s">
        <v>321</v>
      </c>
      <c r="C64" s="348"/>
    </row>
    <row r="65" spans="1:3" s="117" customFormat="1" ht="12" customHeight="1" thickBot="1">
      <c r="A65" s="37" t="s">
        <v>27</v>
      </c>
      <c r="B65" s="21" t="s">
        <v>322</v>
      </c>
      <c r="C65" s="349">
        <f>+C8+C15+C22+C29+C37+C49+C55+C60</f>
        <v>806297</v>
      </c>
    </row>
    <row r="66" spans="1:3" s="117" customFormat="1" ht="12" customHeight="1" thickBot="1">
      <c r="A66" s="494" t="s">
        <v>413</v>
      </c>
      <c r="B66" s="338" t="s">
        <v>324</v>
      </c>
      <c r="C66" s="343">
        <f>SUM(C67:C69)</f>
        <v>44000</v>
      </c>
    </row>
    <row r="67" spans="1:3" s="117" customFormat="1" ht="12" customHeight="1">
      <c r="A67" s="491" t="s">
        <v>355</v>
      </c>
      <c r="B67" s="472" t="s">
        <v>325</v>
      </c>
      <c r="C67" s="348"/>
    </row>
    <row r="68" spans="1:3" s="117" customFormat="1" ht="12" customHeight="1">
      <c r="A68" s="492" t="s">
        <v>364</v>
      </c>
      <c r="B68" s="473" t="s">
        <v>326</v>
      </c>
      <c r="C68" s="348"/>
    </row>
    <row r="69" spans="1:3" s="117" customFormat="1" ht="12" customHeight="1" thickBot="1">
      <c r="A69" s="493" t="s">
        <v>365</v>
      </c>
      <c r="B69" s="475" t="s">
        <v>327</v>
      </c>
      <c r="C69" s="348">
        <v>44000</v>
      </c>
    </row>
    <row r="70" spans="1:3" s="117" customFormat="1" ht="12" customHeight="1" thickBot="1">
      <c r="A70" s="494" t="s">
        <v>328</v>
      </c>
      <c r="B70" s="338" t="s">
        <v>329</v>
      </c>
      <c r="C70" s="343">
        <f>SUM(C71:C74)</f>
        <v>0</v>
      </c>
    </row>
    <row r="71" spans="1:3" s="117" customFormat="1" ht="12" customHeight="1">
      <c r="A71" s="491" t="s">
        <v>155</v>
      </c>
      <c r="B71" s="472" t="s">
        <v>330</v>
      </c>
      <c r="C71" s="348"/>
    </row>
    <row r="72" spans="1:3" s="117" customFormat="1" ht="12" customHeight="1">
      <c r="A72" s="492" t="s">
        <v>156</v>
      </c>
      <c r="B72" s="473" t="s">
        <v>331</v>
      </c>
      <c r="C72" s="348"/>
    </row>
    <row r="73" spans="1:3" s="117" customFormat="1" ht="12" customHeight="1">
      <c r="A73" s="492" t="s">
        <v>356</v>
      </c>
      <c r="B73" s="473" t="s">
        <v>332</v>
      </c>
      <c r="C73" s="348"/>
    </row>
    <row r="74" spans="1:3" s="117" customFormat="1" ht="12" customHeight="1" thickBot="1">
      <c r="A74" s="493" t="s">
        <v>357</v>
      </c>
      <c r="B74" s="474" t="s">
        <v>333</v>
      </c>
      <c r="C74" s="348"/>
    </row>
    <row r="75" spans="1:3" s="117" customFormat="1" ht="12" customHeight="1" thickBot="1">
      <c r="A75" s="494" t="s">
        <v>334</v>
      </c>
      <c r="B75" s="338" t="s">
        <v>335</v>
      </c>
      <c r="C75" s="343">
        <f>SUM(C76:C77)</f>
        <v>0</v>
      </c>
    </row>
    <row r="76" spans="1:3" s="117" customFormat="1" ht="12" customHeight="1">
      <c r="A76" s="491" t="s">
        <v>358</v>
      </c>
      <c r="B76" s="472" t="s">
        <v>336</v>
      </c>
      <c r="C76" s="348"/>
    </row>
    <row r="77" spans="1:3" s="117" customFormat="1" ht="12" customHeight="1" thickBot="1">
      <c r="A77" s="493" t="s">
        <v>359</v>
      </c>
      <c r="B77" s="474" t="s">
        <v>337</v>
      </c>
      <c r="C77" s="348"/>
    </row>
    <row r="78" spans="1:3" s="116" customFormat="1" ht="12" customHeight="1" thickBot="1">
      <c r="A78" s="494" t="s">
        <v>338</v>
      </c>
      <c r="B78" s="338" t="s">
        <v>339</v>
      </c>
      <c r="C78" s="343">
        <f>SUM(C79:C81)</f>
        <v>0</v>
      </c>
    </row>
    <row r="79" spans="1:3" s="117" customFormat="1" ht="12" customHeight="1">
      <c r="A79" s="491" t="s">
        <v>360</v>
      </c>
      <c r="B79" s="472" t="s">
        <v>340</v>
      </c>
      <c r="C79" s="348"/>
    </row>
    <row r="80" spans="1:3" s="117" customFormat="1" ht="12" customHeight="1">
      <c r="A80" s="492" t="s">
        <v>361</v>
      </c>
      <c r="B80" s="473" t="s">
        <v>341</v>
      </c>
      <c r="C80" s="348"/>
    </row>
    <row r="81" spans="1:3" s="117" customFormat="1" ht="12" customHeight="1" thickBot="1">
      <c r="A81" s="493" t="s">
        <v>362</v>
      </c>
      <c r="B81" s="474" t="s">
        <v>342</v>
      </c>
      <c r="C81" s="348"/>
    </row>
    <row r="82" spans="1:3" s="117" customFormat="1" ht="12" customHeight="1" thickBot="1">
      <c r="A82" s="494" t="s">
        <v>343</v>
      </c>
      <c r="B82" s="338" t="s">
        <v>363</v>
      </c>
      <c r="C82" s="343">
        <f>SUM(C83:C86)</f>
        <v>0</v>
      </c>
    </row>
    <row r="83" spans="1:3" s="117" customFormat="1" ht="12" customHeight="1">
      <c r="A83" s="495" t="s">
        <v>344</v>
      </c>
      <c r="B83" s="472" t="s">
        <v>345</v>
      </c>
      <c r="C83" s="348"/>
    </row>
    <row r="84" spans="1:3" s="117" customFormat="1" ht="12" customHeight="1">
      <c r="A84" s="496" t="s">
        <v>346</v>
      </c>
      <c r="B84" s="473" t="s">
        <v>347</v>
      </c>
      <c r="C84" s="348"/>
    </row>
    <row r="85" spans="1:3" s="117" customFormat="1" ht="12" customHeight="1">
      <c r="A85" s="496" t="s">
        <v>348</v>
      </c>
      <c r="B85" s="473" t="s">
        <v>349</v>
      </c>
      <c r="C85" s="348"/>
    </row>
    <row r="86" spans="1:3" s="116" customFormat="1" ht="12" customHeight="1" thickBot="1">
      <c r="A86" s="497" t="s">
        <v>350</v>
      </c>
      <c r="B86" s="474" t="s">
        <v>351</v>
      </c>
      <c r="C86" s="348"/>
    </row>
    <row r="87" spans="1:3" s="116" customFormat="1" ht="12" customHeight="1" thickBot="1">
      <c r="A87" s="494" t="s">
        <v>352</v>
      </c>
      <c r="B87" s="338" t="s">
        <v>498</v>
      </c>
      <c r="C87" s="520"/>
    </row>
    <row r="88" spans="1:3" s="116" customFormat="1" ht="12" customHeight="1" thickBot="1">
      <c r="A88" s="494" t="s">
        <v>532</v>
      </c>
      <c r="B88" s="338" t="s">
        <v>353</v>
      </c>
      <c r="C88" s="520"/>
    </row>
    <row r="89" spans="1:3" s="116" customFormat="1" ht="12" customHeight="1" thickBot="1">
      <c r="A89" s="494" t="s">
        <v>533</v>
      </c>
      <c r="B89" s="479" t="s">
        <v>501</v>
      </c>
      <c r="C89" s="349">
        <f>+C66+C70+C75+C78+C82+C88+C87</f>
        <v>44000</v>
      </c>
    </row>
    <row r="90" spans="1:3" s="116" customFormat="1" ht="12" customHeight="1" thickBot="1">
      <c r="A90" s="498" t="s">
        <v>534</v>
      </c>
      <c r="B90" s="480" t="s">
        <v>535</v>
      </c>
      <c r="C90" s="349">
        <f>+C65+C89</f>
        <v>850297</v>
      </c>
    </row>
    <row r="91" spans="1:3" s="117" customFormat="1" ht="15" customHeight="1" thickBot="1">
      <c r="A91" s="282"/>
      <c r="B91" s="283"/>
      <c r="C91" s="413"/>
    </row>
    <row r="92" spans="1:3" s="77" customFormat="1" ht="16.5" customHeight="1" thickBot="1">
      <c r="A92" s="286"/>
      <c r="B92" s="287" t="s">
        <v>60</v>
      </c>
      <c r="C92" s="415"/>
    </row>
    <row r="93" spans="1:3" s="118" customFormat="1" ht="12" customHeight="1" thickBot="1">
      <c r="A93" s="464" t="s">
        <v>19</v>
      </c>
      <c r="B93" s="31" t="s">
        <v>539</v>
      </c>
      <c r="C93" s="342">
        <f>+C94+C95+C96+C97+C98+C111</f>
        <v>354593</v>
      </c>
    </row>
    <row r="94" spans="1:3" ht="12" customHeight="1">
      <c r="A94" s="499" t="s">
        <v>102</v>
      </c>
      <c r="B94" s="10" t="s">
        <v>50</v>
      </c>
      <c r="C94" s="344">
        <v>93918</v>
      </c>
    </row>
    <row r="95" spans="1:3" ht="12" customHeight="1">
      <c r="A95" s="492" t="s">
        <v>103</v>
      </c>
      <c r="B95" s="8" t="s">
        <v>189</v>
      </c>
      <c r="C95" s="345">
        <v>15191</v>
      </c>
    </row>
    <row r="96" spans="1:3" ht="12" customHeight="1">
      <c r="A96" s="492" t="s">
        <v>104</v>
      </c>
      <c r="B96" s="8" t="s">
        <v>145</v>
      </c>
      <c r="C96" s="347">
        <v>117067</v>
      </c>
    </row>
    <row r="97" spans="1:3" ht="12" customHeight="1">
      <c r="A97" s="492" t="s">
        <v>105</v>
      </c>
      <c r="B97" s="11" t="s">
        <v>190</v>
      </c>
      <c r="C97" s="347">
        <v>15864</v>
      </c>
    </row>
    <row r="98" spans="1:3" ht="12" customHeight="1">
      <c r="A98" s="492" t="s">
        <v>116</v>
      </c>
      <c r="B98" s="19" t="s">
        <v>191</v>
      </c>
      <c r="C98" s="347">
        <v>112553</v>
      </c>
    </row>
    <row r="99" spans="1:3" ht="12" customHeight="1">
      <c r="A99" s="492" t="s">
        <v>106</v>
      </c>
      <c r="B99" s="8" t="s">
        <v>536</v>
      </c>
      <c r="C99" s="347"/>
    </row>
    <row r="100" spans="1:3" ht="12" customHeight="1">
      <c r="A100" s="492" t="s">
        <v>107</v>
      </c>
      <c r="B100" s="172" t="s">
        <v>464</v>
      </c>
      <c r="C100" s="347"/>
    </row>
    <row r="101" spans="1:3" ht="12" customHeight="1">
      <c r="A101" s="492" t="s">
        <v>117</v>
      </c>
      <c r="B101" s="172" t="s">
        <v>463</v>
      </c>
      <c r="C101" s="347"/>
    </row>
    <row r="102" spans="1:3" ht="12" customHeight="1">
      <c r="A102" s="492" t="s">
        <v>118</v>
      </c>
      <c r="B102" s="172" t="s">
        <v>369</v>
      </c>
      <c r="C102" s="347"/>
    </row>
    <row r="103" spans="1:3" ht="12" customHeight="1">
      <c r="A103" s="492" t="s">
        <v>119</v>
      </c>
      <c r="B103" s="173" t="s">
        <v>370</v>
      </c>
      <c r="C103" s="347"/>
    </row>
    <row r="104" spans="1:3" ht="12" customHeight="1">
      <c r="A104" s="492" t="s">
        <v>120</v>
      </c>
      <c r="B104" s="173" t="s">
        <v>371</v>
      </c>
      <c r="C104" s="347"/>
    </row>
    <row r="105" spans="1:3" ht="12" customHeight="1">
      <c r="A105" s="492" t="s">
        <v>122</v>
      </c>
      <c r="B105" s="172" t="s">
        <v>372</v>
      </c>
      <c r="C105" s="347">
        <v>112553</v>
      </c>
    </row>
    <row r="106" spans="1:3" ht="12" customHeight="1">
      <c r="A106" s="492" t="s">
        <v>192</v>
      </c>
      <c r="B106" s="172" t="s">
        <v>373</v>
      </c>
      <c r="C106" s="347"/>
    </row>
    <row r="107" spans="1:3" ht="12" customHeight="1">
      <c r="A107" s="492" t="s">
        <v>367</v>
      </c>
      <c r="B107" s="173" t="s">
        <v>374</v>
      </c>
      <c r="C107" s="347"/>
    </row>
    <row r="108" spans="1:3" ht="12" customHeight="1">
      <c r="A108" s="500" t="s">
        <v>368</v>
      </c>
      <c r="B108" s="174" t="s">
        <v>375</v>
      </c>
      <c r="C108" s="347"/>
    </row>
    <row r="109" spans="1:3" ht="12" customHeight="1">
      <c r="A109" s="492" t="s">
        <v>461</v>
      </c>
      <c r="B109" s="174" t="s">
        <v>376</v>
      </c>
      <c r="C109" s="347"/>
    </row>
    <row r="110" spans="1:3" ht="12" customHeight="1">
      <c r="A110" s="492" t="s">
        <v>462</v>
      </c>
      <c r="B110" s="173" t="s">
        <v>377</v>
      </c>
      <c r="C110" s="345"/>
    </row>
    <row r="111" spans="1:3" ht="12" customHeight="1">
      <c r="A111" s="492" t="s">
        <v>466</v>
      </c>
      <c r="B111" s="11" t="s">
        <v>51</v>
      </c>
      <c r="C111" s="345"/>
    </row>
    <row r="112" spans="1:3" ht="12" customHeight="1">
      <c r="A112" s="493" t="s">
        <v>467</v>
      </c>
      <c r="B112" s="8" t="s">
        <v>537</v>
      </c>
      <c r="C112" s="347"/>
    </row>
    <row r="113" spans="1:3" ht="12" customHeight="1" thickBot="1">
      <c r="A113" s="501" t="s">
        <v>468</v>
      </c>
      <c r="B113" s="175" t="s">
        <v>538</v>
      </c>
      <c r="C113" s="351"/>
    </row>
    <row r="114" spans="1:3" ht="12" customHeight="1" thickBot="1">
      <c r="A114" s="37" t="s">
        <v>20</v>
      </c>
      <c r="B114" s="30" t="s">
        <v>378</v>
      </c>
      <c r="C114" s="343">
        <f>+C115+C117+C119</f>
        <v>343918</v>
      </c>
    </row>
    <row r="115" spans="1:3" ht="12" customHeight="1">
      <c r="A115" s="491" t="s">
        <v>108</v>
      </c>
      <c r="B115" s="8" t="s">
        <v>237</v>
      </c>
      <c r="C115" s="346">
        <v>129735</v>
      </c>
    </row>
    <row r="116" spans="1:3" ht="12" customHeight="1">
      <c r="A116" s="491" t="s">
        <v>109</v>
      </c>
      <c r="B116" s="12" t="s">
        <v>382</v>
      </c>
      <c r="C116" s="346">
        <v>107477</v>
      </c>
    </row>
    <row r="117" spans="1:3" ht="12" customHeight="1">
      <c r="A117" s="491" t="s">
        <v>110</v>
      </c>
      <c r="B117" s="12" t="s">
        <v>193</v>
      </c>
      <c r="C117" s="345">
        <v>214183</v>
      </c>
    </row>
    <row r="118" spans="1:3" ht="12" customHeight="1">
      <c r="A118" s="491" t="s">
        <v>111</v>
      </c>
      <c r="B118" s="12" t="s">
        <v>383</v>
      </c>
      <c r="C118" s="312">
        <v>209183</v>
      </c>
    </row>
    <row r="119" spans="1:3" ht="12" customHeight="1">
      <c r="A119" s="491" t="s">
        <v>112</v>
      </c>
      <c r="B119" s="340" t="s">
        <v>240</v>
      </c>
      <c r="C119" s="312"/>
    </row>
    <row r="120" spans="1:3" ht="12" customHeight="1">
      <c r="A120" s="491" t="s">
        <v>121</v>
      </c>
      <c r="B120" s="339" t="s">
        <v>447</v>
      </c>
      <c r="C120" s="312"/>
    </row>
    <row r="121" spans="1:3" ht="12" customHeight="1">
      <c r="A121" s="491" t="s">
        <v>123</v>
      </c>
      <c r="B121" s="468" t="s">
        <v>388</v>
      </c>
      <c r="C121" s="312"/>
    </row>
    <row r="122" spans="1:3" ht="12" customHeight="1">
      <c r="A122" s="491" t="s">
        <v>194</v>
      </c>
      <c r="B122" s="173" t="s">
        <v>371</v>
      </c>
      <c r="C122" s="312"/>
    </row>
    <row r="123" spans="1:3" ht="12" customHeight="1">
      <c r="A123" s="491" t="s">
        <v>195</v>
      </c>
      <c r="B123" s="173" t="s">
        <v>387</v>
      </c>
      <c r="C123" s="312"/>
    </row>
    <row r="124" spans="1:3" ht="12" customHeight="1">
      <c r="A124" s="491" t="s">
        <v>196</v>
      </c>
      <c r="B124" s="173" t="s">
        <v>386</v>
      </c>
      <c r="C124" s="312"/>
    </row>
    <row r="125" spans="1:3" ht="12" customHeight="1">
      <c r="A125" s="491" t="s">
        <v>379</v>
      </c>
      <c r="B125" s="173" t="s">
        <v>374</v>
      </c>
      <c r="C125" s="312"/>
    </row>
    <row r="126" spans="1:3" ht="12" customHeight="1">
      <c r="A126" s="491" t="s">
        <v>380</v>
      </c>
      <c r="B126" s="173" t="s">
        <v>385</v>
      </c>
      <c r="C126" s="312"/>
    </row>
    <row r="127" spans="1:3" ht="12" customHeight="1" thickBot="1">
      <c r="A127" s="500" t="s">
        <v>381</v>
      </c>
      <c r="B127" s="173" t="s">
        <v>384</v>
      </c>
      <c r="C127" s="314"/>
    </row>
    <row r="128" spans="1:3" ht="12" customHeight="1" thickBot="1">
      <c r="A128" s="37" t="s">
        <v>21</v>
      </c>
      <c r="B128" s="153" t="s">
        <v>471</v>
      </c>
      <c r="C128" s="343">
        <f>+C93+C114</f>
        <v>698511</v>
      </c>
    </row>
    <row r="129" spans="1:3" ht="12" customHeight="1" thickBot="1">
      <c r="A129" s="37" t="s">
        <v>22</v>
      </c>
      <c r="B129" s="153" t="s">
        <v>472</v>
      </c>
      <c r="C129" s="343">
        <f>+C130+C131+C132</f>
        <v>44000</v>
      </c>
    </row>
    <row r="130" spans="1:3" s="118" customFormat="1" ht="12" customHeight="1">
      <c r="A130" s="491" t="s">
        <v>279</v>
      </c>
      <c r="B130" s="9" t="s">
        <v>542</v>
      </c>
      <c r="C130" s="312"/>
    </row>
    <row r="131" spans="1:3" ht="12" customHeight="1">
      <c r="A131" s="491" t="s">
        <v>282</v>
      </c>
      <c r="B131" s="9" t="s">
        <v>480</v>
      </c>
      <c r="C131" s="312"/>
    </row>
    <row r="132" spans="1:3" ht="12" customHeight="1" thickBot="1">
      <c r="A132" s="500" t="s">
        <v>283</v>
      </c>
      <c r="B132" s="7" t="s">
        <v>541</v>
      </c>
      <c r="C132" s="312">
        <v>44000</v>
      </c>
    </row>
    <row r="133" spans="1:3" ht="12" customHeight="1" thickBot="1">
      <c r="A133" s="37" t="s">
        <v>23</v>
      </c>
      <c r="B133" s="153" t="s">
        <v>473</v>
      </c>
      <c r="C133" s="343">
        <f>+C134+C135+C136+C137+C138+C139</f>
        <v>0</v>
      </c>
    </row>
    <row r="134" spans="1:3" ht="12" customHeight="1">
      <c r="A134" s="491" t="s">
        <v>95</v>
      </c>
      <c r="B134" s="9" t="s">
        <v>482</v>
      </c>
      <c r="C134" s="312"/>
    </row>
    <row r="135" spans="1:3" ht="12" customHeight="1">
      <c r="A135" s="491" t="s">
        <v>96</v>
      </c>
      <c r="B135" s="9" t="s">
        <v>474</v>
      </c>
      <c r="C135" s="312"/>
    </row>
    <row r="136" spans="1:3" ht="12" customHeight="1">
      <c r="A136" s="491" t="s">
        <v>97</v>
      </c>
      <c r="B136" s="9" t="s">
        <v>475</v>
      </c>
      <c r="C136" s="312"/>
    </row>
    <row r="137" spans="1:3" ht="12" customHeight="1">
      <c r="A137" s="491" t="s">
        <v>181</v>
      </c>
      <c r="B137" s="9" t="s">
        <v>540</v>
      </c>
      <c r="C137" s="312"/>
    </row>
    <row r="138" spans="1:3" ht="12" customHeight="1">
      <c r="A138" s="491" t="s">
        <v>182</v>
      </c>
      <c r="B138" s="9" t="s">
        <v>477</v>
      </c>
      <c r="C138" s="312"/>
    </row>
    <row r="139" spans="1:3" s="118" customFormat="1" ht="12" customHeight="1" thickBot="1">
      <c r="A139" s="500" t="s">
        <v>183</v>
      </c>
      <c r="B139" s="7" t="s">
        <v>478</v>
      </c>
      <c r="C139" s="312"/>
    </row>
    <row r="140" spans="1:11" ht="12" customHeight="1" thickBot="1">
      <c r="A140" s="37" t="s">
        <v>24</v>
      </c>
      <c r="B140" s="153" t="s">
        <v>567</v>
      </c>
      <c r="C140" s="349">
        <f>SUM(C141:C144)</f>
        <v>107786</v>
      </c>
      <c r="K140" s="294"/>
    </row>
    <row r="141" spans="1:3" ht="12.75">
      <c r="A141" s="491" t="s">
        <v>98</v>
      </c>
      <c r="B141" s="9" t="s">
        <v>389</v>
      </c>
      <c r="C141" s="312"/>
    </row>
    <row r="142" spans="1:3" ht="12" customHeight="1">
      <c r="A142" s="491" t="s">
        <v>99</v>
      </c>
      <c r="B142" s="9" t="s">
        <v>390</v>
      </c>
      <c r="C142" s="312"/>
    </row>
    <row r="143" spans="1:3" s="118" customFormat="1" ht="12" customHeight="1">
      <c r="A143" s="491" t="s">
        <v>303</v>
      </c>
      <c r="B143" s="9" t="s">
        <v>566</v>
      </c>
      <c r="C143" s="312">
        <v>107786</v>
      </c>
    </row>
    <row r="144" spans="1:3" s="118" customFormat="1" ht="12" customHeight="1" thickBot="1">
      <c r="A144" s="491" t="s">
        <v>304</v>
      </c>
      <c r="B144" s="9" t="s">
        <v>487</v>
      </c>
      <c r="C144" s="312"/>
    </row>
    <row r="145" spans="1:3" s="118" customFormat="1" ht="12" customHeight="1" thickBot="1">
      <c r="A145" s="37" t="s">
        <v>25</v>
      </c>
      <c r="B145" s="153" t="s">
        <v>488</v>
      </c>
      <c r="C145" s="352">
        <f>+C146+C147+C148+C149+C150</f>
        <v>0</v>
      </c>
    </row>
    <row r="146" spans="1:3" s="118" customFormat="1" ht="12" customHeight="1">
      <c r="A146" s="491" t="s">
        <v>100</v>
      </c>
      <c r="B146" s="9" t="s">
        <v>483</v>
      </c>
      <c r="C146" s="312"/>
    </row>
    <row r="147" spans="1:3" s="118" customFormat="1" ht="12" customHeight="1">
      <c r="A147" s="491" t="s">
        <v>101</v>
      </c>
      <c r="B147" s="9" t="s">
        <v>490</v>
      </c>
      <c r="C147" s="312"/>
    </row>
    <row r="148" spans="1:3" s="118" customFormat="1" ht="12" customHeight="1">
      <c r="A148" s="491" t="s">
        <v>315</v>
      </c>
      <c r="B148" s="9" t="s">
        <v>485</v>
      </c>
      <c r="C148" s="312"/>
    </row>
    <row r="149" spans="1:3" ht="12.75" customHeight="1">
      <c r="A149" s="491" t="s">
        <v>316</v>
      </c>
      <c r="B149" s="9" t="s">
        <v>543</v>
      </c>
      <c r="C149" s="312"/>
    </row>
    <row r="150" spans="1:3" ht="12.75" customHeight="1" thickBot="1">
      <c r="A150" s="500" t="s">
        <v>489</v>
      </c>
      <c r="B150" s="7" t="s">
        <v>492</v>
      </c>
      <c r="C150" s="314"/>
    </row>
    <row r="151" spans="1:3" ht="12.75" customHeight="1" thickBot="1">
      <c r="A151" s="558" t="s">
        <v>26</v>
      </c>
      <c r="B151" s="153" t="s">
        <v>493</v>
      </c>
      <c r="C151" s="352"/>
    </row>
    <row r="152" spans="1:3" ht="12" customHeight="1" thickBot="1">
      <c r="A152" s="558" t="s">
        <v>27</v>
      </c>
      <c r="B152" s="153" t="s">
        <v>494</v>
      </c>
      <c r="C152" s="352"/>
    </row>
    <row r="153" spans="1:3" ht="15" customHeight="1" thickBot="1">
      <c r="A153" s="37" t="s">
        <v>28</v>
      </c>
      <c r="B153" s="153" t="s">
        <v>496</v>
      </c>
      <c r="C153" s="482">
        <f>+C129+C133+C140+C145+C151+C152</f>
        <v>151786</v>
      </c>
    </row>
    <row r="154" spans="1:3" ht="13.5" thickBot="1">
      <c r="A154" s="502" t="s">
        <v>29</v>
      </c>
      <c r="B154" s="434" t="s">
        <v>495</v>
      </c>
      <c r="C154" s="482">
        <f>+C128+C153</f>
        <v>850297</v>
      </c>
    </row>
    <row r="155" spans="1:3" ht="15" customHeight="1" thickBot="1">
      <c r="A155" s="442"/>
      <c r="B155" s="443"/>
      <c r="C155" s="444"/>
    </row>
    <row r="156" spans="1:3" ht="14.25" customHeight="1" thickBot="1">
      <c r="A156" s="291" t="s">
        <v>544</v>
      </c>
      <c r="B156" s="292"/>
      <c r="C156" s="150">
        <v>4</v>
      </c>
    </row>
    <row r="157" spans="1:3" ht="13.5" thickBot="1">
      <c r="A157" s="291" t="s">
        <v>212</v>
      </c>
      <c r="B157" s="292"/>
      <c r="C157" s="150">
        <v>80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45" customWidth="1"/>
    <col min="2" max="2" width="72.00390625" style="446" customWidth="1"/>
    <col min="3" max="3" width="25.00390625" style="447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tr">
        <f>+CONCATENATE("9.1.2. melléklet a 4/",LEFT(ÖSSZEFÜGGÉSEK!A5,4),". (III. 2.) önkormányzati rendelethez")</f>
        <v>9.1.2. melléklet a 4/2015. (III. 2.) önkormányzati rendelethez</v>
      </c>
    </row>
    <row r="2" spans="1:3" s="114" customFormat="1" ht="21" customHeight="1">
      <c r="A2" s="462" t="s">
        <v>65</v>
      </c>
      <c r="B2" s="404" t="s">
        <v>634</v>
      </c>
      <c r="C2" s="406" t="s">
        <v>55</v>
      </c>
    </row>
    <row r="3" spans="1:3" s="114" customFormat="1" ht="16.5" thickBot="1">
      <c r="A3" s="271" t="s">
        <v>209</v>
      </c>
      <c r="B3" s="405" t="s">
        <v>449</v>
      </c>
      <c r="C3" s="557" t="s">
        <v>63</v>
      </c>
    </row>
    <row r="4" spans="1:3" s="1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407" t="s">
        <v>58</v>
      </c>
    </row>
    <row r="6" spans="1:3" s="77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77" customFormat="1" ht="15.75" customHeight="1" thickBot="1">
      <c r="A7" s="276"/>
      <c r="B7" s="277" t="s">
        <v>59</v>
      </c>
      <c r="C7" s="408"/>
    </row>
    <row r="8" spans="1:3" s="77" customFormat="1" ht="12" customHeight="1" thickBot="1">
      <c r="A8" s="37" t="s">
        <v>19</v>
      </c>
      <c r="B8" s="21" t="s">
        <v>263</v>
      </c>
      <c r="C8" s="343">
        <f>+C9+C10+C11+C12+C13+C14</f>
        <v>0</v>
      </c>
    </row>
    <row r="9" spans="1:3" s="116" customFormat="1" ht="12" customHeight="1">
      <c r="A9" s="491" t="s">
        <v>102</v>
      </c>
      <c r="B9" s="472" t="s">
        <v>264</v>
      </c>
      <c r="C9" s="346"/>
    </row>
    <row r="10" spans="1:3" s="117" customFormat="1" ht="12" customHeight="1">
      <c r="A10" s="492" t="s">
        <v>103</v>
      </c>
      <c r="B10" s="473" t="s">
        <v>265</v>
      </c>
      <c r="C10" s="345"/>
    </row>
    <row r="11" spans="1:3" s="117" customFormat="1" ht="12" customHeight="1">
      <c r="A11" s="492" t="s">
        <v>104</v>
      </c>
      <c r="B11" s="473" t="s">
        <v>266</v>
      </c>
      <c r="C11" s="345"/>
    </row>
    <row r="12" spans="1:3" s="117" customFormat="1" ht="12" customHeight="1">
      <c r="A12" s="492" t="s">
        <v>105</v>
      </c>
      <c r="B12" s="473" t="s">
        <v>267</v>
      </c>
      <c r="C12" s="345"/>
    </row>
    <row r="13" spans="1:3" s="117" customFormat="1" ht="12" customHeight="1">
      <c r="A13" s="492" t="s">
        <v>154</v>
      </c>
      <c r="B13" s="473" t="s">
        <v>530</v>
      </c>
      <c r="C13" s="345"/>
    </row>
    <row r="14" spans="1:3" s="116" customFormat="1" ht="12" customHeight="1" thickBot="1">
      <c r="A14" s="493" t="s">
        <v>106</v>
      </c>
      <c r="B14" s="474" t="s">
        <v>453</v>
      </c>
      <c r="C14" s="345"/>
    </row>
    <row r="15" spans="1:3" s="116" customFormat="1" ht="12" customHeight="1" thickBot="1">
      <c r="A15" s="37" t="s">
        <v>20</v>
      </c>
      <c r="B15" s="338" t="s">
        <v>268</v>
      </c>
      <c r="C15" s="343">
        <f>+C16+C17+C18+C19+C20</f>
        <v>0</v>
      </c>
    </row>
    <row r="16" spans="1:3" s="116" customFormat="1" ht="12" customHeight="1">
      <c r="A16" s="491" t="s">
        <v>108</v>
      </c>
      <c r="B16" s="472" t="s">
        <v>269</v>
      </c>
      <c r="C16" s="346"/>
    </row>
    <row r="17" spans="1:3" s="116" customFormat="1" ht="12" customHeight="1">
      <c r="A17" s="492" t="s">
        <v>109</v>
      </c>
      <c r="B17" s="473" t="s">
        <v>270</v>
      </c>
      <c r="C17" s="345"/>
    </row>
    <row r="18" spans="1:3" s="116" customFormat="1" ht="12" customHeight="1">
      <c r="A18" s="492" t="s">
        <v>110</v>
      </c>
      <c r="B18" s="473" t="s">
        <v>441</v>
      </c>
      <c r="C18" s="345"/>
    </row>
    <row r="19" spans="1:3" s="116" customFormat="1" ht="12" customHeight="1">
      <c r="A19" s="492" t="s">
        <v>111</v>
      </c>
      <c r="B19" s="473" t="s">
        <v>442</v>
      </c>
      <c r="C19" s="345"/>
    </row>
    <row r="20" spans="1:3" s="116" customFormat="1" ht="12" customHeight="1">
      <c r="A20" s="492" t="s">
        <v>112</v>
      </c>
      <c r="B20" s="473" t="s">
        <v>271</v>
      </c>
      <c r="C20" s="345"/>
    </row>
    <row r="21" spans="1:3" s="117" customFormat="1" ht="12" customHeight="1" thickBot="1">
      <c r="A21" s="493" t="s">
        <v>121</v>
      </c>
      <c r="B21" s="474" t="s">
        <v>272</v>
      </c>
      <c r="C21" s="347"/>
    </row>
    <row r="22" spans="1:3" s="117" customFormat="1" ht="12" customHeight="1" thickBot="1">
      <c r="A22" s="37" t="s">
        <v>21</v>
      </c>
      <c r="B22" s="21" t="s">
        <v>273</v>
      </c>
      <c r="C22" s="343">
        <f>+C23+C24+C25+C26+C27</f>
        <v>0</v>
      </c>
    </row>
    <row r="23" spans="1:3" s="117" customFormat="1" ht="12" customHeight="1">
      <c r="A23" s="491" t="s">
        <v>91</v>
      </c>
      <c r="B23" s="472" t="s">
        <v>274</v>
      </c>
      <c r="C23" s="346"/>
    </row>
    <row r="24" spans="1:3" s="116" customFormat="1" ht="12" customHeight="1">
      <c r="A24" s="492" t="s">
        <v>92</v>
      </c>
      <c r="B24" s="473" t="s">
        <v>275</v>
      </c>
      <c r="C24" s="345"/>
    </row>
    <row r="25" spans="1:3" s="117" customFormat="1" ht="12" customHeight="1">
      <c r="A25" s="492" t="s">
        <v>93</v>
      </c>
      <c r="B25" s="473" t="s">
        <v>443</v>
      </c>
      <c r="C25" s="345"/>
    </row>
    <row r="26" spans="1:3" s="117" customFormat="1" ht="12" customHeight="1">
      <c r="A26" s="492" t="s">
        <v>94</v>
      </c>
      <c r="B26" s="473" t="s">
        <v>444</v>
      </c>
      <c r="C26" s="345"/>
    </row>
    <row r="27" spans="1:3" s="117" customFormat="1" ht="12" customHeight="1">
      <c r="A27" s="492" t="s">
        <v>177</v>
      </c>
      <c r="B27" s="473" t="s">
        <v>276</v>
      </c>
      <c r="C27" s="345"/>
    </row>
    <row r="28" spans="1:3" s="117" customFormat="1" ht="12" customHeight="1" thickBot="1">
      <c r="A28" s="493" t="s">
        <v>178</v>
      </c>
      <c r="B28" s="474" t="s">
        <v>277</v>
      </c>
      <c r="C28" s="347"/>
    </row>
    <row r="29" spans="1:3" s="117" customFormat="1" ht="12" customHeight="1" thickBot="1">
      <c r="A29" s="37" t="s">
        <v>179</v>
      </c>
      <c r="B29" s="21" t="s">
        <v>278</v>
      </c>
      <c r="C29" s="349">
        <f>+C30+C34+C35+C36</f>
        <v>64026</v>
      </c>
    </row>
    <row r="30" spans="1:3" s="117" customFormat="1" ht="12" customHeight="1">
      <c r="A30" s="491" t="s">
        <v>279</v>
      </c>
      <c r="B30" s="472" t="s">
        <v>531</v>
      </c>
      <c r="C30" s="467">
        <f>+C31+C32+C33</f>
        <v>64026</v>
      </c>
    </row>
    <row r="31" spans="1:3" s="117" customFormat="1" ht="12" customHeight="1">
      <c r="A31" s="492" t="s">
        <v>280</v>
      </c>
      <c r="B31" s="473" t="s">
        <v>285</v>
      </c>
      <c r="C31" s="345"/>
    </row>
    <row r="32" spans="1:3" s="117" customFormat="1" ht="12" customHeight="1">
      <c r="A32" s="492" t="s">
        <v>281</v>
      </c>
      <c r="B32" s="473" t="s">
        <v>286</v>
      </c>
      <c r="C32" s="345"/>
    </row>
    <row r="33" spans="1:3" s="117" customFormat="1" ht="12" customHeight="1">
      <c r="A33" s="492" t="s">
        <v>457</v>
      </c>
      <c r="B33" s="548" t="s">
        <v>458</v>
      </c>
      <c r="C33" s="345">
        <v>64026</v>
      </c>
    </row>
    <row r="34" spans="1:3" s="117" customFormat="1" ht="12" customHeight="1">
      <c r="A34" s="492" t="s">
        <v>282</v>
      </c>
      <c r="B34" s="473" t="s">
        <v>287</v>
      </c>
      <c r="C34" s="345"/>
    </row>
    <row r="35" spans="1:3" s="117" customFormat="1" ht="12" customHeight="1">
      <c r="A35" s="492" t="s">
        <v>283</v>
      </c>
      <c r="B35" s="473" t="s">
        <v>288</v>
      </c>
      <c r="C35" s="345"/>
    </row>
    <row r="36" spans="1:3" s="117" customFormat="1" ht="12" customHeight="1" thickBot="1">
      <c r="A36" s="493" t="s">
        <v>284</v>
      </c>
      <c r="B36" s="474" t="s">
        <v>289</v>
      </c>
      <c r="C36" s="347"/>
    </row>
    <row r="37" spans="1:3" s="117" customFormat="1" ht="12" customHeight="1" thickBot="1">
      <c r="A37" s="37" t="s">
        <v>23</v>
      </c>
      <c r="B37" s="21" t="s">
        <v>454</v>
      </c>
      <c r="C37" s="343">
        <f>SUM(C38:C48)</f>
        <v>0</v>
      </c>
    </row>
    <row r="38" spans="1:3" s="117" customFormat="1" ht="12" customHeight="1">
      <c r="A38" s="491" t="s">
        <v>95</v>
      </c>
      <c r="B38" s="472" t="s">
        <v>292</v>
      </c>
      <c r="C38" s="346"/>
    </row>
    <row r="39" spans="1:3" s="117" customFormat="1" ht="12" customHeight="1">
      <c r="A39" s="492" t="s">
        <v>96</v>
      </c>
      <c r="B39" s="473" t="s">
        <v>293</v>
      </c>
      <c r="C39" s="345"/>
    </row>
    <row r="40" spans="1:3" s="117" customFormat="1" ht="12" customHeight="1">
      <c r="A40" s="492" t="s">
        <v>97</v>
      </c>
      <c r="B40" s="473" t="s">
        <v>294</v>
      </c>
      <c r="C40" s="345"/>
    </row>
    <row r="41" spans="1:3" s="117" customFormat="1" ht="12" customHeight="1">
      <c r="A41" s="492" t="s">
        <v>181</v>
      </c>
      <c r="B41" s="473" t="s">
        <v>295</v>
      </c>
      <c r="C41" s="345"/>
    </row>
    <row r="42" spans="1:3" s="117" customFormat="1" ht="12" customHeight="1">
      <c r="A42" s="492" t="s">
        <v>182</v>
      </c>
      <c r="B42" s="473" t="s">
        <v>296</v>
      </c>
      <c r="C42" s="345"/>
    </row>
    <row r="43" spans="1:3" s="117" customFormat="1" ht="12" customHeight="1">
      <c r="A43" s="492" t="s">
        <v>183</v>
      </c>
      <c r="B43" s="473" t="s">
        <v>297</v>
      </c>
      <c r="C43" s="345"/>
    </row>
    <row r="44" spans="1:3" s="117" customFormat="1" ht="12" customHeight="1">
      <c r="A44" s="492" t="s">
        <v>184</v>
      </c>
      <c r="B44" s="473" t="s">
        <v>298</v>
      </c>
      <c r="C44" s="345"/>
    </row>
    <row r="45" spans="1:3" s="117" customFormat="1" ht="12" customHeight="1">
      <c r="A45" s="492" t="s">
        <v>185</v>
      </c>
      <c r="B45" s="473" t="s">
        <v>299</v>
      </c>
      <c r="C45" s="345"/>
    </row>
    <row r="46" spans="1:3" s="117" customFormat="1" ht="12" customHeight="1">
      <c r="A46" s="492" t="s">
        <v>290</v>
      </c>
      <c r="B46" s="473" t="s">
        <v>300</v>
      </c>
      <c r="C46" s="348"/>
    </row>
    <row r="47" spans="1:3" s="117" customFormat="1" ht="12" customHeight="1">
      <c r="A47" s="493" t="s">
        <v>291</v>
      </c>
      <c r="B47" s="474" t="s">
        <v>456</v>
      </c>
      <c r="C47" s="458"/>
    </row>
    <row r="48" spans="1:3" s="117" customFormat="1" ht="12" customHeight="1" thickBot="1">
      <c r="A48" s="493" t="s">
        <v>455</v>
      </c>
      <c r="B48" s="474" t="s">
        <v>301</v>
      </c>
      <c r="C48" s="458"/>
    </row>
    <row r="49" spans="1:3" s="117" customFormat="1" ht="12" customHeight="1" thickBot="1">
      <c r="A49" s="37" t="s">
        <v>24</v>
      </c>
      <c r="B49" s="21" t="s">
        <v>302</v>
      </c>
      <c r="C49" s="343">
        <f>SUM(C50:C54)</f>
        <v>0</v>
      </c>
    </row>
    <row r="50" spans="1:3" s="117" customFormat="1" ht="12" customHeight="1">
      <c r="A50" s="491" t="s">
        <v>98</v>
      </c>
      <c r="B50" s="472" t="s">
        <v>306</v>
      </c>
      <c r="C50" s="519"/>
    </row>
    <row r="51" spans="1:3" s="117" customFormat="1" ht="12" customHeight="1">
      <c r="A51" s="492" t="s">
        <v>99</v>
      </c>
      <c r="B51" s="473" t="s">
        <v>307</v>
      </c>
      <c r="C51" s="348"/>
    </row>
    <row r="52" spans="1:3" s="117" customFormat="1" ht="12" customHeight="1">
      <c r="A52" s="492" t="s">
        <v>303</v>
      </c>
      <c r="B52" s="473" t="s">
        <v>308</v>
      </c>
      <c r="C52" s="348"/>
    </row>
    <row r="53" spans="1:3" s="117" customFormat="1" ht="12" customHeight="1">
      <c r="A53" s="492" t="s">
        <v>304</v>
      </c>
      <c r="B53" s="473" t="s">
        <v>309</v>
      </c>
      <c r="C53" s="348"/>
    </row>
    <row r="54" spans="1:3" s="117" customFormat="1" ht="12" customHeight="1" thickBot="1">
      <c r="A54" s="493" t="s">
        <v>305</v>
      </c>
      <c r="B54" s="474" t="s">
        <v>310</v>
      </c>
      <c r="C54" s="458"/>
    </row>
    <row r="55" spans="1:3" s="117" customFormat="1" ht="12" customHeight="1" thickBot="1">
      <c r="A55" s="37" t="s">
        <v>186</v>
      </c>
      <c r="B55" s="21" t="s">
        <v>311</v>
      </c>
      <c r="C55" s="343">
        <f>SUM(C56:C58)</f>
        <v>0</v>
      </c>
    </row>
    <row r="56" spans="1:3" s="117" customFormat="1" ht="12" customHeight="1">
      <c r="A56" s="491" t="s">
        <v>100</v>
      </c>
      <c r="B56" s="472" t="s">
        <v>312</v>
      </c>
      <c r="C56" s="346"/>
    </row>
    <row r="57" spans="1:3" s="117" customFormat="1" ht="12" customHeight="1">
      <c r="A57" s="492" t="s">
        <v>101</v>
      </c>
      <c r="B57" s="473" t="s">
        <v>445</v>
      </c>
      <c r="C57" s="345"/>
    </row>
    <row r="58" spans="1:3" s="117" customFormat="1" ht="12" customHeight="1">
      <c r="A58" s="492" t="s">
        <v>315</v>
      </c>
      <c r="B58" s="473" t="s">
        <v>313</v>
      </c>
      <c r="C58" s="345"/>
    </row>
    <row r="59" spans="1:3" s="117" customFormat="1" ht="12" customHeight="1" thickBot="1">
      <c r="A59" s="493" t="s">
        <v>316</v>
      </c>
      <c r="B59" s="474" t="s">
        <v>314</v>
      </c>
      <c r="C59" s="347"/>
    </row>
    <row r="60" spans="1:3" s="117" customFormat="1" ht="12" customHeight="1" thickBot="1">
      <c r="A60" s="37" t="s">
        <v>26</v>
      </c>
      <c r="B60" s="338" t="s">
        <v>317</v>
      </c>
      <c r="C60" s="343">
        <f>SUM(C61:C63)</f>
        <v>6000</v>
      </c>
    </row>
    <row r="61" spans="1:3" s="117" customFormat="1" ht="12" customHeight="1">
      <c r="A61" s="491" t="s">
        <v>187</v>
      </c>
      <c r="B61" s="472" t="s">
        <v>319</v>
      </c>
      <c r="C61" s="348"/>
    </row>
    <row r="62" spans="1:3" s="117" customFormat="1" ht="12" customHeight="1">
      <c r="A62" s="492" t="s">
        <v>188</v>
      </c>
      <c r="B62" s="473" t="s">
        <v>446</v>
      </c>
      <c r="C62" s="348">
        <v>6000</v>
      </c>
    </row>
    <row r="63" spans="1:3" s="117" customFormat="1" ht="12" customHeight="1">
      <c r="A63" s="492" t="s">
        <v>239</v>
      </c>
      <c r="B63" s="473" t="s">
        <v>320</v>
      </c>
      <c r="C63" s="348"/>
    </row>
    <row r="64" spans="1:3" s="117" customFormat="1" ht="12" customHeight="1" thickBot="1">
      <c r="A64" s="493" t="s">
        <v>318</v>
      </c>
      <c r="B64" s="474" t="s">
        <v>321</v>
      </c>
      <c r="C64" s="348"/>
    </row>
    <row r="65" spans="1:3" s="117" customFormat="1" ht="12" customHeight="1" thickBot="1">
      <c r="A65" s="37" t="s">
        <v>27</v>
      </c>
      <c r="B65" s="21" t="s">
        <v>322</v>
      </c>
      <c r="C65" s="349">
        <f>+C8+C15+C22+C29+C37+C49+C55+C60</f>
        <v>70026</v>
      </c>
    </row>
    <row r="66" spans="1:3" s="117" customFormat="1" ht="12" customHeight="1" thickBot="1">
      <c r="A66" s="494" t="s">
        <v>413</v>
      </c>
      <c r="B66" s="338" t="s">
        <v>324</v>
      </c>
      <c r="C66" s="343">
        <f>SUM(C67:C69)</f>
        <v>0</v>
      </c>
    </row>
    <row r="67" spans="1:3" s="117" customFormat="1" ht="12" customHeight="1">
      <c r="A67" s="491" t="s">
        <v>355</v>
      </c>
      <c r="B67" s="472" t="s">
        <v>325</v>
      </c>
      <c r="C67" s="348"/>
    </row>
    <row r="68" spans="1:3" s="117" customFormat="1" ht="12" customHeight="1">
      <c r="A68" s="492" t="s">
        <v>364</v>
      </c>
      <c r="B68" s="473" t="s">
        <v>326</v>
      </c>
      <c r="C68" s="348"/>
    </row>
    <row r="69" spans="1:3" s="117" customFormat="1" ht="12" customHeight="1" thickBot="1">
      <c r="A69" s="493" t="s">
        <v>365</v>
      </c>
      <c r="B69" s="475" t="s">
        <v>327</v>
      </c>
      <c r="C69" s="348"/>
    </row>
    <row r="70" spans="1:3" s="117" customFormat="1" ht="12" customHeight="1" thickBot="1">
      <c r="A70" s="494" t="s">
        <v>328</v>
      </c>
      <c r="B70" s="338" t="s">
        <v>329</v>
      </c>
      <c r="C70" s="343">
        <f>SUM(C71:C74)</f>
        <v>0</v>
      </c>
    </row>
    <row r="71" spans="1:3" s="117" customFormat="1" ht="12" customHeight="1">
      <c r="A71" s="491" t="s">
        <v>155</v>
      </c>
      <c r="B71" s="472" t="s">
        <v>330</v>
      </c>
      <c r="C71" s="348"/>
    </row>
    <row r="72" spans="1:3" s="117" customFormat="1" ht="12" customHeight="1">
      <c r="A72" s="492" t="s">
        <v>156</v>
      </c>
      <c r="B72" s="473" t="s">
        <v>331</v>
      </c>
      <c r="C72" s="348"/>
    </row>
    <row r="73" spans="1:3" s="117" customFormat="1" ht="12" customHeight="1">
      <c r="A73" s="492" t="s">
        <v>356</v>
      </c>
      <c r="B73" s="473" t="s">
        <v>332</v>
      </c>
      <c r="C73" s="348"/>
    </row>
    <row r="74" spans="1:3" s="117" customFormat="1" ht="12" customHeight="1" thickBot="1">
      <c r="A74" s="493" t="s">
        <v>357</v>
      </c>
      <c r="B74" s="474" t="s">
        <v>333</v>
      </c>
      <c r="C74" s="348"/>
    </row>
    <row r="75" spans="1:3" s="117" customFormat="1" ht="12" customHeight="1" thickBot="1">
      <c r="A75" s="494" t="s">
        <v>334</v>
      </c>
      <c r="B75" s="338" t="s">
        <v>335</v>
      </c>
      <c r="C75" s="343">
        <f>SUM(C76:C77)</f>
        <v>0</v>
      </c>
    </row>
    <row r="76" spans="1:3" s="117" customFormat="1" ht="12" customHeight="1">
      <c r="A76" s="491" t="s">
        <v>358</v>
      </c>
      <c r="B76" s="472" t="s">
        <v>336</v>
      </c>
      <c r="C76" s="348"/>
    </row>
    <row r="77" spans="1:3" s="117" customFormat="1" ht="12" customHeight="1" thickBot="1">
      <c r="A77" s="493" t="s">
        <v>359</v>
      </c>
      <c r="B77" s="474" t="s">
        <v>337</v>
      </c>
      <c r="C77" s="348"/>
    </row>
    <row r="78" spans="1:3" s="116" customFormat="1" ht="12" customHeight="1" thickBot="1">
      <c r="A78" s="494" t="s">
        <v>338</v>
      </c>
      <c r="B78" s="338" t="s">
        <v>339</v>
      </c>
      <c r="C78" s="343">
        <f>SUM(C79:C81)</f>
        <v>0</v>
      </c>
    </row>
    <row r="79" spans="1:3" s="117" customFormat="1" ht="12" customHeight="1">
      <c r="A79" s="491" t="s">
        <v>360</v>
      </c>
      <c r="B79" s="472" t="s">
        <v>340</v>
      </c>
      <c r="C79" s="348"/>
    </row>
    <row r="80" spans="1:3" s="117" customFormat="1" ht="12" customHeight="1">
      <c r="A80" s="492" t="s">
        <v>361</v>
      </c>
      <c r="B80" s="473" t="s">
        <v>341</v>
      </c>
      <c r="C80" s="348"/>
    </row>
    <row r="81" spans="1:3" s="117" customFormat="1" ht="12" customHeight="1" thickBot="1">
      <c r="A81" s="493" t="s">
        <v>362</v>
      </c>
      <c r="B81" s="474" t="s">
        <v>342</v>
      </c>
      <c r="C81" s="348"/>
    </row>
    <row r="82" spans="1:3" s="117" customFormat="1" ht="12" customHeight="1" thickBot="1">
      <c r="A82" s="494" t="s">
        <v>343</v>
      </c>
      <c r="B82" s="338" t="s">
        <v>363</v>
      </c>
      <c r="C82" s="343">
        <f>SUM(C83:C86)</f>
        <v>0</v>
      </c>
    </row>
    <row r="83" spans="1:3" s="117" customFormat="1" ht="12" customHeight="1">
      <c r="A83" s="495" t="s">
        <v>344</v>
      </c>
      <c r="B83" s="472" t="s">
        <v>345</v>
      </c>
      <c r="C83" s="348"/>
    </row>
    <row r="84" spans="1:3" s="117" customFormat="1" ht="12" customHeight="1">
      <c r="A84" s="496" t="s">
        <v>346</v>
      </c>
      <c r="B84" s="473" t="s">
        <v>347</v>
      </c>
      <c r="C84" s="348"/>
    </row>
    <row r="85" spans="1:3" s="117" customFormat="1" ht="12" customHeight="1">
      <c r="A85" s="496" t="s">
        <v>348</v>
      </c>
      <c r="B85" s="473" t="s">
        <v>349</v>
      </c>
      <c r="C85" s="348"/>
    </row>
    <row r="86" spans="1:3" s="116" customFormat="1" ht="12" customHeight="1" thickBot="1">
      <c r="A86" s="497" t="s">
        <v>350</v>
      </c>
      <c r="B86" s="474" t="s">
        <v>351</v>
      </c>
      <c r="C86" s="348"/>
    </row>
    <row r="87" spans="1:3" s="116" customFormat="1" ht="12" customHeight="1" thickBot="1">
      <c r="A87" s="494" t="s">
        <v>352</v>
      </c>
      <c r="B87" s="338" t="s">
        <v>498</v>
      </c>
      <c r="C87" s="520"/>
    </row>
    <row r="88" spans="1:3" s="116" customFormat="1" ht="12" customHeight="1" thickBot="1">
      <c r="A88" s="494" t="s">
        <v>532</v>
      </c>
      <c r="B88" s="338" t="s">
        <v>353</v>
      </c>
      <c r="C88" s="520"/>
    </row>
    <row r="89" spans="1:3" s="116" customFormat="1" ht="12" customHeight="1" thickBot="1">
      <c r="A89" s="494" t="s">
        <v>533</v>
      </c>
      <c r="B89" s="479" t="s">
        <v>501</v>
      </c>
      <c r="C89" s="349">
        <f>+C66+C70+C75+C78+C82+C88+C87</f>
        <v>0</v>
      </c>
    </row>
    <row r="90" spans="1:3" s="116" customFormat="1" ht="12" customHeight="1" thickBot="1">
      <c r="A90" s="498" t="s">
        <v>534</v>
      </c>
      <c r="B90" s="480" t="s">
        <v>535</v>
      </c>
      <c r="C90" s="349">
        <f>+C65+C89</f>
        <v>70026</v>
      </c>
    </row>
    <row r="91" spans="1:3" s="117" customFormat="1" ht="15" customHeight="1" thickBot="1">
      <c r="A91" s="282"/>
      <c r="B91" s="283"/>
      <c r="C91" s="413"/>
    </row>
    <row r="92" spans="1:3" s="77" customFormat="1" ht="16.5" customHeight="1" thickBot="1">
      <c r="A92" s="286"/>
      <c r="B92" s="287" t="s">
        <v>60</v>
      </c>
      <c r="C92" s="415"/>
    </row>
    <row r="93" spans="1:3" s="118" customFormat="1" ht="12" customHeight="1" thickBot="1">
      <c r="A93" s="464" t="s">
        <v>19</v>
      </c>
      <c r="B93" s="31" t="s">
        <v>539</v>
      </c>
      <c r="C93" s="342">
        <f>+C94+C95+C96+C97+C98+C111</f>
        <v>3000</v>
      </c>
    </row>
    <row r="94" spans="1:3" ht="12" customHeight="1">
      <c r="A94" s="499" t="s">
        <v>102</v>
      </c>
      <c r="B94" s="10" t="s">
        <v>50</v>
      </c>
      <c r="C94" s="344"/>
    </row>
    <row r="95" spans="1:3" ht="12" customHeight="1">
      <c r="A95" s="492" t="s">
        <v>103</v>
      </c>
      <c r="B95" s="8" t="s">
        <v>189</v>
      </c>
      <c r="C95" s="345"/>
    </row>
    <row r="96" spans="1:3" ht="12" customHeight="1">
      <c r="A96" s="492" t="s">
        <v>104</v>
      </c>
      <c r="B96" s="8" t="s">
        <v>145</v>
      </c>
      <c r="C96" s="347"/>
    </row>
    <row r="97" spans="1:3" ht="12" customHeight="1">
      <c r="A97" s="492" t="s">
        <v>105</v>
      </c>
      <c r="B97" s="11" t="s">
        <v>190</v>
      </c>
      <c r="C97" s="347"/>
    </row>
    <row r="98" spans="1:3" ht="12" customHeight="1">
      <c r="A98" s="492" t="s">
        <v>116</v>
      </c>
      <c r="B98" s="19" t="s">
        <v>191</v>
      </c>
      <c r="C98" s="347">
        <v>3000</v>
      </c>
    </row>
    <row r="99" spans="1:3" ht="12" customHeight="1">
      <c r="A99" s="492" t="s">
        <v>106</v>
      </c>
      <c r="B99" s="8" t="s">
        <v>536</v>
      </c>
      <c r="C99" s="347"/>
    </row>
    <row r="100" spans="1:3" ht="12" customHeight="1">
      <c r="A100" s="492" t="s">
        <v>107</v>
      </c>
      <c r="B100" s="172" t="s">
        <v>464</v>
      </c>
      <c r="C100" s="347"/>
    </row>
    <row r="101" spans="1:3" ht="12" customHeight="1">
      <c r="A101" s="492" t="s">
        <v>117</v>
      </c>
      <c r="B101" s="172" t="s">
        <v>463</v>
      </c>
      <c r="C101" s="347"/>
    </row>
    <row r="102" spans="1:3" ht="12" customHeight="1">
      <c r="A102" s="492" t="s">
        <v>118</v>
      </c>
      <c r="B102" s="172" t="s">
        <v>369</v>
      </c>
      <c r="C102" s="347"/>
    </row>
    <row r="103" spans="1:3" ht="12" customHeight="1">
      <c r="A103" s="492" t="s">
        <v>119</v>
      </c>
      <c r="B103" s="173" t="s">
        <v>370</v>
      </c>
      <c r="C103" s="347"/>
    </row>
    <row r="104" spans="1:3" ht="12" customHeight="1">
      <c r="A104" s="492" t="s">
        <v>120</v>
      </c>
      <c r="B104" s="173" t="s">
        <v>371</v>
      </c>
      <c r="C104" s="347"/>
    </row>
    <row r="105" spans="1:3" ht="12" customHeight="1">
      <c r="A105" s="492" t="s">
        <v>122</v>
      </c>
      <c r="B105" s="172" t="s">
        <v>372</v>
      </c>
      <c r="C105" s="347"/>
    </row>
    <row r="106" spans="1:3" ht="12" customHeight="1">
      <c r="A106" s="492" t="s">
        <v>192</v>
      </c>
      <c r="B106" s="172" t="s">
        <v>373</v>
      </c>
      <c r="C106" s="347"/>
    </row>
    <row r="107" spans="1:3" ht="12" customHeight="1">
      <c r="A107" s="492" t="s">
        <v>367</v>
      </c>
      <c r="B107" s="173" t="s">
        <v>374</v>
      </c>
      <c r="C107" s="347"/>
    </row>
    <row r="108" spans="1:3" ht="12" customHeight="1">
      <c r="A108" s="500" t="s">
        <v>368</v>
      </c>
      <c r="B108" s="174" t="s">
        <v>375</v>
      </c>
      <c r="C108" s="347"/>
    </row>
    <row r="109" spans="1:3" ht="12" customHeight="1">
      <c r="A109" s="492" t="s">
        <v>461</v>
      </c>
      <c r="B109" s="174" t="s">
        <v>376</v>
      </c>
      <c r="C109" s="347"/>
    </row>
    <row r="110" spans="1:3" ht="12" customHeight="1">
      <c r="A110" s="492" t="s">
        <v>462</v>
      </c>
      <c r="B110" s="173" t="s">
        <v>377</v>
      </c>
      <c r="C110" s="345">
        <v>3000</v>
      </c>
    </row>
    <row r="111" spans="1:3" ht="12" customHeight="1">
      <c r="A111" s="492" t="s">
        <v>466</v>
      </c>
      <c r="B111" s="11" t="s">
        <v>51</v>
      </c>
      <c r="C111" s="345"/>
    </row>
    <row r="112" spans="1:3" ht="12" customHeight="1">
      <c r="A112" s="493" t="s">
        <v>467</v>
      </c>
      <c r="B112" s="8" t="s">
        <v>537</v>
      </c>
      <c r="C112" s="347"/>
    </row>
    <row r="113" spans="1:3" ht="12" customHeight="1" thickBot="1">
      <c r="A113" s="501" t="s">
        <v>468</v>
      </c>
      <c r="B113" s="175" t="s">
        <v>538</v>
      </c>
      <c r="C113" s="351"/>
    </row>
    <row r="114" spans="1:3" ht="12" customHeight="1" thickBot="1">
      <c r="A114" s="37" t="s">
        <v>20</v>
      </c>
      <c r="B114" s="30" t="s">
        <v>378</v>
      </c>
      <c r="C114" s="343">
        <f>+C115+C117+C119</f>
        <v>67026</v>
      </c>
    </row>
    <row r="115" spans="1:3" ht="12" customHeight="1">
      <c r="A115" s="491" t="s">
        <v>108</v>
      </c>
      <c r="B115" s="8" t="s">
        <v>237</v>
      </c>
      <c r="C115" s="346"/>
    </row>
    <row r="116" spans="1:3" ht="12" customHeight="1">
      <c r="A116" s="491" t="s">
        <v>109</v>
      </c>
      <c r="B116" s="12" t="s">
        <v>382</v>
      </c>
      <c r="C116" s="346"/>
    </row>
    <row r="117" spans="1:3" ht="12" customHeight="1">
      <c r="A117" s="491" t="s">
        <v>110</v>
      </c>
      <c r="B117" s="12" t="s">
        <v>193</v>
      </c>
      <c r="C117" s="345"/>
    </row>
    <row r="118" spans="1:3" ht="12" customHeight="1">
      <c r="A118" s="491" t="s">
        <v>111</v>
      </c>
      <c r="B118" s="12" t="s">
        <v>383</v>
      </c>
      <c r="C118" s="312"/>
    </row>
    <row r="119" spans="1:3" ht="12" customHeight="1">
      <c r="A119" s="491" t="s">
        <v>112</v>
      </c>
      <c r="B119" s="340" t="s">
        <v>240</v>
      </c>
      <c r="C119" s="312">
        <v>67026</v>
      </c>
    </row>
    <row r="120" spans="1:3" ht="12" customHeight="1">
      <c r="A120" s="491" t="s">
        <v>121</v>
      </c>
      <c r="B120" s="339" t="s">
        <v>447</v>
      </c>
      <c r="C120" s="312"/>
    </row>
    <row r="121" spans="1:3" ht="12" customHeight="1">
      <c r="A121" s="491" t="s">
        <v>123</v>
      </c>
      <c r="B121" s="468" t="s">
        <v>388</v>
      </c>
      <c r="C121" s="312"/>
    </row>
    <row r="122" spans="1:3" ht="12" customHeight="1">
      <c r="A122" s="491" t="s">
        <v>194</v>
      </c>
      <c r="B122" s="173" t="s">
        <v>371</v>
      </c>
      <c r="C122" s="312"/>
    </row>
    <row r="123" spans="1:3" ht="12" customHeight="1">
      <c r="A123" s="491" t="s">
        <v>195</v>
      </c>
      <c r="B123" s="173" t="s">
        <v>387</v>
      </c>
      <c r="C123" s="312"/>
    </row>
    <row r="124" spans="1:3" ht="12" customHeight="1">
      <c r="A124" s="491" t="s">
        <v>196</v>
      </c>
      <c r="B124" s="173" t="s">
        <v>386</v>
      </c>
      <c r="C124" s="312">
        <v>44211</v>
      </c>
    </row>
    <row r="125" spans="1:3" ht="12" customHeight="1">
      <c r="A125" s="491" t="s">
        <v>379</v>
      </c>
      <c r="B125" s="173" t="s">
        <v>374</v>
      </c>
      <c r="C125" s="312">
        <v>6000</v>
      </c>
    </row>
    <row r="126" spans="1:3" ht="12" customHeight="1">
      <c r="A126" s="491" t="s">
        <v>380</v>
      </c>
      <c r="B126" s="173" t="s">
        <v>385</v>
      </c>
      <c r="C126" s="312"/>
    </row>
    <row r="127" spans="1:3" ht="12" customHeight="1" thickBot="1">
      <c r="A127" s="500" t="s">
        <v>381</v>
      </c>
      <c r="B127" s="173" t="s">
        <v>384</v>
      </c>
      <c r="C127" s="314">
        <v>16815</v>
      </c>
    </row>
    <row r="128" spans="1:3" ht="12" customHeight="1" thickBot="1">
      <c r="A128" s="37" t="s">
        <v>21</v>
      </c>
      <c r="B128" s="153" t="s">
        <v>471</v>
      </c>
      <c r="C128" s="343">
        <f>+C93+C114</f>
        <v>70026</v>
      </c>
    </row>
    <row r="129" spans="1:3" ht="12" customHeight="1" thickBot="1">
      <c r="A129" s="37" t="s">
        <v>22</v>
      </c>
      <c r="B129" s="153" t="s">
        <v>472</v>
      </c>
      <c r="C129" s="343">
        <f>+C130+C131+C132</f>
        <v>0</v>
      </c>
    </row>
    <row r="130" spans="1:3" s="118" customFormat="1" ht="12" customHeight="1">
      <c r="A130" s="491" t="s">
        <v>279</v>
      </c>
      <c r="B130" s="9" t="s">
        <v>542</v>
      </c>
      <c r="C130" s="312"/>
    </row>
    <row r="131" spans="1:3" ht="12" customHeight="1">
      <c r="A131" s="491" t="s">
        <v>282</v>
      </c>
      <c r="B131" s="9" t="s">
        <v>480</v>
      </c>
      <c r="C131" s="312"/>
    </row>
    <row r="132" spans="1:3" ht="12" customHeight="1" thickBot="1">
      <c r="A132" s="500" t="s">
        <v>283</v>
      </c>
      <c r="B132" s="7" t="s">
        <v>541</v>
      </c>
      <c r="C132" s="312"/>
    </row>
    <row r="133" spans="1:3" ht="12" customHeight="1" thickBot="1">
      <c r="A133" s="37" t="s">
        <v>23</v>
      </c>
      <c r="B133" s="153" t="s">
        <v>473</v>
      </c>
      <c r="C133" s="343">
        <f>+C134+C135+C136+C137+C138+C139</f>
        <v>0</v>
      </c>
    </row>
    <row r="134" spans="1:3" ht="12" customHeight="1">
      <c r="A134" s="491" t="s">
        <v>95</v>
      </c>
      <c r="B134" s="9" t="s">
        <v>482</v>
      </c>
      <c r="C134" s="312"/>
    </row>
    <row r="135" spans="1:3" ht="12" customHeight="1">
      <c r="A135" s="491" t="s">
        <v>96</v>
      </c>
      <c r="B135" s="9" t="s">
        <v>474</v>
      </c>
      <c r="C135" s="312"/>
    </row>
    <row r="136" spans="1:3" ht="12" customHeight="1">
      <c r="A136" s="491" t="s">
        <v>97</v>
      </c>
      <c r="B136" s="9" t="s">
        <v>475</v>
      </c>
      <c r="C136" s="312"/>
    </row>
    <row r="137" spans="1:3" ht="12" customHeight="1">
      <c r="A137" s="491" t="s">
        <v>181</v>
      </c>
      <c r="B137" s="9" t="s">
        <v>540</v>
      </c>
      <c r="C137" s="312"/>
    </row>
    <row r="138" spans="1:3" ht="12" customHeight="1">
      <c r="A138" s="491" t="s">
        <v>182</v>
      </c>
      <c r="B138" s="9" t="s">
        <v>477</v>
      </c>
      <c r="C138" s="312"/>
    </row>
    <row r="139" spans="1:3" s="118" customFormat="1" ht="12" customHeight="1" thickBot="1">
      <c r="A139" s="500" t="s">
        <v>183</v>
      </c>
      <c r="B139" s="7" t="s">
        <v>478</v>
      </c>
      <c r="C139" s="312"/>
    </row>
    <row r="140" spans="1:11" ht="12" customHeight="1" thickBot="1">
      <c r="A140" s="37" t="s">
        <v>24</v>
      </c>
      <c r="B140" s="153" t="s">
        <v>567</v>
      </c>
      <c r="C140" s="349">
        <f>+C141+C142+C144+C145+C143</f>
        <v>0</v>
      </c>
      <c r="K140" s="294"/>
    </row>
    <row r="141" spans="1:3" ht="12.75">
      <c r="A141" s="491" t="s">
        <v>98</v>
      </c>
      <c r="B141" s="9" t="s">
        <v>389</v>
      </c>
      <c r="C141" s="312"/>
    </row>
    <row r="142" spans="1:3" ht="12" customHeight="1">
      <c r="A142" s="491" t="s">
        <v>99</v>
      </c>
      <c r="B142" s="9" t="s">
        <v>390</v>
      </c>
      <c r="C142" s="312"/>
    </row>
    <row r="143" spans="1:3" s="118" customFormat="1" ht="12" customHeight="1">
      <c r="A143" s="491" t="s">
        <v>303</v>
      </c>
      <c r="B143" s="9" t="s">
        <v>566</v>
      </c>
      <c r="C143" s="312"/>
    </row>
    <row r="144" spans="1:3" s="118" customFormat="1" ht="12" customHeight="1">
      <c r="A144" s="491" t="s">
        <v>304</v>
      </c>
      <c r="B144" s="9" t="s">
        <v>487</v>
      </c>
      <c r="C144" s="312"/>
    </row>
    <row r="145" spans="1:3" s="118" customFormat="1" ht="12" customHeight="1" thickBot="1">
      <c r="A145" s="500" t="s">
        <v>305</v>
      </c>
      <c r="B145" s="7" t="s">
        <v>409</v>
      </c>
      <c r="C145" s="312"/>
    </row>
    <row r="146" spans="1:3" s="118" customFormat="1" ht="12" customHeight="1" thickBot="1">
      <c r="A146" s="37" t="s">
        <v>25</v>
      </c>
      <c r="B146" s="153" t="s">
        <v>488</v>
      </c>
      <c r="C146" s="352">
        <f>+C147+C148+C149+C150+C151</f>
        <v>0</v>
      </c>
    </row>
    <row r="147" spans="1:3" s="118" customFormat="1" ht="12" customHeight="1">
      <c r="A147" s="491" t="s">
        <v>100</v>
      </c>
      <c r="B147" s="9" t="s">
        <v>483</v>
      </c>
      <c r="C147" s="312"/>
    </row>
    <row r="148" spans="1:3" s="118" customFormat="1" ht="12" customHeight="1">
      <c r="A148" s="491" t="s">
        <v>101</v>
      </c>
      <c r="B148" s="9" t="s">
        <v>490</v>
      </c>
      <c r="C148" s="312"/>
    </row>
    <row r="149" spans="1:3" s="118" customFormat="1" ht="12" customHeight="1">
      <c r="A149" s="491" t="s">
        <v>315</v>
      </c>
      <c r="B149" s="9" t="s">
        <v>485</v>
      </c>
      <c r="C149" s="312"/>
    </row>
    <row r="150" spans="1:3" ht="12.75" customHeight="1">
      <c r="A150" s="491" t="s">
        <v>316</v>
      </c>
      <c r="B150" s="9" t="s">
        <v>543</v>
      </c>
      <c r="C150" s="312"/>
    </row>
    <row r="151" spans="1:3" ht="12.75" customHeight="1" thickBot="1">
      <c r="A151" s="500" t="s">
        <v>489</v>
      </c>
      <c r="B151" s="7" t="s">
        <v>492</v>
      </c>
      <c r="C151" s="314"/>
    </row>
    <row r="152" spans="1:3" ht="12.75" customHeight="1" thickBot="1">
      <c r="A152" s="558" t="s">
        <v>26</v>
      </c>
      <c r="B152" s="153" t="s">
        <v>493</v>
      </c>
      <c r="C152" s="352"/>
    </row>
    <row r="153" spans="1:3" ht="12" customHeight="1" thickBot="1">
      <c r="A153" s="558" t="s">
        <v>27</v>
      </c>
      <c r="B153" s="153" t="s">
        <v>494</v>
      </c>
      <c r="C153" s="352"/>
    </row>
    <row r="154" spans="1:3" ht="15" customHeight="1" thickBot="1">
      <c r="A154" s="37" t="s">
        <v>28</v>
      </c>
      <c r="B154" s="153" t="s">
        <v>496</v>
      </c>
      <c r="C154" s="482">
        <f>+C129+C133+C140+C146+C152+C153</f>
        <v>0</v>
      </c>
    </row>
    <row r="155" spans="1:3" ht="13.5" thickBot="1">
      <c r="A155" s="502" t="s">
        <v>29</v>
      </c>
      <c r="B155" s="434" t="s">
        <v>495</v>
      </c>
      <c r="C155" s="482">
        <f>+C128+C154</f>
        <v>70026</v>
      </c>
    </row>
    <row r="156" spans="1:3" ht="15" customHeight="1" thickBot="1">
      <c r="A156" s="442"/>
      <c r="B156" s="443"/>
      <c r="C156" s="444"/>
    </row>
    <row r="157" spans="1:3" ht="14.25" customHeight="1" thickBot="1">
      <c r="A157" s="291" t="s">
        <v>544</v>
      </c>
      <c r="B157" s="292"/>
      <c r="C157" s="150">
        <v>0</v>
      </c>
    </row>
    <row r="158" spans="1:3" ht="13.5" thickBot="1">
      <c r="A158" s="291" t="s">
        <v>212</v>
      </c>
      <c r="B158" s="292"/>
      <c r="C158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F8" sqref="F8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3" t="str">
        <f>+CONCATENATE("9.2. melléklet a 4/",LEFT(ÖSSZEFÜGGÉSEK!A5,4),". (III. 2.) önkormányzati rendelethez")</f>
        <v>9.2. melléklet a 4/2015. (III. 2.) önkormányzati rendelethez</v>
      </c>
    </row>
    <row r="2" spans="1:3" s="514" customFormat="1" ht="25.5" customHeight="1">
      <c r="A2" s="462" t="s">
        <v>210</v>
      </c>
      <c r="B2" s="404" t="s">
        <v>635</v>
      </c>
      <c r="C2" s="418" t="s">
        <v>62</v>
      </c>
    </row>
    <row r="3" spans="1:3" s="514" customFormat="1" ht="24.75" thickBot="1">
      <c r="A3" s="507" t="s">
        <v>209</v>
      </c>
      <c r="B3" s="405" t="s">
        <v>417</v>
      </c>
      <c r="C3" s="419" t="s">
        <v>55</v>
      </c>
    </row>
    <row r="4" spans="1:3" s="5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275" t="s">
        <v>58</v>
      </c>
    </row>
    <row r="6" spans="1:3" s="516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516" customFormat="1" ht="15.75" customHeight="1" thickBot="1">
      <c r="A7" s="276"/>
      <c r="B7" s="277" t="s">
        <v>59</v>
      </c>
      <c r="C7" s="278"/>
    </row>
    <row r="8" spans="1:3" s="420" customFormat="1" ht="12" customHeight="1" thickBot="1">
      <c r="A8" s="236" t="s">
        <v>19</v>
      </c>
      <c r="B8" s="279" t="s">
        <v>545</v>
      </c>
      <c r="C8" s="363">
        <f>SUM(C9:C19)</f>
        <v>0</v>
      </c>
    </row>
    <row r="9" spans="1:3" s="420" customFormat="1" ht="12" customHeight="1">
      <c r="A9" s="508" t="s">
        <v>102</v>
      </c>
      <c r="B9" s="10" t="s">
        <v>292</v>
      </c>
      <c r="C9" s="409"/>
    </row>
    <row r="10" spans="1:3" s="420" customFormat="1" ht="12" customHeight="1">
      <c r="A10" s="509" t="s">
        <v>103</v>
      </c>
      <c r="B10" s="8" t="s">
        <v>293</v>
      </c>
      <c r="C10" s="361"/>
    </row>
    <row r="11" spans="1:3" s="420" customFormat="1" ht="12" customHeight="1">
      <c r="A11" s="509" t="s">
        <v>104</v>
      </c>
      <c r="B11" s="8" t="s">
        <v>294</v>
      </c>
      <c r="C11" s="361"/>
    </row>
    <row r="12" spans="1:3" s="420" customFormat="1" ht="12" customHeight="1">
      <c r="A12" s="509" t="s">
        <v>105</v>
      </c>
      <c r="B12" s="8" t="s">
        <v>295</v>
      </c>
      <c r="C12" s="361"/>
    </row>
    <row r="13" spans="1:3" s="420" customFormat="1" ht="12" customHeight="1">
      <c r="A13" s="509" t="s">
        <v>154</v>
      </c>
      <c r="B13" s="8" t="s">
        <v>296</v>
      </c>
      <c r="C13" s="361"/>
    </row>
    <row r="14" spans="1:3" s="420" customFormat="1" ht="12" customHeight="1">
      <c r="A14" s="509" t="s">
        <v>106</v>
      </c>
      <c r="B14" s="8" t="s">
        <v>418</v>
      </c>
      <c r="C14" s="361"/>
    </row>
    <row r="15" spans="1:3" s="420" customFormat="1" ht="12" customHeight="1">
      <c r="A15" s="509" t="s">
        <v>107</v>
      </c>
      <c r="B15" s="7" t="s">
        <v>419</v>
      </c>
      <c r="C15" s="361"/>
    </row>
    <row r="16" spans="1:3" s="420" customFormat="1" ht="12" customHeight="1">
      <c r="A16" s="509" t="s">
        <v>117</v>
      </c>
      <c r="B16" s="8" t="s">
        <v>299</v>
      </c>
      <c r="C16" s="410"/>
    </row>
    <row r="17" spans="1:3" s="517" customFormat="1" ht="12" customHeight="1">
      <c r="A17" s="509" t="s">
        <v>118</v>
      </c>
      <c r="B17" s="8" t="s">
        <v>300</v>
      </c>
      <c r="C17" s="361"/>
    </row>
    <row r="18" spans="1:3" s="517" customFormat="1" ht="12" customHeight="1">
      <c r="A18" s="509" t="s">
        <v>119</v>
      </c>
      <c r="B18" s="8" t="s">
        <v>456</v>
      </c>
      <c r="C18" s="362"/>
    </row>
    <row r="19" spans="1:3" s="517" customFormat="1" ht="12" customHeight="1" thickBot="1">
      <c r="A19" s="509" t="s">
        <v>120</v>
      </c>
      <c r="B19" s="7" t="s">
        <v>301</v>
      </c>
      <c r="C19" s="362"/>
    </row>
    <row r="20" spans="1:3" s="420" customFormat="1" ht="12" customHeight="1" thickBot="1">
      <c r="A20" s="236" t="s">
        <v>20</v>
      </c>
      <c r="B20" s="279" t="s">
        <v>420</v>
      </c>
      <c r="C20" s="363">
        <f>SUM(C21:C23)</f>
        <v>9071</v>
      </c>
    </row>
    <row r="21" spans="1:3" s="517" customFormat="1" ht="12" customHeight="1">
      <c r="A21" s="509" t="s">
        <v>108</v>
      </c>
      <c r="B21" s="9" t="s">
        <v>269</v>
      </c>
      <c r="C21" s="361"/>
    </row>
    <row r="22" spans="1:3" s="517" customFormat="1" ht="12" customHeight="1">
      <c r="A22" s="509" t="s">
        <v>109</v>
      </c>
      <c r="B22" s="8" t="s">
        <v>421</v>
      </c>
      <c r="C22" s="361"/>
    </row>
    <row r="23" spans="1:3" s="517" customFormat="1" ht="12" customHeight="1">
      <c r="A23" s="509" t="s">
        <v>110</v>
      </c>
      <c r="B23" s="8" t="s">
        <v>422</v>
      </c>
      <c r="C23" s="361">
        <v>9071</v>
      </c>
    </row>
    <row r="24" spans="1:3" s="517" customFormat="1" ht="12" customHeight="1" thickBot="1">
      <c r="A24" s="509" t="s">
        <v>111</v>
      </c>
      <c r="B24" s="8" t="s">
        <v>546</v>
      </c>
      <c r="C24" s="361"/>
    </row>
    <row r="25" spans="1:3" s="517" customFormat="1" ht="12" customHeight="1" thickBot="1">
      <c r="A25" s="244" t="s">
        <v>21</v>
      </c>
      <c r="B25" s="153" t="s">
        <v>180</v>
      </c>
      <c r="C25" s="390"/>
    </row>
    <row r="26" spans="1:3" s="517" customFormat="1" ht="12" customHeight="1" thickBot="1">
      <c r="A26" s="244" t="s">
        <v>22</v>
      </c>
      <c r="B26" s="153" t="s">
        <v>547</v>
      </c>
      <c r="C26" s="363">
        <f>+C27+C28+C29</f>
        <v>0</v>
      </c>
    </row>
    <row r="27" spans="1:3" s="517" customFormat="1" ht="12" customHeight="1">
      <c r="A27" s="510" t="s">
        <v>279</v>
      </c>
      <c r="B27" s="511" t="s">
        <v>274</v>
      </c>
      <c r="C27" s="95"/>
    </row>
    <row r="28" spans="1:3" s="517" customFormat="1" ht="12" customHeight="1">
      <c r="A28" s="510" t="s">
        <v>282</v>
      </c>
      <c r="B28" s="511" t="s">
        <v>421</v>
      </c>
      <c r="C28" s="361"/>
    </row>
    <row r="29" spans="1:3" s="517" customFormat="1" ht="12" customHeight="1">
      <c r="A29" s="510" t="s">
        <v>283</v>
      </c>
      <c r="B29" s="512" t="s">
        <v>424</v>
      </c>
      <c r="C29" s="361"/>
    </row>
    <row r="30" spans="1:3" s="517" customFormat="1" ht="12" customHeight="1" thickBot="1">
      <c r="A30" s="509" t="s">
        <v>284</v>
      </c>
      <c r="B30" s="171" t="s">
        <v>548</v>
      </c>
      <c r="C30" s="102"/>
    </row>
    <row r="31" spans="1:3" s="517" customFormat="1" ht="12" customHeight="1" thickBot="1">
      <c r="A31" s="244" t="s">
        <v>23</v>
      </c>
      <c r="B31" s="153" t="s">
        <v>425</v>
      </c>
      <c r="C31" s="363">
        <f>+C32+C33+C34</f>
        <v>0</v>
      </c>
    </row>
    <row r="32" spans="1:3" s="517" customFormat="1" ht="12" customHeight="1">
      <c r="A32" s="510" t="s">
        <v>95</v>
      </c>
      <c r="B32" s="511" t="s">
        <v>306</v>
      </c>
      <c r="C32" s="95"/>
    </row>
    <row r="33" spans="1:3" s="517" customFormat="1" ht="12" customHeight="1">
      <c r="A33" s="510" t="s">
        <v>96</v>
      </c>
      <c r="B33" s="512" t="s">
        <v>307</v>
      </c>
      <c r="C33" s="364"/>
    </row>
    <row r="34" spans="1:3" s="517" customFormat="1" ht="12" customHeight="1" thickBot="1">
      <c r="A34" s="509" t="s">
        <v>97</v>
      </c>
      <c r="B34" s="171" t="s">
        <v>308</v>
      </c>
      <c r="C34" s="102"/>
    </row>
    <row r="35" spans="1:3" s="420" customFormat="1" ht="12" customHeight="1" thickBot="1">
      <c r="A35" s="244" t="s">
        <v>24</v>
      </c>
      <c r="B35" s="153" t="s">
        <v>394</v>
      </c>
      <c r="C35" s="390"/>
    </row>
    <row r="36" spans="1:3" s="420" customFormat="1" ht="12" customHeight="1" thickBot="1">
      <c r="A36" s="244" t="s">
        <v>25</v>
      </c>
      <c r="B36" s="153" t="s">
        <v>426</v>
      </c>
      <c r="C36" s="411"/>
    </row>
    <row r="37" spans="1:3" s="420" customFormat="1" ht="12" customHeight="1" thickBot="1">
      <c r="A37" s="236" t="s">
        <v>26</v>
      </c>
      <c r="B37" s="153" t="s">
        <v>427</v>
      </c>
      <c r="C37" s="412">
        <f>+C8+C20+C25+C26+C31+C35+C36</f>
        <v>9071</v>
      </c>
    </row>
    <row r="38" spans="1:3" s="420" customFormat="1" ht="12" customHeight="1" thickBot="1">
      <c r="A38" s="280" t="s">
        <v>27</v>
      </c>
      <c r="B38" s="153" t="s">
        <v>428</v>
      </c>
      <c r="C38" s="412">
        <f>+C39+C40+C41</f>
        <v>100317</v>
      </c>
    </row>
    <row r="39" spans="1:3" s="420" customFormat="1" ht="12" customHeight="1">
      <c r="A39" s="510" t="s">
        <v>429</v>
      </c>
      <c r="B39" s="511" t="s">
        <v>247</v>
      </c>
      <c r="C39" s="95"/>
    </row>
    <row r="40" spans="1:3" s="420" customFormat="1" ht="12" customHeight="1">
      <c r="A40" s="510" t="s">
        <v>430</v>
      </c>
      <c r="B40" s="512" t="s">
        <v>2</v>
      </c>
      <c r="C40" s="364"/>
    </row>
    <row r="41" spans="1:3" s="517" customFormat="1" ht="12" customHeight="1" thickBot="1">
      <c r="A41" s="509" t="s">
        <v>431</v>
      </c>
      <c r="B41" s="171" t="s">
        <v>432</v>
      </c>
      <c r="C41" s="102">
        <v>100317</v>
      </c>
    </row>
    <row r="42" spans="1:3" s="517" customFormat="1" ht="15" customHeight="1" thickBot="1">
      <c r="A42" s="280" t="s">
        <v>28</v>
      </c>
      <c r="B42" s="281" t="s">
        <v>433</v>
      </c>
      <c r="C42" s="415">
        <f>+C37+C38</f>
        <v>109388</v>
      </c>
    </row>
    <row r="43" spans="1:3" s="517" customFormat="1" ht="15" customHeight="1">
      <c r="A43" s="282"/>
      <c r="B43" s="283"/>
      <c r="C43" s="413"/>
    </row>
    <row r="44" spans="1:3" ht="13.5" thickBot="1">
      <c r="A44" s="284"/>
      <c r="B44" s="285"/>
      <c r="C44" s="414"/>
    </row>
    <row r="45" spans="1:3" s="516" customFormat="1" ht="16.5" customHeight="1" thickBot="1">
      <c r="A45" s="286"/>
      <c r="B45" s="287" t="s">
        <v>60</v>
      </c>
      <c r="C45" s="415"/>
    </row>
    <row r="46" spans="1:3" s="518" customFormat="1" ht="12" customHeight="1" thickBot="1">
      <c r="A46" s="244" t="s">
        <v>19</v>
      </c>
      <c r="B46" s="153" t="s">
        <v>434</v>
      </c>
      <c r="C46" s="363">
        <f>SUM(C47:C51)</f>
        <v>109388</v>
      </c>
    </row>
    <row r="47" spans="1:3" ht="12" customHeight="1">
      <c r="A47" s="509" t="s">
        <v>102</v>
      </c>
      <c r="B47" s="9" t="s">
        <v>50</v>
      </c>
      <c r="C47" s="95">
        <v>57914</v>
      </c>
    </row>
    <row r="48" spans="1:3" ht="12" customHeight="1">
      <c r="A48" s="509" t="s">
        <v>103</v>
      </c>
      <c r="B48" s="8" t="s">
        <v>189</v>
      </c>
      <c r="C48" s="98">
        <v>16112</v>
      </c>
    </row>
    <row r="49" spans="1:3" ht="12" customHeight="1">
      <c r="A49" s="509" t="s">
        <v>104</v>
      </c>
      <c r="B49" s="8" t="s">
        <v>145</v>
      </c>
      <c r="C49" s="98">
        <v>15118</v>
      </c>
    </row>
    <row r="50" spans="1:3" ht="12" customHeight="1">
      <c r="A50" s="509" t="s">
        <v>105</v>
      </c>
      <c r="B50" s="8" t="s">
        <v>190</v>
      </c>
      <c r="C50" s="98"/>
    </row>
    <row r="51" spans="1:3" ht="12" customHeight="1" thickBot="1">
      <c r="A51" s="509" t="s">
        <v>154</v>
      </c>
      <c r="B51" s="8" t="s">
        <v>191</v>
      </c>
      <c r="C51" s="98">
        <v>20244</v>
      </c>
    </row>
    <row r="52" spans="1:3" ht="12" customHeight="1" thickBot="1">
      <c r="A52" s="244" t="s">
        <v>20</v>
      </c>
      <c r="B52" s="153" t="s">
        <v>435</v>
      </c>
      <c r="C52" s="363">
        <f>SUM(C53:C55)</f>
        <v>0</v>
      </c>
    </row>
    <row r="53" spans="1:3" s="518" customFormat="1" ht="12" customHeight="1">
      <c r="A53" s="509" t="s">
        <v>108</v>
      </c>
      <c r="B53" s="9" t="s">
        <v>237</v>
      </c>
      <c r="C53" s="95"/>
    </row>
    <row r="54" spans="1:3" ht="12" customHeight="1">
      <c r="A54" s="509" t="s">
        <v>109</v>
      </c>
      <c r="B54" s="8" t="s">
        <v>193</v>
      </c>
      <c r="C54" s="98"/>
    </row>
    <row r="55" spans="1:3" ht="12" customHeight="1">
      <c r="A55" s="509" t="s">
        <v>110</v>
      </c>
      <c r="B55" s="8" t="s">
        <v>61</v>
      </c>
      <c r="C55" s="98"/>
    </row>
    <row r="56" spans="1:3" ht="12" customHeight="1" thickBot="1">
      <c r="A56" s="509" t="s">
        <v>111</v>
      </c>
      <c r="B56" s="8" t="s">
        <v>549</v>
      </c>
      <c r="C56" s="98"/>
    </row>
    <row r="57" spans="1:3" ht="12" customHeight="1" thickBot="1">
      <c r="A57" s="244" t="s">
        <v>21</v>
      </c>
      <c r="B57" s="153" t="s">
        <v>13</v>
      </c>
      <c r="C57" s="390"/>
    </row>
    <row r="58" spans="1:3" ht="15" customHeight="1" thickBot="1">
      <c r="A58" s="244" t="s">
        <v>22</v>
      </c>
      <c r="B58" s="288" t="s">
        <v>555</v>
      </c>
      <c r="C58" s="416">
        <f>+C46+C52+C57</f>
        <v>109388</v>
      </c>
    </row>
    <row r="59" ht="13.5" thickBot="1">
      <c r="C59" s="417"/>
    </row>
    <row r="60" spans="1:3" ht="15" customHeight="1" thickBot="1">
      <c r="A60" s="291" t="s">
        <v>544</v>
      </c>
      <c r="B60" s="292"/>
      <c r="C60" s="150">
        <v>20</v>
      </c>
    </row>
    <row r="61" spans="1:3" ht="14.25" customHeight="1" thickBot="1">
      <c r="A61" s="291" t="s">
        <v>212</v>
      </c>
      <c r="B61" s="292"/>
      <c r="C61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9">
      <selection activeCell="C62" sqref="C62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7" t="s">
        <v>16</v>
      </c>
      <c r="B1" s="597"/>
      <c r="C1" s="597"/>
    </row>
    <row r="2" spans="1:3" ht="15.75" customHeight="1" thickBot="1">
      <c r="A2" s="596" t="s">
        <v>158</v>
      </c>
      <c r="B2" s="596"/>
      <c r="C2" s="353" t="s">
        <v>238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0" customFormat="1" ht="12" customHeight="1" thickBot="1">
      <c r="A4" s="464" t="s">
        <v>516</v>
      </c>
      <c r="B4" s="465" t="s">
        <v>517</v>
      </c>
      <c r="C4" s="466" t="s">
        <v>518</v>
      </c>
    </row>
    <row r="5" spans="1:3" s="471" customFormat="1" ht="12" customHeight="1" thickBot="1">
      <c r="A5" s="20" t="s">
        <v>19</v>
      </c>
      <c r="B5" s="21" t="s">
        <v>263</v>
      </c>
      <c r="C5" s="343">
        <f>+C6+C7+C8+C9+C10+C11</f>
        <v>223332</v>
      </c>
    </row>
    <row r="6" spans="1:3" s="471" customFormat="1" ht="12" customHeight="1">
      <c r="A6" s="15" t="s">
        <v>102</v>
      </c>
      <c r="B6" s="472" t="s">
        <v>264</v>
      </c>
      <c r="C6" s="346">
        <v>128957</v>
      </c>
    </row>
    <row r="7" spans="1:3" s="471" customFormat="1" ht="12" customHeight="1">
      <c r="A7" s="14" t="s">
        <v>103</v>
      </c>
      <c r="B7" s="473" t="s">
        <v>265</v>
      </c>
      <c r="C7" s="345">
        <v>74418</v>
      </c>
    </row>
    <row r="8" spans="1:3" s="471" customFormat="1" ht="12" customHeight="1">
      <c r="A8" s="14" t="s">
        <v>104</v>
      </c>
      <c r="B8" s="473" t="s">
        <v>266</v>
      </c>
      <c r="C8" s="345">
        <v>15864</v>
      </c>
    </row>
    <row r="9" spans="1:3" s="471" customFormat="1" ht="12" customHeight="1">
      <c r="A9" s="14" t="s">
        <v>105</v>
      </c>
      <c r="B9" s="473" t="s">
        <v>267</v>
      </c>
      <c r="C9" s="345">
        <v>3869</v>
      </c>
    </row>
    <row r="10" spans="1:3" s="471" customFormat="1" ht="12" customHeight="1">
      <c r="A10" s="14" t="s">
        <v>154</v>
      </c>
      <c r="B10" s="339" t="s">
        <v>452</v>
      </c>
      <c r="C10" s="345">
        <v>224</v>
      </c>
    </row>
    <row r="11" spans="1:3" s="471" customFormat="1" ht="12" customHeight="1" thickBot="1">
      <c r="A11" s="16" t="s">
        <v>106</v>
      </c>
      <c r="B11" s="340" t="s">
        <v>453</v>
      </c>
      <c r="C11" s="345"/>
    </row>
    <row r="12" spans="1:3" s="471" customFormat="1" ht="12" customHeight="1" thickBot="1">
      <c r="A12" s="20" t="s">
        <v>20</v>
      </c>
      <c r="B12" s="338" t="s">
        <v>268</v>
      </c>
      <c r="C12" s="343">
        <f>+C13+C14+C15+C16+C17</f>
        <v>147119</v>
      </c>
    </row>
    <row r="13" spans="1:3" s="471" customFormat="1" ht="12" customHeight="1">
      <c r="A13" s="15" t="s">
        <v>108</v>
      </c>
      <c r="B13" s="472" t="s">
        <v>269</v>
      </c>
      <c r="C13" s="346"/>
    </row>
    <row r="14" spans="1:3" s="471" customFormat="1" ht="12" customHeight="1">
      <c r="A14" s="14" t="s">
        <v>109</v>
      </c>
      <c r="B14" s="473" t="s">
        <v>270</v>
      </c>
      <c r="C14" s="345"/>
    </row>
    <row r="15" spans="1:3" s="471" customFormat="1" ht="12" customHeight="1">
      <c r="A15" s="14" t="s">
        <v>110</v>
      </c>
      <c r="B15" s="473" t="s">
        <v>441</v>
      </c>
      <c r="C15" s="345"/>
    </row>
    <row r="16" spans="1:3" s="471" customFormat="1" ht="12" customHeight="1">
      <c r="A16" s="14" t="s">
        <v>111</v>
      </c>
      <c r="B16" s="473" t="s">
        <v>442</v>
      </c>
      <c r="C16" s="345"/>
    </row>
    <row r="17" spans="1:3" s="471" customFormat="1" ht="12" customHeight="1">
      <c r="A17" s="14" t="s">
        <v>112</v>
      </c>
      <c r="B17" s="473" t="s">
        <v>271</v>
      </c>
      <c r="C17" s="345">
        <v>147119</v>
      </c>
    </row>
    <row r="18" spans="1:3" s="471" customFormat="1" ht="12" customHeight="1" thickBot="1">
      <c r="A18" s="16" t="s">
        <v>121</v>
      </c>
      <c r="B18" s="340" t="s">
        <v>272</v>
      </c>
      <c r="C18" s="347">
        <v>40508</v>
      </c>
    </row>
    <row r="19" spans="1:3" s="471" customFormat="1" ht="12" customHeight="1" thickBot="1">
      <c r="A19" s="20" t="s">
        <v>21</v>
      </c>
      <c r="B19" s="21" t="s">
        <v>273</v>
      </c>
      <c r="C19" s="343">
        <f>+C20+C21+C22+C23+C24</f>
        <v>341696</v>
      </c>
    </row>
    <row r="20" spans="1:3" s="471" customFormat="1" ht="12" customHeight="1">
      <c r="A20" s="15" t="s">
        <v>91</v>
      </c>
      <c r="B20" s="472" t="s">
        <v>274</v>
      </c>
      <c r="C20" s="346"/>
    </row>
    <row r="21" spans="1:3" s="471" customFormat="1" ht="12" customHeight="1">
      <c r="A21" s="14" t="s">
        <v>92</v>
      </c>
      <c r="B21" s="473" t="s">
        <v>275</v>
      </c>
      <c r="C21" s="345"/>
    </row>
    <row r="22" spans="1:3" s="471" customFormat="1" ht="12" customHeight="1">
      <c r="A22" s="14" t="s">
        <v>93</v>
      </c>
      <c r="B22" s="473" t="s">
        <v>443</v>
      </c>
      <c r="C22" s="345"/>
    </row>
    <row r="23" spans="1:3" s="471" customFormat="1" ht="12" customHeight="1">
      <c r="A23" s="14" t="s">
        <v>94</v>
      </c>
      <c r="B23" s="473" t="s">
        <v>444</v>
      </c>
      <c r="C23" s="345"/>
    </row>
    <row r="24" spans="1:3" s="471" customFormat="1" ht="12" customHeight="1">
      <c r="A24" s="14" t="s">
        <v>177</v>
      </c>
      <c r="B24" s="473" t="s">
        <v>276</v>
      </c>
      <c r="C24" s="345">
        <v>341696</v>
      </c>
    </row>
    <row r="25" spans="1:3" s="471" customFormat="1" ht="12" customHeight="1" thickBot="1">
      <c r="A25" s="16" t="s">
        <v>178</v>
      </c>
      <c r="B25" s="474" t="s">
        <v>277</v>
      </c>
      <c r="C25" s="347">
        <v>341696</v>
      </c>
    </row>
    <row r="26" spans="1:3" s="471" customFormat="1" ht="12" customHeight="1" thickBot="1">
      <c r="A26" s="20" t="s">
        <v>179</v>
      </c>
      <c r="B26" s="21" t="s">
        <v>278</v>
      </c>
      <c r="C26" s="349">
        <f>+C27+C31+C32+C33</f>
        <v>91000</v>
      </c>
    </row>
    <row r="27" spans="1:3" s="471" customFormat="1" ht="12" customHeight="1">
      <c r="A27" s="15" t="s">
        <v>279</v>
      </c>
      <c r="B27" s="472" t="s">
        <v>459</v>
      </c>
      <c r="C27" s="467">
        <f>+C28+C29+C30</f>
        <v>83500</v>
      </c>
    </row>
    <row r="28" spans="1:3" s="471" customFormat="1" ht="12" customHeight="1">
      <c r="A28" s="14" t="s">
        <v>280</v>
      </c>
      <c r="B28" s="473" t="s">
        <v>285</v>
      </c>
      <c r="C28" s="345"/>
    </row>
    <row r="29" spans="1:3" s="471" customFormat="1" ht="12" customHeight="1">
      <c r="A29" s="14" t="s">
        <v>281</v>
      </c>
      <c r="B29" s="473" t="s">
        <v>286</v>
      </c>
      <c r="C29" s="345"/>
    </row>
    <row r="30" spans="1:3" s="471" customFormat="1" ht="12" customHeight="1">
      <c r="A30" s="14" t="s">
        <v>457</v>
      </c>
      <c r="B30" s="548" t="s">
        <v>458</v>
      </c>
      <c r="C30" s="345">
        <v>83500</v>
      </c>
    </row>
    <row r="31" spans="1:3" s="471" customFormat="1" ht="12" customHeight="1">
      <c r="A31" s="14" t="s">
        <v>282</v>
      </c>
      <c r="B31" s="473" t="s">
        <v>287</v>
      </c>
      <c r="C31" s="345">
        <v>6500</v>
      </c>
    </row>
    <row r="32" spans="1:3" s="471" customFormat="1" ht="12" customHeight="1">
      <c r="A32" s="14" t="s">
        <v>283</v>
      </c>
      <c r="B32" s="473" t="s">
        <v>288</v>
      </c>
      <c r="C32" s="345">
        <v>500</v>
      </c>
    </row>
    <row r="33" spans="1:3" s="471" customFormat="1" ht="12" customHeight="1" thickBot="1">
      <c r="A33" s="16" t="s">
        <v>284</v>
      </c>
      <c r="B33" s="474" t="s">
        <v>289</v>
      </c>
      <c r="C33" s="347">
        <v>500</v>
      </c>
    </row>
    <row r="34" spans="1:3" s="471" customFormat="1" ht="12" customHeight="1" thickBot="1">
      <c r="A34" s="20" t="s">
        <v>23</v>
      </c>
      <c r="B34" s="21" t="s">
        <v>454</v>
      </c>
      <c r="C34" s="343">
        <f>SUM(C35:C45)</f>
        <v>72123</v>
      </c>
    </row>
    <row r="35" spans="1:3" s="471" customFormat="1" ht="12" customHeight="1">
      <c r="A35" s="15" t="s">
        <v>95</v>
      </c>
      <c r="B35" s="472" t="s">
        <v>292</v>
      </c>
      <c r="C35" s="346"/>
    </row>
    <row r="36" spans="1:3" s="471" customFormat="1" ht="12" customHeight="1">
      <c r="A36" s="14" t="s">
        <v>96</v>
      </c>
      <c r="B36" s="473" t="s">
        <v>293</v>
      </c>
      <c r="C36" s="345">
        <v>36188</v>
      </c>
    </row>
    <row r="37" spans="1:3" s="471" customFormat="1" ht="12" customHeight="1">
      <c r="A37" s="14" t="s">
        <v>97</v>
      </c>
      <c r="B37" s="473" t="s">
        <v>294</v>
      </c>
      <c r="C37" s="345"/>
    </row>
    <row r="38" spans="1:3" s="471" customFormat="1" ht="12" customHeight="1">
      <c r="A38" s="14" t="s">
        <v>181</v>
      </c>
      <c r="B38" s="473" t="s">
        <v>295</v>
      </c>
      <c r="C38" s="345">
        <v>17200</v>
      </c>
    </row>
    <row r="39" spans="1:3" s="471" customFormat="1" ht="12" customHeight="1">
      <c r="A39" s="14" t="s">
        <v>182</v>
      </c>
      <c r="B39" s="473" t="s">
        <v>296</v>
      </c>
      <c r="C39" s="345"/>
    </row>
    <row r="40" spans="1:3" s="471" customFormat="1" ht="12" customHeight="1">
      <c r="A40" s="14" t="s">
        <v>183</v>
      </c>
      <c r="B40" s="473" t="s">
        <v>297</v>
      </c>
      <c r="C40" s="345">
        <v>9414</v>
      </c>
    </row>
    <row r="41" spans="1:3" s="471" customFormat="1" ht="12" customHeight="1">
      <c r="A41" s="14" t="s">
        <v>184</v>
      </c>
      <c r="B41" s="473" t="s">
        <v>298</v>
      </c>
      <c r="C41" s="345">
        <v>9321</v>
      </c>
    </row>
    <row r="42" spans="1:3" s="471" customFormat="1" ht="12" customHeight="1">
      <c r="A42" s="14" t="s">
        <v>185</v>
      </c>
      <c r="B42" s="473" t="s">
        <v>299</v>
      </c>
      <c r="C42" s="345"/>
    </row>
    <row r="43" spans="1:3" s="471" customFormat="1" ht="12" customHeight="1">
      <c r="A43" s="14" t="s">
        <v>290</v>
      </c>
      <c r="B43" s="473" t="s">
        <v>300</v>
      </c>
      <c r="C43" s="348"/>
    </row>
    <row r="44" spans="1:3" s="471" customFormat="1" ht="12" customHeight="1">
      <c r="A44" s="16" t="s">
        <v>291</v>
      </c>
      <c r="B44" s="474" t="s">
        <v>456</v>
      </c>
      <c r="C44" s="458"/>
    </row>
    <row r="45" spans="1:3" s="471" customFormat="1" ht="12" customHeight="1" thickBot="1">
      <c r="A45" s="16" t="s">
        <v>455</v>
      </c>
      <c r="B45" s="340" t="s">
        <v>301</v>
      </c>
      <c r="C45" s="458"/>
    </row>
    <row r="46" spans="1:3" s="471" customFormat="1" ht="12" customHeight="1" thickBot="1">
      <c r="A46" s="20" t="s">
        <v>24</v>
      </c>
      <c r="B46" s="21" t="s">
        <v>302</v>
      </c>
      <c r="C46" s="343">
        <f>SUM(C47:C51)</f>
        <v>0</v>
      </c>
    </row>
    <row r="47" spans="1:3" s="471" customFormat="1" ht="12" customHeight="1">
      <c r="A47" s="15" t="s">
        <v>98</v>
      </c>
      <c r="B47" s="472" t="s">
        <v>306</v>
      </c>
      <c r="C47" s="519"/>
    </row>
    <row r="48" spans="1:3" s="471" customFormat="1" ht="12" customHeight="1">
      <c r="A48" s="14" t="s">
        <v>99</v>
      </c>
      <c r="B48" s="473" t="s">
        <v>307</v>
      </c>
      <c r="C48" s="348"/>
    </row>
    <row r="49" spans="1:3" s="471" customFormat="1" ht="12" customHeight="1">
      <c r="A49" s="14" t="s">
        <v>303</v>
      </c>
      <c r="B49" s="473" t="s">
        <v>308</v>
      </c>
      <c r="C49" s="348"/>
    </row>
    <row r="50" spans="1:3" s="471" customFormat="1" ht="12" customHeight="1">
      <c r="A50" s="14" t="s">
        <v>304</v>
      </c>
      <c r="B50" s="473" t="s">
        <v>309</v>
      </c>
      <c r="C50" s="348"/>
    </row>
    <row r="51" spans="1:3" s="471" customFormat="1" ht="12" customHeight="1" thickBot="1">
      <c r="A51" s="16" t="s">
        <v>305</v>
      </c>
      <c r="B51" s="340" t="s">
        <v>310</v>
      </c>
      <c r="C51" s="458"/>
    </row>
    <row r="52" spans="1:3" s="471" customFormat="1" ht="12" customHeight="1" thickBot="1">
      <c r="A52" s="20" t="s">
        <v>186</v>
      </c>
      <c r="B52" s="21" t="s">
        <v>311</v>
      </c>
      <c r="C52" s="343">
        <f>SUM(C53:C55)</f>
        <v>0</v>
      </c>
    </row>
    <row r="53" spans="1:3" s="471" customFormat="1" ht="12" customHeight="1">
      <c r="A53" s="15" t="s">
        <v>100</v>
      </c>
      <c r="B53" s="472" t="s">
        <v>312</v>
      </c>
      <c r="C53" s="346"/>
    </row>
    <row r="54" spans="1:3" s="471" customFormat="1" ht="12" customHeight="1">
      <c r="A54" s="14" t="s">
        <v>101</v>
      </c>
      <c r="B54" s="473" t="s">
        <v>445</v>
      </c>
      <c r="C54" s="345"/>
    </row>
    <row r="55" spans="1:3" s="471" customFormat="1" ht="12" customHeight="1">
      <c r="A55" s="14" t="s">
        <v>315</v>
      </c>
      <c r="B55" s="473" t="s">
        <v>313</v>
      </c>
      <c r="C55" s="345"/>
    </row>
    <row r="56" spans="1:3" s="471" customFormat="1" ht="12" customHeight="1" thickBot="1">
      <c r="A56" s="16" t="s">
        <v>316</v>
      </c>
      <c r="B56" s="340" t="s">
        <v>314</v>
      </c>
      <c r="C56" s="347"/>
    </row>
    <row r="57" spans="1:3" s="471" customFormat="1" ht="12" customHeight="1" thickBot="1">
      <c r="A57" s="20" t="s">
        <v>26</v>
      </c>
      <c r="B57" s="338" t="s">
        <v>317</v>
      </c>
      <c r="C57" s="343">
        <f>SUM(C58:C60)</f>
        <v>56259</v>
      </c>
    </row>
    <row r="58" spans="1:3" s="471" customFormat="1" ht="12" customHeight="1">
      <c r="A58" s="15" t="s">
        <v>187</v>
      </c>
      <c r="B58" s="472" t="s">
        <v>319</v>
      </c>
      <c r="C58" s="348"/>
    </row>
    <row r="59" spans="1:3" s="471" customFormat="1" ht="12" customHeight="1">
      <c r="A59" s="14" t="s">
        <v>188</v>
      </c>
      <c r="B59" s="473" t="s">
        <v>446</v>
      </c>
      <c r="C59" s="348">
        <v>6000</v>
      </c>
    </row>
    <row r="60" spans="1:3" s="471" customFormat="1" ht="12" customHeight="1">
      <c r="A60" s="14" t="s">
        <v>239</v>
      </c>
      <c r="B60" s="473" t="s">
        <v>320</v>
      </c>
      <c r="C60" s="348">
        <v>50259</v>
      </c>
    </row>
    <row r="61" spans="1:3" s="471" customFormat="1" ht="12" customHeight="1" thickBot="1">
      <c r="A61" s="16" t="s">
        <v>318</v>
      </c>
      <c r="B61" s="340" t="s">
        <v>321</v>
      </c>
      <c r="C61" s="348"/>
    </row>
    <row r="62" spans="1:3" s="471" customFormat="1" ht="12" customHeight="1" thickBot="1">
      <c r="A62" s="555" t="s">
        <v>499</v>
      </c>
      <c r="B62" s="21" t="s">
        <v>322</v>
      </c>
      <c r="C62" s="349">
        <f>+C5+C12+C19+C26+C34+C46+C52+C57</f>
        <v>931529</v>
      </c>
    </row>
    <row r="63" spans="1:3" s="471" customFormat="1" ht="12" customHeight="1" thickBot="1">
      <c r="A63" s="522" t="s">
        <v>323</v>
      </c>
      <c r="B63" s="338" t="s">
        <v>324</v>
      </c>
      <c r="C63" s="343">
        <f>SUM(C64:C66)</f>
        <v>44000</v>
      </c>
    </row>
    <row r="64" spans="1:3" s="471" customFormat="1" ht="12" customHeight="1">
      <c r="A64" s="15" t="s">
        <v>355</v>
      </c>
      <c r="B64" s="472" t="s">
        <v>325</v>
      </c>
      <c r="C64" s="348"/>
    </row>
    <row r="65" spans="1:3" s="471" customFormat="1" ht="12" customHeight="1">
      <c r="A65" s="14" t="s">
        <v>364</v>
      </c>
      <c r="B65" s="473" t="s">
        <v>326</v>
      </c>
      <c r="C65" s="348"/>
    </row>
    <row r="66" spans="1:3" s="471" customFormat="1" ht="12" customHeight="1" thickBot="1">
      <c r="A66" s="16" t="s">
        <v>365</v>
      </c>
      <c r="B66" s="549" t="s">
        <v>484</v>
      </c>
      <c r="C66" s="348">
        <v>44000</v>
      </c>
    </row>
    <row r="67" spans="1:3" s="471" customFormat="1" ht="12" customHeight="1" thickBot="1">
      <c r="A67" s="522" t="s">
        <v>328</v>
      </c>
      <c r="B67" s="338" t="s">
        <v>329</v>
      </c>
      <c r="C67" s="343">
        <f>SUM(C68:C71)</f>
        <v>0</v>
      </c>
    </row>
    <row r="68" spans="1:3" s="471" customFormat="1" ht="12" customHeight="1">
      <c r="A68" s="15" t="s">
        <v>155</v>
      </c>
      <c r="B68" s="472" t="s">
        <v>330</v>
      </c>
      <c r="C68" s="348"/>
    </row>
    <row r="69" spans="1:3" s="471" customFormat="1" ht="12" customHeight="1">
      <c r="A69" s="14" t="s">
        <v>156</v>
      </c>
      <c r="B69" s="473" t="s">
        <v>331</v>
      </c>
      <c r="C69" s="348"/>
    </row>
    <row r="70" spans="1:3" s="471" customFormat="1" ht="12" customHeight="1">
      <c r="A70" s="14" t="s">
        <v>356</v>
      </c>
      <c r="B70" s="473" t="s">
        <v>332</v>
      </c>
      <c r="C70" s="348"/>
    </row>
    <row r="71" spans="1:3" s="471" customFormat="1" ht="12" customHeight="1" thickBot="1">
      <c r="A71" s="16" t="s">
        <v>357</v>
      </c>
      <c r="B71" s="340" t="s">
        <v>333</v>
      </c>
      <c r="C71" s="348"/>
    </row>
    <row r="72" spans="1:3" s="471" customFormat="1" ht="12" customHeight="1" thickBot="1">
      <c r="A72" s="522" t="s">
        <v>334</v>
      </c>
      <c r="B72" s="338" t="s">
        <v>335</v>
      </c>
      <c r="C72" s="343">
        <f>SUM(C73:C74)</f>
        <v>0</v>
      </c>
    </row>
    <row r="73" spans="1:3" s="471" customFormat="1" ht="12" customHeight="1">
      <c r="A73" s="15" t="s">
        <v>358</v>
      </c>
      <c r="B73" s="472" t="s">
        <v>336</v>
      </c>
      <c r="C73" s="348"/>
    </row>
    <row r="74" spans="1:3" s="471" customFormat="1" ht="12" customHeight="1" thickBot="1">
      <c r="A74" s="16" t="s">
        <v>359</v>
      </c>
      <c r="B74" s="340" t="s">
        <v>337</v>
      </c>
      <c r="C74" s="348"/>
    </row>
    <row r="75" spans="1:3" s="471" customFormat="1" ht="12" customHeight="1" thickBot="1">
      <c r="A75" s="522" t="s">
        <v>338</v>
      </c>
      <c r="B75" s="338" t="s">
        <v>339</v>
      </c>
      <c r="C75" s="343">
        <f>SUM(C76:C78)</f>
        <v>107786</v>
      </c>
    </row>
    <row r="76" spans="1:3" s="471" customFormat="1" ht="12" customHeight="1">
      <c r="A76" s="15" t="s">
        <v>360</v>
      </c>
      <c r="B76" s="472" t="s">
        <v>340</v>
      </c>
      <c r="C76" s="348"/>
    </row>
    <row r="77" spans="1:3" s="471" customFormat="1" ht="12" customHeight="1">
      <c r="A77" s="14" t="s">
        <v>361</v>
      </c>
      <c r="B77" s="473" t="s">
        <v>341</v>
      </c>
      <c r="C77" s="348"/>
    </row>
    <row r="78" spans="1:3" s="471" customFormat="1" ht="12" customHeight="1" thickBot="1">
      <c r="A78" s="16" t="s">
        <v>362</v>
      </c>
      <c r="B78" s="340" t="s">
        <v>577</v>
      </c>
      <c r="C78" s="348">
        <v>107786</v>
      </c>
    </row>
    <row r="79" spans="1:3" s="471" customFormat="1" ht="12" customHeight="1" thickBot="1">
      <c r="A79" s="522" t="s">
        <v>343</v>
      </c>
      <c r="B79" s="338" t="s">
        <v>363</v>
      </c>
      <c r="C79" s="343">
        <f>SUM(C80:C83)</f>
        <v>0</v>
      </c>
    </row>
    <row r="80" spans="1:3" s="471" customFormat="1" ht="12" customHeight="1">
      <c r="A80" s="476" t="s">
        <v>344</v>
      </c>
      <c r="B80" s="472" t="s">
        <v>345</v>
      </c>
      <c r="C80" s="348"/>
    </row>
    <row r="81" spans="1:3" s="471" customFormat="1" ht="12" customHeight="1">
      <c r="A81" s="477" t="s">
        <v>346</v>
      </c>
      <c r="B81" s="473" t="s">
        <v>347</v>
      </c>
      <c r="C81" s="348"/>
    </row>
    <row r="82" spans="1:3" s="471" customFormat="1" ht="12" customHeight="1">
      <c r="A82" s="477" t="s">
        <v>348</v>
      </c>
      <c r="B82" s="473" t="s">
        <v>349</v>
      </c>
      <c r="C82" s="348"/>
    </row>
    <row r="83" spans="1:3" s="471" customFormat="1" ht="12" customHeight="1" thickBot="1">
      <c r="A83" s="478" t="s">
        <v>350</v>
      </c>
      <c r="B83" s="340" t="s">
        <v>351</v>
      </c>
      <c r="C83" s="348"/>
    </row>
    <row r="84" spans="1:3" s="471" customFormat="1" ht="12" customHeight="1" thickBot="1">
      <c r="A84" s="522" t="s">
        <v>352</v>
      </c>
      <c r="B84" s="338" t="s">
        <v>498</v>
      </c>
      <c r="C84" s="520"/>
    </row>
    <row r="85" spans="1:3" s="471" customFormat="1" ht="13.5" customHeight="1" thickBot="1">
      <c r="A85" s="522" t="s">
        <v>354</v>
      </c>
      <c r="B85" s="338" t="s">
        <v>353</v>
      </c>
      <c r="C85" s="520"/>
    </row>
    <row r="86" spans="1:3" s="471" customFormat="1" ht="15.75" customHeight="1" thickBot="1">
      <c r="A86" s="522" t="s">
        <v>366</v>
      </c>
      <c r="B86" s="479" t="s">
        <v>501</v>
      </c>
      <c r="C86" s="349">
        <f>+C63+C67+C72+C75+C79+C85+C84</f>
        <v>151786</v>
      </c>
    </row>
    <row r="87" spans="1:3" s="471" customFormat="1" ht="16.5" customHeight="1" thickBot="1">
      <c r="A87" s="523" t="s">
        <v>500</v>
      </c>
      <c r="B87" s="480" t="s">
        <v>502</v>
      </c>
      <c r="C87" s="349">
        <f>+C62+C86</f>
        <v>1083315</v>
      </c>
    </row>
    <row r="88" spans="1:3" s="471" customFormat="1" ht="83.25" customHeight="1">
      <c r="A88" s="5"/>
      <c r="B88" s="6"/>
      <c r="C88" s="350"/>
    </row>
    <row r="89" spans="1:3" ht="16.5" customHeight="1">
      <c r="A89" s="597" t="s">
        <v>48</v>
      </c>
      <c r="B89" s="597"/>
      <c r="C89" s="597"/>
    </row>
    <row r="90" spans="1:3" s="481" customFormat="1" ht="16.5" customHeight="1" thickBot="1">
      <c r="A90" s="598" t="s">
        <v>159</v>
      </c>
      <c r="B90" s="598"/>
      <c r="C90" s="169" t="s">
        <v>238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0" customFormat="1" ht="12" customHeight="1" thickBot="1">
      <c r="A92" s="37" t="s">
        <v>516</v>
      </c>
      <c r="B92" s="38" t="s">
        <v>517</v>
      </c>
      <c r="C92" s="39" t="s">
        <v>518</v>
      </c>
    </row>
    <row r="93" spans="1:3" ht="12" customHeight="1" thickBot="1">
      <c r="A93" s="22" t="s">
        <v>19</v>
      </c>
      <c r="B93" s="31" t="s">
        <v>460</v>
      </c>
      <c r="C93" s="342">
        <f>C94+C95+C96+C97+C98+C111</f>
        <v>520485</v>
      </c>
    </row>
    <row r="94" spans="1:3" ht="12" customHeight="1">
      <c r="A94" s="17" t="s">
        <v>102</v>
      </c>
      <c r="B94" s="10" t="s">
        <v>50</v>
      </c>
      <c r="C94" s="344">
        <v>178037</v>
      </c>
    </row>
    <row r="95" spans="1:3" ht="12" customHeight="1">
      <c r="A95" s="14" t="s">
        <v>103</v>
      </c>
      <c r="B95" s="8" t="s">
        <v>189</v>
      </c>
      <c r="C95" s="345">
        <v>38379</v>
      </c>
    </row>
    <row r="96" spans="1:3" ht="12" customHeight="1">
      <c r="A96" s="14" t="s">
        <v>104</v>
      </c>
      <c r="B96" s="8" t="s">
        <v>145</v>
      </c>
      <c r="C96" s="347">
        <v>148598</v>
      </c>
    </row>
    <row r="97" spans="1:3" ht="12" customHeight="1">
      <c r="A97" s="14" t="s">
        <v>105</v>
      </c>
      <c r="B97" s="11" t="s">
        <v>190</v>
      </c>
      <c r="C97" s="347">
        <v>15864</v>
      </c>
    </row>
    <row r="98" spans="1:3" ht="12" customHeight="1">
      <c r="A98" s="14" t="s">
        <v>116</v>
      </c>
      <c r="B98" s="19" t="s">
        <v>191</v>
      </c>
      <c r="C98" s="347">
        <v>139607</v>
      </c>
    </row>
    <row r="99" spans="1:3" ht="12" customHeight="1">
      <c r="A99" s="14" t="s">
        <v>106</v>
      </c>
      <c r="B99" s="8" t="s">
        <v>465</v>
      </c>
      <c r="C99" s="347"/>
    </row>
    <row r="100" spans="1:3" ht="12" customHeight="1">
      <c r="A100" s="14" t="s">
        <v>107</v>
      </c>
      <c r="B100" s="174" t="s">
        <v>464</v>
      </c>
      <c r="C100" s="347"/>
    </row>
    <row r="101" spans="1:3" ht="12" customHeight="1">
      <c r="A101" s="14" t="s">
        <v>117</v>
      </c>
      <c r="B101" s="174" t="s">
        <v>463</v>
      </c>
      <c r="C101" s="347"/>
    </row>
    <row r="102" spans="1:3" ht="12" customHeight="1">
      <c r="A102" s="14" t="s">
        <v>118</v>
      </c>
      <c r="B102" s="172" t="s">
        <v>369</v>
      </c>
      <c r="C102" s="347"/>
    </row>
    <row r="103" spans="1:3" ht="12" customHeight="1">
      <c r="A103" s="14" t="s">
        <v>119</v>
      </c>
      <c r="B103" s="173" t="s">
        <v>370</v>
      </c>
      <c r="C103" s="347"/>
    </row>
    <row r="104" spans="1:3" ht="12" customHeight="1">
      <c r="A104" s="14" t="s">
        <v>120</v>
      </c>
      <c r="B104" s="173" t="s">
        <v>371</v>
      </c>
      <c r="C104" s="347"/>
    </row>
    <row r="105" spans="1:3" ht="12" customHeight="1">
      <c r="A105" s="14" t="s">
        <v>122</v>
      </c>
      <c r="B105" s="172" t="s">
        <v>372</v>
      </c>
      <c r="C105" s="347">
        <v>136607</v>
      </c>
    </row>
    <row r="106" spans="1:3" ht="12" customHeight="1">
      <c r="A106" s="14" t="s">
        <v>192</v>
      </c>
      <c r="B106" s="172" t="s">
        <v>373</v>
      </c>
      <c r="C106" s="347"/>
    </row>
    <row r="107" spans="1:3" ht="12" customHeight="1">
      <c r="A107" s="14" t="s">
        <v>367</v>
      </c>
      <c r="B107" s="173" t="s">
        <v>374</v>
      </c>
      <c r="C107" s="347"/>
    </row>
    <row r="108" spans="1:3" ht="12" customHeight="1">
      <c r="A108" s="13" t="s">
        <v>368</v>
      </c>
      <c r="B108" s="174" t="s">
        <v>375</v>
      </c>
      <c r="C108" s="347"/>
    </row>
    <row r="109" spans="1:3" ht="12" customHeight="1">
      <c r="A109" s="14" t="s">
        <v>461</v>
      </c>
      <c r="B109" s="174" t="s">
        <v>376</v>
      </c>
      <c r="C109" s="347"/>
    </row>
    <row r="110" spans="1:3" ht="12" customHeight="1">
      <c r="A110" s="16" t="s">
        <v>462</v>
      </c>
      <c r="B110" s="174" t="s">
        <v>377</v>
      </c>
      <c r="C110" s="347">
        <v>3000</v>
      </c>
    </row>
    <row r="111" spans="1:3" ht="12" customHeight="1">
      <c r="A111" s="14" t="s">
        <v>466</v>
      </c>
      <c r="B111" s="11" t="s">
        <v>51</v>
      </c>
      <c r="C111" s="345"/>
    </row>
    <row r="112" spans="1:3" ht="12" customHeight="1">
      <c r="A112" s="14" t="s">
        <v>467</v>
      </c>
      <c r="B112" s="8" t="s">
        <v>469</v>
      </c>
      <c r="C112" s="345"/>
    </row>
    <row r="113" spans="1:3" ht="12" customHeight="1" thickBot="1">
      <c r="A113" s="18" t="s">
        <v>468</v>
      </c>
      <c r="B113" s="553" t="s">
        <v>470</v>
      </c>
      <c r="C113" s="351"/>
    </row>
    <row r="114" spans="1:3" ht="12" customHeight="1" thickBot="1">
      <c r="A114" s="550" t="s">
        <v>20</v>
      </c>
      <c r="B114" s="551" t="s">
        <v>378</v>
      </c>
      <c r="C114" s="552">
        <f>+C115+C117+C119</f>
        <v>411044</v>
      </c>
    </row>
    <row r="115" spans="1:3" ht="12" customHeight="1">
      <c r="A115" s="15" t="s">
        <v>108</v>
      </c>
      <c r="B115" s="8" t="s">
        <v>237</v>
      </c>
      <c r="C115" s="346">
        <v>129835</v>
      </c>
    </row>
    <row r="116" spans="1:3" ht="12" customHeight="1">
      <c r="A116" s="15" t="s">
        <v>109</v>
      </c>
      <c r="B116" s="12" t="s">
        <v>382</v>
      </c>
      <c r="C116" s="346">
        <v>107477</v>
      </c>
    </row>
    <row r="117" spans="1:3" ht="12" customHeight="1">
      <c r="A117" s="15" t="s">
        <v>110</v>
      </c>
      <c r="B117" s="12" t="s">
        <v>193</v>
      </c>
      <c r="C117" s="345">
        <v>214183</v>
      </c>
    </row>
    <row r="118" spans="1:3" ht="12" customHeight="1">
      <c r="A118" s="15" t="s">
        <v>111</v>
      </c>
      <c r="B118" s="12" t="s">
        <v>383</v>
      </c>
      <c r="C118" s="312">
        <v>209183</v>
      </c>
    </row>
    <row r="119" spans="1:3" ht="12" customHeight="1">
      <c r="A119" s="15" t="s">
        <v>112</v>
      </c>
      <c r="B119" s="340" t="s">
        <v>240</v>
      </c>
      <c r="C119" s="312">
        <v>67026</v>
      </c>
    </row>
    <row r="120" spans="1:3" ht="12" customHeight="1">
      <c r="A120" s="15" t="s">
        <v>121</v>
      </c>
      <c r="B120" s="339" t="s">
        <v>447</v>
      </c>
      <c r="C120" s="312"/>
    </row>
    <row r="121" spans="1:3" ht="12" customHeight="1">
      <c r="A121" s="15" t="s">
        <v>123</v>
      </c>
      <c r="B121" s="468" t="s">
        <v>388</v>
      </c>
      <c r="C121" s="312"/>
    </row>
    <row r="122" spans="1:3" ht="15.75">
      <c r="A122" s="15" t="s">
        <v>194</v>
      </c>
      <c r="B122" s="173" t="s">
        <v>371</v>
      </c>
      <c r="C122" s="312"/>
    </row>
    <row r="123" spans="1:3" ht="12" customHeight="1">
      <c r="A123" s="15" t="s">
        <v>195</v>
      </c>
      <c r="B123" s="173" t="s">
        <v>387</v>
      </c>
      <c r="C123" s="312"/>
    </row>
    <row r="124" spans="1:3" ht="12" customHeight="1">
      <c r="A124" s="15" t="s">
        <v>196</v>
      </c>
      <c r="B124" s="173" t="s">
        <v>386</v>
      </c>
      <c r="C124" s="312">
        <v>44211</v>
      </c>
    </row>
    <row r="125" spans="1:3" ht="12" customHeight="1">
      <c r="A125" s="15" t="s">
        <v>379</v>
      </c>
      <c r="B125" s="173" t="s">
        <v>374</v>
      </c>
      <c r="C125" s="312">
        <v>6000</v>
      </c>
    </row>
    <row r="126" spans="1:3" ht="12" customHeight="1">
      <c r="A126" s="15" t="s">
        <v>380</v>
      </c>
      <c r="B126" s="173" t="s">
        <v>385</v>
      </c>
      <c r="C126" s="312"/>
    </row>
    <row r="127" spans="1:3" ht="16.5" thickBot="1">
      <c r="A127" s="13" t="s">
        <v>381</v>
      </c>
      <c r="B127" s="173" t="s">
        <v>384</v>
      </c>
      <c r="C127" s="314">
        <v>16815</v>
      </c>
    </row>
    <row r="128" spans="1:3" ht="12" customHeight="1" thickBot="1">
      <c r="A128" s="20" t="s">
        <v>21</v>
      </c>
      <c r="B128" s="153" t="s">
        <v>471</v>
      </c>
      <c r="C128" s="343">
        <f>+C93+C114</f>
        <v>931529</v>
      </c>
    </row>
    <row r="129" spans="1:3" ht="12" customHeight="1" thickBot="1">
      <c r="A129" s="20" t="s">
        <v>22</v>
      </c>
      <c r="B129" s="153" t="s">
        <v>472</v>
      </c>
      <c r="C129" s="343">
        <f>+C130+C131+C132</f>
        <v>44000</v>
      </c>
    </row>
    <row r="130" spans="1:3" ht="12" customHeight="1">
      <c r="A130" s="15" t="s">
        <v>279</v>
      </c>
      <c r="B130" s="12" t="s">
        <v>479</v>
      </c>
      <c r="C130" s="312"/>
    </row>
    <row r="131" spans="1:3" ht="12" customHeight="1">
      <c r="A131" s="15" t="s">
        <v>282</v>
      </c>
      <c r="B131" s="12" t="s">
        <v>480</v>
      </c>
      <c r="C131" s="312"/>
    </row>
    <row r="132" spans="1:3" ht="12" customHeight="1" thickBot="1">
      <c r="A132" s="13" t="s">
        <v>283</v>
      </c>
      <c r="B132" s="12" t="s">
        <v>481</v>
      </c>
      <c r="C132" s="312">
        <v>44000</v>
      </c>
    </row>
    <row r="133" spans="1:3" ht="12" customHeight="1" thickBot="1">
      <c r="A133" s="20" t="s">
        <v>23</v>
      </c>
      <c r="B133" s="153" t="s">
        <v>473</v>
      </c>
      <c r="C133" s="343">
        <f>SUM(C134:C139)</f>
        <v>0</v>
      </c>
    </row>
    <row r="134" spans="1:3" ht="12" customHeight="1">
      <c r="A134" s="15" t="s">
        <v>95</v>
      </c>
      <c r="B134" s="9" t="s">
        <v>482</v>
      </c>
      <c r="C134" s="312"/>
    </row>
    <row r="135" spans="1:3" ht="12" customHeight="1">
      <c r="A135" s="15" t="s">
        <v>96</v>
      </c>
      <c r="B135" s="9" t="s">
        <v>474</v>
      </c>
      <c r="C135" s="312"/>
    </row>
    <row r="136" spans="1:3" ht="12" customHeight="1">
      <c r="A136" s="15" t="s">
        <v>97</v>
      </c>
      <c r="B136" s="9" t="s">
        <v>475</v>
      </c>
      <c r="C136" s="312"/>
    </row>
    <row r="137" spans="1:3" ht="12" customHeight="1">
      <c r="A137" s="15" t="s">
        <v>181</v>
      </c>
      <c r="B137" s="9" t="s">
        <v>476</v>
      </c>
      <c r="C137" s="312"/>
    </row>
    <row r="138" spans="1:3" ht="12" customHeight="1">
      <c r="A138" s="15" t="s">
        <v>182</v>
      </c>
      <c r="B138" s="9" t="s">
        <v>477</v>
      </c>
      <c r="C138" s="312"/>
    </row>
    <row r="139" spans="1:3" ht="12" customHeight="1" thickBot="1">
      <c r="A139" s="13" t="s">
        <v>183</v>
      </c>
      <c r="B139" s="9" t="s">
        <v>478</v>
      </c>
      <c r="C139" s="312"/>
    </row>
    <row r="140" spans="1:3" ht="12" customHeight="1" thickBot="1">
      <c r="A140" s="20" t="s">
        <v>24</v>
      </c>
      <c r="B140" s="153" t="s">
        <v>486</v>
      </c>
      <c r="C140" s="349">
        <f>+C141+C142+C143+C144</f>
        <v>107786</v>
      </c>
    </row>
    <row r="141" spans="1:3" ht="12" customHeight="1">
      <c r="A141" s="15" t="s">
        <v>98</v>
      </c>
      <c r="B141" s="9" t="s">
        <v>389</v>
      </c>
      <c r="C141" s="312"/>
    </row>
    <row r="142" spans="1:3" ht="12" customHeight="1">
      <c r="A142" s="15" t="s">
        <v>99</v>
      </c>
      <c r="B142" s="9" t="s">
        <v>390</v>
      </c>
      <c r="C142" s="312"/>
    </row>
    <row r="143" spans="1:3" ht="12" customHeight="1">
      <c r="A143" s="15" t="s">
        <v>303</v>
      </c>
      <c r="B143" s="9" t="s">
        <v>487</v>
      </c>
      <c r="C143" s="312"/>
    </row>
    <row r="144" spans="1:3" ht="12" customHeight="1" thickBot="1">
      <c r="A144" s="13" t="s">
        <v>304</v>
      </c>
      <c r="B144" s="7" t="s">
        <v>577</v>
      </c>
      <c r="C144" s="312">
        <v>107786</v>
      </c>
    </row>
    <row r="145" spans="1:3" ht="12" customHeight="1" thickBot="1">
      <c r="A145" s="20" t="s">
        <v>25</v>
      </c>
      <c r="B145" s="153" t="s">
        <v>488</v>
      </c>
      <c r="C145" s="352">
        <f>SUM(C146:C150)</f>
        <v>0</v>
      </c>
    </row>
    <row r="146" spans="1:3" ht="12" customHeight="1">
      <c r="A146" s="15" t="s">
        <v>100</v>
      </c>
      <c r="B146" s="9" t="s">
        <v>483</v>
      </c>
      <c r="C146" s="312"/>
    </row>
    <row r="147" spans="1:3" ht="12" customHeight="1">
      <c r="A147" s="15" t="s">
        <v>101</v>
      </c>
      <c r="B147" s="9" t="s">
        <v>490</v>
      </c>
      <c r="C147" s="312"/>
    </row>
    <row r="148" spans="1:3" ht="12" customHeight="1">
      <c r="A148" s="15" t="s">
        <v>315</v>
      </c>
      <c r="B148" s="9" t="s">
        <v>485</v>
      </c>
      <c r="C148" s="312"/>
    </row>
    <row r="149" spans="1:3" ht="12" customHeight="1">
      <c r="A149" s="15" t="s">
        <v>316</v>
      </c>
      <c r="B149" s="9" t="s">
        <v>491</v>
      </c>
      <c r="C149" s="312"/>
    </row>
    <row r="150" spans="1:3" ht="12" customHeight="1" thickBot="1">
      <c r="A150" s="15" t="s">
        <v>489</v>
      </c>
      <c r="B150" s="9" t="s">
        <v>492</v>
      </c>
      <c r="C150" s="312"/>
    </row>
    <row r="151" spans="1:3" ht="12" customHeight="1" thickBot="1">
      <c r="A151" s="20" t="s">
        <v>26</v>
      </c>
      <c r="B151" s="153" t="s">
        <v>493</v>
      </c>
      <c r="C151" s="554"/>
    </row>
    <row r="152" spans="1:3" ht="12" customHeight="1" thickBot="1">
      <c r="A152" s="20" t="s">
        <v>27</v>
      </c>
      <c r="B152" s="153" t="s">
        <v>494</v>
      </c>
      <c r="C152" s="554"/>
    </row>
    <row r="153" spans="1:9" ht="15" customHeight="1" thickBot="1">
      <c r="A153" s="20" t="s">
        <v>28</v>
      </c>
      <c r="B153" s="153" t="s">
        <v>496</v>
      </c>
      <c r="C153" s="482">
        <f>+C129+C133+C140+C145+C151+C152</f>
        <v>151786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495</v>
      </c>
      <c r="C154" s="482">
        <f>+C128+C153</f>
        <v>1083315</v>
      </c>
    </row>
    <row r="155" ht="7.5" customHeight="1"/>
    <row r="156" spans="1:3" ht="15.75">
      <c r="A156" s="599" t="s">
        <v>391</v>
      </c>
      <c r="B156" s="599"/>
      <c r="C156" s="599"/>
    </row>
    <row r="157" spans="1:3" ht="15" customHeight="1" thickBot="1">
      <c r="A157" s="596" t="s">
        <v>160</v>
      </c>
      <c r="B157" s="596"/>
      <c r="C157" s="353" t="s">
        <v>238</v>
      </c>
    </row>
    <row r="158" spans="1:4" ht="13.5" customHeight="1" thickBot="1">
      <c r="A158" s="20">
        <v>1</v>
      </c>
      <c r="B158" s="30" t="s">
        <v>497</v>
      </c>
      <c r="C158" s="343">
        <f>+C62-C128</f>
        <v>0</v>
      </c>
      <c r="D158" s="485"/>
    </row>
    <row r="159" spans="1:3" ht="27.75" customHeight="1" thickBot="1">
      <c r="A159" s="20" t="s">
        <v>20</v>
      </c>
      <c r="B159" s="30" t="s">
        <v>503</v>
      </c>
      <c r="C159" s="343">
        <f>+C86-C153</f>
        <v>0</v>
      </c>
    </row>
  </sheetData>
  <sheetProtection sheet="1"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2598425196850394" bottom="0.6692913385826772" header="0.7874015748031497" footer="0.5905511811023623"/>
  <pageSetup fitToHeight="2" horizontalDpi="600" verticalDpi="600" orientation="portrait" paperSize="9" scale="75" r:id="rId1"/>
  <headerFooter alignWithMargins="0">
    <oddHeader>&amp;C&amp;"Times New Roman CE,Félkövér"&amp;12
Besenyszög Város Önkormányzat
2015. ÉVI KÖLTSÉGVETÉSÉNEK ÖSSZEVONT MÉRLEGE&amp;10
&amp;R&amp;"Times New Roman CE,Félkövér dőlt"&amp;11 1.1. melléklet a 3/2015. (III. 2.)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3" t="str">
        <f>+CONCATENATE("9.2.1. melléklet a 4/",LEFT(ÖSSZEFÜGGÉSEK!A5,4),". (III. 2.) önkormányzati rendelethez")</f>
        <v>9.2.1. melléklet a 4/2015. (III. 2.) önkormányzati rendelethez</v>
      </c>
    </row>
    <row r="2" spans="1:3" s="514" customFormat="1" ht="25.5" customHeight="1">
      <c r="A2" s="462" t="s">
        <v>210</v>
      </c>
      <c r="B2" s="404" t="s">
        <v>635</v>
      </c>
      <c r="C2" s="418" t="s">
        <v>62</v>
      </c>
    </row>
    <row r="3" spans="1:3" s="514" customFormat="1" ht="24.75" thickBot="1">
      <c r="A3" s="507" t="s">
        <v>209</v>
      </c>
      <c r="B3" s="405" t="s">
        <v>436</v>
      </c>
      <c r="C3" s="419" t="s">
        <v>62</v>
      </c>
    </row>
    <row r="4" spans="1:3" s="5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275" t="s">
        <v>58</v>
      </c>
    </row>
    <row r="6" spans="1:3" s="516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516" customFormat="1" ht="15.75" customHeight="1" thickBot="1">
      <c r="A7" s="276"/>
      <c r="B7" s="277" t="s">
        <v>59</v>
      </c>
      <c r="C7" s="278"/>
    </row>
    <row r="8" spans="1:3" s="420" customFormat="1" ht="12" customHeight="1" thickBot="1">
      <c r="A8" s="236" t="s">
        <v>19</v>
      </c>
      <c r="B8" s="279" t="s">
        <v>545</v>
      </c>
      <c r="C8" s="363">
        <f>SUM(C9:C19)</f>
        <v>0</v>
      </c>
    </row>
    <row r="9" spans="1:3" s="420" customFormat="1" ht="12" customHeight="1">
      <c r="A9" s="508" t="s">
        <v>102</v>
      </c>
      <c r="B9" s="10" t="s">
        <v>292</v>
      </c>
      <c r="C9" s="409"/>
    </row>
    <row r="10" spans="1:3" s="420" customFormat="1" ht="12" customHeight="1">
      <c r="A10" s="509" t="s">
        <v>103</v>
      </c>
      <c r="B10" s="8" t="s">
        <v>293</v>
      </c>
      <c r="C10" s="361"/>
    </row>
    <row r="11" spans="1:3" s="420" customFormat="1" ht="12" customHeight="1">
      <c r="A11" s="509" t="s">
        <v>104</v>
      </c>
      <c r="B11" s="8" t="s">
        <v>294</v>
      </c>
      <c r="C11" s="361"/>
    </row>
    <row r="12" spans="1:3" s="420" customFormat="1" ht="12" customHeight="1">
      <c r="A12" s="509" t="s">
        <v>105</v>
      </c>
      <c r="B12" s="8" t="s">
        <v>295</v>
      </c>
      <c r="C12" s="361"/>
    </row>
    <row r="13" spans="1:3" s="420" customFormat="1" ht="12" customHeight="1">
      <c r="A13" s="509" t="s">
        <v>154</v>
      </c>
      <c r="B13" s="8" t="s">
        <v>296</v>
      </c>
      <c r="C13" s="361"/>
    </row>
    <row r="14" spans="1:3" s="420" customFormat="1" ht="12" customHeight="1">
      <c r="A14" s="509" t="s">
        <v>106</v>
      </c>
      <c r="B14" s="8" t="s">
        <v>418</v>
      </c>
      <c r="C14" s="361"/>
    </row>
    <row r="15" spans="1:3" s="420" customFormat="1" ht="12" customHeight="1">
      <c r="A15" s="509" t="s">
        <v>107</v>
      </c>
      <c r="B15" s="7" t="s">
        <v>419</v>
      </c>
      <c r="C15" s="361"/>
    </row>
    <row r="16" spans="1:3" s="420" customFormat="1" ht="12" customHeight="1">
      <c r="A16" s="509" t="s">
        <v>117</v>
      </c>
      <c r="B16" s="8" t="s">
        <v>299</v>
      </c>
      <c r="C16" s="410"/>
    </row>
    <row r="17" spans="1:3" s="517" customFormat="1" ht="12" customHeight="1">
      <c r="A17" s="509" t="s">
        <v>118</v>
      </c>
      <c r="B17" s="8" t="s">
        <v>300</v>
      </c>
      <c r="C17" s="361"/>
    </row>
    <row r="18" spans="1:3" s="517" customFormat="1" ht="12" customHeight="1">
      <c r="A18" s="509" t="s">
        <v>119</v>
      </c>
      <c r="B18" s="8" t="s">
        <v>456</v>
      </c>
      <c r="C18" s="362"/>
    </row>
    <row r="19" spans="1:3" s="517" customFormat="1" ht="12" customHeight="1" thickBot="1">
      <c r="A19" s="509" t="s">
        <v>120</v>
      </c>
      <c r="B19" s="7" t="s">
        <v>301</v>
      </c>
      <c r="C19" s="362"/>
    </row>
    <row r="20" spans="1:3" s="420" customFormat="1" ht="12" customHeight="1" thickBot="1">
      <c r="A20" s="236" t="s">
        <v>20</v>
      </c>
      <c r="B20" s="279" t="s">
        <v>420</v>
      </c>
      <c r="C20" s="363">
        <f>SUM(C21:C23)</f>
        <v>4535</v>
      </c>
    </row>
    <row r="21" spans="1:3" s="517" customFormat="1" ht="12" customHeight="1">
      <c r="A21" s="509" t="s">
        <v>108</v>
      </c>
      <c r="B21" s="9" t="s">
        <v>269</v>
      </c>
      <c r="C21" s="361"/>
    </row>
    <row r="22" spans="1:3" s="517" customFormat="1" ht="12" customHeight="1">
      <c r="A22" s="509" t="s">
        <v>109</v>
      </c>
      <c r="B22" s="8" t="s">
        <v>421</v>
      </c>
      <c r="C22" s="361"/>
    </row>
    <row r="23" spans="1:3" s="517" customFormat="1" ht="12" customHeight="1">
      <c r="A23" s="509" t="s">
        <v>110</v>
      </c>
      <c r="B23" s="8" t="s">
        <v>422</v>
      </c>
      <c r="C23" s="361">
        <v>4535</v>
      </c>
    </row>
    <row r="24" spans="1:3" s="517" customFormat="1" ht="12" customHeight="1" thickBot="1">
      <c r="A24" s="509" t="s">
        <v>111</v>
      </c>
      <c r="B24" s="8" t="s">
        <v>546</v>
      </c>
      <c r="C24" s="361"/>
    </row>
    <row r="25" spans="1:3" s="517" customFormat="1" ht="12" customHeight="1" thickBot="1">
      <c r="A25" s="244" t="s">
        <v>21</v>
      </c>
      <c r="B25" s="153" t="s">
        <v>180</v>
      </c>
      <c r="C25" s="390"/>
    </row>
    <row r="26" spans="1:3" s="517" customFormat="1" ht="12" customHeight="1" thickBot="1">
      <c r="A26" s="244" t="s">
        <v>22</v>
      </c>
      <c r="B26" s="153" t="s">
        <v>547</v>
      </c>
      <c r="C26" s="363">
        <f>+C27+C28+C29</f>
        <v>0</v>
      </c>
    </row>
    <row r="27" spans="1:3" s="517" customFormat="1" ht="12" customHeight="1">
      <c r="A27" s="510" t="s">
        <v>279</v>
      </c>
      <c r="B27" s="511" t="s">
        <v>274</v>
      </c>
      <c r="C27" s="95"/>
    </row>
    <row r="28" spans="1:3" s="517" customFormat="1" ht="12" customHeight="1">
      <c r="A28" s="510" t="s">
        <v>282</v>
      </c>
      <c r="B28" s="511" t="s">
        <v>421</v>
      </c>
      <c r="C28" s="361"/>
    </row>
    <row r="29" spans="1:3" s="517" customFormat="1" ht="12" customHeight="1">
      <c r="A29" s="510" t="s">
        <v>283</v>
      </c>
      <c r="B29" s="512" t="s">
        <v>424</v>
      </c>
      <c r="C29" s="361"/>
    </row>
    <row r="30" spans="1:3" s="517" customFormat="1" ht="12" customHeight="1" thickBot="1">
      <c r="A30" s="509" t="s">
        <v>284</v>
      </c>
      <c r="B30" s="171" t="s">
        <v>548</v>
      </c>
      <c r="C30" s="102"/>
    </row>
    <row r="31" spans="1:3" s="517" customFormat="1" ht="12" customHeight="1" thickBot="1">
      <c r="A31" s="244" t="s">
        <v>23</v>
      </c>
      <c r="B31" s="153" t="s">
        <v>425</v>
      </c>
      <c r="C31" s="363">
        <f>+C32+C33+C34</f>
        <v>0</v>
      </c>
    </row>
    <row r="32" spans="1:3" s="517" customFormat="1" ht="12" customHeight="1">
      <c r="A32" s="510" t="s">
        <v>95</v>
      </c>
      <c r="B32" s="511" t="s">
        <v>306</v>
      </c>
      <c r="C32" s="95"/>
    </row>
    <row r="33" spans="1:3" s="517" customFormat="1" ht="12" customHeight="1">
      <c r="A33" s="510" t="s">
        <v>96</v>
      </c>
      <c r="B33" s="512" t="s">
        <v>307</v>
      </c>
      <c r="C33" s="364"/>
    </row>
    <row r="34" spans="1:3" s="517" customFormat="1" ht="12" customHeight="1" thickBot="1">
      <c r="A34" s="509" t="s">
        <v>97</v>
      </c>
      <c r="B34" s="171" t="s">
        <v>308</v>
      </c>
      <c r="C34" s="102"/>
    </row>
    <row r="35" spans="1:3" s="420" customFormat="1" ht="12" customHeight="1" thickBot="1">
      <c r="A35" s="244" t="s">
        <v>24</v>
      </c>
      <c r="B35" s="153" t="s">
        <v>394</v>
      </c>
      <c r="C35" s="390"/>
    </row>
    <row r="36" spans="1:3" s="420" customFormat="1" ht="12" customHeight="1" thickBot="1">
      <c r="A36" s="244" t="s">
        <v>25</v>
      </c>
      <c r="B36" s="153" t="s">
        <v>426</v>
      </c>
      <c r="C36" s="411"/>
    </row>
    <row r="37" spans="1:3" s="420" customFormat="1" ht="12" customHeight="1" thickBot="1">
      <c r="A37" s="236" t="s">
        <v>26</v>
      </c>
      <c r="B37" s="153" t="s">
        <v>427</v>
      </c>
      <c r="C37" s="412">
        <f>+C8+C20+C25+C26+C31+C35+C36</f>
        <v>4535</v>
      </c>
    </row>
    <row r="38" spans="1:3" s="420" customFormat="1" ht="12" customHeight="1" thickBot="1">
      <c r="A38" s="280" t="s">
        <v>27</v>
      </c>
      <c r="B38" s="153" t="s">
        <v>428</v>
      </c>
      <c r="C38" s="412">
        <f>+C39+C40+C41</f>
        <v>50159</v>
      </c>
    </row>
    <row r="39" spans="1:3" s="420" customFormat="1" ht="12" customHeight="1">
      <c r="A39" s="510" t="s">
        <v>429</v>
      </c>
      <c r="B39" s="511" t="s">
        <v>247</v>
      </c>
      <c r="C39" s="95"/>
    </row>
    <row r="40" spans="1:3" s="420" customFormat="1" ht="12" customHeight="1">
      <c r="A40" s="510" t="s">
        <v>430</v>
      </c>
      <c r="B40" s="512" t="s">
        <v>2</v>
      </c>
      <c r="C40" s="364"/>
    </row>
    <row r="41" spans="1:3" s="517" customFormat="1" ht="12" customHeight="1" thickBot="1">
      <c r="A41" s="509" t="s">
        <v>431</v>
      </c>
      <c r="B41" s="171" t="s">
        <v>432</v>
      </c>
      <c r="C41" s="102">
        <v>50159</v>
      </c>
    </row>
    <row r="42" spans="1:3" s="517" customFormat="1" ht="15" customHeight="1" thickBot="1">
      <c r="A42" s="280" t="s">
        <v>28</v>
      </c>
      <c r="B42" s="281" t="s">
        <v>433</v>
      </c>
      <c r="C42" s="415">
        <f>+C37+C38</f>
        <v>54694</v>
      </c>
    </row>
    <row r="43" spans="1:3" s="517" customFormat="1" ht="15" customHeight="1">
      <c r="A43" s="282"/>
      <c r="B43" s="283"/>
      <c r="C43" s="413"/>
    </row>
    <row r="44" spans="1:3" ht="13.5" thickBot="1">
      <c r="A44" s="284"/>
      <c r="B44" s="285"/>
      <c r="C44" s="414"/>
    </row>
    <row r="45" spans="1:3" s="516" customFormat="1" ht="16.5" customHeight="1" thickBot="1">
      <c r="A45" s="286"/>
      <c r="B45" s="287" t="s">
        <v>60</v>
      </c>
      <c r="C45" s="415"/>
    </row>
    <row r="46" spans="1:3" s="518" customFormat="1" ht="12" customHeight="1" thickBot="1">
      <c r="A46" s="244" t="s">
        <v>19</v>
      </c>
      <c r="B46" s="153" t="s">
        <v>434</v>
      </c>
      <c r="C46" s="363">
        <f>SUM(C47:C51)</f>
        <v>54694</v>
      </c>
    </row>
    <row r="47" spans="1:3" ht="12" customHeight="1">
      <c r="A47" s="509" t="s">
        <v>102</v>
      </c>
      <c r="B47" s="9" t="s">
        <v>50</v>
      </c>
      <c r="C47" s="95">
        <v>28957</v>
      </c>
    </row>
    <row r="48" spans="1:3" ht="12" customHeight="1">
      <c r="A48" s="509" t="s">
        <v>103</v>
      </c>
      <c r="B48" s="8" t="s">
        <v>189</v>
      </c>
      <c r="C48" s="98">
        <v>8056</v>
      </c>
    </row>
    <row r="49" spans="1:3" ht="12" customHeight="1">
      <c r="A49" s="509" t="s">
        <v>104</v>
      </c>
      <c r="B49" s="8" t="s">
        <v>145</v>
      </c>
      <c r="C49" s="98">
        <v>7559</v>
      </c>
    </row>
    <row r="50" spans="1:3" ht="12" customHeight="1">
      <c r="A50" s="509" t="s">
        <v>105</v>
      </c>
      <c r="B50" s="8" t="s">
        <v>190</v>
      </c>
      <c r="C50" s="98"/>
    </row>
    <row r="51" spans="1:3" ht="12" customHeight="1" thickBot="1">
      <c r="A51" s="509" t="s">
        <v>154</v>
      </c>
      <c r="B51" s="8" t="s">
        <v>191</v>
      </c>
      <c r="C51" s="98">
        <v>10122</v>
      </c>
    </row>
    <row r="52" spans="1:3" ht="12" customHeight="1" thickBot="1">
      <c r="A52" s="244" t="s">
        <v>20</v>
      </c>
      <c r="B52" s="153" t="s">
        <v>435</v>
      </c>
      <c r="C52" s="363">
        <f>SUM(C53:C55)</f>
        <v>0</v>
      </c>
    </row>
    <row r="53" spans="1:3" s="518" customFormat="1" ht="12" customHeight="1">
      <c r="A53" s="509" t="s">
        <v>108</v>
      </c>
      <c r="B53" s="9" t="s">
        <v>237</v>
      </c>
      <c r="C53" s="95"/>
    </row>
    <row r="54" spans="1:3" ht="12" customHeight="1">
      <c r="A54" s="509" t="s">
        <v>109</v>
      </c>
      <c r="B54" s="8" t="s">
        <v>193</v>
      </c>
      <c r="C54" s="98"/>
    </row>
    <row r="55" spans="1:3" ht="12" customHeight="1">
      <c r="A55" s="509" t="s">
        <v>110</v>
      </c>
      <c r="B55" s="8" t="s">
        <v>61</v>
      </c>
      <c r="C55" s="98"/>
    </row>
    <row r="56" spans="1:3" ht="12" customHeight="1" thickBot="1">
      <c r="A56" s="509" t="s">
        <v>111</v>
      </c>
      <c r="B56" s="8" t="s">
        <v>549</v>
      </c>
      <c r="C56" s="98"/>
    </row>
    <row r="57" spans="1:3" ht="15" customHeight="1" thickBot="1">
      <c r="A57" s="244" t="s">
        <v>21</v>
      </c>
      <c r="B57" s="153" t="s">
        <v>13</v>
      </c>
      <c r="C57" s="390"/>
    </row>
    <row r="58" spans="1:3" ht="13.5" thickBot="1">
      <c r="A58" s="244" t="s">
        <v>22</v>
      </c>
      <c r="B58" s="288" t="s">
        <v>555</v>
      </c>
      <c r="C58" s="416">
        <f>+C46+C52+C57</f>
        <v>54694</v>
      </c>
    </row>
    <row r="59" ht="15" customHeight="1" thickBot="1">
      <c r="C59" s="417"/>
    </row>
    <row r="60" spans="1:3" ht="14.25" customHeight="1" thickBot="1">
      <c r="A60" s="291" t="s">
        <v>544</v>
      </c>
      <c r="B60" s="292"/>
      <c r="C60" s="150">
        <v>10</v>
      </c>
    </row>
    <row r="61" spans="1:3" ht="13.5" thickBot="1">
      <c r="A61" s="291" t="s">
        <v>212</v>
      </c>
      <c r="B61" s="292"/>
      <c r="C61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D2" sqref="D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3" t="str">
        <f>+CONCATENATE("9.2.2. melléklet a 4/",LEFT(ÖSSZEFÜGGÉSEK!A5,4),". (III. 2.) önkormányzati rendelethez")</f>
        <v>9.2.2. melléklet a 4/2015. (III. 2.) önkormányzati rendelethez</v>
      </c>
    </row>
    <row r="2" spans="1:3" s="514" customFormat="1" ht="25.5" customHeight="1">
      <c r="A2" s="462" t="s">
        <v>210</v>
      </c>
      <c r="B2" s="404" t="s">
        <v>635</v>
      </c>
      <c r="C2" s="418" t="s">
        <v>62</v>
      </c>
    </row>
    <row r="3" spans="1:3" s="514" customFormat="1" ht="24.75" thickBot="1">
      <c r="A3" s="507" t="s">
        <v>209</v>
      </c>
      <c r="B3" s="405" t="s">
        <v>556</v>
      </c>
      <c r="C3" s="419" t="s">
        <v>63</v>
      </c>
    </row>
    <row r="4" spans="1:3" s="5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275" t="s">
        <v>58</v>
      </c>
    </row>
    <row r="6" spans="1:3" s="516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516" customFormat="1" ht="15.75" customHeight="1" thickBot="1">
      <c r="A7" s="276"/>
      <c r="B7" s="277" t="s">
        <v>59</v>
      </c>
      <c r="C7" s="278"/>
    </row>
    <row r="8" spans="1:3" s="420" customFormat="1" ht="12" customHeight="1" thickBot="1">
      <c r="A8" s="236" t="s">
        <v>19</v>
      </c>
      <c r="B8" s="279" t="s">
        <v>545</v>
      </c>
      <c r="C8" s="363">
        <f>SUM(C9:C19)</f>
        <v>0</v>
      </c>
    </row>
    <row r="9" spans="1:3" s="420" customFormat="1" ht="12" customHeight="1">
      <c r="A9" s="508" t="s">
        <v>102</v>
      </c>
      <c r="B9" s="10" t="s">
        <v>292</v>
      </c>
      <c r="C9" s="409"/>
    </row>
    <row r="10" spans="1:3" s="420" customFormat="1" ht="12" customHeight="1">
      <c r="A10" s="509" t="s">
        <v>103</v>
      </c>
      <c r="B10" s="8" t="s">
        <v>293</v>
      </c>
      <c r="C10" s="361"/>
    </row>
    <row r="11" spans="1:3" s="420" customFormat="1" ht="12" customHeight="1">
      <c r="A11" s="509" t="s">
        <v>104</v>
      </c>
      <c r="B11" s="8" t="s">
        <v>294</v>
      </c>
      <c r="C11" s="361"/>
    </row>
    <row r="12" spans="1:3" s="420" customFormat="1" ht="12" customHeight="1">
      <c r="A12" s="509" t="s">
        <v>105</v>
      </c>
      <c r="B12" s="8" t="s">
        <v>295</v>
      </c>
      <c r="C12" s="361"/>
    </row>
    <row r="13" spans="1:3" s="420" customFormat="1" ht="12" customHeight="1">
      <c r="A13" s="509" t="s">
        <v>154</v>
      </c>
      <c r="B13" s="8" t="s">
        <v>296</v>
      </c>
      <c r="C13" s="361"/>
    </row>
    <row r="14" spans="1:3" s="420" customFormat="1" ht="12" customHeight="1">
      <c r="A14" s="509" t="s">
        <v>106</v>
      </c>
      <c r="B14" s="8" t="s">
        <v>418</v>
      </c>
      <c r="C14" s="361"/>
    </row>
    <row r="15" spans="1:3" s="420" customFormat="1" ht="12" customHeight="1">
      <c r="A15" s="509" t="s">
        <v>107</v>
      </c>
      <c r="B15" s="7" t="s">
        <v>419</v>
      </c>
      <c r="C15" s="361"/>
    </row>
    <row r="16" spans="1:3" s="420" customFormat="1" ht="12" customHeight="1">
      <c r="A16" s="509" t="s">
        <v>117</v>
      </c>
      <c r="B16" s="8" t="s">
        <v>299</v>
      </c>
      <c r="C16" s="410"/>
    </row>
    <row r="17" spans="1:3" s="517" customFormat="1" ht="12" customHeight="1">
      <c r="A17" s="509" t="s">
        <v>118</v>
      </c>
      <c r="B17" s="8" t="s">
        <v>300</v>
      </c>
      <c r="C17" s="361"/>
    </row>
    <row r="18" spans="1:3" s="517" customFormat="1" ht="12" customHeight="1">
      <c r="A18" s="509" t="s">
        <v>119</v>
      </c>
      <c r="B18" s="8" t="s">
        <v>456</v>
      </c>
      <c r="C18" s="362"/>
    </row>
    <row r="19" spans="1:3" s="517" customFormat="1" ht="12" customHeight="1" thickBot="1">
      <c r="A19" s="509" t="s">
        <v>120</v>
      </c>
      <c r="B19" s="7" t="s">
        <v>301</v>
      </c>
      <c r="C19" s="362"/>
    </row>
    <row r="20" spans="1:3" s="420" customFormat="1" ht="12" customHeight="1" thickBot="1">
      <c r="A20" s="236" t="s">
        <v>20</v>
      </c>
      <c r="B20" s="279" t="s">
        <v>420</v>
      </c>
      <c r="C20" s="363">
        <f>SUM(C21:C23)</f>
        <v>0</v>
      </c>
    </row>
    <row r="21" spans="1:3" s="517" customFormat="1" ht="12" customHeight="1">
      <c r="A21" s="509" t="s">
        <v>108</v>
      </c>
      <c r="B21" s="9" t="s">
        <v>269</v>
      </c>
      <c r="C21" s="361"/>
    </row>
    <row r="22" spans="1:3" s="517" customFormat="1" ht="12" customHeight="1">
      <c r="A22" s="509" t="s">
        <v>109</v>
      </c>
      <c r="B22" s="8" t="s">
        <v>421</v>
      </c>
      <c r="C22" s="361"/>
    </row>
    <row r="23" spans="1:3" s="517" customFormat="1" ht="12" customHeight="1">
      <c r="A23" s="509" t="s">
        <v>110</v>
      </c>
      <c r="B23" s="8" t="s">
        <v>422</v>
      </c>
      <c r="C23" s="361"/>
    </row>
    <row r="24" spans="1:3" s="517" customFormat="1" ht="12" customHeight="1" thickBot="1">
      <c r="A24" s="509" t="s">
        <v>111</v>
      </c>
      <c r="B24" s="8" t="s">
        <v>546</v>
      </c>
      <c r="C24" s="361"/>
    </row>
    <row r="25" spans="1:3" s="517" customFormat="1" ht="12" customHeight="1" thickBot="1">
      <c r="A25" s="244" t="s">
        <v>21</v>
      </c>
      <c r="B25" s="153" t="s">
        <v>180</v>
      </c>
      <c r="C25" s="390"/>
    </row>
    <row r="26" spans="1:3" s="517" customFormat="1" ht="12" customHeight="1" thickBot="1">
      <c r="A26" s="244" t="s">
        <v>22</v>
      </c>
      <c r="B26" s="153" t="s">
        <v>547</v>
      </c>
      <c r="C26" s="363">
        <f>+C27+C28+C29</f>
        <v>4536</v>
      </c>
    </row>
    <row r="27" spans="1:3" s="517" customFormat="1" ht="12" customHeight="1">
      <c r="A27" s="510" t="s">
        <v>279</v>
      </c>
      <c r="B27" s="511" t="s">
        <v>274</v>
      </c>
      <c r="C27" s="95"/>
    </row>
    <row r="28" spans="1:3" s="517" customFormat="1" ht="12" customHeight="1">
      <c r="A28" s="510" t="s">
        <v>282</v>
      </c>
      <c r="B28" s="511" t="s">
        <v>421</v>
      </c>
      <c r="C28" s="361"/>
    </row>
    <row r="29" spans="1:3" s="517" customFormat="1" ht="12" customHeight="1">
      <c r="A29" s="510" t="s">
        <v>283</v>
      </c>
      <c r="B29" s="512" t="s">
        <v>424</v>
      </c>
      <c r="C29" s="361">
        <v>4536</v>
      </c>
    </row>
    <row r="30" spans="1:3" s="517" customFormat="1" ht="12" customHeight="1" thickBot="1">
      <c r="A30" s="509" t="s">
        <v>284</v>
      </c>
      <c r="B30" s="171" t="s">
        <v>548</v>
      </c>
      <c r="C30" s="102"/>
    </row>
    <row r="31" spans="1:3" s="517" customFormat="1" ht="12" customHeight="1" thickBot="1">
      <c r="A31" s="244" t="s">
        <v>23</v>
      </c>
      <c r="B31" s="153" t="s">
        <v>425</v>
      </c>
      <c r="C31" s="363">
        <f>+C32+C33+C34</f>
        <v>0</v>
      </c>
    </row>
    <row r="32" spans="1:3" s="517" customFormat="1" ht="12" customHeight="1">
      <c r="A32" s="510" t="s">
        <v>95</v>
      </c>
      <c r="B32" s="511" t="s">
        <v>306</v>
      </c>
      <c r="C32" s="95"/>
    </row>
    <row r="33" spans="1:3" s="517" customFormat="1" ht="12" customHeight="1">
      <c r="A33" s="510" t="s">
        <v>96</v>
      </c>
      <c r="B33" s="512" t="s">
        <v>307</v>
      </c>
      <c r="C33" s="364"/>
    </row>
    <row r="34" spans="1:3" s="517" customFormat="1" ht="12" customHeight="1" thickBot="1">
      <c r="A34" s="509" t="s">
        <v>97</v>
      </c>
      <c r="B34" s="171" t="s">
        <v>308</v>
      </c>
      <c r="C34" s="102"/>
    </row>
    <row r="35" spans="1:3" s="420" customFormat="1" ht="12" customHeight="1" thickBot="1">
      <c r="A35" s="244" t="s">
        <v>24</v>
      </c>
      <c r="B35" s="153" t="s">
        <v>394</v>
      </c>
      <c r="C35" s="390"/>
    </row>
    <row r="36" spans="1:3" s="420" customFormat="1" ht="12" customHeight="1" thickBot="1">
      <c r="A36" s="244" t="s">
        <v>25</v>
      </c>
      <c r="B36" s="153" t="s">
        <v>426</v>
      </c>
      <c r="C36" s="411"/>
    </row>
    <row r="37" spans="1:3" s="420" customFormat="1" ht="12" customHeight="1" thickBot="1">
      <c r="A37" s="236" t="s">
        <v>26</v>
      </c>
      <c r="B37" s="153" t="s">
        <v>427</v>
      </c>
      <c r="C37" s="412">
        <f>+C8+C20+C25+C26+C31+C35+C36</f>
        <v>4536</v>
      </c>
    </row>
    <row r="38" spans="1:3" s="420" customFormat="1" ht="12" customHeight="1" thickBot="1">
      <c r="A38" s="280" t="s">
        <v>27</v>
      </c>
      <c r="B38" s="153" t="s">
        <v>428</v>
      </c>
      <c r="C38" s="412">
        <f>+C39+C40+C41</f>
        <v>50158</v>
      </c>
    </row>
    <row r="39" spans="1:3" s="420" customFormat="1" ht="12" customHeight="1">
      <c r="A39" s="510" t="s">
        <v>429</v>
      </c>
      <c r="B39" s="511" t="s">
        <v>247</v>
      </c>
      <c r="C39" s="95"/>
    </row>
    <row r="40" spans="1:3" s="420" customFormat="1" ht="12" customHeight="1">
      <c r="A40" s="510" t="s">
        <v>430</v>
      </c>
      <c r="B40" s="512" t="s">
        <v>2</v>
      </c>
      <c r="C40" s="364"/>
    </row>
    <row r="41" spans="1:3" s="517" customFormat="1" ht="12" customHeight="1" thickBot="1">
      <c r="A41" s="509" t="s">
        <v>431</v>
      </c>
      <c r="B41" s="171" t="s">
        <v>432</v>
      </c>
      <c r="C41" s="102">
        <v>50158</v>
      </c>
    </row>
    <row r="42" spans="1:3" s="517" customFormat="1" ht="15" customHeight="1" thickBot="1">
      <c r="A42" s="280" t="s">
        <v>28</v>
      </c>
      <c r="B42" s="281" t="s">
        <v>433</v>
      </c>
      <c r="C42" s="415">
        <f>+C37+C38</f>
        <v>54694</v>
      </c>
    </row>
    <row r="43" spans="1:3" s="517" customFormat="1" ht="15" customHeight="1">
      <c r="A43" s="282"/>
      <c r="B43" s="283"/>
      <c r="C43" s="413"/>
    </row>
    <row r="44" spans="1:3" ht="13.5" thickBot="1">
      <c r="A44" s="284"/>
      <c r="B44" s="285"/>
      <c r="C44" s="414"/>
    </row>
    <row r="45" spans="1:3" s="516" customFormat="1" ht="16.5" customHeight="1" thickBot="1">
      <c r="A45" s="286"/>
      <c r="B45" s="287" t="s">
        <v>60</v>
      </c>
      <c r="C45" s="415"/>
    </row>
    <row r="46" spans="1:3" s="518" customFormat="1" ht="12" customHeight="1" thickBot="1">
      <c r="A46" s="244" t="s">
        <v>19</v>
      </c>
      <c r="B46" s="153" t="s">
        <v>434</v>
      </c>
      <c r="C46" s="363">
        <f>SUM(C47:C51)</f>
        <v>54694</v>
      </c>
    </row>
    <row r="47" spans="1:3" ht="12" customHeight="1">
      <c r="A47" s="509" t="s">
        <v>102</v>
      </c>
      <c r="B47" s="9" t="s">
        <v>50</v>
      </c>
      <c r="C47" s="95">
        <v>28957</v>
      </c>
    </row>
    <row r="48" spans="1:3" ht="12" customHeight="1">
      <c r="A48" s="509" t="s">
        <v>103</v>
      </c>
      <c r="B48" s="8" t="s">
        <v>189</v>
      </c>
      <c r="C48" s="98">
        <v>8056</v>
      </c>
    </row>
    <row r="49" spans="1:3" ht="12" customHeight="1">
      <c r="A49" s="509" t="s">
        <v>104</v>
      </c>
      <c r="B49" s="8" t="s">
        <v>145</v>
      </c>
      <c r="C49" s="98">
        <v>7559</v>
      </c>
    </row>
    <row r="50" spans="1:3" ht="12" customHeight="1">
      <c r="A50" s="509" t="s">
        <v>105</v>
      </c>
      <c r="B50" s="8" t="s">
        <v>190</v>
      </c>
      <c r="C50" s="98"/>
    </row>
    <row r="51" spans="1:3" ht="12" customHeight="1" thickBot="1">
      <c r="A51" s="509" t="s">
        <v>154</v>
      </c>
      <c r="B51" s="8" t="s">
        <v>191</v>
      </c>
      <c r="C51" s="98">
        <v>10122</v>
      </c>
    </row>
    <row r="52" spans="1:3" ht="12" customHeight="1" thickBot="1">
      <c r="A52" s="244" t="s">
        <v>20</v>
      </c>
      <c r="B52" s="153" t="s">
        <v>435</v>
      </c>
      <c r="C52" s="363">
        <f>SUM(C53:C55)</f>
        <v>0</v>
      </c>
    </row>
    <row r="53" spans="1:3" s="518" customFormat="1" ht="12" customHeight="1">
      <c r="A53" s="509" t="s">
        <v>108</v>
      </c>
      <c r="B53" s="9" t="s">
        <v>237</v>
      </c>
      <c r="C53" s="95"/>
    </row>
    <row r="54" spans="1:3" ht="12" customHeight="1">
      <c r="A54" s="509" t="s">
        <v>109</v>
      </c>
      <c r="B54" s="8" t="s">
        <v>193</v>
      </c>
      <c r="C54" s="98"/>
    </row>
    <row r="55" spans="1:3" ht="12" customHeight="1">
      <c r="A55" s="509" t="s">
        <v>110</v>
      </c>
      <c r="B55" s="8" t="s">
        <v>61</v>
      </c>
      <c r="C55" s="98"/>
    </row>
    <row r="56" spans="1:3" ht="12" customHeight="1" thickBot="1">
      <c r="A56" s="509" t="s">
        <v>111</v>
      </c>
      <c r="B56" s="8" t="s">
        <v>549</v>
      </c>
      <c r="C56" s="98"/>
    </row>
    <row r="57" spans="1:3" ht="15" customHeight="1" thickBot="1">
      <c r="A57" s="244" t="s">
        <v>21</v>
      </c>
      <c r="B57" s="153" t="s">
        <v>13</v>
      </c>
      <c r="C57" s="390"/>
    </row>
    <row r="58" spans="1:3" ht="13.5" thickBot="1">
      <c r="A58" s="244" t="s">
        <v>22</v>
      </c>
      <c r="B58" s="288" t="s">
        <v>555</v>
      </c>
      <c r="C58" s="416">
        <f>+C46+C52+C57</f>
        <v>54694</v>
      </c>
    </row>
    <row r="59" ht="15" customHeight="1" thickBot="1">
      <c r="C59" s="417"/>
    </row>
    <row r="60" spans="1:3" ht="14.25" customHeight="1" thickBot="1">
      <c r="A60" s="291" t="s">
        <v>544</v>
      </c>
      <c r="B60" s="292"/>
      <c r="C60" s="150">
        <v>10</v>
      </c>
    </row>
    <row r="61" spans="1:3" ht="13.5" thickBot="1">
      <c r="A61" s="291" t="s">
        <v>212</v>
      </c>
      <c r="B61" s="292"/>
      <c r="C61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zoomScalePageLayoutView="0"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3" t="str">
        <f>+CONCATENATE("9.2.3. melléklet a 4/",LEFT(ÖSSZEFÜGGÉSEK!A5,4),". (III. 2.) önkormányzati rendelethez")</f>
        <v>9.2.3. melléklet a 4/2015. (III. 2.) önkormányzati rendelethez</v>
      </c>
    </row>
    <row r="2" spans="1:3" s="514" customFormat="1" ht="25.5" customHeight="1">
      <c r="A2" s="462" t="s">
        <v>210</v>
      </c>
      <c r="B2" s="404" t="s">
        <v>639</v>
      </c>
      <c r="C2" s="418" t="s">
        <v>62</v>
      </c>
    </row>
    <row r="3" spans="1:3" s="514" customFormat="1" ht="24.75" thickBot="1">
      <c r="A3" s="507" t="s">
        <v>209</v>
      </c>
      <c r="B3" s="405" t="s">
        <v>417</v>
      </c>
      <c r="C3" s="419" t="s">
        <v>450</v>
      </c>
    </row>
    <row r="4" spans="1:3" s="5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275" t="s">
        <v>58</v>
      </c>
    </row>
    <row r="6" spans="1:3" s="516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516" customFormat="1" ht="15.75" customHeight="1" thickBot="1">
      <c r="A7" s="276"/>
      <c r="B7" s="277" t="s">
        <v>59</v>
      </c>
      <c r="C7" s="278"/>
    </row>
    <row r="8" spans="1:3" s="420" customFormat="1" ht="12" customHeight="1" thickBot="1">
      <c r="A8" s="236" t="s">
        <v>19</v>
      </c>
      <c r="B8" s="279" t="s">
        <v>545</v>
      </c>
      <c r="C8" s="363">
        <f>SUM(C9:C19)</f>
        <v>0</v>
      </c>
    </row>
    <row r="9" spans="1:3" s="420" customFormat="1" ht="12" customHeight="1">
      <c r="A9" s="508" t="s">
        <v>102</v>
      </c>
      <c r="B9" s="10" t="s">
        <v>292</v>
      </c>
      <c r="C9" s="409"/>
    </row>
    <row r="10" spans="1:3" s="420" customFormat="1" ht="12" customHeight="1">
      <c r="A10" s="509" t="s">
        <v>103</v>
      </c>
      <c r="B10" s="8" t="s">
        <v>293</v>
      </c>
      <c r="C10" s="361"/>
    </row>
    <row r="11" spans="1:3" s="420" customFormat="1" ht="12" customHeight="1">
      <c r="A11" s="509" t="s">
        <v>104</v>
      </c>
      <c r="B11" s="8" t="s">
        <v>294</v>
      </c>
      <c r="C11" s="361"/>
    </row>
    <row r="12" spans="1:3" s="420" customFormat="1" ht="12" customHeight="1">
      <c r="A12" s="509" t="s">
        <v>105</v>
      </c>
      <c r="B12" s="8" t="s">
        <v>295</v>
      </c>
      <c r="C12" s="361"/>
    </row>
    <row r="13" spans="1:3" s="420" customFormat="1" ht="12" customHeight="1">
      <c r="A13" s="509" t="s">
        <v>154</v>
      </c>
      <c r="B13" s="8" t="s">
        <v>296</v>
      </c>
      <c r="C13" s="361"/>
    </row>
    <row r="14" spans="1:3" s="420" customFormat="1" ht="12" customHeight="1">
      <c r="A14" s="509" t="s">
        <v>106</v>
      </c>
      <c r="B14" s="8" t="s">
        <v>418</v>
      </c>
      <c r="C14" s="361"/>
    </row>
    <row r="15" spans="1:3" s="420" customFormat="1" ht="12" customHeight="1">
      <c r="A15" s="509" t="s">
        <v>107</v>
      </c>
      <c r="B15" s="7" t="s">
        <v>419</v>
      </c>
      <c r="C15" s="361"/>
    </row>
    <row r="16" spans="1:3" s="420" customFormat="1" ht="12" customHeight="1">
      <c r="A16" s="509" t="s">
        <v>117</v>
      </c>
      <c r="B16" s="8" t="s">
        <v>299</v>
      </c>
      <c r="C16" s="410"/>
    </row>
    <row r="17" spans="1:3" s="517" customFormat="1" ht="12" customHeight="1">
      <c r="A17" s="509" t="s">
        <v>118</v>
      </c>
      <c r="B17" s="8" t="s">
        <v>300</v>
      </c>
      <c r="C17" s="361"/>
    </row>
    <row r="18" spans="1:3" s="517" customFormat="1" ht="12" customHeight="1">
      <c r="A18" s="509" t="s">
        <v>119</v>
      </c>
      <c r="B18" s="8" t="s">
        <v>456</v>
      </c>
      <c r="C18" s="362"/>
    </row>
    <row r="19" spans="1:3" s="517" customFormat="1" ht="12" customHeight="1" thickBot="1">
      <c r="A19" s="509" t="s">
        <v>120</v>
      </c>
      <c r="B19" s="7" t="s">
        <v>301</v>
      </c>
      <c r="C19" s="362"/>
    </row>
    <row r="20" spans="1:3" s="420" customFormat="1" ht="12" customHeight="1" thickBot="1">
      <c r="A20" s="236" t="s">
        <v>20</v>
      </c>
      <c r="B20" s="279" t="s">
        <v>420</v>
      </c>
      <c r="C20" s="363">
        <f>SUM(C21:C23)</f>
        <v>1698</v>
      </c>
    </row>
    <row r="21" spans="1:3" s="517" customFormat="1" ht="12" customHeight="1">
      <c r="A21" s="509" t="s">
        <v>108</v>
      </c>
      <c r="B21" s="9" t="s">
        <v>269</v>
      </c>
      <c r="C21" s="361"/>
    </row>
    <row r="22" spans="1:3" s="517" customFormat="1" ht="12" customHeight="1">
      <c r="A22" s="509" t="s">
        <v>109</v>
      </c>
      <c r="B22" s="8" t="s">
        <v>421</v>
      </c>
      <c r="C22" s="361"/>
    </row>
    <row r="23" spans="1:3" s="517" customFormat="1" ht="12" customHeight="1">
      <c r="A23" s="509" t="s">
        <v>110</v>
      </c>
      <c r="B23" s="8" t="s">
        <v>422</v>
      </c>
      <c r="C23" s="361">
        <v>1698</v>
      </c>
    </row>
    <row r="24" spans="1:3" s="517" customFormat="1" ht="12" customHeight="1" thickBot="1">
      <c r="A24" s="509" t="s">
        <v>111</v>
      </c>
      <c r="B24" s="8" t="s">
        <v>546</v>
      </c>
      <c r="C24" s="361"/>
    </row>
    <row r="25" spans="1:3" s="517" customFormat="1" ht="12" customHeight="1" thickBot="1">
      <c r="A25" s="244" t="s">
        <v>21</v>
      </c>
      <c r="B25" s="153" t="s">
        <v>180</v>
      </c>
      <c r="C25" s="390"/>
    </row>
    <row r="26" spans="1:3" s="517" customFormat="1" ht="12" customHeight="1" thickBot="1">
      <c r="A26" s="244" t="s">
        <v>22</v>
      </c>
      <c r="B26" s="153" t="s">
        <v>547</v>
      </c>
      <c r="C26" s="363">
        <f>+C27+C28+C29</f>
        <v>0</v>
      </c>
    </row>
    <row r="27" spans="1:3" s="517" customFormat="1" ht="12" customHeight="1">
      <c r="A27" s="510" t="s">
        <v>279</v>
      </c>
      <c r="B27" s="511" t="s">
        <v>274</v>
      </c>
      <c r="C27" s="95"/>
    </row>
    <row r="28" spans="1:3" s="517" customFormat="1" ht="12" customHeight="1">
      <c r="A28" s="510" t="s">
        <v>282</v>
      </c>
      <c r="B28" s="511" t="s">
        <v>421</v>
      </c>
      <c r="C28" s="361"/>
    </row>
    <row r="29" spans="1:3" s="517" customFormat="1" ht="12" customHeight="1">
      <c r="A29" s="510" t="s">
        <v>283</v>
      </c>
      <c r="B29" s="512" t="s">
        <v>424</v>
      </c>
      <c r="C29" s="361"/>
    </row>
    <row r="30" spans="1:3" s="517" customFormat="1" ht="12" customHeight="1" thickBot="1">
      <c r="A30" s="509" t="s">
        <v>284</v>
      </c>
      <c r="B30" s="171" t="s">
        <v>548</v>
      </c>
      <c r="C30" s="102"/>
    </row>
    <row r="31" spans="1:3" s="517" customFormat="1" ht="12" customHeight="1" thickBot="1">
      <c r="A31" s="244" t="s">
        <v>23</v>
      </c>
      <c r="B31" s="153" t="s">
        <v>425</v>
      </c>
      <c r="C31" s="363">
        <f>+C32+C33+C34</f>
        <v>0</v>
      </c>
    </row>
    <row r="32" spans="1:3" s="517" customFormat="1" ht="12" customHeight="1">
      <c r="A32" s="510" t="s">
        <v>95</v>
      </c>
      <c r="B32" s="511" t="s">
        <v>306</v>
      </c>
      <c r="C32" s="95"/>
    </row>
    <row r="33" spans="1:3" s="517" customFormat="1" ht="12" customHeight="1">
      <c r="A33" s="510" t="s">
        <v>96</v>
      </c>
      <c r="B33" s="512" t="s">
        <v>307</v>
      </c>
      <c r="C33" s="364"/>
    </row>
    <row r="34" spans="1:3" s="517" customFormat="1" ht="12" customHeight="1" thickBot="1">
      <c r="A34" s="509" t="s">
        <v>97</v>
      </c>
      <c r="B34" s="171" t="s">
        <v>308</v>
      </c>
      <c r="C34" s="102"/>
    </row>
    <row r="35" spans="1:3" s="420" customFormat="1" ht="12" customHeight="1" thickBot="1">
      <c r="A35" s="244" t="s">
        <v>24</v>
      </c>
      <c r="B35" s="153" t="s">
        <v>394</v>
      </c>
      <c r="C35" s="390"/>
    </row>
    <row r="36" spans="1:3" s="420" customFormat="1" ht="12" customHeight="1" thickBot="1">
      <c r="A36" s="244" t="s">
        <v>25</v>
      </c>
      <c r="B36" s="153" t="s">
        <v>426</v>
      </c>
      <c r="C36" s="411"/>
    </row>
    <row r="37" spans="1:3" s="420" customFormat="1" ht="12" customHeight="1" thickBot="1">
      <c r="A37" s="236" t="s">
        <v>26</v>
      </c>
      <c r="B37" s="153" t="s">
        <v>427</v>
      </c>
      <c r="C37" s="412">
        <f>+C8+C20+C25+C26+C31+C35+C36</f>
        <v>1698</v>
      </c>
    </row>
    <row r="38" spans="1:3" s="420" customFormat="1" ht="12" customHeight="1" thickBot="1">
      <c r="A38" s="280" t="s">
        <v>27</v>
      </c>
      <c r="B38" s="153" t="s">
        <v>428</v>
      </c>
      <c r="C38" s="412">
        <f>+C39+C40+C41</f>
        <v>66769</v>
      </c>
    </row>
    <row r="39" spans="1:3" s="420" customFormat="1" ht="12" customHeight="1">
      <c r="A39" s="510" t="s">
        <v>429</v>
      </c>
      <c r="B39" s="511" t="s">
        <v>247</v>
      </c>
      <c r="C39" s="95"/>
    </row>
    <row r="40" spans="1:3" s="420" customFormat="1" ht="12" customHeight="1">
      <c r="A40" s="510" t="s">
        <v>430</v>
      </c>
      <c r="B40" s="512" t="s">
        <v>2</v>
      </c>
      <c r="C40" s="364"/>
    </row>
    <row r="41" spans="1:3" s="517" customFormat="1" ht="12" customHeight="1" thickBot="1">
      <c r="A41" s="509" t="s">
        <v>431</v>
      </c>
      <c r="B41" s="171" t="s">
        <v>432</v>
      </c>
      <c r="C41" s="102">
        <v>66769</v>
      </c>
    </row>
    <row r="42" spans="1:3" s="517" customFormat="1" ht="15" customHeight="1" thickBot="1">
      <c r="A42" s="280" t="s">
        <v>28</v>
      </c>
      <c r="B42" s="281" t="s">
        <v>433</v>
      </c>
      <c r="C42" s="415">
        <f>+C37+C38</f>
        <v>68467</v>
      </c>
    </row>
    <row r="43" spans="1:3" s="517" customFormat="1" ht="15" customHeight="1">
      <c r="A43" s="282"/>
      <c r="B43" s="283"/>
      <c r="C43" s="413"/>
    </row>
    <row r="44" spans="1:3" ht="13.5" thickBot="1">
      <c r="A44" s="284"/>
      <c r="B44" s="285"/>
      <c r="C44" s="414"/>
    </row>
    <row r="45" spans="1:3" s="516" customFormat="1" ht="16.5" customHeight="1" thickBot="1">
      <c r="A45" s="286"/>
      <c r="B45" s="287" t="s">
        <v>60</v>
      </c>
      <c r="C45" s="415"/>
    </row>
    <row r="46" spans="1:3" s="518" customFormat="1" ht="12" customHeight="1" thickBot="1">
      <c r="A46" s="244" t="s">
        <v>19</v>
      </c>
      <c r="B46" s="153" t="s">
        <v>434</v>
      </c>
      <c r="C46" s="363">
        <f>SUM(C47:C51)</f>
        <v>68467</v>
      </c>
    </row>
    <row r="47" spans="1:3" ht="12" customHeight="1">
      <c r="A47" s="509" t="s">
        <v>102</v>
      </c>
      <c r="B47" s="9" t="s">
        <v>50</v>
      </c>
      <c r="C47" s="95">
        <v>44053</v>
      </c>
    </row>
    <row r="48" spans="1:3" ht="12" customHeight="1">
      <c r="A48" s="509" t="s">
        <v>103</v>
      </c>
      <c r="B48" s="8" t="s">
        <v>189</v>
      </c>
      <c r="C48" s="98">
        <v>12333</v>
      </c>
    </row>
    <row r="49" spans="1:3" ht="12" customHeight="1">
      <c r="A49" s="509" t="s">
        <v>104</v>
      </c>
      <c r="B49" s="8" t="s">
        <v>145</v>
      </c>
      <c r="C49" s="98">
        <v>12081</v>
      </c>
    </row>
    <row r="50" spans="1:3" ht="12" customHeight="1">
      <c r="A50" s="509" t="s">
        <v>105</v>
      </c>
      <c r="B50" s="8" t="s">
        <v>190</v>
      </c>
      <c r="C50" s="98"/>
    </row>
    <row r="51" spans="1:3" ht="12" customHeight="1" thickBot="1">
      <c r="A51" s="509" t="s">
        <v>154</v>
      </c>
      <c r="B51" s="8" t="s">
        <v>191</v>
      </c>
      <c r="C51" s="98"/>
    </row>
    <row r="52" spans="1:3" ht="12" customHeight="1" thickBot="1">
      <c r="A52" s="244" t="s">
        <v>20</v>
      </c>
      <c r="B52" s="153" t="s">
        <v>435</v>
      </c>
      <c r="C52" s="363">
        <f>SUM(C53:C55)</f>
        <v>0</v>
      </c>
    </row>
    <row r="53" spans="1:3" s="518" customFormat="1" ht="12" customHeight="1">
      <c r="A53" s="509" t="s">
        <v>108</v>
      </c>
      <c r="B53" s="9" t="s">
        <v>237</v>
      </c>
      <c r="C53" s="95"/>
    </row>
    <row r="54" spans="1:3" ht="12" customHeight="1">
      <c r="A54" s="509" t="s">
        <v>109</v>
      </c>
      <c r="B54" s="8" t="s">
        <v>193</v>
      </c>
      <c r="C54" s="98"/>
    </row>
    <row r="55" spans="1:3" ht="12" customHeight="1">
      <c r="A55" s="509" t="s">
        <v>110</v>
      </c>
      <c r="B55" s="8" t="s">
        <v>61</v>
      </c>
      <c r="C55" s="98"/>
    </row>
    <row r="56" spans="1:3" ht="12" customHeight="1" thickBot="1">
      <c r="A56" s="509" t="s">
        <v>111</v>
      </c>
      <c r="B56" s="8" t="s">
        <v>549</v>
      </c>
      <c r="C56" s="98"/>
    </row>
    <row r="57" spans="1:3" ht="12" customHeight="1" thickBot="1">
      <c r="A57" s="244" t="s">
        <v>21</v>
      </c>
      <c r="B57" s="153" t="s">
        <v>13</v>
      </c>
      <c r="C57" s="390"/>
    </row>
    <row r="58" spans="1:3" ht="15" customHeight="1" thickBot="1">
      <c r="A58" s="244" t="s">
        <v>22</v>
      </c>
      <c r="B58" s="288" t="s">
        <v>555</v>
      </c>
      <c r="C58" s="416">
        <f>+C46+C52+C57</f>
        <v>68467</v>
      </c>
    </row>
    <row r="59" ht="13.5" thickBot="1">
      <c r="C59" s="417"/>
    </row>
    <row r="60" spans="1:3" ht="15" customHeight="1" thickBot="1">
      <c r="A60" s="291" t="s">
        <v>544</v>
      </c>
      <c r="B60" s="292"/>
      <c r="C60" s="150">
        <v>15</v>
      </c>
    </row>
    <row r="61" spans="1:3" ht="14.25" customHeight="1" thickBot="1">
      <c r="A61" s="291" t="s">
        <v>212</v>
      </c>
      <c r="B61" s="292"/>
      <c r="C61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zoomScalePageLayoutView="0"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3" t="str">
        <f>+CONCATENATE("9.2.4. melléklet a 4/",LEFT(ÖSSZEFÜGGÉSEK!A5,4),". (III. 2.) önkormányzati rendelethez")</f>
        <v>9.2.4. melléklet a 4/2015. (III. 2.) önkormányzati rendelethez</v>
      </c>
    </row>
    <row r="2" spans="1:3" s="514" customFormat="1" ht="25.5" customHeight="1">
      <c r="A2" s="462" t="s">
        <v>210</v>
      </c>
      <c r="B2" s="404" t="s">
        <v>642</v>
      </c>
      <c r="C2" s="418" t="s">
        <v>62</v>
      </c>
    </row>
    <row r="3" spans="1:3" s="514" customFormat="1" ht="24.75" thickBot="1">
      <c r="A3" s="507" t="s">
        <v>209</v>
      </c>
      <c r="B3" s="405" t="s">
        <v>417</v>
      </c>
      <c r="C3" s="419" t="s">
        <v>640</v>
      </c>
    </row>
    <row r="4" spans="1:3" s="5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275" t="s">
        <v>58</v>
      </c>
    </row>
    <row r="6" spans="1:3" s="516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516" customFormat="1" ht="15.75" customHeight="1" thickBot="1">
      <c r="A7" s="276"/>
      <c r="B7" s="277" t="s">
        <v>59</v>
      </c>
      <c r="C7" s="278"/>
    </row>
    <row r="8" spans="1:3" s="420" customFormat="1" ht="12" customHeight="1" thickBot="1">
      <c r="A8" s="236" t="s">
        <v>19</v>
      </c>
      <c r="B8" s="279" t="s">
        <v>545</v>
      </c>
      <c r="C8" s="363">
        <f>SUM(C9:C19)</f>
        <v>0</v>
      </c>
    </row>
    <row r="9" spans="1:3" s="420" customFormat="1" ht="12" customHeight="1">
      <c r="A9" s="508" t="s">
        <v>102</v>
      </c>
      <c r="B9" s="10" t="s">
        <v>292</v>
      </c>
      <c r="C9" s="409"/>
    </row>
    <row r="10" spans="1:3" s="420" customFormat="1" ht="12" customHeight="1">
      <c r="A10" s="509" t="s">
        <v>103</v>
      </c>
      <c r="B10" s="8" t="s">
        <v>293</v>
      </c>
      <c r="C10" s="361"/>
    </row>
    <row r="11" spans="1:3" s="420" customFormat="1" ht="12" customHeight="1">
      <c r="A11" s="509" t="s">
        <v>104</v>
      </c>
      <c r="B11" s="8" t="s">
        <v>294</v>
      </c>
      <c r="C11" s="361"/>
    </row>
    <row r="12" spans="1:3" s="420" customFormat="1" ht="12" customHeight="1">
      <c r="A12" s="509" t="s">
        <v>105</v>
      </c>
      <c r="B12" s="8" t="s">
        <v>295</v>
      </c>
      <c r="C12" s="361"/>
    </row>
    <row r="13" spans="1:3" s="420" customFormat="1" ht="12" customHeight="1">
      <c r="A13" s="509" t="s">
        <v>154</v>
      </c>
      <c r="B13" s="8" t="s">
        <v>296</v>
      </c>
      <c r="C13" s="361"/>
    </row>
    <row r="14" spans="1:3" s="420" customFormat="1" ht="12" customHeight="1">
      <c r="A14" s="509" t="s">
        <v>106</v>
      </c>
      <c r="B14" s="8" t="s">
        <v>418</v>
      </c>
      <c r="C14" s="361"/>
    </row>
    <row r="15" spans="1:3" s="420" customFormat="1" ht="12" customHeight="1">
      <c r="A15" s="509" t="s">
        <v>107</v>
      </c>
      <c r="B15" s="7" t="s">
        <v>419</v>
      </c>
      <c r="C15" s="361"/>
    </row>
    <row r="16" spans="1:3" s="420" customFormat="1" ht="12" customHeight="1">
      <c r="A16" s="509" t="s">
        <v>117</v>
      </c>
      <c r="B16" s="8" t="s">
        <v>299</v>
      </c>
      <c r="C16" s="410"/>
    </row>
    <row r="17" spans="1:3" s="517" customFormat="1" ht="12" customHeight="1">
      <c r="A17" s="509" t="s">
        <v>118</v>
      </c>
      <c r="B17" s="8" t="s">
        <v>300</v>
      </c>
      <c r="C17" s="361"/>
    </row>
    <row r="18" spans="1:3" s="517" customFormat="1" ht="12" customHeight="1">
      <c r="A18" s="509" t="s">
        <v>119</v>
      </c>
      <c r="B18" s="8" t="s">
        <v>456</v>
      </c>
      <c r="C18" s="362"/>
    </row>
    <row r="19" spans="1:3" s="517" customFormat="1" ht="12" customHeight="1" thickBot="1">
      <c r="A19" s="509" t="s">
        <v>120</v>
      </c>
      <c r="B19" s="7" t="s">
        <v>301</v>
      </c>
      <c r="C19" s="362"/>
    </row>
    <row r="20" spans="1:3" s="420" customFormat="1" ht="12" customHeight="1" thickBot="1">
      <c r="A20" s="236" t="s">
        <v>20</v>
      </c>
      <c r="B20" s="279" t="s">
        <v>420</v>
      </c>
      <c r="C20" s="363">
        <f>SUM(C21:C23)</f>
        <v>7373</v>
      </c>
    </row>
    <row r="21" spans="1:3" s="517" customFormat="1" ht="12" customHeight="1">
      <c r="A21" s="509" t="s">
        <v>108</v>
      </c>
      <c r="B21" s="9" t="s">
        <v>269</v>
      </c>
      <c r="C21" s="361"/>
    </row>
    <row r="22" spans="1:3" s="517" customFormat="1" ht="12" customHeight="1">
      <c r="A22" s="509" t="s">
        <v>109</v>
      </c>
      <c r="B22" s="8" t="s">
        <v>421</v>
      </c>
      <c r="C22" s="361"/>
    </row>
    <row r="23" spans="1:3" s="517" customFormat="1" ht="12" customHeight="1">
      <c r="A23" s="509" t="s">
        <v>110</v>
      </c>
      <c r="B23" s="8" t="s">
        <v>422</v>
      </c>
      <c r="C23" s="361">
        <v>7373</v>
      </c>
    </row>
    <row r="24" spans="1:3" s="517" customFormat="1" ht="12" customHeight="1" thickBot="1">
      <c r="A24" s="509" t="s">
        <v>111</v>
      </c>
      <c r="B24" s="8" t="s">
        <v>546</v>
      </c>
      <c r="C24" s="361"/>
    </row>
    <row r="25" spans="1:3" s="517" customFormat="1" ht="12" customHeight="1" thickBot="1">
      <c r="A25" s="244" t="s">
        <v>21</v>
      </c>
      <c r="B25" s="153" t="s">
        <v>180</v>
      </c>
      <c r="C25" s="390"/>
    </row>
    <row r="26" spans="1:3" s="517" customFormat="1" ht="12" customHeight="1" thickBot="1">
      <c r="A26" s="244" t="s">
        <v>22</v>
      </c>
      <c r="B26" s="153" t="s">
        <v>547</v>
      </c>
      <c r="C26" s="363">
        <f>+C27+C28+C29</f>
        <v>0</v>
      </c>
    </row>
    <row r="27" spans="1:3" s="517" customFormat="1" ht="12" customHeight="1">
      <c r="A27" s="510" t="s">
        <v>279</v>
      </c>
      <c r="B27" s="511" t="s">
        <v>274</v>
      </c>
      <c r="C27" s="95"/>
    </row>
    <row r="28" spans="1:3" s="517" customFormat="1" ht="12" customHeight="1">
      <c r="A28" s="510" t="s">
        <v>282</v>
      </c>
      <c r="B28" s="511" t="s">
        <v>421</v>
      </c>
      <c r="C28" s="361"/>
    </row>
    <row r="29" spans="1:3" s="517" customFormat="1" ht="12" customHeight="1">
      <c r="A29" s="510" t="s">
        <v>283</v>
      </c>
      <c r="B29" s="512" t="s">
        <v>424</v>
      </c>
      <c r="C29" s="361"/>
    </row>
    <row r="30" spans="1:3" s="517" customFormat="1" ht="12" customHeight="1" thickBot="1">
      <c r="A30" s="509" t="s">
        <v>284</v>
      </c>
      <c r="B30" s="171" t="s">
        <v>548</v>
      </c>
      <c r="C30" s="102"/>
    </row>
    <row r="31" spans="1:3" s="517" customFormat="1" ht="12" customHeight="1" thickBot="1">
      <c r="A31" s="244" t="s">
        <v>23</v>
      </c>
      <c r="B31" s="153" t="s">
        <v>425</v>
      </c>
      <c r="C31" s="363">
        <f>+C32+C33+C34</f>
        <v>0</v>
      </c>
    </row>
    <row r="32" spans="1:3" s="517" customFormat="1" ht="12" customHeight="1">
      <c r="A32" s="510" t="s">
        <v>95</v>
      </c>
      <c r="B32" s="511" t="s">
        <v>306</v>
      </c>
      <c r="C32" s="95"/>
    </row>
    <row r="33" spans="1:3" s="517" customFormat="1" ht="12" customHeight="1">
      <c r="A33" s="510" t="s">
        <v>96</v>
      </c>
      <c r="B33" s="512" t="s">
        <v>307</v>
      </c>
      <c r="C33" s="364"/>
    </row>
    <row r="34" spans="1:3" s="517" customFormat="1" ht="12" customHeight="1" thickBot="1">
      <c r="A34" s="509" t="s">
        <v>97</v>
      </c>
      <c r="B34" s="171" t="s">
        <v>308</v>
      </c>
      <c r="C34" s="102"/>
    </row>
    <row r="35" spans="1:3" s="420" customFormat="1" ht="12" customHeight="1" thickBot="1">
      <c r="A35" s="244" t="s">
        <v>24</v>
      </c>
      <c r="B35" s="153" t="s">
        <v>394</v>
      </c>
      <c r="C35" s="390"/>
    </row>
    <row r="36" spans="1:3" s="420" customFormat="1" ht="12" customHeight="1" thickBot="1">
      <c r="A36" s="244" t="s">
        <v>25</v>
      </c>
      <c r="B36" s="153" t="s">
        <v>426</v>
      </c>
      <c r="C36" s="411"/>
    </row>
    <row r="37" spans="1:3" s="420" customFormat="1" ht="12" customHeight="1" thickBot="1">
      <c r="A37" s="236" t="s">
        <v>26</v>
      </c>
      <c r="B37" s="153" t="s">
        <v>427</v>
      </c>
      <c r="C37" s="412">
        <f>+C8+C20+C25+C26+C31+C35+C36</f>
        <v>7373</v>
      </c>
    </row>
    <row r="38" spans="1:3" s="420" customFormat="1" ht="12" customHeight="1" thickBot="1">
      <c r="A38" s="280" t="s">
        <v>27</v>
      </c>
      <c r="B38" s="153" t="s">
        <v>428</v>
      </c>
      <c r="C38" s="412">
        <f>+C39+C40+C41</f>
        <v>12640</v>
      </c>
    </row>
    <row r="39" spans="1:3" s="420" customFormat="1" ht="12" customHeight="1">
      <c r="A39" s="510" t="s">
        <v>429</v>
      </c>
      <c r="B39" s="511" t="s">
        <v>247</v>
      </c>
      <c r="C39" s="95"/>
    </row>
    <row r="40" spans="1:3" s="420" customFormat="1" ht="12" customHeight="1">
      <c r="A40" s="510" t="s">
        <v>430</v>
      </c>
      <c r="B40" s="512" t="s">
        <v>2</v>
      </c>
      <c r="C40" s="364"/>
    </row>
    <row r="41" spans="1:3" s="517" customFormat="1" ht="12" customHeight="1" thickBot="1">
      <c r="A41" s="509" t="s">
        <v>431</v>
      </c>
      <c r="B41" s="171" t="s">
        <v>432</v>
      </c>
      <c r="C41" s="102">
        <v>12640</v>
      </c>
    </row>
    <row r="42" spans="1:3" s="517" customFormat="1" ht="15" customHeight="1" thickBot="1">
      <c r="A42" s="280" t="s">
        <v>28</v>
      </c>
      <c r="B42" s="281" t="s">
        <v>433</v>
      </c>
      <c r="C42" s="415">
        <f>+C37+C38</f>
        <v>20013</v>
      </c>
    </row>
    <row r="43" spans="1:3" s="517" customFormat="1" ht="15" customHeight="1">
      <c r="A43" s="282"/>
      <c r="B43" s="283"/>
      <c r="C43" s="413"/>
    </row>
    <row r="44" spans="1:3" ht="13.5" thickBot="1">
      <c r="A44" s="284"/>
      <c r="B44" s="285"/>
      <c r="C44" s="414"/>
    </row>
    <row r="45" spans="1:3" s="516" customFormat="1" ht="16.5" customHeight="1" thickBot="1">
      <c r="A45" s="286"/>
      <c r="B45" s="287" t="s">
        <v>60</v>
      </c>
      <c r="C45" s="415"/>
    </row>
    <row r="46" spans="1:3" s="518" customFormat="1" ht="12" customHeight="1" thickBot="1">
      <c r="A46" s="244" t="s">
        <v>19</v>
      </c>
      <c r="B46" s="153" t="s">
        <v>434</v>
      </c>
      <c r="C46" s="363">
        <f>SUM(C47:C51)</f>
        <v>20013</v>
      </c>
    </row>
    <row r="47" spans="1:3" ht="12" customHeight="1">
      <c r="A47" s="509" t="s">
        <v>102</v>
      </c>
      <c r="B47" s="9" t="s">
        <v>50</v>
      </c>
      <c r="C47" s="95">
        <v>13861</v>
      </c>
    </row>
    <row r="48" spans="1:3" ht="12" customHeight="1">
      <c r="A48" s="509" t="s">
        <v>103</v>
      </c>
      <c r="B48" s="8" t="s">
        <v>189</v>
      </c>
      <c r="C48" s="98">
        <v>3779</v>
      </c>
    </row>
    <row r="49" spans="1:3" ht="12" customHeight="1">
      <c r="A49" s="509" t="s">
        <v>104</v>
      </c>
      <c r="B49" s="8" t="s">
        <v>145</v>
      </c>
      <c r="C49" s="98">
        <v>2373</v>
      </c>
    </row>
    <row r="50" spans="1:3" ht="12" customHeight="1">
      <c r="A50" s="509" t="s">
        <v>105</v>
      </c>
      <c r="B50" s="8" t="s">
        <v>190</v>
      </c>
      <c r="C50" s="98"/>
    </row>
    <row r="51" spans="1:3" ht="12" customHeight="1" thickBot="1">
      <c r="A51" s="509" t="s">
        <v>154</v>
      </c>
      <c r="B51" s="8" t="s">
        <v>191</v>
      </c>
      <c r="C51" s="98"/>
    </row>
    <row r="52" spans="1:3" ht="12" customHeight="1" thickBot="1">
      <c r="A52" s="244" t="s">
        <v>20</v>
      </c>
      <c r="B52" s="153" t="s">
        <v>435</v>
      </c>
      <c r="C52" s="363">
        <f>SUM(C53:C55)</f>
        <v>0</v>
      </c>
    </row>
    <row r="53" spans="1:3" s="518" customFormat="1" ht="12" customHeight="1">
      <c r="A53" s="509" t="s">
        <v>108</v>
      </c>
      <c r="B53" s="9" t="s">
        <v>237</v>
      </c>
      <c r="C53" s="95"/>
    </row>
    <row r="54" spans="1:3" ht="12" customHeight="1">
      <c r="A54" s="509" t="s">
        <v>109</v>
      </c>
      <c r="B54" s="8" t="s">
        <v>193</v>
      </c>
      <c r="C54" s="98"/>
    </row>
    <row r="55" spans="1:3" ht="12" customHeight="1">
      <c r="A55" s="509" t="s">
        <v>110</v>
      </c>
      <c r="B55" s="8" t="s">
        <v>61</v>
      </c>
      <c r="C55" s="98"/>
    </row>
    <row r="56" spans="1:3" ht="12" customHeight="1" thickBot="1">
      <c r="A56" s="509" t="s">
        <v>111</v>
      </c>
      <c r="B56" s="8" t="s">
        <v>549</v>
      </c>
      <c r="C56" s="98"/>
    </row>
    <row r="57" spans="1:3" ht="12" customHeight="1" thickBot="1">
      <c r="A57" s="244" t="s">
        <v>21</v>
      </c>
      <c r="B57" s="153" t="s">
        <v>13</v>
      </c>
      <c r="C57" s="390"/>
    </row>
    <row r="58" spans="1:3" ht="15" customHeight="1" thickBot="1">
      <c r="A58" s="244" t="s">
        <v>22</v>
      </c>
      <c r="B58" s="288" t="s">
        <v>555</v>
      </c>
      <c r="C58" s="416">
        <f>+C46+C52+C57</f>
        <v>20013</v>
      </c>
    </row>
    <row r="59" ht="13.5" thickBot="1">
      <c r="C59" s="417"/>
    </row>
    <row r="60" spans="1:3" ht="15" customHeight="1" thickBot="1">
      <c r="A60" s="291" t="s">
        <v>544</v>
      </c>
      <c r="B60" s="292"/>
      <c r="C60" s="150">
        <v>5</v>
      </c>
    </row>
    <row r="61" spans="1:3" ht="14.25" customHeight="1" thickBot="1">
      <c r="A61" s="291" t="s">
        <v>212</v>
      </c>
      <c r="B61" s="292"/>
      <c r="C61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zoomScalePageLayoutView="0"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3" t="str">
        <f>+CONCATENATE("9.2.5 melléklet a 4/",LEFT(ÖSSZEFÜGGÉSEK!A5,4),". (III. 2.) önkormányzati rendelethez")</f>
        <v>9.2.5 melléklet a 4/2015. (III. 2.) önkormányzati rendelethez</v>
      </c>
    </row>
    <row r="2" spans="1:3" s="514" customFormat="1" ht="25.5" customHeight="1">
      <c r="A2" s="462" t="s">
        <v>210</v>
      </c>
      <c r="B2" s="404" t="s">
        <v>643</v>
      </c>
      <c r="C2" s="418" t="s">
        <v>62</v>
      </c>
    </row>
    <row r="3" spans="1:3" s="514" customFormat="1" ht="24.75" thickBot="1">
      <c r="A3" s="507" t="s">
        <v>209</v>
      </c>
      <c r="B3" s="405" t="s">
        <v>417</v>
      </c>
      <c r="C3" s="419" t="s">
        <v>641</v>
      </c>
    </row>
    <row r="4" spans="1:3" s="5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275" t="s">
        <v>58</v>
      </c>
    </row>
    <row r="6" spans="1:3" s="516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516" customFormat="1" ht="15.75" customHeight="1" thickBot="1">
      <c r="A7" s="276"/>
      <c r="B7" s="277" t="s">
        <v>59</v>
      </c>
      <c r="C7" s="278"/>
    </row>
    <row r="8" spans="1:3" s="420" customFormat="1" ht="12" customHeight="1" thickBot="1">
      <c r="A8" s="236" t="s">
        <v>19</v>
      </c>
      <c r="B8" s="279" t="s">
        <v>545</v>
      </c>
      <c r="C8" s="363">
        <f>SUM(C9:C19)</f>
        <v>0</v>
      </c>
    </row>
    <row r="9" spans="1:3" s="420" customFormat="1" ht="12" customHeight="1">
      <c r="A9" s="508" t="s">
        <v>102</v>
      </c>
      <c r="B9" s="10" t="s">
        <v>292</v>
      </c>
      <c r="C9" s="409"/>
    </row>
    <row r="10" spans="1:3" s="420" customFormat="1" ht="12" customHeight="1">
      <c r="A10" s="509" t="s">
        <v>103</v>
      </c>
      <c r="B10" s="8" t="s">
        <v>293</v>
      </c>
      <c r="C10" s="361"/>
    </row>
    <row r="11" spans="1:3" s="420" customFormat="1" ht="12" customHeight="1">
      <c r="A11" s="509" t="s">
        <v>104</v>
      </c>
      <c r="B11" s="8" t="s">
        <v>294</v>
      </c>
      <c r="C11" s="361"/>
    </row>
    <row r="12" spans="1:3" s="420" customFormat="1" ht="12" customHeight="1">
      <c r="A12" s="509" t="s">
        <v>105</v>
      </c>
      <c r="B12" s="8" t="s">
        <v>295</v>
      </c>
      <c r="C12" s="361"/>
    </row>
    <row r="13" spans="1:3" s="420" customFormat="1" ht="12" customHeight="1">
      <c r="A13" s="509" t="s">
        <v>154</v>
      </c>
      <c r="B13" s="8" t="s">
        <v>296</v>
      </c>
      <c r="C13" s="361"/>
    </row>
    <row r="14" spans="1:3" s="420" customFormat="1" ht="12" customHeight="1">
      <c r="A14" s="509" t="s">
        <v>106</v>
      </c>
      <c r="B14" s="8" t="s">
        <v>418</v>
      </c>
      <c r="C14" s="361"/>
    </row>
    <row r="15" spans="1:3" s="420" customFormat="1" ht="12" customHeight="1">
      <c r="A15" s="509" t="s">
        <v>107</v>
      </c>
      <c r="B15" s="7" t="s">
        <v>419</v>
      </c>
      <c r="C15" s="361"/>
    </row>
    <row r="16" spans="1:3" s="420" customFormat="1" ht="12" customHeight="1">
      <c r="A16" s="509" t="s">
        <v>117</v>
      </c>
      <c r="B16" s="8" t="s">
        <v>299</v>
      </c>
      <c r="C16" s="410"/>
    </row>
    <row r="17" spans="1:3" s="517" customFormat="1" ht="12" customHeight="1">
      <c r="A17" s="509" t="s">
        <v>118</v>
      </c>
      <c r="B17" s="8" t="s">
        <v>300</v>
      </c>
      <c r="C17" s="361"/>
    </row>
    <row r="18" spans="1:3" s="517" customFormat="1" ht="12" customHeight="1">
      <c r="A18" s="509" t="s">
        <v>119</v>
      </c>
      <c r="B18" s="8" t="s">
        <v>456</v>
      </c>
      <c r="C18" s="362"/>
    </row>
    <row r="19" spans="1:3" s="517" customFormat="1" ht="12" customHeight="1" thickBot="1">
      <c r="A19" s="509" t="s">
        <v>120</v>
      </c>
      <c r="B19" s="7" t="s">
        <v>301</v>
      </c>
      <c r="C19" s="362"/>
    </row>
    <row r="20" spans="1:3" s="420" customFormat="1" ht="12" customHeight="1" thickBot="1">
      <c r="A20" s="236" t="s">
        <v>20</v>
      </c>
      <c r="B20" s="279" t="s">
        <v>420</v>
      </c>
      <c r="C20" s="363">
        <f>SUM(C21:C23)</f>
        <v>0</v>
      </c>
    </row>
    <row r="21" spans="1:3" s="517" customFormat="1" ht="12" customHeight="1">
      <c r="A21" s="509" t="s">
        <v>108</v>
      </c>
      <c r="B21" s="9" t="s">
        <v>269</v>
      </c>
      <c r="C21" s="361"/>
    </row>
    <row r="22" spans="1:3" s="517" customFormat="1" ht="12" customHeight="1">
      <c r="A22" s="509" t="s">
        <v>109</v>
      </c>
      <c r="B22" s="8" t="s">
        <v>421</v>
      </c>
      <c r="C22" s="361"/>
    </row>
    <row r="23" spans="1:3" s="517" customFormat="1" ht="12" customHeight="1">
      <c r="A23" s="509" t="s">
        <v>110</v>
      </c>
      <c r="B23" s="8" t="s">
        <v>422</v>
      </c>
      <c r="C23" s="361"/>
    </row>
    <row r="24" spans="1:3" s="517" customFormat="1" ht="12" customHeight="1" thickBot="1">
      <c r="A24" s="509" t="s">
        <v>111</v>
      </c>
      <c r="B24" s="8" t="s">
        <v>546</v>
      </c>
      <c r="C24" s="361"/>
    </row>
    <row r="25" spans="1:3" s="517" customFormat="1" ht="12" customHeight="1" thickBot="1">
      <c r="A25" s="244" t="s">
        <v>21</v>
      </c>
      <c r="B25" s="153" t="s">
        <v>180</v>
      </c>
      <c r="C25" s="390"/>
    </row>
    <row r="26" spans="1:3" s="517" customFormat="1" ht="12" customHeight="1" thickBot="1">
      <c r="A26" s="244" t="s">
        <v>22</v>
      </c>
      <c r="B26" s="153" t="s">
        <v>547</v>
      </c>
      <c r="C26" s="363">
        <f>+C27+C28+C29</f>
        <v>0</v>
      </c>
    </row>
    <row r="27" spans="1:3" s="517" customFormat="1" ht="12" customHeight="1">
      <c r="A27" s="510" t="s">
        <v>279</v>
      </c>
      <c r="B27" s="511" t="s">
        <v>274</v>
      </c>
      <c r="C27" s="95"/>
    </row>
    <row r="28" spans="1:3" s="517" customFormat="1" ht="12" customHeight="1">
      <c r="A28" s="510" t="s">
        <v>282</v>
      </c>
      <c r="B28" s="511" t="s">
        <v>421</v>
      </c>
      <c r="C28" s="361"/>
    </row>
    <row r="29" spans="1:3" s="517" customFormat="1" ht="12" customHeight="1">
      <c r="A29" s="510" t="s">
        <v>283</v>
      </c>
      <c r="B29" s="512" t="s">
        <v>424</v>
      </c>
      <c r="C29" s="361"/>
    </row>
    <row r="30" spans="1:3" s="517" customFormat="1" ht="12" customHeight="1" thickBot="1">
      <c r="A30" s="509" t="s">
        <v>284</v>
      </c>
      <c r="B30" s="171" t="s">
        <v>548</v>
      </c>
      <c r="C30" s="102"/>
    </row>
    <row r="31" spans="1:3" s="517" customFormat="1" ht="12" customHeight="1" thickBot="1">
      <c r="A31" s="244" t="s">
        <v>23</v>
      </c>
      <c r="B31" s="153" t="s">
        <v>425</v>
      </c>
      <c r="C31" s="363">
        <f>+C32+C33+C34</f>
        <v>0</v>
      </c>
    </row>
    <row r="32" spans="1:3" s="517" customFormat="1" ht="12" customHeight="1">
      <c r="A32" s="510" t="s">
        <v>95</v>
      </c>
      <c r="B32" s="511" t="s">
        <v>306</v>
      </c>
      <c r="C32" s="95"/>
    </row>
    <row r="33" spans="1:3" s="517" customFormat="1" ht="12" customHeight="1">
      <c r="A33" s="510" t="s">
        <v>96</v>
      </c>
      <c r="B33" s="512" t="s">
        <v>307</v>
      </c>
      <c r="C33" s="364"/>
    </row>
    <row r="34" spans="1:3" s="517" customFormat="1" ht="12" customHeight="1" thickBot="1">
      <c r="A34" s="509" t="s">
        <v>97</v>
      </c>
      <c r="B34" s="171" t="s">
        <v>308</v>
      </c>
      <c r="C34" s="102"/>
    </row>
    <row r="35" spans="1:3" s="420" customFormat="1" ht="12" customHeight="1" thickBot="1">
      <c r="A35" s="244" t="s">
        <v>24</v>
      </c>
      <c r="B35" s="153" t="s">
        <v>394</v>
      </c>
      <c r="C35" s="390"/>
    </row>
    <row r="36" spans="1:3" s="420" customFormat="1" ht="12" customHeight="1" thickBot="1">
      <c r="A36" s="244" t="s">
        <v>25</v>
      </c>
      <c r="B36" s="153" t="s">
        <v>426</v>
      </c>
      <c r="C36" s="411"/>
    </row>
    <row r="37" spans="1:3" s="420" customFormat="1" ht="12" customHeight="1" thickBot="1">
      <c r="A37" s="236" t="s">
        <v>26</v>
      </c>
      <c r="B37" s="153" t="s">
        <v>427</v>
      </c>
      <c r="C37" s="412">
        <f>+C8+C20+C25+C26+C31+C35+C36</f>
        <v>0</v>
      </c>
    </row>
    <row r="38" spans="1:3" s="420" customFormat="1" ht="12" customHeight="1" thickBot="1">
      <c r="A38" s="280" t="s">
        <v>27</v>
      </c>
      <c r="B38" s="153" t="s">
        <v>428</v>
      </c>
      <c r="C38" s="412">
        <f>+C39+C40+C41</f>
        <v>20244</v>
      </c>
    </row>
    <row r="39" spans="1:3" s="420" customFormat="1" ht="12" customHeight="1">
      <c r="A39" s="510" t="s">
        <v>429</v>
      </c>
      <c r="B39" s="511" t="s">
        <v>247</v>
      </c>
      <c r="C39" s="95"/>
    </row>
    <row r="40" spans="1:3" s="420" customFormat="1" ht="12" customHeight="1">
      <c r="A40" s="510" t="s">
        <v>430</v>
      </c>
      <c r="B40" s="512" t="s">
        <v>2</v>
      </c>
      <c r="C40" s="364"/>
    </row>
    <row r="41" spans="1:3" s="517" customFormat="1" ht="12" customHeight="1" thickBot="1">
      <c r="A41" s="509" t="s">
        <v>431</v>
      </c>
      <c r="B41" s="171" t="s">
        <v>432</v>
      </c>
      <c r="C41" s="102">
        <v>20244</v>
      </c>
    </row>
    <row r="42" spans="1:3" s="517" customFormat="1" ht="15" customHeight="1" thickBot="1">
      <c r="A42" s="280" t="s">
        <v>28</v>
      </c>
      <c r="B42" s="281" t="s">
        <v>433</v>
      </c>
      <c r="C42" s="415">
        <f>+C37+C38</f>
        <v>20244</v>
      </c>
    </row>
    <row r="43" spans="1:3" s="517" customFormat="1" ht="15" customHeight="1">
      <c r="A43" s="282"/>
      <c r="B43" s="283"/>
      <c r="C43" s="413"/>
    </row>
    <row r="44" spans="1:3" ht="13.5" thickBot="1">
      <c r="A44" s="284"/>
      <c r="B44" s="285"/>
      <c r="C44" s="414"/>
    </row>
    <row r="45" spans="1:3" s="516" customFormat="1" ht="16.5" customHeight="1" thickBot="1">
      <c r="A45" s="286"/>
      <c r="B45" s="287" t="s">
        <v>60</v>
      </c>
      <c r="C45" s="415"/>
    </row>
    <row r="46" spans="1:3" s="518" customFormat="1" ht="12" customHeight="1" thickBot="1">
      <c r="A46" s="244" t="s">
        <v>19</v>
      </c>
      <c r="B46" s="153" t="s">
        <v>434</v>
      </c>
      <c r="C46" s="363">
        <f>SUM(C47:C51)</f>
        <v>20244</v>
      </c>
    </row>
    <row r="47" spans="1:3" ht="12" customHeight="1">
      <c r="A47" s="509" t="s">
        <v>102</v>
      </c>
      <c r="B47" s="9" t="s">
        <v>50</v>
      </c>
      <c r="C47" s="95"/>
    </row>
    <row r="48" spans="1:3" ht="12" customHeight="1">
      <c r="A48" s="509" t="s">
        <v>103</v>
      </c>
      <c r="B48" s="8" t="s">
        <v>189</v>
      </c>
      <c r="C48" s="98"/>
    </row>
    <row r="49" spans="1:3" ht="12" customHeight="1">
      <c r="A49" s="509" t="s">
        <v>104</v>
      </c>
      <c r="B49" s="8" t="s">
        <v>145</v>
      </c>
      <c r="C49" s="98"/>
    </row>
    <row r="50" spans="1:3" ht="12" customHeight="1">
      <c r="A50" s="509" t="s">
        <v>105</v>
      </c>
      <c r="B50" s="8" t="s">
        <v>190</v>
      </c>
      <c r="C50" s="98"/>
    </row>
    <row r="51" spans="1:3" ht="12" customHeight="1" thickBot="1">
      <c r="A51" s="509" t="s">
        <v>154</v>
      </c>
      <c r="B51" s="8" t="s">
        <v>191</v>
      </c>
      <c r="C51" s="98">
        <v>20244</v>
      </c>
    </row>
    <row r="52" spans="1:3" ht="12" customHeight="1" thickBot="1">
      <c r="A52" s="244" t="s">
        <v>20</v>
      </c>
      <c r="B52" s="153" t="s">
        <v>435</v>
      </c>
      <c r="C52" s="363">
        <f>SUM(C53:C55)</f>
        <v>0</v>
      </c>
    </row>
    <row r="53" spans="1:3" s="518" customFormat="1" ht="12" customHeight="1">
      <c r="A53" s="509" t="s">
        <v>108</v>
      </c>
      <c r="B53" s="9" t="s">
        <v>237</v>
      </c>
      <c r="C53" s="95"/>
    </row>
    <row r="54" spans="1:3" ht="12" customHeight="1">
      <c r="A54" s="509" t="s">
        <v>109</v>
      </c>
      <c r="B54" s="8" t="s">
        <v>193</v>
      </c>
      <c r="C54" s="98"/>
    </row>
    <row r="55" spans="1:3" ht="12" customHeight="1">
      <c r="A55" s="509" t="s">
        <v>110</v>
      </c>
      <c r="B55" s="8" t="s">
        <v>61</v>
      </c>
      <c r="C55" s="98"/>
    </row>
    <row r="56" spans="1:3" ht="12" customHeight="1" thickBot="1">
      <c r="A56" s="509" t="s">
        <v>111</v>
      </c>
      <c r="B56" s="8" t="s">
        <v>549</v>
      </c>
      <c r="C56" s="98"/>
    </row>
    <row r="57" spans="1:3" ht="12" customHeight="1" thickBot="1">
      <c r="A57" s="244" t="s">
        <v>21</v>
      </c>
      <c r="B57" s="153" t="s">
        <v>13</v>
      </c>
      <c r="C57" s="390"/>
    </row>
    <row r="58" spans="1:3" ht="15" customHeight="1" thickBot="1">
      <c r="A58" s="244" t="s">
        <v>22</v>
      </c>
      <c r="B58" s="288" t="s">
        <v>555</v>
      </c>
      <c r="C58" s="416">
        <f>+C46+C52+C57</f>
        <v>20244</v>
      </c>
    </row>
    <row r="59" ht="13.5" thickBot="1">
      <c r="C59" s="417"/>
    </row>
    <row r="60" spans="1:3" ht="15" customHeight="1" thickBot="1">
      <c r="A60" s="291" t="s">
        <v>544</v>
      </c>
      <c r="B60" s="292"/>
      <c r="C60" s="150">
        <v>0</v>
      </c>
    </row>
    <row r="61" spans="1:3" ht="14.25" customHeight="1" thickBot="1">
      <c r="A61" s="291" t="s">
        <v>212</v>
      </c>
      <c r="B61" s="292"/>
      <c r="C61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3" t="str">
        <f>+CONCATENATE("9.3. melléklet a4/",LEFT(ÖSSZEFÜGGÉSEK!A5,4),". (III. 2.) önkormányzati rendelethez")</f>
        <v>9.3. melléklet a4/2015. (III. 2.) önkormányzati rendelethez</v>
      </c>
    </row>
    <row r="2" spans="1:3" s="514" customFormat="1" ht="25.5" customHeight="1">
      <c r="A2" s="462" t="s">
        <v>210</v>
      </c>
      <c r="B2" s="404" t="s">
        <v>636</v>
      </c>
      <c r="C2" s="418" t="s">
        <v>63</v>
      </c>
    </row>
    <row r="3" spans="1:3" s="514" customFormat="1" ht="24.75" thickBot="1">
      <c r="A3" s="507" t="s">
        <v>209</v>
      </c>
      <c r="B3" s="405" t="s">
        <v>417</v>
      </c>
      <c r="C3" s="419" t="s">
        <v>55</v>
      </c>
    </row>
    <row r="4" spans="1:3" s="5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275" t="s">
        <v>58</v>
      </c>
    </row>
    <row r="6" spans="1:3" s="516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516" customFormat="1" ht="15.75" customHeight="1" thickBot="1">
      <c r="A7" s="276"/>
      <c r="B7" s="277" t="s">
        <v>59</v>
      </c>
      <c r="C7" s="278"/>
    </row>
    <row r="8" spans="1:3" s="420" customFormat="1" ht="12" customHeight="1" thickBot="1">
      <c r="A8" s="236" t="s">
        <v>19</v>
      </c>
      <c r="B8" s="279" t="s">
        <v>545</v>
      </c>
      <c r="C8" s="363">
        <f>SUM(C9:C19)</f>
        <v>45002</v>
      </c>
    </row>
    <row r="9" spans="1:3" s="420" customFormat="1" ht="12" customHeight="1">
      <c r="A9" s="508" t="s">
        <v>102</v>
      </c>
      <c r="B9" s="10" t="s">
        <v>292</v>
      </c>
      <c r="C9" s="409"/>
    </row>
    <row r="10" spans="1:3" s="420" customFormat="1" ht="12" customHeight="1">
      <c r="A10" s="509" t="s">
        <v>103</v>
      </c>
      <c r="B10" s="8" t="s">
        <v>293</v>
      </c>
      <c r="C10" s="361">
        <v>35588</v>
      </c>
    </row>
    <row r="11" spans="1:3" s="420" customFormat="1" ht="12" customHeight="1">
      <c r="A11" s="509" t="s">
        <v>104</v>
      </c>
      <c r="B11" s="8" t="s">
        <v>294</v>
      </c>
      <c r="C11" s="361"/>
    </row>
    <row r="12" spans="1:3" s="420" customFormat="1" ht="12" customHeight="1">
      <c r="A12" s="509" t="s">
        <v>105</v>
      </c>
      <c r="B12" s="8" t="s">
        <v>295</v>
      </c>
      <c r="C12" s="361"/>
    </row>
    <row r="13" spans="1:3" s="420" customFormat="1" ht="12" customHeight="1">
      <c r="A13" s="509" t="s">
        <v>154</v>
      </c>
      <c r="B13" s="8" t="s">
        <v>296</v>
      </c>
      <c r="C13" s="361"/>
    </row>
    <row r="14" spans="1:3" s="420" customFormat="1" ht="12" customHeight="1">
      <c r="A14" s="509" t="s">
        <v>106</v>
      </c>
      <c r="B14" s="8" t="s">
        <v>418</v>
      </c>
      <c r="C14" s="361">
        <v>9414</v>
      </c>
    </row>
    <row r="15" spans="1:3" s="420" customFormat="1" ht="12" customHeight="1">
      <c r="A15" s="509" t="s">
        <v>107</v>
      </c>
      <c r="B15" s="7" t="s">
        <v>419</v>
      </c>
      <c r="C15" s="361"/>
    </row>
    <row r="16" spans="1:3" s="420" customFormat="1" ht="12" customHeight="1">
      <c r="A16" s="509" t="s">
        <v>117</v>
      </c>
      <c r="B16" s="8" t="s">
        <v>299</v>
      </c>
      <c r="C16" s="410"/>
    </row>
    <row r="17" spans="1:3" s="517" customFormat="1" ht="12" customHeight="1">
      <c r="A17" s="509" t="s">
        <v>118</v>
      </c>
      <c r="B17" s="8" t="s">
        <v>300</v>
      </c>
      <c r="C17" s="361"/>
    </row>
    <row r="18" spans="1:3" s="517" customFormat="1" ht="12" customHeight="1">
      <c r="A18" s="509" t="s">
        <v>119</v>
      </c>
      <c r="B18" s="8" t="s">
        <v>456</v>
      </c>
      <c r="C18" s="362"/>
    </row>
    <row r="19" spans="1:3" s="517" customFormat="1" ht="12" customHeight="1" thickBot="1">
      <c r="A19" s="509" t="s">
        <v>120</v>
      </c>
      <c r="B19" s="7" t="s">
        <v>301</v>
      </c>
      <c r="C19" s="362"/>
    </row>
    <row r="20" spans="1:3" s="420" customFormat="1" ht="12" customHeight="1" thickBot="1">
      <c r="A20" s="236" t="s">
        <v>20</v>
      </c>
      <c r="B20" s="279" t="s">
        <v>420</v>
      </c>
      <c r="C20" s="363">
        <f>SUM(C21:C23)</f>
        <v>0</v>
      </c>
    </row>
    <row r="21" spans="1:3" s="517" customFormat="1" ht="12" customHeight="1">
      <c r="A21" s="509" t="s">
        <v>108</v>
      </c>
      <c r="B21" s="9" t="s">
        <v>269</v>
      </c>
      <c r="C21" s="361"/>
    </row>
    <row r="22" spans="1:3" s="517" customFormat="1" ht="12" customHeight="1">
      <c r="A22" s="509" t="s">
        <v>109</v>
      </c>
      <c r="B22" s="8" t="s">
        <v>421</v>
      </c>
      <c r="C22" s="361"/>
    </row>
    <row r="23" spans="1:3" s="517" customFormat="1" ht="12" customHeight="1">
      <c r="A23" s="509" t="s">
        <v>110</v>
      </c>
      <c r="B23" s="8" t="s">
        <v>422</v>
      </c>
      <c r="C23" s="361"/>
    </row>
    <row r="24" spans="1:3" s="517" customFormat="1" ht="12" customHeight="1" thickBot="1">
      <c r="A24" s="509" t="s">
        <v>111</v>
      </c>
      <c r="B24" s="8" t="s">
        <v>550</v>
      </c>
      <c r="C24" s="361"/>
    </row>
    <row r="25" spans="1:3" s="517" customFormat="1" ht="12" customHeight="1" thickBot="1">
      <c r="A25" s="244" t="s">
        <v>21</v>
      </c>
      <c r="B25" s="153" t="s">
        <v>180</v>
      </c>
      <c r="C25" s="390"/>
    </row>
    <row r="26" spans="1:3" s="517" customFormat="1" ht="12" customHeight="1" thickBot="1">
      <c r="A26" s="244" t="s">
        <v>22</v>
      </c>
      <c r="B26" s="153" t="s">
        <v>423</v>
      </c>
      <c r="C26" s="363">
        <f>+C27+C28</f>
        <v>0</v>
      </c>
    </row>
    <row r="27" spans="1:3" s="517" customFormat="1" ht="12" customHeight="1">
      <c r="A27" s="510" t="s">
        <v>279</v>
      </c>
      <c r="B27" s="511" t="s">
        <v>421</v>
      </c>
      <c r="C27" s="95"/>
    </row>
    <row r="28" spans="1:3" s="517" customFormat="1" ht="12" customHeight="1">
      <c r="A28" s="510" t="s">
        <v>282</v>
      </c>
      <c r="B28" s="512" t="s">
        <v>424</v>
      </c>
      <c r="C28" s="364"/>
    </row>
    <row r="29" spans="1:3" s="517" customFormat="1" ht="12" customHeight="1" thickBot="1">
      <c r="A29" s="509" t="s">
        <v>283</v>
      </c>
      <c r="B29" s="171" t="s">
        <v>551</v>
      </c>
      <c r="C29" s="102"/>
    </row>
    <row r="30" spans="1:3" s="517" customFormat="1" ht="12" customHeight="1" thickBot="1">
      <c r="A30" s="244" t="s">
        <v>23</v>
      </c>
      <c r="B30" s="153" t="s">
        <v>425</v>
      </c>
      <c r="C30" s="363">
        <f>+C31+C32+C33</f>
        <v>0</v>
      </c>
    </row>
    <row r="31" spans="1:3" s="517" customFormat="1" ht="12" customHeight="1">
      <c r="A31" s="510" t="s">
        <v>95</v>
      </c>
      <c r="B31" s="511" t="s">
        <v>306</v>
      </c>
      <c r="C31" s="95"/>
    </row>
    <row r="32" spans="1:3" s="517" customFormat="1" ht="12" customHeight="1">
      <c r="A32" s="510" t="s">
        <v>96</v>
      </c>
      <c r="B32" s="512" t="s">
        <v>307</v>
      </c>
      <c r="C32" s="364"/>
    </row>
    <row r="33" spans="1:3" s="517" customFormat="1" ht="12" customHeight="1" thickBot="1">
      <c r="A33" s="509" t="s">
        <v>97</v>
      </c>
      <c r="B33" s="171" t="s">
        <v>308</v>
      </c>
      <c r="C33" s="102"/>
    </row>
    <row r="34" spans="1:3" s="420" customFormat="1" ht="12" customHeight="1" thickBot="1">
      <c r="A34" s="244" t="s">
        <v>24</v>
      </c>
      <c r="B34" s="153" t="s">
        <v>394</v>
      </c>
      <c r="C34" s="390"/>
    </row>
    <row r="35" spans="1:3" s="420" customFormat="1" ht="12" customHeight="1" thickBot="1">
      <c r="A35" s="244" t="s">
        <v>25</v>
      </c>
      <c r="B35" s="153" t="s">
        <v>426</v>
      </c>
      <c r="C35" s="411"/>
    </row>
    <row r="36" spans="1:3" s="420" customFormat="1" ht="12" customHeight="1" thickBot="1">
      <c r="A36" s="236" t="s">
        <v>26</v>
      </c>
      <c r="B36" s="153" t="s">
        <v>552</v>
      </c>
      <c r="C36" s="412">
        <f>+C8+C20+C25+C26+C30+C34+C35</f>
        <v>45002</v>
      </c>
    </row>
    <row r="37" spans="1:3" s="420" customFormat="1" ht="12" customHeight="1" thickBot="1">
      <c r="A37" s="280" t="s">
        <v>27</v>
      </c>
      <c r="B37" s="153" t="s">
        <v>428</v>
      </c>
      <c r="C37" s="412">
        <f>+C38+C39+C40</f>
        <v>0</v>
      </c>
    </row>
    <row r="38" spans="1:3" s="420" customFormat="1" ht="12" customHeight="1">
      <c r="A38" s="510" t="s">
        <v>429</v>
      </c>
      <c r="B38" s="511" t="s">
        <v>247</v>
      </c>
      <c r="C38" s="95"/>
    </row>
    <row r="39" spans="1:3" s="420" customFormat="1" ht="12" customHeight="1">
      <c r="A39" s="510" t="s">
        <v>430</v>
      </c>
      <c r="B39" s="512" t="s">
        <v>2</v>
      </c>
      <c r="C39" s="364"/>
    </row>
    <row r="40" spans="1:3" s="517" customFormat="1" ht="12" customHeight="1" thickBot="1">
      <c r="A40" s="509" t="s">
        <v>431</v>
      </c>
      <c r="B40" s="171" t="s">
        <v>432</v>
      </c>
      <c r="C40" s="102"/>
    </row>
    <row r="41" spans="1:3" s="517" customFormat="1" ht="15" customHeight="1" thickBot="1">
      <c r="A41" s="280" t="s">
        <v>28</v>
      </c>
      <c r="B41" s="281" t="s">
        <v>433</v>
      </c>
      <c r="C41" s="415">
        <f>+C36+C37</f>
        <v>45002</v>
      </c>
    </row>
    <row r="42" spans="1:3" s="517" customFormat="1" ht="15" customHeight="1">
      <c r="A42" s="282"/>
      <c r="B42" s="283"/>
      <c r="C42" s="413"/>
    </row>
    <row r="43" spans="1:3" ht="13.5" thickBot="1">
      <c r="A43" s="284"/>
      <c r="B43" s="285"/>
      <c r="C43" s="414"/>
    </row>
    <row r="44" spans="1:3" s="516" customFormat="1" ht="16.5" customHeight="1" thickBot="1">
      <c r="A44" s="286"/>
      <c r="B44" s="287" t="s">
        <v>60</v>
      </c>
      <c r="C44" s="415"/>
    </row>
    <row r="45" spans="1:3" s="518" customFormat="1" ht="12" customHeight="1" thickBot="1">
      <c r="A45" s="244" t="s">
        <v>19</v>
      </c>
      <c r="B45" s="153" t="s">
        <v>434</v>
      </c>
      <c r="C45" s="363">
        <f>SUM(C46:C50)</f>
        <v>45002</v>
      </c>
    </row>
    <row r="46" spans="1:3" ht="12" customHeight="1">
      <c r="A46" s="509" t="s">
        <v>102</v>
      </c>
      <c r="B46" s="9" t="s">
        <v>50</v>
      </c>
      <c r="C46" s="95">
        <v>20899</v>
      </c>
    </row>
    <row r="47" spans="1:3" ht="12" customHeight="1">
      <c r="A47" s="509" t="s">
        <v>103</v>
      </c>
      <c r="B47" s="8" t="s">
        <v>189</v>
      </c>
      <c r="C47" s="98">
        <v>5643</v>
      </c>
    </row>
    <row r="48" spans="1:3" ht="12" customHeight="1">
      <c r="A48" s="509" t="s">
        <v>104</v>
      </c>
      <c r="B48" s="8" t="s">
        <v>145</v>
      </c>
      <c r="C48" s="98">
        <v>14650</v>
      </c>
    </row>
    <row r="49" spans="1:3" ht="12" customHeight="1">
      <c r="A49" s="509" t="s">
        <v>105</v>
      </c>
      <c r="B49" s="8" t="s">
        <v>190</v>
      </c>
      <c r="C49" s="98"/>
    </row>
    <row r="50" spans="1:3" ht="12" customHeight="1" thickBot="1">
      <c r="A50" s="509" t="s">
        <v>154</v>
      </c>
      <c r="B50" s="8" t="s">
        <v>191</v>
      </c>
      <c r="C50" s="98">
        <v>3810</v>
      </c>
    </row>
    <row r="51" spans="1:3" ht="12" customHeight="1" thickBot="1">
      <c r="A51" s="244" t="s">
        <v>20</v>
      </c>
      <c r="B51" s="153" t="s">
        <v>435</v>
      </c>
      <c r="C51" s="363">
        <f>SUM(C52:C54)</f>
        <v>0</v>
      </c>
    </row>
    <row r="52" spans="1:3" s="518" customFormat="1" ht="12" customHeight="1">
      <c r="A52" s="509" t="s">
        <v>108</v>
      </c>
      <c r="B52" s="9" t="s">
        <v>237</v>
      </c>
      <c r="C52" s="95"/>
    </row>
    <row r="53" spans="1:3" ht="12" customHeight="1">
      <c r="A53" s="509" t="s">
        <v>109</v>
      </c>
      <c r="B53" s="8" t="s">
        <v>193</v>
      </c>
      <c r="C53" s="98"/>
    </row>
    <row r="54" spans="1:3" ht="12" customHeight="1">
      <c r="A54" s="509" t="s">
        <v>110</v>
      </c>
      <c r="B54" s="8" t="s">
        <v>61</v>
      </c>
      <c r="C54" s="98"/>
    </row>
    <row r="55" spans="1:3" ht="12" customHeight="1" thickBot="1">
      <c r="A55" s="509" t="s">
        <v>111</v>
      </c>
      <c r="B55" s="8" t="s">
        <v>549</v>
      </c>
      <c r="C55" s="98"/>
    </row>
    <row r="56" spans="1:3" ht="15" customHeight="1" thickBot="1">
      <c r="A56" s="244" t="s">
        <v>21</v>
      </c>
      <c r="B56" s="153" t="s">
        <v>13</v>
      </c>
      <c r="C56" s="390"/>
    </row>
    <row r="57" spans="1:3" ht="13.5" thickBot="1">
      <c r="A57" s="244" t="s">
        <v>22</v>
      </c>
      <c r="B57" s="288" t="s">
        <v>555</v>
      </c>
      <c r="C57" s="416">
        <f>+C45+C51+C56</f>
        <v>45002</v>
      </c>
    </row>
    <row r="58" ht="15" customHeight="1" thickBot="1">
      <c r="C58" s="417"/>
    </row>
    <row r="59" spans="1:3" ht="14.25" customHeight="1" thickBot="1">
      <c r="A59" s="291" t="s">
        <v>544</v>
      </c>
      <c r="B59" s="292"/>
      <c r="C59" s="150">
        <v>11</v>
      </c>
    </row>
    <row r="60" spans="1:3" ht="13.5" thickBot="1">
      <c r="A60" s="291" t="s">
        <v>212</v>
      </c>
      <c r="B60" s="292"/>
      <c r="C60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3" t="str">
        <f>+CONCATENATE("9.3.1. melléklet a 4/",LEFT(ÖSSZEFÜGGÉSEK!A5,4),". (III. 2.) önkormányzati rendelethez")</f>
        <v>9.3.1. melléklet a 4/2015. (III. 2.) önkormányzati rendelethez</v>
      </c>
    </row>
    <row r="2" spans="1:3" s="514" customFormat="1" ht="25.5" customHeight="1">
      <c r="A2" s="462" t="s">
        <v>210</v>
      </c>
      <c r="B2" s="404" t="s">
        <v>636</v>
      </c>
      <c r="C2" s="418" t="s">
        <v>63</v>
      </c>
    </row>
    <row r="3" spans="1:3" s="514" customFormat="1" ht="24.75" thickBot="1">
      <c r="A3" s="507" t="s">
        <v>209</v>
      </c>
      <c r="B3" s="405" t="s">
        <v>436</v>
      </c>
      <c r="C3" s="419" t="s">
        <v>62</v>
      </c>
    </row>
    <row r="4" spans="1:3" s="5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275" t="s">
        <v>58</v>
      </c>
    </row>
    <row r="6" spans="1:3" s="516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516" customFormat="1" ht="15.75" customHeight="1" thickBot="1">
      <c r="A7" s="276"/>
      <c r="B7" s="277" t="s">
        <v>59</v>
      </c>
      <c r="C7" s="278"/>
    </row>
    <row r="8" spans="1:3" s="420" customFormat="1" ht="12" customHeight="1" thickBot="1">
      <c r="A8" s="236" t="s">
        <v>19</v>
      </c>
      <c r="B8" s="279" t="s">
        <v>545</v>
      </c>
      <c r="C8" s="363">
        <f>SUM(C9:C19)</f>
        <v>22501</v>
      </c>
    </row>
    <row r="9" spans="1:3" s="420" customFormat="1" ht="12" customHeight="1">
      <c r="A9" s="508" t="s">
        <v>102</v>
      </c>
      <c r="B9" s="10" t="s">
        <v>292</v>
      </c>
      <c r="C9" s="409"/>
    </row>
    <row r="10" spans="1:3" s="420" customFormat="1" ht="12" customHeight="1">
      <c r="A10" s="509" t="s">
        <v>103</v>
      </c>
      <c r="B10" s="8" t="s">
        <v>293</v>
      </c>
      <c r="C10" s="361">
        <v>17794</v>
      </c>
    </row>
    <row r="11" spans="1:3" s="420" customFormat="1" ht="12" customHeight="1">
      <c r="A11" s="509" t="s">
        <v>104</v>
      </c>
      <c r="B11" s="8" t="s">
        <v>294</v>
      </c>
      <c r="C11" s="361"/>
    </row>
    <row r="12" spans="1:3" s="420" customFormat="1" ht="12" customHeight="1">
      <c r="A12" s="509" t="s">
        <v>105</v>
      </c>
      <c r="B12" s="8" t="s">
        <v>295</v>
      </c>
      <c r="C12" s="361"/>
    </row>
    <row r="13" spans="1:3" s="420" customFormat="1" ht="12" customHeight="1">
      <c r="A13" s="509" t="s">
        <v>154</v>
      </c>
      <c r="B13" s="8" t="s">
        <v>296</v>
      </c>
      <c r="C13" s="361"/>
    </row>
    <row r="14" spans="1:3" s="420" customFormat="1" ht="12" customHeight="1">
      <c r="A14" s="509" t="s">
        <v>106</v>
      </c>
      <c r="B14" s="8" t="s">
        <v>418</v>
      </c>
      <c r="C14" s="361">
        <v>4707</v>
      </c>
    </row>
    <row r="15" spans="1:3" s="420" customFormat="1" ht="12" customHeight="1">
      <c r="A15" s="509" t="s">
        <v>107</v>
      </c>
      <c r="B15" s="7" t="s">
        <v>419</v>
      </c>
      <c r="C15" s="361"/>
    </row>
    <row r="16" spans="1:3" s="420" customFormat="1" ht="12" customHeight="1">
      <c r="A16" s="509" t="s">
        <v>117</v>
      </c>
      <c r="B16" s="8" t="s">
        <v>299</v>
      </c>
      <c r="C16" s="410"/>
    </row>
    <row r="17" spans="1:3" s="517" customFormat="1" ht="12" customHeight="1">
      <c r="A17" s="509" t="s">
        <v>118</v>
      </c>
      <c r="B17" s="8" t="s">
        <v>300</v>
      </c>
      <c r="C17" s="361"/>
    </row>
    <row r="18" spans="1:3" s="517" customFormat="1" ht="12" customHeight="1">
      <c r="A18" s="509" t="s">
        <v>119</v>
      </c>
      <c r="B18" s="8" t="s">
        <v>456</v>
      </c>
      <c r="C18" s="362"/>
    </row>
    <row r="19" spans="1:3" s="517" customFormat="1" ht="12" customHeight="1" thickBot="1">
      <c r="A19" s="509" t="s">
        <v>120</v>
      </c>
      <c r="B19" s="7" t="s">
        <v>301</v>
      </c>
      <c r="C19" s="362"/>
    </row>
    <row r="20" spans="1:3" s="420" customFormat="1" ht="12" customHeight="1" thickBot="1">
      <c r="A20" s="236" t="s">
        <v>20</v>
      </c>
      <c r="B20" s="279" t="s">
        <v>420</v>
      </c>
      <c r="C20" s="363">
        <f>SUM(C21:C23)</f>
        <v>0</v>
      </c>
    </row>
    <row r="21" spans="1:3" s="517" customFormat="1" ht="12" customHeight="1">
      <c r="A21" s="509" t="s">
        <v>108</v>
      </c>
      <c r="B21" s="9" t="s">
        <v>269</v>
      </c>
      <c r="C21" s="361"/>
    </row>
    <row r="22" spans="1:3" s="517" customFormat="1" ht="12" customHeight="1">
      <c r="A22" s="509" t="s">
        <v>109</v>
      </c>
      <c r="B22" s="8" t="s">
        <v>421</v>
      </c>
      <c r="C22" s="361"/>
    </row>
    <row r="23" spans="1:3" s="517" customFormat="1" ht="12" customHeight="1">
      <c r="A23" s="509" t="s">
        <v>110</v>
      </c>
      <c r="B23" s="8" t="s">
        <v>422</v>
      </c>
      <c r="C23" s="361"/>
    </row>
    <row r="24" spans="1:3" s="517" customFormat="1" ht="12" customHeight="1" thickBot="1">
      <c r="A24" s="509" t="s">
        <v>111</v>
      </c>
      <c r="B24" s="8" t="s">
        <v>550</v>
      </c>
      <c r="C24" s="361"/>
    </row>
    <row r="25" spans="1:3" s="517" customFormat="1" ht="12" customHeight="1" thickBot="1">
      <c r="A25" s="244" t="s">
        <v>21</v>
      </c>
      <c r="B25" s="153" t="s">
        <v>180</v>
      </c>
      <c r="C25" s="390"/>
    </row>
    <row r="26" spans="1:3" s="517" customFormat="1" ht="12" customHeight="1" thickBot="1">
      <c r="A26" s="244" t="s">
        <v>22</v>
      </c>
      <c r="B26" s="153" t="s">
        <v>423</v>
      </c>
      <c r="C26" s="363">
        <f>+C27+C28</f>
        <v>0</v>
      </c>
    </row>
    <row r="27" spans="1:3" s="517" customFormat="1" ht="12" customHeight="1">
      <c r="A27" s="510" t="s">
        <v>279</v>
      </c>
      <c r="B27" s="511" t="s">
        <v>421</v>
      </c>
      <c r="C27" s="95"/>
    </row>
    <row r="28" spans="1:3" s="517" customFormat="1" ht="12" customHeight="1">
      <c r="A28" s="510" t="s">
        <v>282</v>
      </c>
      <c r="B28" s="512" t="s">
        <v>424</v>
      </c>
      <c r="C28" s="364"/>
    </row>
    <row r="29" spans="1:3" s="517" customFormat="1" ht="12" customHeight="1" thickBot="1">
      <c r="A29" s="509" t="s">
        <v>283</v>
      </c>
      <c r="B29" s="171" t="s">
        <v>551</v>
      </c>
      <c r="C29" s="102"/>
    </row>
    <row r="30" spans="1:3" s="517" customFormat="1" ht="12" customHeight="1" thickBot="1">
      <c r="A30" s="244" t="s">
        <v>23</v>
      </c>
      <c r="B30" s="153" t="s">
        <v>425</v>
      </c>
      <c r="C30" s="363">
        <f>+C31+C32+C33</f>
        <v>0</v>
      </c>
    </row>
    <row r="31" spans="1:3" s="517" customFormat="1" ht="12" customHeight="1">
      <c r="A31" s="510" t="s">
        <v>95</v>
      </c>
      <c r="B31" s="511" t="s">
        <v>306</v>
      </c>
      <c r="C31" s="95"/>
    </row>
    <row r="32" spans="1:3" s="517" customFormat="1" ht="12" customHeight="1">
      <c r="A32" s="510" t="s">
        <v>96</v>
      </c>
      <c r="B32" s="512" t="s">
        <v>307</v>
      </c>
      <c r="C32" s="364"/>
    </row>
    <row r="33" spans="1:3" s="517" customFormat="1" ht="12" customHeight="1" thickBot="1">
      <c r="A33" s="509" t="s">
        <v>97</v>
      </c>
      <c r="B33" s="171" t="s">
        <v>308</v>
      </c>
      <c r="C33" s="102"/>
    </row>
    <row r="34" spans="1:3" s="420" customFormat="1" ht="12" customHeight="1" thickBot="1">
      <c r="A34" s="244" t="s">
        <v>24</v>
      </c>
      <c r="B34" s="153" t="s">
        <v>394</v>
      </c>
      <c r="C34" s="390"/>
    </row>
    <row r="35" spans="1:3" s="420" customFormat="1" ht="12" customHeight="1" thickBot="1">
      <c r="A35" s="244" t="s">
        <v>25</v>
      </c>
      <c r="B35" s="153" t="s">
        <v>426</v>
      </c>
      <c r="C35" s="411"/>
    </row>
    <row r="36" spans="1:3" s="420" customFormat="1" ht="12" customHeight="1" thickBot="1">
      <c r="A36" s="236" t="s">
        <v>26</v>
      </c>
      <c r="B36" s="153" t="s">
        <v>552</v>
      </c>
      <c r="C36" s="412">
        <f>+C8+C20+C25+C26+C30+C34+C35</f>
        <v>22501</v>
      </c>
    </row>
    <row r="37" spans="1:3" s="420" customFormat="1" ht="12" customHeight="1" thickBot="1">
      <c r="A37" s="280" t="s">
        <v>27</v>
      </c>
      <c r="B37" s="153" t="s">
        <v>428</v>
      </c>
      <c r="C37" s="412">
        <f>+C38+C39+C40</f>
        <v>0</v>
      </c>
    </row>
    <row r="38" spans="1:3" s="420" customFormat="1" ht="12" customHeight="1">
      <c r="A38" s="510" t="s">
        <v>429</v>
      </c>
      <c r="B38" s="511" t="s">
        <v>247</v>
      </c>
      <c r="C38" s="95"/>
    </row>
    <row r="39" spans="1:3" s="420" customFormat="1" ht="12" customHeight="1">
      <c r="A39" s="510" t="s">
        <v>430</v>
      </c>
      <c r="B39" s="512" t="s">
        <v>2</v>
      </c>
      <c r="C39" s="364"/>
    </row>
    <row r="40" spans="1:3" s="517" customFormat="1" ht="12" customHeight="1" thickBot="1">
      <c r="A40" s="509" t="s">
        <v>431</v>
      </c>
      <c r="B40" s="171" t="s">
        <v>432</v>
      </c>
      <c r="C40" s="102"/>
    </row>
    <row r="41" spans="1:3" s="517" customFormat="1" ht="15" customHeight="1" thickBot="1">
      <c r="A41" s="280" t="s">
        <v>28</v>
      </c>
      <c r="B41" s="281" t="s">
        <v>433</v>
      </c>
      <c r="C41" s="415">
        <f>+C36+C37</f>
        <v>22501</v>
      </c>
    </row>
    <row r="42" spans="1:3" s="517" customFormat="1" ht="15" customHeight="1">
      <c r="A42" s="282"/>
      <c r="B42" s="283"/>
      <c r="C42" s="413"/>
    </row>
    <row r="43" spans="1:3" ht="13.5" thickBot="1">
      <c r="A43" s="284"/>
      <c r="B43" s="285"/>
      <c r="C43" s="414"/>
    </row>
    <row r="44" spans="1:3" s="516" customFormat="1" ht="16.5" customHeight="1" thickBot="1">
      <c r="A44" s="286"/>
      <c r="B44" s="287" t="s">
        <v>60</v>
      </c>
      <c r="C44" s="415"/>
    </row>
    <row r="45" spans="1:3" s="518" customFormat="1" ht="12" customHeight="1" thickBot="1">
      <c r="A45" s="244" t="s">
        <v>19</v>
      </c>
      <c r="B45" s="153" t="s">
        <v>434</v>
      </c>
      <c r="C45" s="363">
        <f>SUM(C46:C50)</f>
        <v>22501</v>
      </c>
    </row>
    <row r="46" spans="1:3" ht="12" customHeight="1">
      <c r="A46" s="509" t="s">
        <v>102</v>
      </c>
      <c r="B46" s="9" t="s">
        <v>50</v>
      </c>
      <c r="C46" s="95">
        <v>10450</v>
      </c>
    </row>
    <row r="47" spans="1:3" ht="12" customHeight="1">
      <c r="A47" s="509" t="s">
        <v>103</v>
      </c>
      <c r="B47" s="8" t="s">
        <v>189</v>
      </c>
      <c r="C47" s="98">
        <v>2821</v>
      </c>
    </row>
    <row r="48" spans="1:3" ht="12" customHeight="1">
      <c r="A48" s="509" t="s">
        <v>104</v>
      </c>
      <c r="B48" s="8" t="s">
        <v>145</v>
      </c>
      <c r="C48" s="98">
        <v>7325</v>
      </c>
    </row>
    <row r="49" spans="1:3" ht="12" customHeight="1">
      <c r="A49" s="509" t="s">
        <v>105</v>
      </c>
      <c r="B49" s="8" t="s">
        <v>190</v>
      </c>
      <c r="C49" s="98"/>
    </row>
    <row r="50" spans="1:3" ht="12" customHeight="1" thickBot="1">
      <c r="A50" s="509" t="s">
        <v>154</v>
      </c>
      <c r="B50" s="8" t="s">
        <v>191</v>
      </c>
      <c r="C50" s="98">
        <v>1905</v>
      </c>
    </row>
    <row r="51" spans="1:3" ht="12" customHeight="1" thickBot="1">
      <c r="A51" s="244" t="s">
        <v>20</v>
      </c>
      <c r="B51" s="153" t="s">
        <v>435</v>
      </c>
      <c r="C51" s="363">
        <f>SUM(C52:C54)</f>
        <v>0</v>
      </c>
    </row>
    <row r="52" spans="1:3" s="518" customFormat="1" ht="12" customHeight="1">
      <c r="A52" s="509" t="s">
        <v>108</v>
      </c>
      <c r="B52" s="9" t="s">
        <v>237</v>
      </c>
      <c r="C52" s="95"/>
    </row>
    <row r="53" spans="1:3" ht="12" customHeight="1">
      <c r="A53" s="509" t="s">
        <v>109</v>
      </c>
      <c r="B53" s="8" t="s">
        <v>193</v>
      </c>
      <c r="C53" s="98"/>
    </row>
    <row r="54" spans="1:3" ht="12" customHeight="1">
      <c r="A54" s="509" t="s">
        <v>110</v>
      </c>
      <c r="B54" s="8" t="s">
        <v>61</v>
      </c>
      <c r="C54" s="98"/>
    </row>
    <row r="55" spans="1:3" ht="12" customHeight="1" thickBot="1">
      <c r="A55" s="509" t="s">
        <v>111</v>
      </c>
      <c r="B55" s="8" t="s">
        <v>549</v>
      </c>
      <c r="C55" s="98"/>
    </row>
    <row r="56" spans="1:3" ht="15" customHeight="1" thickBot="1">
      <c r="A56" s="244" t="s">
        <v>21</v>
      </c>
      <c r="B56" s="153" t="s">
        <v>13</v>
      </c>
      <c r="C56" s="390"/>
    </row>
    <row r="57" spans="1:3" ht="13.5" thickBot="1">
      <c r="A57" s="244" t="s">
        <v>22</v>
      </c>
      <c r="B57" s="288" t="s">
        <v>555</v>
      </c>
      <c r="C57" s="416">
        <f>+C45+C51+C56</f>
        <v>22501</v>
      </c>
    </row>
    <row r="58" ht="15" customHeight="1" thickBot="1">
      <c r="C58" s="417"/>
    </row>
    <row r="59" spans="1:3" ht="14.25" customHeight="1" thickBot="1">
      <c r="A59" s="291" t="s">
        <v>544</v>
      </c>
      <c r="B59" s="292"/>
      <c r="C59" s="150">
        <v>6</v>
      </c>
    </row>
    <row r="60" spans="1:3" ht="13.5" thickBot="1">
      <c r="A60" s="291" t="s">
        <v>212</v>
      </c>
      <c r="B60" s="292"/>
      <c r="C60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3" t="str">
        <f>+CONCATENATE("9.3.2. melléklet a 4/",LEFT(ÖSSZEFÜGGÉSEK!A5,4),". (III. 2.) önkormányzati rendelethez")</f>
        <v>9.3.2. melléklet a 4/2015. (III. 2.) önkormányzati rendelethez</v>
      </c>
    </row>
    <row r="2" spans="1:3" s="514" customFormat="1" ht="25.5" customHeight="1">
      <c r="A2" s="462" t="s">
        <v>210</v>
      </c>
      <c r="B2" s="404" t="s">
        <v>636</v>
      </c>
      <c r="C2" s="418" t="s">
        <v>63</v>
      </c>
    </row>
    <row r="3" spans="1:3" s="514" customFormat="1" ht="24.75" thickBot="1">
      <c r="A3" s="507" t="s">
        <v>209</v>
      </c>
      <c r="B3" s="405" t="s">
        <v>437</v>
      </c>
      <c r="C3" s="419" t="s">
        <v>63</v>
      </c>
    </row>
    <row r="4" spans="1:3" s="515" customFormat="1" ht="15.75" customHeight="1" thickBot="1">
      <c r="A4" s="272"/>
      <c r="B4" s="272"/>
      <c r="C4" s="273" t="s">
        <v>56</v>
      </c>
    </row>
    <row r="5" spans="1:3" ht="13.5" thickBot="1">
      <c r="A5" s="463" t="s">
        <v>211</v>
      </c>
      <c r="B5" s="274" t="s">
        <v>57</v>
      </c>
      <c r="C5" s="275" t="s">
        <v>58</v>
      </c>
    </row>
    <row r="6" spans="1:3" s="516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516" customFormat="1" ht="15.75" customHeight="1" thickBot="1">
      <c r="A7" s="276"/>
      <c r="B7" s="277" t="s">
        <v>59</v>
      </c>
      <c r="C7" s="278"/>
    </row>
    <row r="8" spans="1:3" s="420" customFormat="1" ht="12" customHeight="1" thickBot="1">
      <c r="A8" s="236" t="s">
        <v>19</v>
      </c>
      <c r="B8" s="279" t="s">
        <v>545</v>
      </c>
      <c r="C8" s="363">
        <f>SUM(C9:C19)</f>
        <v>22501</v>
      </c>
    </row>
    <row r="9" spans="1:3" s="420" customFormat="1" ht="12" customHeight="1">
      <c r="A9" s="508" t="s">
        <v>102</v>
      </c>
      <c r="B9" s="10" t="s">
        <v>292</v>
      </c>
      <c r="C9" s="409"/>
    </row>
    <row r="10" spans="1:3" s="420" customFormat="1" ht="12" customHeight="1">
      <c r="A10" s="509" t="s">
        <v>103</v>
      </c>
      <c r="B10" s="8" t="s">
        <v>293</v>
      </c>
      <c r="C10" s="361">
        <v>17794</v>
      </c>
    </row>
    <row r="11" spans="1:3" s="420" customFormat="1" ht="12" customHeight="1">
      <c r="A11" s="509" t="s">
        <v>104</v>
      </c>
      <c r="B11" s="8" t="s">
        <v>294</v>
      </c>
      <c r="C11" s="361"/>
    </row>
    <row r="12" spans="1:3" s="420" customFormat="1" ht="12" customHeight="1">
      <c r="A12" s="509" t="s">
        <v>105</v>
      </c>
      <c r="B12" s="8" t="s">
        <v>295</v>
      </c>
      <c r="C12" s="361"/>
    </row>
    <row r="13" spans="1:3" s="420" customFormat="1" ht="12" customHeight="1">
      <c r="A13" s="509" t="s">
        <v>154</v>
      </c>
      <c r="B13" s="8" t="s">
        <v>296</v>
      </c>
      <c r="C13" s="361"/>
    </row>
    <row r="14" spans="1:3" s="420" customFormat="1" ht="12" customHeight="1">
      <c r="A14" s="509" t="s">
        <v>106</v>
      </c>
      <c r="B14" s="8" t="s">
        <v>418</v>
      </c>
      <c r="C14" s="361">
        <v>4707</v>
      </c>
    </row>
    <row r="15" spans="1:3" s="420" customFormat="1" ht="12" customHeight="1">
      <c r="A15" s="509" t="s">
        <v>107</v>
      </c>
      <c r="B15" s="7" t="s">
        <v>419</v>
      </c>
      <c r="C15" s="361"/>
    </row>
    <row r="16" spans="1:3" s="420" customFormat="1" ht="12" customHeight="1">
      <c r="A16" s="509" t="s">
        <v>117</v>
      </c>
      <c r="B16" s="8" t="s">
        <v>299</v>
      </c>
      <c r="C16" s="410"/>
    </row>
    <row r="17" spans="1:3" s="517" customFormat="1" ht="12" customHeight="1">
      <c r="A17" s="509" t="s">
        <v>118</v>
      </c>
      <c r="B17" s="8" t="s">
        <v>300</v>
      </c>
      <c r="C17" s="361"/>
    </row>
    <row r="18" spans="1:3" s="517" customFormat="1" ht="12" customHeight="1">
      <c r="A18" s="509" t="s">
        <v>119</v>
      </c>
      <c r="B18" s="8" t="s">
        <v>456</v>
      </c>
      <c r="C18" s="362"/>
    </row>
    <row r="19" spans="1:3" s="517" customFormat="1" ht="12" customHeight="1" thickBot="1">
      <c r="A19" s="509" t="s">
        <v>120</v>
      </c>
      <c r="B19" s="7" t="s">
        <v>301</v>
      </c>
      <c r="C19" s="362"/>
    </row>
    <row r="20" spans="1:3" s="420" customFormat="1" ht="12" customHeight="1" thickBot="1">
      <c r="A20" s="236" t="s">
        <v>20</v>
      </c>
      <c r="B20" s="279" t="s">
        <v>420</v>
      </c>
      <c r="C20" s="363">
        <f>SUM(C21:C23)</f>
        <v>0</v>
      </c>
    </row>
    <row r="21" spans="1:3" s="517" customFormat="1" ht="12" customHeight="1">
      <c r="A21" s="509" t="s">
        <v>108</v>
      </c>
      <c r="B21" s="9" t="s">
        <v>269</v>
      </c>
      <c r="C21" s="361"/>
    </row>
    <row r="22" spans="1:3" s="517" customFormat="1" ht="12" customHeight="1">
      <c r="A22" s="509" t="s">
        <v>109</v>
      </c>
      <c r="B22" s="8" t="s">
        <v>421</v>
      </c>
      <c r="C22" s="361"/>
    </row>
    <row r="23" spans="1:3" s="517" customFormat="1" ht="12" customHeight="1">
      <c r="A23" s="509" t="s">
        <v>110</v>
      </c>
      <c r="B23" s="8" t="s">
        <v>422</v>
      </c>
      <c r="C23" s="361"/>
    </row>
    <row r="24" spans="1:3" s="517" customFormat="1" ht="12" customHeight="1" thickBot="1">
      <c r="A24" s="509" t="s">
        <v>111</v>
      </c>
      <c r="B24" s="8" t="s">
        <v>550</v>
      </c>
      <c r="C24" s="361"/>
    </row>
    <row r="25" spans="1:3" s="517" customFormat="1" ht="12" customHeight="1" thickBot="1">
      <c r="A25" s="244" t="s">
        <v>21</v>
      </c>
      <c r="B25" s="153" t="s">
        <v>180</v>
      </c>
      <c r="C25" s="390"/>
    </row>
    <row r="26" spans="1:3" s="517" customFormat="1" ht="12" customHeight="1" thickBot="1">
      <c r="A26" s="244" t="s">
        <v>22</v>
      </c>
      <c r="B26" s="153" t="s">
        <v>423</v>
      </c>
      <c r="C26" s="363">
        <f>+C27+C28</f>
        <v>0</v>
      </c>
    </row>
    <row r="27" spans="1:3" s="517" customFormat="1" ht="12" customHeight="1">
      <c r="A27" s="510" t="s">
        <v>279</v>
      </c>
      <c r="B27" s="511" t="s">
        <v>421</v>
      </c>
      <c r="C27" s="95"/>
    </row>
    <row r="28" spans="1:3" s="517" customFormat="1" ht="12" customHeight="1">
      <c r="A28" s="510" t="s">
        <v>282</v>
      </c>
      <c r="B28" s="512" t="s">
        <v>424</v>
      </c>
      <c r="C28" s="364"/>
    </row>
    <row r="29" spans="1:3" s="517" customFormat="1" ht="12" customHeight="1" thickBot="1">
      <c r="A29" s="509" t="s">
        <v>283</v>
      </c>
      <c r="B29" s="171" t="s">
        <v>551</v>
      </c>
      <c r="C29" s="102"/>
    </row>
    <row r="30" spans="1:3" s="517" customFormat="1" ht="12" customHeight="1" thickBot="1">
      <c r="A30" s="244" t="s">
        <v>23</v>
      </c>
      <c r="B30" s="153" t="s">
        <v>425</v>
      </c>
      <c r="C30" s="363">
        <f>+C31+C32+C33</f>
        <v>0</v>
      </c>
    </row>
    <row r="31" spans="1:3" s="517" customFormat="1" ht="12" customHeight="1">
      <c r="A31" s="510" t="s">
        <v>95</v>
      </c>
      <c r="B31" s="511" t="s">
        <v>306</v>
      </c>
      <c r="C31" s="95"/>
    </row>
    <row r="32" spans="1:3" s="517" customFormat="1" ht="12" customHeight="1">
      <c r="A32" s="510" t="s">
        <v>96</v>
      </c>
      <c r="B32" s="512" t="s">
        <v>307</v>
      </c>
      <c r="C32" s="364"/>
    </row>
    <row r="33" spans="1:3" s="517" customFormat="1" ht="12" customHeight="1" thickBot="1">
      <c r="A33" s="509" t="s">
        <v>97</v>
      </c>
      <c r="B33" s="171" t="s">
        <v>308</v>
      </c>
      <c r="C33" s="102"/>
    </row>
    <row r="34" spans="1:3" s="420" customFormat="1" ht="12" customHeight="1" thickBot="1">
      <c r="A34" s="244" t="s">
        <v>24</v>
      </c>
      <c r="B34" s="153" t="s">
        <v>394</v>
      </c>
      <c r="C34" s="390"/>
    </row>
    <row r="35" spans="1:3" s="420" customFormat="1" ht="12" customHeight="1" thickBot="1">
      <c r="A35" s="244" t="s">
        <v>25</v>
      </c>
      <c r="B35" s="153" t="s">
        <v>426</v>
      </c>
      <c r="C35" s="411"/>
    </row>
    <row r="36" spans="1:3" s="420" customFormat="1" ht="12" customHeight="1" thickBot="1">
      <c r="A36" s="236" t="s">
        <v>26</v>
      </c>
      <c r="B36" s="153" t="s">
        <v>552</v>
      </c>
      <c r="C36" s="412">
        <f>+C8+C20+C25+C26+C30+C34+C35</f>
        <v>22501</v>
      </c>
    </row>
    <row r="37" spans="1:3" s="420" customFormat="1" ht="12" customHeight="1" thickBot="1">
      <c r="A37" s="280" t="s">
        <v>27</v>
      </c>
      <c r="B37" s="153" t="s">
        <v>428</v>
      </c>
      <c r="C37" s="412">
        <f>+C38+C39+C40</f>
        <v>0</v>
      </c>
    </row>
    <row r="38" spans="1:3" s="420" customFormat="1" ht="12" customHeight="1">
      <c r="A38" s="510" t="s">
        <v>429</v>
      </c>
      <c r="B38" s="511" t="s">
        <v>247</v>
      </c>
      <c r="C38" s="95"/>
    </row>
    <row r="39" spans="1:3" s="420" customFormat="1" ht="12" customHeight="1">
      <c r="A39" s="510" t="s">
        <v>430</v>
      </c>
      <c r="B39" s="512" t="s">
        <v>2</v>
      </c>
      <c r="C39" s="364"/>
    </row>
    <row r="40" spans="1:3" s="517" customFormat="1" ht="12" customHeight="1" thickBot="1">
      <c r="A40" s="509" t="s">
        <v>431</v>
      </c>
      <c r="B40" s="171" t="s">
        <v>432</v>
      </c>
      <c r="C40" s="102"/>
    </row>
    <row r="41" spans="1:3" s="517" customFormat="1" ht="15" customHeight="1" thickBot="1">
      <c r="A41" s="280" t="s">
        <v>28</v>
      </c>
      <c r="B41" s="281" t="s">
        <v>433</v>
      </c>
      <c r="C41" s="415">
        <f>+C36+C37</f>
        <v>22501</v>
      </c>
    </row>
    <row r="42" spans="1:3" s="517" customFormat="1" ht="15" customHeight="1">
      <c r="A42" s="282"/>
      <c r="B42" s="283"/>
      <c r="C42" s="413"/>
    </row>
    <row r="43" spans="1:3" ht="13.5" thickBot="1">
      <c r="A43" s="284"/>
      <c r="B43" s="285"/>
      <c r="C43" s="414"/>
    </row>
    <row r="44" spans="1:3" s="516" customFormat="1" ht="16.5" customHeight="1" thickBot="1">
      <c r="A44" s="286"/>
      <c r="B44" s="287" t="s">
        <v>60</v>
      </c>
      <c r="C44" s="415"/>
    </row>
    <row r="45" spans="1:3" s="518" customFormat="1" ht="12" customHeight="1" thickBot="1">
      <c r="A45" s="244" t="s">
        <v>19</v>
      </c>
      <c r="B45" s="153" t="s">
        <v>434</v>
      </c>
      <c r="C45" s="363">
        <f>SUM(C46:C50)</f>
        <v>22501</v>
      </c>
    </row>
    <row r="46" spans="1:3" ht="12" customHeight="1">
      <c r="A46" s="509" t="s">
        <v>102</v>
      </c>
      <c r="B46" s="9" t="s">
        <v>50</v>
      </c>
      <c r="C46" s="95">
        <v>10449</v>
      </c>
    </row>
    <row r="47" spans="1:3" ht="12" customHeight="1">
      <c r="A47" s="509" t="s">
        <v>103</v>
      </c>
      <c r="B47" s="8" t="s">
        <v>189</v>
      </c>
      <c r="C47" s="98">
        <v>2822</v>
      </c>
    </row>
    <row r="48" spans="1:3" ht="12" customHeight="1">
      <c r="A48" s="509" t="s">
        <v>104</v>
      </c>
      <c r="B48" s="8" t="s">
        <v>145</v>
      </c>
      <c r="C48" s="98">
        <v>7325</v>
      </c>
    </row>
    <row r="49" spans="1:3" ht="12" customHeight="1">
      <c r="A49" s="509" t="s">
        <v>105</v>
      </c>
      <c r="B49" s="8" t="s">
        <v>190</v>
      </c>
      <c r="C49" s="98"/>
    </row>
    <row r="50" spans="1:3" ht="12" customHeight="1" thickBot="1">
      <c r="A50" s="509" t="s">
        <v>154</v>
      </c>
      <c r="B50" s="8" t="s">
        <v>191</v>
      </c>
      <c r="C50" s="98">
        <v>1905</v>
      </c>
    </row>
    <row r="51" spans="1:3" ht="12" customHeight="1" thickBot="1">
      <c r="A51" s="244" t="s">
        <v>20</v>
      </c>
      <c r="B51" s="153" t="s">
        <v>435</v>
      </c>
      <c r="C51" s="363">
        <f>SUM(C52:C54)</f>
        <v>0</v>
      </c>
    </row>
    <row r="52" spans="1:3" s="518" customFormat="1" ht="12" customHeight="1">
      <c r="A52" s="509" t="s">
        <v>108</v>
      </c>
      <c r="B52" s="9" t="s">
        <v>237</v>
      </c>
      <c r="C52" s="95"/>
    </row>
    <row r="53" spans="1:3" ht="12" customHeight="1">
      <c r="A53" s="509" t="s">
        <v>109</v>
      </c>
      <c r="B53" s="8" t="s">
        <v>193</v>
      </c>
      <c r="C53" s="98"/>
    </row>
    <row r="54" spans="1:3" ht="12" customHeight="1">
      <c r="A54" s="509" t="s">
        <v>110</v>
      </c>
      <c r="B54" s="8" t="s">
        <v>61</v>
      </c>
      <c r="C54" s="98"/>
    </row>
    <row r="55" spans="1:3" ht="12" customHeight="1" thickBot="1">
      <c r="A55" s="509" t="s">
        <v>111</v>
      </c>
      <c r="B55" s="8" t="s">
        <v>549</v>
      </c>
      <c r="C55" s="98"/>
    </row>
    <row r="56" spans="1:3" ht="15" customHeight="1" thickBot="1">
      <c r="A56" s="244" t="s">
        <v>21</v>
      </c>
      <c r="B56" s="153" t="s">
        <v>13</v>
      </c>
      <c r="C56" s="390"/>
    </row>
    <row r="57" spans="1:3" ht="13.5" thickBot="1">
      <c r="A57" s="244" t="s">
        <v>22</v>
      </c>
      <c r="B57" s="288" t="s">
        <v>555</v>
      </c>
      <c r="C57" s="416">
        <f>+C45+C51+C56</f>
        <v>22501</v>
      </c>
    </row>
    <row r="58" ht="15" customHeight="1" thickBot="1">
      <c r="C58" s="417"/>
    </row>
    <row r="59" spans="1:3" ht="14.25" customHeight="1" thickBot="1">
      <c r="A59" s="291" t="s">
        <v>544</v>
      </c>
      <c r="B59" s="292"/>
      <c r="C59" s="150">
        <v>5</v>
      </c>
    </row>
    <row r="60" spans="1:3" ht="13.5" thickBot="1">
      <c r="A60" s="291" t="s">
        <v>212</v>
      </c>
      <c r="B60" s="292"/>
      <c r="C60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zoomScalePageLayoutView="0" workbookViewId="0" topLeftCell="B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3" t="str">
        <f>+CONCATENATE("9.4. melléklet a 4/",LEFT(ÖSSZEFÜGGÉSEK!A5,4),". (III. 2.) önkormányzati rendelethez")</f>
        <v>9.4. melléklet a 4/2015. (III. 2.) önkormányzati rendelethez</v>
      </c>
    </row>
    <row r="2" spans="1:3" s="514" customFormat="1" ht="25.5" customHeight="1">
      <c r="A2" s="462" t="s">
        <v>210</v>
      </c>
      <c r="B2" s="404" t="s">
        <v>637</v>
      </c>
      <c r="C2" s="418" t="s">
        <v>450</v>
      </c>
    </row>
    <row r="3" spans="1:3" s="514" customFormat="1" ht="24.75" thickBot="1">
      <c r="A3" s="507" t="s">
        <v>209</v>
      </c>
      <c r="B3" s="405" t="s">
        <v>417</v>
      </c>
      <c r="C3" s="419" t="s">
        <v>55</v>
      </c>
    </row>
    <row r="4" spans="1:3" s="515" customFormat="1" ht="15.75" customHeight="1" thickBot="1">
      <c r="A4" s="272"/>
      <c r="B4" s="272" t="s">
        <v>638</v>
      </c>
      <c r="C4" s="273" t="s">
        <v>56</v>
      </c>
    </row>
    <row r="5" spans="1:3" ht="13.5" thickBot="1">
      <c r="A5" s="463" t="s">
        <v>211</v>
      </c>
      <c r="B5" s="274" t="s">
        <v>57</v>
      </c>
      <c r="C5" s="275" t="s">
        <v>58</v>
      </c>
    </row>
    <row r="6" spans="1:3" s="516" customFormat="1" ht="12.75" customHeight="1" thickBot="1">
      <c r="A6" s="236" t="s">
        <v>516</v>
      </c>
      <c r="B6" s="237" t="s">
        <v>517</v>
      </c>
      <c r="C6" s="238" t="s">
        <v>518</v>
      </c>
    </row>
    <row r="7" spans="1:3" s="516" customFormat="1" ht="15.75" customHeight="1" thickBot="1">
      <c r="A7" s="276"/>
      <c r="B7" s="277" t="s">
        <v>59</v>
      </c>
      <c r="C7" s="278"/>
    </row>
    <row r="8" spans="1:3" s="420" customFormat="1" ht="12" customHeight="1" thickBot="1">
      <c r="A8" s="236" t="s">
        <v>19</v>
      </c>
      <c r="B8" s="279" t="s">
        <v>545</v>
      </c>
      <c r="C8" s="363">
        <f>SUM(C9:C19)</f>
        <v>600</v>
      </c>
    </row>
    <row r="9" spans="1:3" s="420" customFormat="1" ht="12" customHeight="1">
      <c r="A9" s="508" t="s">
        <v>102</v>
      </c>
      <c r="B9" s="10" t="s">
        <v>292</v>
      </c>
      <c r="C9" s="409"/>
    </row>
    <row r="10" spans="1:3" s="420" customFormat="1" ht="12" customHeight="1">
      <c r="A10" s="509" t="s">
        <v>103</v>
      </c>
      <c r="B10" s="8" t="s">
        <v>293</v>
      </c>
      <c r="C10" s="361">
        <v>600</v>
      </c>
    </row>
    <row r="11" spans="1:3" s="420" customFormat="1" ht="12" customHeight="1">
      <c r="A11" s="509" t="s">
        <v>104</v>
      </c>
      <c r="B11" s="8" t="s">
        <v>294</v>
      </c>
      <c r="C11" s="361"/>
    </row>
    <row r="12" spans="1:3" s="420" customFormat="1" ht="12" customHeight="1">
      <c r="A12" s="509" t="s">
        <v>105</v>
      </c>
      <c r="B12" s="8" t="s">
        <v>295</v>
      </c>
      <c r="C12" s="361"/>
    </row>
    <row r="13" spans="1:3" s="420" customFormat="1" ht="12" customHeight="1">
      <c r="A13" s="509" t="s">
        <v>154</v>
      </c>
      <c r="B13" s="8" t="s">
        <v>296</v>
      </c>
      <c r="C13" s="361"/>
    </row>
    <row r="14" spans="1:3" s="420" customFormat="1" ht="12" customHeight="1">
      <c r="A14" s="509" t="s">
        <v>106</v>
      </c>
      <c r="B14" s="8" t="s">
        <v>418</v>
      </c>
      <c r="C14" s="361"/>
    </row>
    <row r="15" spans="1:3" s="420" customFormat="1" ht="12" customHeight="1">
      <c r="A15" s="509" t="s">
        <v>107</v>
      </c>
      <c r="B15" s="7" t="s">
        <v>419</v>
      </c>
      <c r="C15" s="361"/>
    </row>
    <row r="16" spans="1:3" s="420" customFormat="1" ht="12" customHeight="1">
      <c r="A16" s="509" t="s">
        <v>117</v>
      </c>
      <c r="B16" s="8" t="s">
        <v>299</v>
      </c>
      <c r="C16" s="410"/>
    </row>
    <row r="17" spans="1:3" s="517" customFormat="1" ht="12" customHeight="1">
      <c r="A17" s="509" t="s">
        <v>118</v>
      </c>
      <c r="B17" s="8" t="s">
        <v>300</v>
      </c>
      <c r="C17" s="361"/>
    </row>
    <row r="18" spans="1:3" s="517" customFormat="1" ht="12" customHeight="1">
      <c r="A18" s="509" t="s">
        <v>119</v>
      </c>
      <c r="B18" s="8" t="s">
        <v>456</v>
      </c>
      <c r="C18" s="362"/>
    </row>
    <row r="19" spans="1:3" s="517" customFormat="1" ht="12" customHeight="1" thickBot="1">
      <c r="A19" s="509" t="s">
        <v>120</v>
      </c>
      <c r="B19" s="7" t="s">
        <v>301</v>
      </c>
      <c r="C19" s="362"/>
    </row>
    <row r="20" spans="1:3" s="420" customFormat="1" ht="12" customHeight="1" thickBot="1">
      <c r="A20" s="236" t="s">
        <v>20</v>
      </c>
      <c r="B20" s="279" t="s">
        <v>420</v>
      </c>
      <c r="C20" s="363">
        <f>SUM(C21:C23)</f>
        <v>533</v>
      </c>
    </row>
    <row r="21" spans="1:3" s="517" customFormat="1" ht="12" customHeight="1">
      <c r="A21" s="509" t="s">
        <v>108</v>
      </c>
      <c r="B21" s="9" t="s">
        <v>269</v>
      </c>
      <c r="C21" s="361"/>
    </row>
    <row r="22" spans="1:3" s="517" customFormat="1" ht="12" customHeight="1">
      <c r="A22" s="509" t="s">
        <v>109</v>
      </c>
      <c r="B22" s="8" t="s">
        <v>421</v>
      </c>
      <c r="C22" s="361"/>
    </row>
    <row r="23" spans="1:3" s="517" customFormat="1" ht="12" customHeight="1">
      <c r="A23" s="509" t="s">
        <v>110</v>
      </c>
      <c r="B23" s="8" t="s">
        <v>422</v>
      </c>
      <c r="C23" s="361">
        <v>533</v>
      </c>
    </row>
    <row r="24" spans="1:3" s="517" customFormat="1" ht="12" customHeight="1" thickBot="1">
      <c r="A24" s="509" t="s">
        <v>111</v>
      </c>
      <c r="B24" s="8" t="s">
        <v>550</v>
      </c>
      <c r="C24" s="361"/>
    </row>
    <row r="25" spans="1:3" s="517" customFormat="1" ht="12" customHeight="1" thickBot="1">
      <c r="A25" s="244" t="s">
        <v>21</v>
      </c>
      <c r="B25" s="153" t="s">
        <v>180</v>
      </c>
      <c r="C25" s="390"/>
    </row>
    <row r="26" spans="1:3" s="517" customFormat="1" ht="12" customHeight="1" thickBot="1">
      <c r="A26" s="244" t="s">
        <v>22</v>
      </c>
      <c r="B26" s="153" t="s">
        <v>423</v>
      </c>
      <c r="C26" s="363">
        <f>+C27+C28</f>
        <v>0</v>
      </c>
    </row>
    <row r="27" spans="1:3" s="517" customFormat="1" ht="12" customHeight="1">
      <c r="A27" s="510" t="s">
        <v>279</v>
      </c>
      <c r="B27" s="511" t="s">
        <v>421</v>
      </c>
      <c r="C27" s="95"/>
    </row>
    <row r="28" spans="1:3" s="517" customFormat="1" ht="12" customHeight="1">
      <c r="A28" s="510" t="s">
        <v>282</v>
      </c>
      <c r="B28" s="512" t="s">
        <v>424</v>
      </c>
      <c r="C28" s="364"/>
    </row>
    <row r="29" spans="1:3" s="517" customFormat="1" ht="12" customHeight="1" thickBot="1">
      <c r="A29" s="509" t="s">
        <v>283</v>
      </c>
      <c r="B29" s="171" t="s">
        <v>551</v>
      </c>
      <c r="C29" s="102"/>
    </row>
    <row r="30" spans="1:3" s="517" customFormat="1" ht="12" customHeight="1" thickBot="1">
      <c r="A30" s="244" t="s">
        <v>23</v>
      </c>
      <c r="B30" s="153" t="s">
        <v>425</v>
      </c>
      <c r="C30" s="363">
        <f>+C31+C32+C33</f>
        <v>0</v>
      </c>
    </row>
    <row r="31" spans="1:3" s="517" customFormat="1" ht="12" customHeight="1">
      <c r="A31" s="510" t="s">
        <v>95</v>
      </c>
      <c r="B31" s="511" t="s">
        <v>306</v>
      </c>
      <c r="C31" s="95"/>
    </row>
    <row r="32" spans="1:3" s="517" customFormat="1" ht="12" customHeight="1">
      <c r="A32" s="510" t="s">
        <v>96</v>
      </c>
      <c r="B32" s="512" t="s">
        <v>307</v>
      </c>
      <c r="C32" s="364"/>
    </row>
    <row r="33" spans="1:3" s="517" customFormat="1" ht="12" customHeight="1" thickBot="1">
      <c r="A33" s="509" t="s">
        <v>97</v>
      </c>
      <c r="B33" s="171" t="s">
        <v>308</v>
      </c>
      <c r="C33" s="102"/>
    </row>
    <row r="34" spans="1:3" s="420" customFormat="1" ht="12" customHeight="1" thickBot="1">
      <c r="A34" s="244" t="s">
        <v>24</v>
      </c>
      <c r="B34" s="153" t="s">
        <v>394</v>
      </c>
      <c r="C34" s="390"/>
    </row>
    <row r="35" spans="1:3" s="420" customFormat="1" ht="12" customHeight="1" thickBot="1">
      <c r="A35" s="244" t="s">
        <v>25</v>
      </c>
      <c r="B35" s="153" t="s">
        <v>426</v>
      </c>
      <c r="C35" s="411"/>
    </row>
    <row r="36" spans="1:3" s="420" customFormat="1" ht="12" customHeight="1" thickBot="1">
      <c r="A36" s="236" t="s">
        <v>26</v>
      </c>
      <c r="B36" s="153" t="s">
        <v>552</v>
      </c>
      <c r="C36" s="412">
        <f>+C8+C20+C25+C26+C30+C34+C35</f>
        <v>1133</v>
      </c>
    </row>
    <row r="37" spans="1:3" s="420" customFormat="1" ht="12" customHeight="1" thickBot="1">
      <c r="A37" s="280" t="s">
        <v>27</v>
      </c>
      <c r="B37" s="153" t="s">
        <v>428</v>
      </c>
      <c r="C37" s="412">
        <f>+C38+C39+C40</f>
        <v>7469</v>
      </c>
    </row>
    <row r="38" spans="1:3" s="420" customFormat="1" ht="12" customHeight="1">
      <c r="A38" s="510" t="s">
        <v>429</v>
      </c>
      <c r="B38" s="511" t="s">
        <v>247</v>
      </c>
      <c r="C38" s="95"/>
    </row>
    <row r="39" spans="1:3" s="420" customFormat="1" ht="12" customHeight="1">
      <c r="A39" s="510" t="s">
        <v>430</v>
      </c>
      <c r="B39" s="512" t="s">
        <v>2</v>
      </c>
      <c r="C39" s="364"/>
    </row>
    <row r="40" spans="1:3" s="517" customFormat="1" ht="12" customHeight="1" thickBot="1">
      <c r="A40" s="509" t="s">
        <v>431</v>
      </c>
      <c r="B40" s="171" t="s">
        <v>432</v>
      </c>
      <c r="C40" s="102">
        <v>7469</v>
      </c>
    </row>
    <row r="41" spans="1:3" s="517" customFormat="1" ht="15" customHeight="1" thickBot="1">
      <c r="A41" s="280" t="s">
        <v>28</v>
      </c>
      <c r="B41" s="281" t="s">
        <v>433</v>
      </c>
      <c r="C41" s="415">
        <f>+C36+C37</f>
        <v>8602</v>
      </c>
    </row>
    <row r="42" spans="1:3" s="517" customFormat="1" ht="15" customHeight="1">
      <c r="A42" s="282"/>
      <c r="B42" s="283"/>
      <c r="C42" s="413"/>
    </row>
    <row r="43" spans="1:3" ht="13.5" thickBot="1">
      <c r="A43" s="284"/>
      <c r="B43" s="285"/>
      <c r="C43" s="414"/>
    </row>
    <row r="44" spans="1:3" s="516" customFormat="1" ht="16.5" customHeight="1" thickBot="1">
      <c r="A44" s="286"/>
      <c r="B44" s="287" t="s">
        <v>60</v>
      </c>
      <c r="C44" s="415"/>
    </row>
    <row r="45" spans="1:3" s="518" customFormat="1" ht="12" customHeight="1" thickBot="1">
      <c r="A45" s="244" t="s">
        <v>19</v>
      </c>
      <c r="B45" s="153" t="s">
        <v>434</v>
      </c>
      <c r="C45" s="363">
        <f>SUM(C46:C50)</f>
        <v>8502</v>
      </c>
    </row>
    <row r="46" spans="1:3" ht="12" customHeight="1">
      <c r="A46" s="509" t="s">
        <v>102</v>
      </c>
      <c r="B46" s="9" t="s">
        <v>50</v>
      </c>
      <c r="C46" s="95">
        <v>5306</v>
      </c>
    </row>
    <row r="47" spans="1:3" ht="12" customHeight="1">
      <c r="A47" s="509" t="s">
        <v>103</v>
      </c>
      <c r="B47" s="8" t="s">
        <v>189</v>
      </c>
      <c r="C47" s="98">
        <v>1433</v>
      </c>
    </row>
    <row r="48" spans="1:3" ht="12" customHeight="1">
      <c r="A48" s="509" t="s">
        <v>104</v>
      </c>
      <c r="B48" s="8" t="s">
        <v>145</v>
      </c>
      <c r="C48" s="98">
        <v>1763</v>
      </c>
    </row>
    <row r="49" spans="1:3" ht="12" customHeight="1">
      <c r="A49" s="509" t="s">
        <v>105</v>
      </c>
      <c r="B49" s="8" t="s">
        <v>190</v>
      </c>
      <c r="C49" s="98"/>
    </row>
    <row r="50" spans="1:3" ht="12" customHeight="1" thickBot="1">
      <c r="A50" s="509" t="s">
        <v>154</v>
      </c>
      <c r="B50" s="8" t="s">
        <v>191</v>
      </c>
      <c r="C50" s="98"/>
    </row>
    <row r="51" spans="1:3" ht="12" customHeight="1" thickBot="1">
      <c r="A51" s="244" t="s">
        <v>20</v>
      </c>
      <c r="B51" s="153" t="s">
        <v>435</v>
      </c>
      <c r="C51" s="363">
        <f>SUM(C52:C54)</f>
        <v>100</v>
      </c>
    </row>
    <row r="52" spans="1:3" s="518" customFormat="1" ht="12" customHeight="1">
      <c r="A52" s="509" t="s">
        <v>108</v>
      </c>
      <c r="B52" s="9" t="s">
        <v>237</v>
      </c>
      <c r="C52" s="95">
        <v>100</v>
      </c>
    </row>
    <row r="53" spans="1:3" ht="12" customHeight="1">
      <c r="A53" s="509" t="s">
        <v>109</v>
      </c>
      <c r="B53" s="8" t="s">
        <v>193</v>
      </c>
      <c r="C53" s="98"/>
    </row>
    <row r="54" spans="1:3" ht="12" customHeight="1">
      <c r="A54" s="509" t="s">
        <v>110</v>
      </c>
      <c r="B54" s="8" t="s">
        <v>61</v>
      </c>
      <c r="C54" s="98"/>
    </row>
    <row r="55" spans="1:3" ht="12" customHeight="1" thickBot="1">
      <c r="A55" s="509" t="s">
        <v>111</v>
      </c>
      <c r="B55" s="8" t="s">
        <v>549</v>
      </c>
      <c r="C55" s="98"/>
    </row>
    <row r="56" spans="1:3" ht="15" customHeight="1" thickBot="1">
      <c r="A56" s="244" t="s">
        <v>21</v>
      </c>
      <c r="B56" s="153" t="s">
        <v>13</v>
      </c>
      <c r="C56" s="390"/>
    </row>
    <row r="57" spans="1:3" ht="13.5" thickBot="1">
      <c r="A57" s="244" t="s">
        <v>22</v>
      </c>
      <c r="B57" s="288" t="s">
        <v>555</v>
      </c>
      <c r="C57" s="416">
        <f>+C45+C51+C56</f>
        <v>8602</v>
      </c>
    </row>
    <row r="58" ht="15" customHeight="1" thickBot="1">
      <c r="C58" s="417"/>
    </row>
    <row r="59" spans="1:3" ht="14.25" customHeight="1" thickBot="1">
      <c r="A59" s="291" t="s">
        <v>544</v>
      </c>
      <c r="B59" s="292"/>
      <c r="C59" s="150">
        <v>3</v>
      </c>
    </row>
    <row r="60" spans="1:3" ht="13.5" thickBot="1">
      <c r="A60" s="291" t="s">
        <v>212</v>
      </c>
      <c r="B60" s="292"/>
      <c r="C60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5">
      <selection activeCell="B5" sqref="B5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43" t="s">
        <v>3</v>
      </c>
      <c r="B1" s="643"/>
      <c r="C1" s="643"/>
      <c r="D1" s="643"/>
      <c r="E1" s="643"/>
      <c r="F1" s="643"/>
      <c r="G1" s="643"/>
    </row>
    <row r="3" spans="1:7" s="195" customFormat="1" ht="27" customHeight="1">
      <c r="A3" s="193" t="s">
        <v>216</v>
      </c>
      <c r="B3" s="194"/>
      <c r="C3" s="642" t="s">
        <v>217</v>
      </c>
      <c r="D3" s="642"/>
      <c r="E3" s="642"/>
      <c r="F3" s="642"/>
      <c r="G3" s="642"/>
    </row>
    <row r="4" spans="1:7" s="195" customFormat="1" ht="15.75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218</v>
      </c>
      <c r="B5" s="194"/>
      <c r="C5" s="642" t="s">
        <v>217</v>
      </c>
      <c r="D5" s="642"/>
      <c r="E5" s="642"/>
      <c r="F5" s="642"/>
      <c r="G5" s="194"/>
    </row>
    <row r="6" spans="1:7" s="196" customFormat="1" ht="12.75">
      <c r="A6" s="253"/>
      <c r="B6" s="253"/>
      <c r="C6" s="253"/>
      <c r="D6" s="253"/>
      <c r="E6" s="253"/>
      <c r="F6" s="253"/>
      <c r="G6" s="253"/>
    </row>
    <row r="7" spans="1:7" s="197" customFormat="1" ht="15" customHeight="1">
      <c r="A7" s="310" t="s">
        <v>219</v>
      </c>
      <c r="B7" s="309"/>
      <c r="C7" s="309"/>
      <c r="D7" s="295"/>
      <c r="E7" s="295"/>
      <c r="F7" s="295"/>
      <c r="G7" s="295"/>
    </row>
    <row r="8" spans="1:7" s="197" customFormat="1" ht="15" customHeight="1" thickBot="1">
      <c r="A8" s="310" t="s">
        <v>220</v>
      </c>
      <c r="B8" s="295"/>
      <c r="C8" s="295"/>
      <c r="D8" s="295"/>
      <c r="E8" s="295"/>
      <c r="F8" s="295"/>
      <c r="G8" s="295"/>
    </row>
    <row r="9" spans="1:7" s="94" customFormat="1" ht="42" customHeight="1" thickBot="1">
      <c r="A9" s="233" t="s">
        <v>17</v>
      </c>
      <c r="B9" s="234" t="s">
        <v>221</v>
      </c>
      <c r="C9" s="234" t="s">
        <v>222</v>
      </c>
      <c r="D9" s="234" t="s">
        <v>223</v>
      </c>
      <c r="E9" s="234" t="s">
        <v>224</v>
      </c>
      <c r="F9" s="234" t="s">
        <v>225</v>
      </c>
      <c r="G9" s="235" t="s">
        <v>54</v>
      </c>
    </row>
    <row r="10" spans="1:7" ht="24" customHeight="1">
      <c r="A10" s="296" t="s">
        <v>19</v>
      </c>
      <c r="B10" s="242" t="s">
        <v>226</v>
      </c>
      <c r="C10" s="198"/>
      <c r="D10" s="198"/>
      <c r="E10" s="198"/>
      <c r="F10" s="198"/>
      <c r="G10" s="297">
        <f>SUM(C10:F10)</f>
        <v>0</v>
      </c>
    </row>
    <row r="11" spans="1:7" ht="24" customHeight="1">
      <c r="A11" s="298" t="s">
        <v>20</v>
      </c>
      <c r="B11" s="243" t="s">
        <v>227</v>
      </c>
      <c r="C11" s="199"/>
      <c r="D11" s="199"/>
      <c r="E11" s="199"/>
      <c r="F11" s="199"/>
      <c r="G11" s="299">
        <f aca="true" t="shared" si="0" ref="G11:G16">SUM(C11:F11)</f>
        <v>0</v>
      </c>
    </row>
    <row r="12" spans="1:7" ht="24" customHeight="1">
      <c r="A12" s="298" t="s">
        <v>21</v>
      </c>
      <c r="B12" s="243" t="s">
        <v>228</v>
      </c>
      <c r="C12" s="199"/>
      <c r="D12" s="199"/>
      <c r="E12" s="199"/>
      <c r="F12" s="199"/>
      <c r="G12" s="299">
        <f t="shared" si="0"/>
        <v>0</v>
      </c>
    </row>
    <row r="13" spans="1:7" ht="24" customHeight="1">
      <c r="A13" s="298" t="s">
        <v>22</v>
      </c>
      <c r="B13" s="243" t="s">
        <v>229</v>
      </c>
      <c r="C13" s="199"/>
      <c r="D13" s="199"/>
      <c r="E13" s="199"/>
      <c r="F13" s="199"/>
      <c r="G13" s="299">
        <f t="shared" si="0"/>
        <v>0</v>
      </c>
    </row>
    <row r="14" spans="1:7" ht="24" customHeight="1">
      <c r="A14" s="298" t="s">
        <v>23</v>
      </c>
      <c r="B14" s="243" t="s">
        <v>230</v>
      </c>
      <c r="C14" s="199"/>
      <c r="D14" s="199"/>
      <c r="E14" s="199"/>
      <c r="F14" s="199"/>
      <c r="G14" s="299">
        <f t="shared" si="0"/>
        <v>0</v>
      </c>
    </row>
    <row r="15" spans="1:7" ht="24" customHeight="1" thickBot="1">
      <c r="A15" s="300" t="s">
        <v>24</v>
      </c>
      <c r="B15" s="301" t="s">
        <v>231</v>
      </c>
      <c r="C15" s="200"/>
      <c r="D15" s="200"/>
      <c r="E15" s="200"/>
      <c r="F15" s="200"/>
      <c r="G15" s="302">
        <f t="shared" si="0"/>
        <v>0</v>
      </c>
    </row>
    <row r="16" spans="1:7" s="201" customFormat="1" ht="24" customHeight="1" thickBot="1">
      <c r="A16" s="303" t="s">
        <v>25</v>
      </c>
      <c r="B16" s="304" t="s">
        <v>54</v>
      </c>
      <c r="C16" s="305">
        <f>SUM(C10:C15)</f>
        <v>0</v>
      </c>
      <c r="D16" s="305">
        <f>SUM(D10:D15)</f>
        <v>0</v>
      </c>
      <c r="E16" s="305">
        <f>SUM(E10:E15)</f>
        <v>0</v>
      </c>
      <c r="F16" s="305">
        <f>SUM(F10:F15)</f>
        <v>0</v>
      </c>
      <c r="G16" s="306">
        <f t="shared" si="0"/>
        <v>0</v>
      </c>
    </row>
    <row r="17" spans="1:7" s="196" customFormat="1" ht="12.75">
      <c r="A17" s="253"/>
      <c r="B17" s="253"/>
      <c r="C17" s="253"/>
      <c r="D17" s="253"/>
      <c r="E17" s="253"/>
      <c r="F17" s="253"/>
      <c r="G17" s="253"/>
    </row>
    <row r="18" spans="1:7" s="196" customFormat="1" ht="12.75">
      <c r="A18" s="253"/>
      <c r="B18" s="253"/>
      <c r="C18" s="253"/>
      <c r="D18" s="253"/>
      <c r="E18" s="253"/>
      <c r="F18" s="253"/>
      <c r="G18" s="253"/>
    </row>
    <row r="19" spans="1:7" s="196" customFormat="1" ht="12.75">
      <c r="A19" s="253"/>
      <c r="B19" s="253"/>
      <c r="C19" s="253"/>
      <c r="D19" s="253"/>
      <c r="E19" s="253"/>
      <c r="F19" s="253"/>
      <c r="G19" s="253"/>
    </row>
    <row r="20" spans="1:7" s="196" customFormat="1" ht="15.75">
      <c r="A20" s="195" t="str">
        <f>+CONCATENATE("......................, ",LEFT(ÖSSZEFÜGGÉSEK!A5,4),". .......................... hó ..... nap")</f>
        <v>......................, 2015. .......................... hó ..... nap</v>
      </c>
      <c r="B20" s="253"/>
      <c r="C20" s="253"/>
      <c r="D20" s="253"/>
      <c r="E20" s="253"/>
      <c r="F20" s="253"/>
      <c r="G20" s="253"/>
    </row>
    <row r="21" spans="1:7" s="196" customFormat="1" ht="12.75">
      <c r="A21" s="253"/>
      <c r="B21" s="253"/>
      <c r="C21" s="253"/>
      <c r="D21" s="253"/>
      <c r="E21" s="253"/>
      <c r="F21" s="253"/>
      <c r="G21" s="253"/>
    </row>
    <row r="22" spans="1:7" ht="12.75">
      <c r="A22" s="253"/>
      <c r="B22" s="253"/>
      <c r="C22" s="253"/>
      <c r="D22" s="253"/>
      <c r="E22" s="253"/>
      <c r="F22" s="253"/>
      <c r="G22" s="253"/>
    </row>
    <row r="23" spans="1:7" ht="12.75">
      <c r="A23" s="253"/>
      <c r="B23" s="253"/>
      <c r="C23" s="196"/>
      <c r="D23" s="196"/>
      <c r="E23" s="196"/>
      <c r="F23" s="196"/>
      <c r="G23" s="253"/>
    </row>
    <row r="24" spans="1:7" ht="13.5">
      <c r="A24" s="253"/>
      <c r="B24" s="253"/>
      <c r="C24" s="307"/>
      <c r="D24" s="308" t="s">
        <v>232</v>
      </c>
      <c r="E24" s="308"/>
      <c r="F24" s="307"/>
      <c r="G24" s="253"/>
    </row>
    <row r="25" spans="3:6" ht="13.5">
      <c r="C25" s="202"/>
      <c r="D25" s="203"/>
      <c r="E25" s="203"/>
      <c r="F25" s="202"/>
    </row>
    <row r="26" spans="3:6" ht="13.5">
      <c r="C26" s="202"/>
      <c r="D26" s="203"/>
      <c r="E26" s="203"/>
      <c r="F26" s="20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……/2015. (….)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55">
      <selection activeCell="C153" sqref="C153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7" t="s">
        <v>16</v>
      </c>
      <c r="B1" s="597"/>
      <c r="C1" s="597"/>
    </row>
    <row r="2" spans="1:3" ht="15.75" customHeight="1" thickBot="1">
      <c r="A2" s="596" t="s">
        <v>158</v>
      </c>
      <c r="B2" s="596"/>
      <c r="C2" s="353" t="s">
        <v>238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0" customFormat="1" ht="12" customHeight="1" thickBot="1">
      <c r="A4" s="464" t="s">
        <v>516</v>
      </c>
      <c r="B4" s="465" t="s">
        <v>517</v>
      </c>
      <c r="C4" s="466" t="s">
        <v>518</v>
      </c>
    </row>
    <row r="5" spans="1:3" s="471" customFormat="1" ht="12" customHeight="1" thickBot="1">
      <c r="A5" s="20" t="s">
        <v>19</v>
      </c>
      <c r="B5" s="21" t="s">
        <v>263</v>
      </c>
      <c r="C5" s="343">
        <f>+C6+C7+C8+C9+C10+C11</f>
        <v>223332</v>
      </c>
    </row>
    <row r="6" spans="1:3" s="471" customFormat="1" ht="12" customHeight="1">
      <c r="A6" s="15" t="s">
        <v>102</v>
      </c>
      <c r="B6" s="472" t="s">
        <v>264</v>
      </c>
      <c r="C6" s="346">
        <v>128957</v>
      </c>
    </row>
    <row r="7" spans="1:3" s="471" customFormat="1" ht="12" customHeight="1">
      <c r="A7" s="14" t="s">
        <v>103</v>
      </c>
      <c r="B7" s="473" t="s">
        <v>265</v>
      </c>
      <c r="C7" s="345">
        <v>74418</v>
      </c>
    </row>
    <row r="8" spans="1:3" s="471" customFormat="1" ht="12" customHeight="1">
      <c r="A8" s="14" t="s">
        <v>104</v>
      </c>
      <c r="B8" s="473" t="s">
        <v>266</v>
      </c>
      <c r="C8" s="345">
        <v>15864</v>
      </c>
    </row>
    <row r="9" spans="1:3" s="471" customFormat="1" ht="12" customHeight="1">
      <c r="A9" s="14" t="s">
        <v>105</v>
      </c>
      <c r="B9" s="473" t="s">
        <v>267</v>
      </c>
      <c r="C9" s="345">
        <v>3869</v>
      </c>
    </row>
    <row r="10" spans="1:3" s="471" customFormat="1" ht="12" customHeight="1">
      <c r="A10" s="14" t="s">
        <v>154</v>
      </c>
      <c r="B10" s="339" t="s">
        <v>452</v>
      </c>
      <c r="C10" s="345">
        <v>224</v>
      </c>
    </row>
    <row r="11" spans="1:3" s="471" customFormat="1" ht="12" customHeight="1" thickBot="1">
      <c r="A11" s="16" t="s">
        <v>106</v>
      </c>
      <c r="B11" s="340" t="s">
        <v>453</v>
      </c>
      <c r="C11" s="345"/>
    </row>
    <row r="12" spans="1:3" s="471" customFormat="1" ht="12" customHeight="1" thickBot="1">
      <c r="A12" s="20" t="s">
        <v>20</v>
      </c>
      <c r="B12" s="338" t="s">
        <v>268</v>
      </c>
      <c r="C12" s="343">
        <f>+C13+C14+C15+C16+C17</f>
        <v>142583</v>
      </c>
    </row>
    <row r="13" spans="1:3" s="471" customFormat="1" ht="12" customHeight="1">
      <c r="A13" s="15" t="s">
        <v>108</v>
      </c>
      <c r="B13" s="472" t="s">
        <v>269</v>
      </c>
      <c r="C13" s="346"/>
    </row>
    <row r="14" spans="1:3" s="471" customFormat="1" ht="12" customHeight="1">
      <c r="A14" s="14" t="s">
        <v>109</v>
      </c>
      <c r="B14" s="473" t="s">
        <v>270</v>
      </c>
      <c r="C14" s="345"/>
    </row>
    <row r="15" spans="1:3" s="471" customFormat="1" ht="12" customHeight="1">
      <c r="A15" s="14" t="s">
        <v>110</v>
      </c>
      <c r="B15" s="473" t="s">
        <v>441</v>
      </c>
      <c r="C15" s="345"/>
    </row>
    <row r="16" spans="1:3" s="471" customFormat="1" ht="12" customHeight="1">
      <c r="A16" s="14" t="s">
        <v>111</v>
      </c>
      <c r="B16" s="473" t="s">
        <v>442</v>
      </c>
      <c r="C16" s="345"/>
    </row>
    <row r="17" spans="1:3" s="471" customFormat="1" ht="12" customHeight="1">
      <c r="A17" s="14" t="s">
        <v>112</v>
      </c>
      <c r="B17" s="473" t="s">
        <v>271</v>
      </c>
      <c r="C17" s="345">
        <v>142583</v>
      </c>
    </row>
    <row r="18" spans="1:3" s="471" customFormat="1" ht="12" customHeight="1" thickBot="1">
      <c r="A18" s="16" t="s">
        <v>121</v>
      </c>
      <c r="B18" s="340" t="s">
        <v>272</v>
      </c>
      <c r="C18" s="347">
        <v>40508</v>
      </c>
    </row>
    <row r="19" spans="1:3" s="471" customFormat="1" ht="12" customHeight="1" thickBot="1">
      <c r="A19" s="20" t="s">
        <v>21</v>
      </c>
      <c r="B19" s="21" t="s">
        <v>273</v>
      </c>
      <c r="C19" s="343">
        <f>+C20+C21+C22+C23+C24</f>
        <v>341696</v>
      </c>
    </row>
    <row r="20" spans="1:3" s="471" customFormat="1" ht="12" customHeight="1">
      <c r="A20" s="15" t="s">
        <v>91</v>
      </c>
      <c r="B20" s="472" t="s">
        <v>274</v>
      </c>
      <c r="C20" s="346"/>
    </row>
    <row r="21" spans="1:3" s="471" customFormat="1" ht="12" customHeight="1">
      <c r="A21" s="14" t="s">
        <v>92</v>
      </c>
      <c r="B21" s="473" t="s">
        <v>275</v>
      </c>
      <c r="C21" s="345"/>
    </row>
    <row r="22" spans="1:3" s="471" customFormat="1" ht="12" customHeight="1">
      <c r="A22" s="14" t="s">
        <v>93</v>
      </c>
      <c r="B22" s="473" t="s">
        <v>443</v>
      </c>
      <c r="C22" s="345"/>
    </row>
    <row r="23" spans="1:3" s="471" customFormat="1" ht="12" customHeight="1">
      <c r="A23" s="14" t="s">
        <v>94</v>
      </c>
      <c r="B23" s="473" t="s">
        <v>444</v>
      </c>
      <c r="C23" s="345"/>
    </row>
    <row r="24" spans="1:3" s="471" customFormat="1" ht="12" customHeight="1">
      <c r="A24" s="14" t="s">
        <v>177</v>
      </c>
      <c r="B24" s="473" t="s">
        <v>276</v>
      </c>
      <c r="C24" s="345">
        <v>341696</v>
      </c>
    </row>
    <row r="25" spans="1:3" s="471" customFormat="1" ht="12" customHeight="1" thickBot="1">
      <c r="A25" s="16" t="s">
        <v>178</v>
      </c>
      <c r="B25" s="474" t="s">
        <v>277</v>
      </c>
      <c r="C25" s="347">
        <v>341696</v>
      </c>
    </row>
    <row r="26" spans="1:3" s="471" customFormat="1" ht="12" customHeight="1" thickBot="1">
      <c r="A26" s="20" t="s">
        <v>179</v>
      </c>
      <c r="B26" s="21" t="s">
        <v>278</v>
      </c>
      <c r="C26" s="349">
        <f>+C27+C31+C32+C33</f>
        <v>26974</v>
      </c>
    </row>
    <row r="27" spans="1:3" s="471" customFormat="1" ht="12" customHeight="1">
      <c r="A27" s="15" t="s">
        <v>279</v>
      </c>
      <c r="B27" s="472" t="s">
        <v>459</v>
      </c>
      <c r="C27" s="467">
        <f>+C28+C29+C30</f>
        <v>19474</v>
      </c>
    </row>
    <row r="28" spans="1:3" s="471" customFormat="1" ht="12" customHeight="1">
      <c r="A28" s="14" t="s">
        <v>280</v>
      </c>
      <c r="B28" s="473" t="s">
        <v>285</v>
      </c>
      <c r="C28" s="345"/>
    </row>
    <row r="29" spans="1:3" s="471" customFormat="1" ht="12" customHeight="1">
      <c r="A29" s="14" t="s">
        <v>281</v>
      </c>
      <c r="B29" s="473" t="s">
        <v>286</v>
      </c>
      <c r="C29" s="345"/>
    </row>
    <row r="30" spans="1:3" s="471" customFormat="1" ht="12" customHeight="1">
      <c r="A30" s="14" t="s">
        <v>457</v>
      </c>
      <c r="B30" s="548" t="s">
        <v>458</v>
      </c>
      <c r="C30" s="345">
        <v>19474</v>
      </c>
    </row>
    <row r="31" spans="1:3" s="471" customFormat="1" ht="12" customHeight="1">
      <c r="A31" s="14" t="s">
        <v>282</v>
      </c>
      <c r="B31" s="473" t="s">
        <v>287</v>
      </c>
      <c r="C31" s="345">
        <v>6500</v>
      </c>
    </row>
    <row r="32" spans="1:3" s="471" customFormat="1" ht="12" customHeight="1">
      <c r="A32" s="14" t="s">
        <v>283</v>
      </c>
      <c r="B32" s="473" t="s">
        <v>288</v>
      </c>
      <c r="C32" s="345">
        <v>500</v>
      </c>
    </row>
    <row r="33" spans="1:3" s="471" customFormat="1" ht="12" customHeight="1" thickBot="1">
      <c r="A33" s="16" t="s">
        <v>284</v>
      </c>
      <c r="B33" s="474" t="s">
        <v>289</v>
      </c>
      <c r="C33" s="347">
        <v>500</v>
      </c>
    </row>
    <row r="34" spans="1:3" s="471" customFormat="1" ht="12" customHeight="1" thickBot="1">
      <c r="A34" s="20" t="s">
        <v>23</v>
      </c>
      <c r="B34" s="21" t="s">
        <v>454</v>
      </c>
      <c r="C34" s="343">
        <f>SUM(C35:C45)</f>
        <v>49622</v>
      </c>
    </row>
    <row r="35" spans="1:3" s="471" customFormat="1" ht="12" customHeight="1">
      <c r="A35" s="15" t="s">
        <v>95</v>
      </c>
      <c r="B35" s="472" t="s">
        <v>292</v>
      </c>
      <c r="C35" s="346"/>
    </row>
    <row r="36" spans="1:3" s="471" customFormat="1" ht="12" customHeight="1">
      <c r="A36" s="14" t="s">
        <v>96</v>
      </c>
      <c r="B36" s="473" t="s">
        <v>293</v>
      </c>
      <c r="C36" s="345">
        <v>18394</v>
      </c>
    </row>
    <row r="37" spans="1:3" s="471" customFormat="1" ht="12" customHeight="1">
      <c r="A37" s="14" t="s">
        <v>97</v>
      </c>
      <c r="B37" s="473" t="s">
        <v>294</v>
      </c>
      <c r="C37" s="345"/>
    </row>
    <row r="38" spans="1:3" s="471" customFormat="1" ht="12" customHeight="1">
      <c r="A38" s="14" t="s">
        <v>181</v>
      </c>
      <c r="B38" s="473" t="s">
        <v>295</v>
      </c>
      <c r="C38" s="345">
        <v>17200</v>
      </c>
    </row>
    <row r="39" spans="1:3" s="471" customFormat="1" ht="12" customHeight="1">
      <c r="A39" s="14" t="s">
        <v>182</v>
      </c>
      <c r="B39" s="473" t="s">
        <v>296</v>
      </c>
      <c r="C39" s="345"/>
    </row>
    <row r="40" spans="1:3" s="471" customFormat="1" ht="12" customHeight="1">
      <c r="A40" s="14" t="s">
        <v>183</v>
      </c>
      <c r="B40" s="473" t="s">
        <v>297</v>
      </c>
      <c r="C40" s="345">
        <v>4707</v>
      </c>
    </row>
    <row r="41" spans="1:3" s="471" customFormat="1" ht="12" customHeight="1">
      <c r="A41" s="14" t="s">
        <v>184</v>
      </c>
      <c r="B41" s="473" t="s">
        <v>298</v>
      </c>
      <c r="C41" s="345">
        <v>9321</v>
      </c>
    </row>
    <row r="42" spans="1:3" s="471" customFormat="1" ht="12" customHeight="1">
      <c r="A42" s="14" t="s">
        <v>185</v>
      </c>
      <c r="B42" s="473" t="s">
        <v>299</v>
      </c>
      <c r="C42" s="345"/>
    </row>
    <row r="43" spans="1:3" s="471" customFormat="1" ht="12" customHeight="1">
      <c r="A43" s="14" t="s">
        <v>290</v>
      </c>
      <c r="B43" s="473" t="s">
        <v>300</v>
      </c>
      <c r="C43" s="348"/>
    </row>
    <row r="44" spans="1:3" s="471" customFormat="1" ht="12" customHeight="1">
      <c r="A44" s="16" t="s">
        <v>291</v>
      </c>
      <c r="B44" s="474" t="s">
        <v>456</v>
      </c>
      <c r="C44" s="458"/>
    </row>
    <row r="45" spans="1:3" s="471" customFormat="1" ht="12" customHeight="1" thickBot="1">
      <c r="A45" s="16" t="s">
        <v>455</v>
      </c>
      <c r="B45" s="340" t="s">
        <v>301</v>
      </c>
      <c r="C45" s="458"/>
    </row>
    <row r="46" spans="1:3" s="471" customFormat="1" ht="12" customHeight="1" thickBot="1">
      <c r="A46" s="20" t="s">
        <v>24</v>
      </c>
      <c r="B46" s="21" t="s">
        <v>302</v>
      </c>
      <c r="C46" s="343">
        <f>SUM(C47:C51)</f>
        <v>0</v>
      </c>
    </row>
    <row r="47" spans="1:3" s="471" customFormat="1" ht="12" customHeight="1">
      <c r="A47" s="15" t="s">
        <v>98</v>
      </c>
      <c r="B47" s="472" t="s">
        <v>306</v>
      </c>
      <c r="C47" s="519"/>
    </row>
    <row r="48" spans="1:3" s="471" customFormat="1" ht="12" customHeight="1">
      <c r="A48" s="14" t="s">
        <v>99</v>
      </c>
      <c r="B48" s="473" t="s">
        <v>307</v>
      </c>
      <c r="C48" s="348"/>
    </row>
    <row r="49" spans="1:3" s="471" customFormat="1" ht="12" customHeight="1">
      <c r="A49" s="14" t="s">
        <v>303</v>
      </c>
      <c r="B49" s="473" t="s">
        <v>308</v>
      </c>
      <c r="C49" s="348"/>
    </row>
    <row r="50" spans="1:3" s="471" customFormat="1" ht="12" customHeight="1">
      <c r="A50" s="14" t="s">
        <v>304</v>
      </c>
      <c r="B50" s="473" t="s">
        <v>309</v>
      </c>
      <c r="C50" s="348"/>
    </row>
    <row r="51" spans="1:3" s="471" customFormat="1" ht="12" customHeight="1" thickBot="1">
      <c r="A51" s="16" t="s">
        <v>305</v>
      </c>
      <c r="B51" s="340" t="s">
        <v>310</v>
      </c>
      <c r="C51" s="458"/>
    </row>
    <row r="52" spans="1:3" s="471" customFormat="1" ht="12" customHeight="1" thickBot="1">
      <c r="A52" s="20" t="s">
        <v>186</v>
      </c>
      <c r="B52" s="21" t="s">
        <v>311</v>
      </c>
      <c r="C52" s="343">
        <f>SUM(C53:C55)</f>
        <v>0</v>
      </c>
    </row>
    <row r="53" spans="1:3" s="471" customFormat="1" ht="12" customHeight="1">
      <c r="A53" s="15" t="s">
        <v>100</v>
      </c>
      <c r="B53" s="472" t="s">
        <v>312</v>
      </c>
      <c r="C53" s="346"/>
    </row>
    <row r="54" spans="1:3" s="471" customFormat="1" ht="12" customHeight="1">
      <c r="A54" s="14" t="s">
        <v>101</v>
      </c>
      <c r="B54" s="473" t="s">
        <v>445</v>
      </c>
      <c r="C54" s="345"/>
    </row>
    <row r="55" spans="1:3" s="471" customFormat="1" ht="12" customHeight="1">
      <c r="A55" s="14" t="s">
        <v>315</v>
      </c>
      <c r="B55" s="473" t="s">
        <v>313</v>
      </c>
      <c r="C55" s="345"/>
    </row>
    <row r="56" spans="1:3" s="471" customFormat="1" ht="12" customHeight="1" thickBot="1">
      <c r="A56" s="16" t="s">
        <v>316</v>
      </c>
      <c r="B56" s="340" t="s">
        <v>314</v>
      </c>
      <c r="C56" s="347"/>
    </row>
    <row r="57" spans="1:3" s="471" customFormat="1" ht="12" customHeight="1" thickBot="1">
      <c r="A57" s="20" t="s">
        <v>26</v>
      </c>
      <c r="B57" s="338" t="s">
        <v>317</v>
      </c>
      <c r="C57" s="343">
        <f>SUM(C58:C60)</f>
        <v>50259</v>
      </c>
    </row>
    <row r="58" spans="1:3" s="471" customFormat="1" ht="12" customHeight="1">
      <c r="A58" s="15" t="s">
        <v>187</v>
      </c>
      <c r="B58" s="472" t="s">
        <v>319</v>
      </c>
      <c r="C58" s="348"/>
    </row>
    <row r="59" spans="1:3" s="471" customFormat="1" ht="12" customHeight="1">
      <c r="A59" s="14" t="s">
        <v>188</v>
      </c>
      <c r="B59" s="473" t="s">
        <v>446</v>
      </c>
      <c r="C59" s="348"/>
    </row>
    <row r="60" spans="1:3" s="471" customFormat="1" ht="12" customHeight="1">
      <c r="A60" s="14" t="s">
        <v>239</v>
      </c>
      <c r="B60" s="473" t="s">
        <v>320</v>
      </c>
      <c r="C60" s="348">
        <v>50259</v>
      </c>
    </row>
    <row r="61" spans="1:3" s="471" customFormat="1" ht="12" customHeight="1" thickBot="1">
      <c r="A61" s="16" t="s">
        <v>318</v>
      </c>
      <c r="B61" s="340" t="s">
        <v>321</v>
      </c>
      <c r="C61" s="348"/>
    </row>
    <row r="62" spans="1:3" s="471" customFormat="1" ht="12" customHeight="1" thickBot="1">
      <c r="A62" s="555" t="s">
        <v>499</v>
      </c>
      <c r="B62" s="21" t="s">
        <v>322</v>
      </c>
      <c r="C62" s="349">
        <f>+C5+C12+C19+C26+C34+C46+C52+C57</f>
        <v>834466</v>
      </c>
    </row>
    <row r="63" spans="1:3" s="471" customFormat="1" ht="12" customHeight="1" thickBot="1">
      <c r="A63" s="522" t="s">
        <v>323</v>
      </c>
      <c r="B63" s="338" t="s">
        <v>324</v>
      </c>
      <c r="C63" s="343">
        <f>SUM(C64:C66)</f>
        <v>44000</v>
      </c>
    </row>
    <row r="64" spans="1:3" s="471" customFormat="1" ht="12" customHeight="1">
      <c r="A64" s="15" t="s">
        <v>355</v>
      </c>
      <c r="B64" s="472" t="s">
        <v>325</v>
      </c>
      <c r="C64" s="348"/>
    </row>
    <row r="65" spans="1:3" s="471" customFormat="1" ht="12" customHeight="1">
      <c r="A65" s="14" t="s">
        <v>364</v>
      </c>
      <c r="B65" s="473" t="s">
        <v>326</v>
      </c>
      <c r="C65" s="348"/>
    </row>
    <row r="66" spans="1:3" s="471" customFormat="1" ht="12" customHeight="1" thickBot="1">
      <c r="A66" s="16" t="s">
        <v>365</v>
      </c>
      <c r="B66" s="549" t="s">
        <v>484</v>
      </c>
      <c r="C66" s="348">
        <v>44000</v>
      </c>
    </row>
    <row r="67" spans="1:3" s="471" customFormat="1" ht="12" customHeight="1" thickBot="1">
      <c r="A67" s="522" t="s">
        <v>328</v>
      </c>
      <c r="B67" s="338" t="s">
        <v>329</v>
      </c>
      <c r="C67" s="343">
        <f>SUM(C68:C71)</f>
        <v>0</v>
      </c>
    </row>
    <row r="68" spans="1:3" s="471" customFormat="1" ht="12" customHeight="1">
      <c r="A68" s="15" t="s">
        <v>155</v>
      </c>
      <c r="B68" s="472" t="s">
        <v>330</v>
      </c>
      <c r="C68" s="348"/>
    </row>
    <row r="69" spans="1:3" s="471" customFormat="1" ht="12" customHeight="1">
      <c r="A69" s="14" t="s">
        <v>156</v>
      </c>
      <c r="B69" s="473" t="s">
        <v>331</v>
      </c>
      <c r="C69" s="348"/>
    </row>
    <row r="70" spans="1:3" s="471" customFormat="1" ht="12" customHeight="1">
      <c r="A70" s="14" t="s">
        <v>356</v>
      </c>
      <c r="B70" s="473" t="s">
        <v>332</v>
      </c>
      <c r="C70" s="348"/>
    </row>
    <row r="71" spans="1:3" s="471" customFormat="1" ht="12" customHeight="1" thickBot="1">
      <c r="A71" s="16" t="s">
        <v>357</v>
      </c>
      <c r="B71" s="340" t="s">
        <v>333</v>
      </c>
      <c r="C71" s="348"/>
    </row>
    <row r="72" spans="1:3" s="471" customFormat="1" ht="12" customHeight="1" thickBot="1">
      <c r="A72" s="522" t="s">
        <v>334</v>
      </c>
      <c r="B72" s="338" t="s">
        <v>335</v>
      </c>
      <c r="C72" s="343">
        <f>SUM(C73:C74)</f>
        <v>0</v>
      </c>
    </row>
    <row r="73" spans="1:3" s="471" customFormat="1" ht="12" customHeight="1">
      <c r="A73" s="15" t="s">
        <v>358</v>
      </c>
      <c r="B73" s="472" t="s">
        <v>336</v>
      </c>
      <c r="C73" s="348"/>
    </row>
    <row r="74" spans="1:3" s="471" customFormat="1" ht="12" customHeight="1" thickBot="1">
      <c r="A74" s="16" t="s">
        <v>359</v>
      </c>
      <c r="B74" s="340" t="s">
        <v>337</v>
      </c>
      <c r="C74" s="348"/>
    </row>
    <row r="75" spans="1:3" s="471" customFormat="1" ht="12" customHeight="1" thickBot="1">
      <c r="A75" s="522" t="s">
        <v>338</v>
      </c>
      <c r="B75" s="338" t="s">
        <v>339</v>
      </c>
      <c r="C75" s="343">
        <f>SUM(C76:C78)</f>
        <v>57628</v>
      </c>
    </row>
    <row r="76" spans="1:3" s="471" customFormat="1" ht="12" customHeight="1">
      <c r="A76" s="15" t="s">
        <v>360</v>
      </c>
      <c r="B76" s="472" t="s">
        <v>340</v>
      </c>
      <c r="C76" s="348"/>
    </row>
    <row r="77" spans="1:3" s="471" customFormat="1" ht="12" customHeight="1">
      <c r="A77" s="14" t="s">
        <v>361</v>
      </c>
      <c r="B77" s="473" t="s">
        <v>341</v>
      </c>
      <c r="C77" s="348"/>
    </row>
    <row r="78" spans="1:3" s="471" customFormat="1" ht="12" customHeight="1" thickBot="1">
      <c r="A78" s="16" t="s">
        <v>362</v>
      </c>
      <c r="B78" s="340" t="s">
        <v>577</v>
      </c>
      <c r="C78" s="348">
        <v>57628</v>
      </c>
    </row>
    <row r="79" spans="1:3" s="471" customFormat="1" ht="12" customHeight="1" thickBot="1">
      <c r="A79" s="522" t="s">
        <v>343</v>
      </c>
      <c r="B79" s="338" t="s">
        <v>363</v>
      </c>
      <c r="C79" s="343">
        <f>SUM(C80:C83)</f>
        <v>0</v>
      </c>
    </row>
    <row r="80" spans="1:3" s="471" customFormat="1" ht="12" customHeight="1">
      <c r="A80" s="476" t="s">
        <v>344</v>
      </c>
      <c r="B80" s="472" t="s">
        <v>345</v>
      </c>
      <c r="C80" s="348"/>
    </row>
    <row r="81" spans="1:3" s="471" customFormat="1" ht="12" customHeight="1">
      <c r="A81" s="477" t="s">
        <v>346</v>
      </c>
      <c r="B81" s="473" t="s">
        <v>347</v>
      </c>
      <c r="C81" s="348"/>
    </row>
    <row r="82" spans="1:3" s="471" customFormat="1" ht="12" customHeight="1">
      <c r="A82" s="477" t="s">
        <v>348</v>
      </c>
      <c r="B82" s="473" t="s">
        <v>349</v>
      </c>
      <c r="C82" s="348"/>
    </row>
    <row r="83" spans="1:3" s="471" customFormat="1" ht="12" customHeight="1" thickBot="1">
      <c r="A83" s="478" t="s">
        <v>350</v>
      </c>
      <c r="B83" s="340" t="s">
        <v>351</v>
      </c>
      <c r="C83" s="348"/>
    </row>
    <row r="84" spans="1:3" s="471" customFormat="1" ht="12" customHeight="1" thickBot="1">
      <c r="A84" s="522" t="s">
        <v>352</v>
      </c>
      <c r="B84" s="338" t="s">
        <v>498</v>
      </c>
      <c r="C84" s="520"/>
    </row>
    <row r="85" spans="1:3" s="471" customFormat="1" ht="13.5" customHeight="1" thickBot="1">
      <c r="A85" s="522" t="s">
        <v>354</v>
      </c>
      <c r="B85" s="338" t="s">
        <v>353</v>
      </c>
      <c r="C85" s="520"/>
    </row>
    <row r="86" spans="1:3" s="471" customFormat="1" ht="15.75" customHeight="1" thickBot="1">
      <c r="A86" s="522" t="s">
        <v>366</v>
      </c>
      <c r="B86" s="479" t="s">
        <v>501</v>
      </c>
      <c r="C86" s="349">
        <f>+C63+C67+C72+C75+C79+C85+C84</f>
        <v>101628</v>
      </c>
    </row>
    <row r="87" spans="1:3" s="471" customFormat="1" ht="16.5" customHeight="1" thickBot="1">
      <c r="A87" s="523" t="s">
        <v>500</v>
      </c>
      <c r="B87" s="480" t="s">
        <v>502</v>
      </c>
      <c r="C87" s="349">
        <f>+C62+C86</f>
        <v>936094</v>
      </c>
    </row>
    <row r="88" spans="1:3" s="471" customFormat="1" ht="83.25" customHeight="1">
      <c r="A88" s="5"/>
      <c r="B88" s="6"/>
      <c r="C88" s="350"/>
    </row>
    <row r="89" spans="1:3" ht="16.5" customHeight="1">
      <c r="A89" s="597" t="s">
        <v>48</v>
      </c>
      <c r="B89" s="597"/>
      <c r="C89" s="597"/>
    </row>
    <row r="90" spans="1:3" s="481" customFormat="1" ht="16.5" customHeight="1" thickBot="1">
      <c r="A90" s="598" t="s">
        <v>159</v>
      </c>
      <c r="B90" s="598"/>
      <c r="C90" s="169" t="s">
        <v>238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0" customFormat="1" ht="12" customHeight="1" thickBot="1">
      <c r="A92" s="37" t="s">
        <v>516</v>
      </c>
      <c r="B92" s="38" t="s">
        <v>517</v>
      </c>
      <c r="C92" s="39" t="s">
        <v>518</v>
      </c>
    </row>
    <row r="93" spans="1:3" ht="12" customHeight="1" thickBot="1">
      <c r="A93" s="22" t="s">
        <v>19</v>
      </c>
      <c r="B93" s="31" t="s">
        <v>460</v>
      </c>
      <c r="C93" s="342">
        <f>C94+C95+C96+C97+C98+C111</f>
        <v>440290</v>
      </c>
    </row>
    <row r="94" spans="1:3" ht="12" customHeight="1">
      <c r="A94" s="17" t="s">
        <v>102</v>
      </c>
      <c r="B94" s="10" t="s">
        <v>50</v>
      </c>
      <c r="C94" s="344">
        <v>138631</v>
      </c>
    </row>
    <row r="95" spans="1:3" ht="12" customHeight="1">
      <c r="A95" s="14" t="s">
        <v>103</v>
      </c>
      <c r="B95" s="8" t="s">
        <v>189</v>
      </c>
      <c r="C95" s="345">
        <v>27501</v>
      </c>
    </row>
    <row r="96" spans="1:3" ht="12" customHeight="1">
      <c r="A96" s="14" t="s">
        <v>104</v>
      </c>
      <c r="B96" s="8" t="s">
        <v>145</v>
      </c>
      <c r="C96" s="347">
        <v>133714</v>
      </c>
    </row>
    <row r="97" spans="1:3" ht="12" customHeight="1">
      <c r="A97" s="14" t="s">
        <v>105</v>
      </c>
      <c r="B97" s="11" t="s">
        <v>190</v>
      </c>
      <c r="C97" s="347">
        <v>15864</v>
      </c>
    </row>
    <row r="98" spans="1:3" ht="12" customHeight="1">
      <c r="A98" s="14" t="s">
        <v>116</v>
      </c>
      <c r="B98" s="19" t="s">
        <v>191</v>
      </c>
      <c r="C98" s="347">
        <v>124580</v>
      </c>
    </row>
    <row r="99" spans="1:3" ht="12" customHeight="1">
      <c r="A99" s="14" t="s">
        <v>106</v>
      </c>
      <c r="B99" s="8" t="s">
        <v>465</v>
      </c>
      <c r="C99" s="347"/>
    </row>
    <row r="100" spans="1:3" ht="12" customHeight="1">
      <c r="A100" s="14" t="s">
        <v>107</v>
      </c>
      <c r="B100" s="174" t="s">
        <v>464</v>
      </c>
      <c r="C100" s="347"/>
    </row>
    <row r="101" spans="1:3" ht="12" customHeight="1">
      <c r="A101" s="14" t="s">
        <v>117</v>
      </c>
      <c r="B101" s="174" t="s">
        <v>463</v>
      </c>
      <c r="C101" s="347"/>
    </row>
    <row r="102" spans="1:3" ht="12" customHeight="1">
      <c r="A102" s="14" t="s">
        <v>118</v>
      </c>
      <c r="B102" s="172" t="s">
        <v>369</v>
      </c>
      <c r="C102" s="347"/>
    </row>
    <row r="103" spans="1:3" ht="12" customHeight="1">
      <c r="A103" s="14" t="s">
        <v>119</v>
      </c>
      <c r="B103" s="173" t="s">
        <v>370</v>
      </c>
      <c r="C103" s="347"/>
    </row>
    <row r="104" spans="1:3" ht="12" customHeight="1">
      <c r="A104" s="14" t="s">
        <v>120</v>
      </c>
      <c r="B104" s="173" t="s">
        <v>371</v>
      </c>
      <c r="C104" s="347"/>
    </row>
    <row r="105" spans="1:3" ht="12" customHeight="1">
      <c r="A105" s="14" t="s">
        <v>122</v>
      </c>
      <c r="B105" s="172" t="s">
        <v>372</v>
      </c>
      <c r="C105" s="347">
        <v>124580</v>
      </c>
    </row>
    <row r="106" spans="1:3" ht="12" customHeight="1">
      <c r="A106" s="14" t="s">
        <v>192</v>
      </c>
      <c r="B106" s="172" t="s">
        <v>373</v>
      </c>
      <c r="C106" s="347"/>
    </row>
    <row r="107" spans="1:3" ht="12" customHeight="1">
      <c r="A107" s="14" t="s">
        <v>367</v>
      </c>
      <c r="B107" s="173" t="s">
        <v>374</v>
      </c>
      <c r="C107" s="347"/>
    </row>
    <row r="108" spans="1:3" ht="12" customHeight="1">
      <c r="A108" s="13" t="s">
        <v>368</v>
      </c>
      <c r="B108" s="174" t="s">
        <v>375</v>
      </c>
      <c r="C108" s="347"/>
    </row>
    <row r="109" spans="1:3" ht="12" customHeight="1">
      <c r="A109" s="14" t="s">
        <v>461</v>
      </c>
      <c r="B109" s="174" t="s">
        <v>376</v>
      </c>
      <c r="C109" s="347"/>
    </row>
    <row r="110" spans="1:3" ht="12" customHeight="1">
      <c r="A110" s="16" t="s">
        <v>462</v>
      </c>
      <c r="B110" s="174" t="s">
        <v>377</v>
      </c>
      <c r="C110" s="347"/>
    </row>
    <row r="111" spans="1:3" ht="12" customHeight="1">
      <c r="A111" s="14" t="s">
        <v>466</v>
      </c>
      <c r="B111" s="11" t="s">
        <v>51</v>
      </c>
      <c r="C111" s="345"/>
    </row>
    <row r="112" spans="1:3" ht="12" customHeight="1">
      <c r="A112" s="14" t="s">
        <v>467</v>
      </c>
      <c r="B112" s="8" t="s">
        <v>469</v>
      </c>
      <c r="C112" s="345"/>
    </row>
    <row r="113" spans="1:3" ht="12" customHeight="1" thickBot="1">
      <c r="A113" s="18" t="s">
        <v>468</v>
      </c>
      <c r="B113" s="553" t="s">
        <v>470</v>
      </c>
      <c r="C113" s="351"/>
    </row>
    <row r="114" spans="1:3" ht="12" customHeight="1" thickBot="1">
      <c r="A114" s="550" t="s">
        <v>20</v>
      </c>
      <c r="B114" s="551" t="s">
        <v>378</v>
      </c>
      <c r="C114" s="552">
        <f>+C115+C117+C119</f>
        <v>344018</v>
      </c>
    </row>
    <row r="115" spans="1:3" ht="12" customHeight="1">
      <c r="A115" s="15" t="s">
        <v>108</v>
      </c>
      <c r="B115" s="8" t="s">
        <v>237</v>
      </c>
      <c r="C115" s="346">
        <v>129835</v>
      </c>
    </row>
    <row r="116" spans="1:3" ht="12" customHeight="1">
      <c r="A116" s="15" t="s">
        <v>109</v>
      </c>
      <c r="B116" s="12" t="s">
        <v>382</v>
      </c>
      <c r="C116" s="346">
        <v>107477</v>
      </c>
    </row>
    <row r="117" spans="1:3" ht="12" customHeight="1">
      <c r="A117" s="15" t="s">
        <v>110</v>
      </c>
      <c r="B117" s="12" t="s">
        <v>193</v>
      </c>
      <c r="C117" s="345">
        <v>214183</v>
      </c>
    </row>
    <row r="118" spans="1:3" ht="12" customHeight="1">
      <c r="A118" s="15" t="s">
        <v>111</v>
      </c>
      <c r="B118" s="12" t="s">
        <v>383</v>
      </c>
      <c r="C118" s="312">
        <v>209183</v>
      </c>
    </row>
    <row r="119" spans="1:3" ht="12" customHeight="1">
      <c r="A119" s="15" t="s">
        <v>112</v>
      </c>
      <c r="B119" s="340" t="s">
        <v>240</v>
      </c>
      <c r="C119" s="312"/>
    </row>
    <row r="120" spans="1:3" ht="12" customHeight="1">
      <c r="A120" s="15" t="s">
        <v>121</v>
      </c>
      <c r="B120" s="339" t="s">
        <v>447</v>
      </c>
      <c r="C120" s="312"/>
    </row>
    <row r="121" spans="1:3" ht="12" customHeight="1">
      <c r="A121" s="15" t="s">
        <v>123</v>
      </c>
      <c r="B121" s="468" t="s">
        <v>388</v>
      </c>
      <c r="C121" s="312"/>
    </row>
    <row r="122" spans="1:3" ht="15.75">
      <c r="A122" s="15" t="s">
        <v>194</v>
      </c>
      <c r="B122" s="173" t="s">
        <v>371</v>
      </c>
      <c r="C122" s="312"/>
    </row>
    <row r="123" spans="1:3" ht="12" customHeight="1">
      <c r="A123" s="15" t="s">
        <v>195</v>
      </c>
      <c r="B123" s="173" t="s">
        <v>387</v>
      </c>
      <c r="C123" s="312"/>
    </row>
    <row r="124" spans="1:3" ht="12" customHeight="1">
      <c r="A124" s="15" t="s">
        <v>196</v>
      </c>
      <c r="B124" s="173" t="s">
        <v>386</v>
      </c>
      <c r="C124" s="312"/>
    </row>
    <row r="125" spans="1:3" ht="12" customHeight="1">
      <c r="A125" s="15" t="s">
        <v>379</v>
      </c>
      <c r="B125" s="173" t="s">
        <v>374</v>
      </c>
      <c r="C125" s="312"/>
    </row>
    <row r="126" spans="1:3" ht="12" customHeight="1">
      <c r="A126" s="15" t="s">
        <v>380</v>
      </c>
      <c r="B126" s="173" t="s">
        <v>385</v>
      </c>
      <c r="C126" s="312"/>
    </row>
    <row r="127" spans="1:3" ht="16.5" thickBot="1">
      <c r="A127" s="13" t="s">
        <v>381</v>
      </c>
      <c r="B127" s="173" t="s">
        <v>384</v>
      </c>
      <c r="C127" s="314"/>
    </row>
    <row r="128" spans="1:3" ht="12" customHeight="1" thickBot="1">
      <c r="A128" s="20" t="s">
        <v>21</v>
      </c>
      <c r="B128" s="153" t="s">
        <v>471</v>
      </c>
      <c r="C128" s="343">
        <f>+C93+C114</f>
        <v>784308</v>
      </c>
    </row>
    <row r="129" spans="1:3" ht="12" customHeight="1" thickBot="1">
      <c r="A129" s="20" t="s">
        <v>22</v>
      </c>
      <c r="B129" s="153" t="s">
        <v>472</v>
      </c>
      <c r="C129" s="343">
        <f>+C130+C131+C132</f>
        <v>44000</v>
      </c>
    </row>
    <row r="130" spans="1:3" ht="12" customHeight="1">
      <c r="A130" s="15" t="s">
        <v>279</v>
      </c>
      <c r="B130" s="12" t="s">
        <v>479</v>
      </c>
      <c r="C130" s="312"/>
    </row>
    <row r="131" spans="1:3" ht="12" customHeight="1">
      <c r="A131" s="15" t="s">
        <v>282</v>
      </c>
      <c r="B131" s="12" t="s">
        <v>480</v>
      </c>
      <c r="C131" s="312"/>
    </row>
    <row r="132" spans="1:3" ht="12" customHeight="1" thickBot="1">
      <c r="A132" s="13" t="s">
        <v>283</v>
      </c>
      <c r="B132" s="12" t="s">
        <v>481</v>
      </c>
      <c r="C132" s="312">
        <v>44000</v>
      </c>
    </row>
    <row r="133" spans="1:3" ht="12" customHeight="1" thickBot="1">
      <c r="A133" s="20" t="s">
        <v>23</v>
      </c>
      <c r="B133" s="153" t="s">
        <v>473</v>
      </c>
      <c r="C133" s="343">
        <f>SUM(C134:C139)</f>
        <v>0</v>
      </c>
    </row>
    <row r="134" spans="1:3" ht="12" customHeight="1">
      <c r="A134" s="15" t="s">
        <v>95</v>
      </c>
      <c r="B134" s="9" t="s">
        <v>482</v>
      </c>
      <c r="C134" s="312"/>
    </row>
    <row r="135" spans="1:3" ht="12" customHeight="1">
      <c r="A135" s="15" t="s">
        <v>96</v>
      </c>
      <c r="B135" s="9" t="s">
        <v>474</v>
      </c>
      <c r="C135" s="312"/>
    </row>
    <row r="136" spans="1:3" ht="12" customHeight="1">
      <c r="A136" s="15" t="s">
        <v>97</v>
      </c>
      <c r="B136" s="9" t="s">
        <v>475</v>
      </c>
      <c r="C136" s="312"/>
    </row>
    <row r="137" spans="1:3" ht="12" customHeight="1">
      <c r="A137" s="15" t="s">
        <v>181</v>
      </c>
      <c r="B137" s="9" t="s">
        <v>476</v>
      </c>
      <c r="C137" s="312"/>
    </row>
    <row r="138" spans="1:3" ht="12" customHeight="1">
      <c r="A138" s="15" t="s">
        <v>182</v>
      </c>
      <c r="B138" s="9" t="s">
        <v>477</v>
      </c>
      <c r="C138" s="312"/>
    </row>
    <row r="139" spans="1:3" ht="12" customHeight="1" thickBot="1">
      <c r="A139" s="13" t="s">
        <v>183</v>
      </c>
      <c r="B139" s="9" t="s">
        <v>478</v>
      </c>
      <c r="C139" s="312"/>
    </row>
    <row r="140" spans="1:3" ht="12" customHeight="1" thickBot="1">
      <c r="A140" s="20" t="s">
        <v>24</v>
      </c>
      <c r="B140" s="153" t="s">
        <v>486</v>
      </c>
      <c r="C140" s="349">
        <f>+C141+C142+C143+C144</f>
        <v>107786</v>
      </c>
    </row>
    <row r="141" spans="1:3" ht="12" customHeight="1">
      <c r="A141" s="15" t="s">
        <v>98</v>
      </c>
      <c r="B141" s="9" t="s">
        <v>389</v>
      </c>
      <c r="C141" s="312"/>
    </row>
    <row r="142" spans="1:3" ht="12" customHeight="1">
      <c r="A142" s="15" t="s">
        <v>99</v>
      </c>
      <c r="B142" s="9" t="s">
        <v>390</v>
      </c>
      <c r="C142" s="312"/>
    </row>
    <row r="143" spans="1:3" ht="12" customHeight="1">
      <c r="A143" s="15" t="s">
        <v>303</v>
      </c>
      <c r="B143" s="9" t="s">
        <v>644</v>
      </c>
      <c r="C143" s="312">
        <v>107786</v>
      </c>
    </row>
    <row r="144" spans="1:3" ht="12" customHeight="1" thickBot="1">
      <c r="A144" s="13" t="s">
        <v>304</v>
      </c>
      <c r="B144" s="7" t="s">
        <v>409</v>
      </c>
      <c r="C144" s="312"/>
    </row>
    <row r="145" spans="1:3" ht="12" customHeight="1" thickBot="1">
      <c r="A145" s="20" t="s">
        <v>25</v>
      </c>
      <c r="B145" s="153" t="s">
        <v>488</v>
      </c>
      <c r="C145" s="352">
        <f>SUM(C146:C150)</f>
        <v>0</v>
      </c>
    </row>
    <row r="146" spans="1:3" ht="12" customHeight="1">
      <c r="A146" s="15" t="s">
        <v>100</v>
      </c>
      <c r="B146" s="9" t="s">
        <v>483</v>
      </c>
      <c r="C146" s="312"/>
    </row>
    <row r="147" spans="1:3" ht="12" customHeight="1">
      <c r="A147" s="15" t="s">
        <v>101</v>
      </c>
      <c r="B147" s="9" t="s">
        <v>490</v>
      </c>
      <c r="C147" s="312"/>
    </row>
    <row r="148" spans="1:3" ht="12" customHeight="1">
      <c r="A148" s="15" t="s">
        <v>315</v>
      </c>
      <c r="B148" s="9" t="s">
        <v>485</v>
      </c>
      <c r="C148" s="312"/>
    </row>
    <row r="149" spans="1:3" ht="12" customHeight="1">
      <c r="A149" s="15" t="s">
        <v>316</v>
      </c>
      <c r="B149" s="9" t="s">
        <v>491</v>
      </c>
      <c r="C149" s="312"/>
    </row>
    <row r="150" spans="1:3" ht="12" customHeight="1" thickBot="1">
      <c r="A150" s="15" t="s">
        <v>489</v>
      </c>
      <c r="B150" s="9" t="s">
        <v>492</v>
      </c>
      <c r="C150" s="312"/>
    </row>
    <row r="151" spans="1:3" ht="12" customHeight="1" thickBot="1">
      <c r="A151" s="20" t="s">
        <v>26</v>
      </c>
      <c r="B151" s="153" t="s">
        <v>493</v>
      </c>
      <c r="C151" s="554"/>
    </row>
    <row r="152" spans="1:3" ht="12" customHeight="1" thickBot="1">
      <c r="A152" s="20" t="s">
        <v>27</v>
      </c>
      <c r="B152" s="153" t="s">
        <v>494</v>
      </c>
      <c r="C152" s="554"/>
    </row>
    <row r="153" spans="1:9" ht="15" customHeight="1" thickBot="1">
      <c r="A153" s="20" t="s">
        <v>28</v>
      </c>
      <c r="B153" s="153" t="s">
        <v>496</v>
      </c>
      <c r="C153" s="482">
        <f>+C129+C133+C140+C145+C151+C152</f>
        <v>151786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495</v>
      </c>
      <c r="C154" s="482">
        <f>+C128+C153</f>
        <v>936094</v>
      </c>
    </row>
    <row r="155" ht="7.5" customHeight="1"/>
    <row r="156" spans="1:3" ht="15.75">
      <c r="A156" s="599" t="s">
        <v>391</v>
      </c>
      <c r="B156" s="599"/>
      <c r="C156" s="599"/>
    </row>
    <row r="157" spans="1:3" ht="15" customHeight="1" thickBot="1">
      <c r="A157" s="596" t="s">
        <v>160</v>
      </c>
      <c r="B157" s="596"/>
      <c r="C157" s="353" t="s">
        <v>238</v>
      </c>
    </row>
    <row r="158" spans="1:4" ht="13.5" customHeight="1" thickBot="1">
      <c r="A158" s="20">
        <v>1</v>
      </c>
      <c r="B158" s="30" t="s">
        <v>497</v>
      </c>
      <c r="C158" s="343">
        <f>+C62-C128</f>
        <v>50158</v>
      </c>
      <c r="D158" s="485"/>
    </row>
    <row r="159" spans="1:3" ht="27.75" customHeight="1" thickBot="1">
      <c r="A159" s="20" t="s">
        <v>20</v>
      </c>
      <c r="B159" s="30" t="s">
        <v>503</v>
      </c>
      <c r="C159" s="343">
        <f>+C86-C153</f>
        <v>-50158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Besenyszög Város Önkormányzat 
2015. ÉVI KÖLTSÉGVETÉS
KÖTELEZŐ FELADATAINAK MÉRLEGE &amp;R&amp;"Times New Roman CE,Félkövér dőlt"&amp;11 1.2. melléklet a 4/2015. (III. 2.)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E130" sqref="E130"/>
    </sheetView>
  </sheetViews>
  <sheetFormatPr defaultColWidth="9.00390625" defaultRowHeight="12.75"/>
  <cols>
    <col min="1" max="1" width="9.00390625" style="437" customWidth="1"/>
    <col min="2" max="2" width="75.875" style="437" customWidth="1"/>
    <col min="3" max="3" width="15.50390625" style="438" customWidth="1"/>
    <col min="4" max="5" width="15.50390625" style="437" customWidth="1"/>
    <col min="6" max="6" width="9.00390625" style="44" customWidth="1"/>
    <col min="7" max="16384" width="9.375" style="44" customWidth="1"/>
  </cols>
  <sheetData>
    <row r="1" spans="1:5" ht="15.75" customHeight="1">
      <c r="A1" s="597" t="s">
        <v>16</v>
      </c>
      <c r="B1" s="597"/>
      <c r="C1" s="597"/>
      <c r="D1" s="597"/>
      <c r="E1" s="597"/>
    </row>
    <row r="2" spans="1:5" ht="15.75" customHeight="1" thickBot="1">
      <c r="A2" s="596" t="s">
        <v>158</v>
      </c>
      <c r="B2" s="596"/>
      <c r="D2" s="170"/>
      <c r="E2" s="353" t="s">
        <v>238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+CONCATENATE(LEFT(ÖSSZEFÜGGÉSEK!A5,4)-2,". évi tény")</f>
        <v>2013. évi tény</v>
      </c>
      <c r="D3" s="460" t="str">
        <f>+CONCATENATE(LEFT(ÖSSZEFÜGGÉSEK!A5,4)-1,". évi várható")</f>
        <v>2014. évi várható</v>
      </c>
      <c r="E3" s="192" t="str">
        <f>+'1.1.sz.mell.'!C3</f>
        <v>2015. évi előirányzat</v>
      </c>
    </row>
    <row r="4" spans="1:5" s="46" customFormat="1" ht="12" customHeight="1" thickBot="1">
      <c r="A4" s="37" t="s">
        <v>516</v>
      </c>
      <c r="B4" s="38" t="s">
        <v>517</v>
      </c>
      <c r="C4" s="38" t="s">
        <v>518</v>
      </c>
      <c r="D4" s="38" t="s">
        <v>520</v>
      </c>
      <c r="E4" s="506" t="s">
        <v>519</v>
      </c>
    </row>
    <row r="5" spans="1:5" s="1" customFormat="1" ht="12" customHeight="1" thickBot="1">
      <c r="A5" s="20" t="s">
        <v>19</v>
      </c>
      <c r="B5" s="21" t="s">
        <v>263</v>
      </c>
      <c r="C5" s="452">
        <f>+C6+C7+C8+C9+C10+C11</f>
        <v>327556</v>
      </c>
      <c r="D5" s="452">
        <f>+D6+D7+D8+D9+D10+D11</f>
        <v>271559</v>
      </c>
      <c r="E5" s="311">
        <f>+E6+E7+E8+E9+E10+E11</f>
        <v>223332</v>
      </c>
    </row>
    <row r="6" spans="1:5" s="1" customFormat="1" ht="12" customHeight="1">
      <c r="A6" s="15" t="s">
        <v>102</v>
      </c>
      <c r="B6" s="472" t="s">
        <v>264</v>
      </c>
      <c r="C6" s="454">
        <v>52268</v>
      </c>
      <c r="D6" s="454">
        <v>141063</v>
      </c>
      <c r="E6" s="313">
        <v>128957</v>
      </c>
    </row>
    <row r="7" spans="1:5" s="1" customFormat="1" ht="12" customHeight="1">
      <c r="A7" s="14" t="s">
        <v>103</v>
      </c>
      <c r="B7" s="473" t="s">
        <v>265</v>
      </c>
      <c r="C7" s="453">
        <v>76931</v>
      </c>
      <c r="D7" s="453">
        <v>66164</v>
      </c>
      <c r="E7" s="312">
        <v>74418</v>
      </c>
    </row>
    <row r="8" spans="1:5" s="1" customFormat="1" ht="12" customHeight="1">
      <c r="A8" s="14" t="s">
        <v>104</v>
      </c>
      <c r="B8" s="473" t="s">
        <v>266</v>
      </c>
      <c r="C8" s="453">
        <v>37777</v>
      </c>
      <c r="D8" s="453">
        <v>23961</v>
      </c>
      <c r="E8" s="312">
        <v>15864</v>
      </c>
    </row>
    <row r="9" spans="1:5" s="1" customFormat="1" ht="12" customHeight="1">
      <c r="A9" s="14" t="s">
        <v>105</v>
      </c>
      <c r="B9" s="473" t="s">
        <v>267</v>
      </c>
      <c r="C9" s="453">
        <v>3986</v>
      </c>
      <c r="D9" s="453">
        <v>3899</v>
      </c>
      <c r="E9" s="312">
        <v>3869</v>
      </c>
    </row>
    <row r="10" spans="1:5" s="1" customFormat="1" ht="12" customHeight="1">
      <c r="A10" s="14" t="s">
        <v>154</v>
      </c>
      <c r="B10" s="339" t="s">
        <v>452</v>
      </c>
      <c r="C10" s="453">
        <v>156594</v>
      </c>
      <c r="D10" s="453">
        <v>34030</v>
      </c>
      <c r="E10" s="312">
        <v>224</v>
      </c>
    </row>
    <row r="11" spans="1:5" s="1" customFormat="1" ht="12" customHeight="1" thickBot="1">
      <c r="A11" s="16" t="s">
        <v>106</v>
      </c>
      <c r="B11" s="340" t="s">
        <v>453</v>
      </c>
      <c r="C11" s="453"/>
      <c r="D11" s="453">
        <v>2442</v>
      </c>
      <c r="E11" s="312"/>
    </row>
    <row r="12" spans="1:5" s="1" customFormat="1" ht="12" customHeight="1" thickBot="1">
      <c r="A12" s="20" t="s">
        <v>20</v>
      </c>
      <c r="B12" s="338" t="s">
        <v>268</v>
      </c>
      <c r="C12" s="452">
        <f>+C13+C14+C15+C16+C17</f>
        <v>102112</v>
      </c>
      <c r="D12" s="452">
        <f>+D13+D14+D15+D16+D17</f>
        <v>101710</v>
      </c>
      <c r="E12" s="311">
        <f>+E13+E14+E15+E16+E17</f>
        <v>147119</v>
      </c>
    </row>
    <row r="13" spans="1:5" s="1" customFormat="1" ht="12" customHeight="1">
      <c r="A13" s="15" t="s">
        <v>108</v>
      </c>
      <c r="B13" s="472" t="s">
        <v>269</v>
      </c>
      <c r="C13" s="454"/>
      <c r="D13" s="454"/>
      <c r="E13" s="313"/>
    </row>
    <row r="14" spans="1:5" s="1" customFormat="1" ht="12" customHeight="1">
      <c r="A14" s="14" t="s">
        <v>109</v>
      </c>
      <c r="B14" s="473" t="s">
        <v>270</v>
      </c>
      <c r="C14" s="453"/>
      <c r="D14" s="453"/>
      <c r="E14" s="312"/>
    </row>
    <row r="15" spans="1:5" s="1" customFormat="1" ht="12" customHeight="1">
      <c r="A15" s="14" t="s">
        <v>110</v>
      </c>
      <c r="B15" s="473" t="s">
        <v>441</v>
      </c>
      <c r="C15" s="453"/>
      <c r="D15" s="453"/>
      <c r="E15" s="312"/>
    </row>
    <row r="16" spans="1:5" s="1" customFormat="1" ht="12" customHeight="1">
      <c r="A16" s="14" t="s">
        <v>111</v>
      </c>
      <c r="B16" s="473" t="s">
        <v>442</v>
      </c>
      <c r="C16" s="453"/>
      <c r="D16" s="453"/>
      <c r="E16" s="312"/>
    </row>
    <row r="17" spans="1:5" s="1" customFormat="1" ht="12" customHeight="1">
      <c r="A17" s="14" t="s">
        <v>112</v>
      </c>
      <c r="B17" s="473" t="s">
        <v>271</v>
      </c>
      <c r="C17" s="453">
        <v>102112</v>
      </c>
      <c r="D17" s="453">
        <v>101710</v>
      </c>
      <c r="E17" s="312">
        <v>147119</v>
      </c>
    </row>
    <row r="18" spans="1:5" s="1" customFormat="1" ht="12" customHeight="1" thickBot="1">
      <c r="A18" s="16" t="s">
        <v>121</v>
      </c>
      <c r="B18" s="340" t="s">
        <v>272</v>
      </c>
      <c r="C18" s="455">
        <v>32001</v>
      </c>
      <c r="D18" s="455"/>
      <c r="E18" s="314">
        <v>40508</v>
      </c>
    </row>
    <row r="19" spans="1:5" s="1" customFormat="1" ht="12" customHeight="1" thickBot="1">
      <c r="A19" s="20" t="s">
        <v>21</v>
      </c>
      <c r="B19" s="21" t="s">
        <v>273</v>
      </c>
      <c r="C19" s="452">
        <f>+C20+C21+C22+C23+C24</f>
        <v>639265</v>
      </c>
      <c r="D19" s="452">
        <f>+D20+D21+D22+D23+D24</f>
        <v>96043</v>
      </c>
      <c r="E19" s="311">
        <f>+E20+E21+E22+E23+E24</f>
        <v>341696</v>
      </c>
    </row>
    <row r="20" spans="1:5" s="1" customFormat="1" ht="12" customHeight="1">
      <c r="A20" s="15" t="s">
        <v>91</v>
      </c>
      <c r="B20" s="472" t="s">
        <v>274</v>
      </c>
      <c r="C20" s="454">
        <v>630076</v>
      </c>
      <c r="D20" s="454">
        <v>98</v>
      </c>
      <c r="E20" s="313"/>
    </row>
    <row r="21" spans="1:5" s="1" customFormat="1" ht="12" customHeight="1">
      <c r="A21" s="14" t="s">
        <v>92</v>
      </c>
      <c r="B21" s="473" t="s">
        <v>275</v>
      </c>
      <c r="C21" s="453"/>
      <c r="D21" s="453"/>
      <c r="E21" s="312"/>
    </row>
    <row r="22" spans="1:5" s="1" customFormat="1" ht="12" customHeight="1">
      <c r="A22" s="14" t="s">
        <v>93</v>
      </c>
      <c r="B22" s="473" t="s">
        <v>443</v>
      </c>
      <c r="C22" s="453"/>
      <c r="D22" s="453"/>
      <c r="E22" s="312"/>
    </row>
    <row r="23" spans="1:5" s="1" customFormat="1" ht="12" customHeight="1">
      <c r="A23" s="14" t="s">
        <v>94</v>
      </c>
      <c r="B23" s="473" t="s">
        <v>444</v>
      </c>
      <c r="C23" s="453"/>
      <c r="D23" s="453"/>
      <c r="E23" s="312"/>
    </row>
    <row r="24" spans="1:5" s="1" customFormat="1" ht="12" customHeight="1">
      <c r="A24" s="14" t="s">
        <v>177</v>
      </c>
      <c r="B24" s="473" t="s">
        <v>276</v>
      </c>
      <c r="C24" s="453">
        <v>9189</v>
      </c>
      <c r="D24" s="453">
        <v>95945</v>
      </c>
      <c r="E24" s="312">
        <v>341696</v>
      </c>
    </row>
    <row r="25" spans="1:5" s="1" customFormat="1" ht="12" customHeight="1" thickBot="1">
      <c r="A25" s="16" t="s">
        <v>178</v>
      </c>
      <c r="B25" s="474" t="s">
        <v>277</v>
      </c>
      <c r="C25" s="455">
        <v>2882</v>
      </c>
      <c r="D25" s="455">
        <v>95945</v>
      </c>
      <c r="E25" s="314">
        <v>341696</v>
      </c>
    </row>
    <row r="26" spans="1:5" s="1" customFormat="1" ht="12" customHeight="1" thickBot="1">
      <c r="A26" s="20" t="s">
        <v>179</v>
      </c>
      <c r="B26" s="21" t="s">
        <v>278</v>
      </c>
      <c r="C26" s="459">
        <f>+C27+C31+C32+C33</f>
        <v>76509</v>
      </c>
      <c r="D26" s="459">
        <f>+D27+D31+D32+D33</f>
        <v>93407</v>
      </c>
      <c r="E26" s="503">
        <f>+E27+E31+E32+E33</f>
        <v>91000</v>
      </c>
    </row>
    <row r="27" spans="1:5" s="1" customFormat="1" ht="12" customHeight="1">
      <c r="A27" s="15" t="s">
        <v>279</v>
      </c>
      <c r="B27" s="472" t="s">
        <v>459</v>
      </c>
      <c r="C27" s="505">
        <f>+C28+C29+C30</f>
        <v>68640</v>
      </c>
      <c r="D27" s="505">
        <f>+D28+D29+D30</f>
        <v>85425</v>
      </c>
      <c r="E27" s="504">
        <f>+E28+E29+E30</f>
        <v>83500</v>
      </c>
    </row>
    <row r="28" spans="1:5" s="1" customFormat="1" ht="12" customHeight="1">
      <c r="A28" s="14" t="s">
        <v>280</v>
      </c>
      <c r="B28" s="473" t="s">
        <v>285</v>
      </c>
      <c r="C28" s="453"/>
      <c r="D28" s="453"/>
      <c r="E28" s="312"/>
    </row>
    <row r="29" spans="1:5" s="1" customFormat="1" ht="12" customHeight="1">
      <c r="A29" s="14" t="s">
        <v>281</v>
      </c>
      <c r="B29" s="473" t="s">
        <v>286</v>
      </c>
      <c r="C29" s="453"/>
      <c r="D29" s="453"/>
      <c r="E29" s="312"/>
    </row>
    <row r="30" spans="1:5" s="1" customFormat="1" ht="12" customHeight="1">
      <c r="A30" s="14" t="s">
        <v>457</v>
      </c>
      <c r="B30" s="548" t="s">
        <v>458</v>
      </c>
      <c r="C30" s="453">
        <v>68640</v>
      </c>
      <c r="D30" s="453">
        <v>85425</v>
      </c>
      <c r="E30" s="312">
        <v>83500</v>
      </c>
    </row>
    <row r="31" spans="1:5" s="1" customFormat="1" ht="12" customHeight="1">
      <c r="A31" s="14" t="s">
        <v>282</v>
      </c>
      <c r="B31" s="473" t="s">
        <v>287</v>
      </c>
      <c r="C31" s="453">
        <v>6462</v>
      </c>
      <c r="D31" s="453">
        <v>6678</v>
      </c>
      <c r="E31" s="312">
        <v>6500</v>
      </c>
    </row>
    <row r="32" spans="1:5" s="1" customFormat="1" ht="12" customHeight="1">
      <c r="A32" s="14" t="s">
        <v>283</v>
      </c>
      <c r="B32" s="473" t="s">
        <v>288</v>
      </c>
      <c r="C32" s="453"/>
      <c r="D32" s="453">
        <v>595</v>
      </c>
      <c r="E32" s="312">
        <v>500</v>
      </c>
    </row>
    <row r="33" spans="1:5" s="1" customFormat="1" ht="12" customHeight="1" thickBot="1">
      <c r="A33" s="16" t="s">
        <v>284</v>
      </c>
      <c r="B33" s="474" t="s">
        <v>289</v>
      </c>
      <c r="C33" s="455">
        <v>1407</v>
      </c>
      <c r="D33" s="455">
        <v>709</v>
      </c>
      <c r="E33" s="314">
        <v>500</v>
      </c>
    </row>
    <row r="34" spans="1:5" s="1" customFormat="1" ht="12" customHeight="1" thickBot="1">
      <c r="A34" s="20" t="s">
        <v>23</v>
      </c>
      <c r="B34" s="21" t="s">
        <v>454</v>
      </c>
      <c r="C34" s="452">
        <f>SUM(C35:C45)</f>
        <v>96607</v>
      </c>
      <c r="D34" s="452">
        <f>SUM(D35:D45)</f>
        <v>44955</v>
      </c>
      <c r="E34" s="311">
        <f>SUM(E35:E45)</f>
        <v>72123</v>
      </c>
    </row>
    <row r="35" spans="1:5" s="1" customFormat="1" ht="12" customHeight="1">
      <c r="A35" s="15" t="s">
        <v>95</v>
      </c>
      <c r="B35" s="472" t="s">
        <v>292</v>
      </c>
      <c r="C35" s="454">
        <v>62</v>
      </c>
      <c r="D35" s="454">
        <v>115</v>
      </c>
      <c r="E35" s="313"/>
    </row>
    <row r="36" spans="1:5" s="1" customFormat="1" ht="12" customHeight="1">
      <c r="A36" s="14" t="s">
        <v>96</v>
      </c>
      <c r="B36" s="473" t="s">
        <v>293</v>
      </c>
      <c r="C36" s="453">
        <v>23360</v>
      </c>
      <c r="D36" s="453">
        <v>24813</v>
      </c>
      <c r="E36" s="312">
        <v>36188</v>
      </c>
    </row>
    <row r="37" spans="1:5" s="1" customFormat="1" ht="12" customHeight="1">
      <c r="A37" s="14" t="s">
        <v>97</v>
      </c>
      <c r="B37" s="473" t="s">
        <v>294</v>
      </c>
      <c r="C37" s="453"/>
      <c r="D37" s="453">
        <v>350</v>
      </c>
      <c r="E37" s="312"/>
    </row>
    <row r="38" spans="1:5" s="1" customFormat="1" ht="12" customHeight="1">
      <c r="A38" s="14" t="s">
        <v>181</v>
      </c>
      <c r="B38" s="473" t="s">
        <v>295</v>
      </c>
      <c r="C38" s="453">
        <v>10856</v>
      </c>
      <c r="D38" s="453">
        <v>12464</v>
      </c>
      <c r="E38" s="312">
        <v>17200</v>
      </c>
    </row>
    <row r="39" spans="1:5" s="1" customFormat="1" ht="12" customHeight="1">
      <c r="A39" s="14" t="s">
        <v>182</v>
      </c>
      <c r="B39" s="473" t="s">
        <v>296</v>
      </c>
      <c r="C39" s="453">
        <v>36</v>
      </c>
      <c r="D39" s="453"/>
      <c r="E39" s="312"/>
    </row>
    <row r="40" spans="1:5" s="1" customFormat="1" ht="12" customHeight="1">
      <c r="A40" s="14" t="s">
        <v>183</v>
      </c>
      <c r="B40" s="473" t="s">
        <v>297</v>
      </c>
      <c r="C40" s="453">
        <v>9559</v>
      </c>
      <c r="D40" s="453">
        <v>6960</v>
      </c>
      <c r="E40" s="312">
        <v>9414</v>
      </c>
    </row>
    <row r="41" spans="1:5" s="1" customFormat="1" ht="12" customHeight="1">
      <c r="A41" s="14" t="s">
        <v>184</v>
      </c>
      <c r="B41" s="473" t="s">
        <v>298</v>
      </c>
      <c r="C41" s="453"/>
      <c r="D41" s="453"/>
      <c r="E41" s="312">
        <v>9321</v>
      </c>
    </row>
    <row r="42" spans="1:5" s="1" customFormat="1" ht="12" customHeight="1">
      <c r="A42" s="14" t="s">
        <v>185</v>
      </c>
      <c r="B42" s="473" t="s">
        <v>299</v>
      </c>
      <c r="C42" s="453">
        <v>741</v>
      </c>
      <c r="D42" s="453">
        <v>38</v>
      </c>
      <c r="E42" s="312"/>
    </row>
    <row r="43" spans="1:5" s="1" customFormat="1" ht="12" customHeight="1">
      <c r="A43" s="14" t="s">
        <v>290</v>
      </c>
      <c r="B43" s="473" t="s">
        <v>300</v>
      </c>
      <c r="C43" s="456"/>
      <c r="D43" s="456">
        <v>17</v>
      </c>
      <c r="E43" s="315"/>
    </row>
    <row r="44" spans="1:5" s="1" customFormat="1" ht="12" customHeight="1">
      <c r="A44" s="16" t="s">
        <v>291</v>
      </c>
      <c r="B44" s="474" t="s">
        <v>456</v>
      </c>
      <c r="C44" s="457"/>
      <c r="D44" s="457"/>
      <c r="E44" s="316"/>
    </row>
    <row r="45" spans="1:5" s="1" customFormat="1" ht="12" customHeight="1" thickBot="1">
      <c r="A45" s="16" t="s">
        <v>455</v>
      </c>
      <c r="B45" s="340" t="s">
        <v>301</v>
      </c>
      <c r="C45" s="457">
        <v>51993</v>
      </c>
      <c r="D45" s="457">
        <v>198</v>
      </c>
      <c r="E45" s="316"/>
    </row>
    <row r="46" spans="1:5" s="1" customFormat="1" ht="12" customHeight="1" thickBot="1">
      <c r="A46" s="20" t="s">
        <v>24</v>
      </c>
      <c r="B46" s="21" t="s">
        <v>302</v>
      </c>
      <c r="C46" s="452">
        <f>SUM(C47:C51)</f>
        <v>7632</v>
      </c>
      <c r="D46" s="452">
        <f>SUM(D47:D51)</f>
        <v>1552</v>
      </c>
      <c r="E46" s="311">
        <f>SUM(E47:E51)</f>
        <v>0</v>
      </c>
    </row>
    <row r="47" spans="1:5" s="1" customFormat="1" ht="12" customHeight="1">
      <c r="A47" s="15" t="s">
        <v>98</v>
      </c>
      <c r="B47" s="472" t="s">
        <v>306</v>
      </c>
      <c r="C47" s="521"/>
      <c r="D47" s="521"/>
      <c r="E47" s="336"/>
    </row>
    <row r="48" spans="1:5" s="1" customFormat="1" ht="12" customHeight="1">
      <c r="A48" s="14" t="s">
        <v>99</v>
      </c>
      <c r="B48" s="473" t="s">
        <v>307</v>
      </c>
      <c r="C48" s="456">
        <v>4323</v>
      </c>
      <c r="D48" s="456">
        <v>1552</v>
      </c>
      <c r="E48" s="315"/>
    </row>
    <row r="49" spans="1:5" s="1" customFormat="1" ht="12" customHeight="1">
      <c r="A49" s="14" t="s">
        <v>303</v>
      </c>
      <c r="B49" s="473" t="s">
        <v>308</v>
      </c>
      <c r="C49" s="456"/>
      <c r="D49" s="456"/>
      <c r="E49" s="315"/>
    </row>
    <row r="50" spans="1:5" s="1" customFormat="1" ht="12" customHeight="1">
      <c r="A50" s="14" t="s">
        <v>304</v>
      </c>
      <c r="B50" s="473" t="s">
        <v>309</v>
      </c>
      <c r="C50" s="456"/>
      <c r="D50" s="456"/>
      <c r="E50" s="315"/>
    </row>
    <row r="51" spans="1:5" s="1" customFormat="1" ht="12" customHeight="1" thickBot="1">
      <c r="A51" s="16" t="s">
        <v>305</v>
      </c>
      <c r="B51" s="340" t="s">
        <v>576</v>
      </c>
      <c r="C51" s="457">
        <v>3309</v>
      </c>
      <c r="D51" s="457"/>
      <c r="E51" s="316"/>
    </row>
    <row r="52" spans="1:5" s="1" customFormat="1" ht="12" customHeight="1" thickBot="1">
      <c r="A52" s="20" t="s">
        <v>186</v>
      </c>
      <c r="B52" s="21" t="s">
        <v>311</v>
      </c>
      <c r="C52" s="452">
        <f>SUM(C53:C55)</f>
        <v>1803</v>
      </c>
      <c r="D52" s="452">
        <f>SUM(D53:D55)</f>
        <v>8326</v>
      </c>
      <c r="E52" s="311">
        <f>SUM(E53:E55)</f>
        <v>0</v>
      </c>
    </row>
    <row r="53" spans="1:5" s="1" customFormat="1" ht="12" customHeight="1">
      <c r="A53" s="15" t="s">
        <v>100</v>
      </c>
      <c r="B53" s="472" t="s">
        <v>312</v>
      </c>
      <c r="C53" s="454"/>
      <c r="D53" s="454"/>
      <c r="E53" s="313"/>
    </row>
    <row r="54" spans="1:5" s="1" customFormat="1" ht="12" customHeight="1">
      <c r="A54" s="14" t="s">
        <v>101</v>
      </c>
      <c r="B54" s="473" t="s">
        <v>445</v>
      </c>
      <c r="C54" s="453">
        <v>1703</v>
      </c>
      <c r="D54" s="453">
        <v>8326</v>
      </c>
      <c r="E54" s="312"/>
    </row>
    <row r="55" spans="1:5" s="1" customFormat="1" ht="12" customHeight="1">
      <c r="A55" s="14" t="s">
        <v>315</v>
      </c>
      <c r="B55" s="473" t="s">
        <v>313</v>
      </c>
      <c r="C55" s="453">
        <v>100</v>
      </c>
      <c r="D55" s="453"/>
      <c r="E55" s="312"/>
    </row>
    <row r="56" spans="1:5" s="1" customFormat="1" ht="12" customHeight="1" thickBot="1">
      <c r="A56" s="16" t="s">
        <v>316</v>
      </c>
      <c r="B56" s="340" t="s">
        <v>314</v>
      </c>
      <c r="C56" s="455"/>
      <c r="D56" s="455"/>
      <c r="E56" s="314"/>
    </row>
    <row r="57" spans="1:5" s="1" customFormat="1" ht="12" customHeight="1" thickBot="1">
      <c r="A57" s="20" t="s">
        <v>26</v>
      </c>
      <c r="B57" s="338" t="s">
        <v>317</v>
      </c>
      <c r="C57" s="452">
        <f>SUM(C58:C60)</f>
        <v>12598</v>
      </c>
      <c r="D57" s="452">
        <f>SUM(D58:D60)</f>
        <v>54184</v>
      </c>
      <c r="E57" s="311">
        <f>SUM(E58:E60)</f>
        <v>56259</v>
      </c>
    </row>
    <row r="58" spans="1:5" s="1" customFormat="1" ht="12" customHeight="1">
      <c r="A58" s="15" t="s">
        <v>187</v>
      </c>
      <c r="B58" s="472" t="s">
        <v>319</v>
      </c>
      <c r="C58" s="456"/>
      <c r="D58" s="456"/>
      <c r="E58" s="315"/>
    </row>
    <row r="59" spans="1:5" s="1" customFormat="1" ht="12" customHeight="1">
      <c r="A59" s="14" t="s">
        <v>188</v>
      </c>
      <c r="B59" s="473" t="s">
        <v>446</v>
      </c>
      <c r="C59" s="456">
        <v>120</v>
      </c>
      <c r="D59" s="456">
        <v>18160</v>
      </c>
      <c r="E59" s="315">
        <v>6000</v>
      </c>
    </row>
    <row r="60" spans="1:5" s="1" customFormat="1" ht="12" customHeight="1">
      <c r="A60" s="14" t="s">
        <v>239</v>
      </c>
      <c r="B60" s="473" t="s">
        <v>320</v>
      </c>
      <c r="C60" s="456">
        <v>12478</v>
      </c>
      <c r="D60" s="456">
        <v>36024</v>
      </c>
      <c r="E60" s="315">
        <v>50259</v>
      </c>
    </row>
    <row r="61" spans="1:5" s="1" customFormat="1" ht="12" customHeight="1" thickBot="1">
      <c r="A61" s="16" t="s">
        <v>318</v>
      </c>
      <c r="B61" s="340" t="s">
        <v>321</v>
      </c>
      <c r="C61" s="456"/>
      <c r="D61" s="456"/>
      <c r="E61" s="315"/>
    </row>
    <row r="62" spans="1:5" s="1" customFormat="1" ht="12" customHeight="1" thickBot="1">
      <c r="A62" s="555" t="s">
        <v>499</v>
      </c>
      <c r="B62" s="21" t="s">
        <v>322</v>
      </c>
      <c r="C62" s="459">
        <f>+C5+C12+C19+C26+C34+C46+C52+C57</f>
        <v>1264082</v>
      </c>
      <c r="D62" s="459">
        <f>+D5+D12+D19+D26+D34+D46+D52+D57</f>
        <v>671736</v>
      </c>
      <c r="E62" s="503">
        <f>+E5+E12+E19+E26+E34+E46+E52+E57</f>
        <v>931529</v>
      </c>
    </row>
    <row r="63" spans="1:5" s="1" customFormat="1" ht="12" customHeight="1" thickBot="1">
      <c r="A63" s="522" t="s">
        <v>323</v>
      </c>
      <c r="B63" s="338" t="s">
        <v>569</v>
      </c>
      <c r="C63" s="452">
        <f>SUM(C64:C66)</f>
        <v>108051</v>
      </c>
      <c r="D63" s="452">
        <f>SUM(D64:D66)</f>
        <v>0</v>
      </c>
      <c r="E63" s="311">
        <f>SUM(E64:E66)</f>
        <v>44000</v>
      </c>
    </row>
    <row r="64" spans="1:5" s="1" customFormat="1" ht="12" customHeight="1">
      <c r="A64" s="15" t="s">
        <v>355</v>
      </c>
      <c r="B64" s="472" t="s">
        <v>325</v>
      </c>
      <c r="C64" s="456">
        <v>23007</v>
      </c>
      <c r="D64" s="456"/>
      <c r="E64" s="315"/>
    </row>
    <row r="65" spans="1:5" s="1" customFormat="1" ht="12" customHeight="1">
      <c r="A65" s="14" t="s">
        <v>364</v>
      </c>
      <c r="B65" s="473" t="s">
        <v>326</v>
      </c>
      <c r="C65" s="456">
        <v>85044</v>
      </c>
      <c r="D65" s="456"/>
      <c r="E65" s="315"/>
    </row>
    <row r="66" spans="1:5" s="1" customFormat="1" ht="12" customHeight="1" thickBot="1">
      <c r="A66" s="16" t="s">
        <v>365</v>
      </c>
      <c r="B66" s="549" t="s">
        <v>484</v>
      </c>
      <c r="C66" s="456"/>
      <c r="D66" s="456"/>
      <c r="E66" s="315">
        <v>44000</v>
      </c>
    </row>
    <row r="67" spans="1:5" s="1" customFormat="1" ht="12" customHeight="1" thickBot="1">
      <c r="A67" s="522" t="s">
        <v>328</v>
      </c>
      <c r="B67" s="338" t="s">
        <v>329</v>
      </c>
      <c r="C67" s="452">
        <f>SUM(C68:C71)</f>
        <v>0</v>
      </c>
      <c r="D67" s="452">
        <f>SUM(D68:D71)</f>
        <v>0</v>
      </c>
      <c r="E67" s="311">
        <f>SUM(E68:E71)</f>
        <v>0</v>
      </c>
    </row>
    <row r="68" spans="1:5" s="1" customFormat="1" ht="12" customHeight="1">
      <c r="A68" s="15" t="s">
        <v>155</v>
      </c>
      <c r="B68" s="472" t="s">
        <v>330</v>
      </c>
      <c r="C68" s="456"/>
      <c r="D68" s="456"/>
      <c r="E68" s="315"/>
    </row>
    <row r="69" spans="1:7" s="1" customFormat="1" ht="12" customHeight="1">
      <c r="A69" s="14" t="s">
        <v>156</v>
      </c>
      <c r="B69" s="473" t="s">
        <v>331</v>
      </c>
      <c r="C69" s="456"/>
      <c r="D69" s="456"/>
      <c r="E69" s="315"/>
      <c r="G69" s="47"/>
    </row>
    <row r="70" spans="1:5" s="1" customFormat="1" ht="12" customHeight="1">
      <c r="A70" s="14" t="s">
        <v>356</v>
      </c>
      <c r="B70" s="473" t="s">
        <v>332</v>
      </c>
      <c r="C70" s="456"/>
      <c r="D70" s="456"/>
      <c r="E70" s="315"/>
    </row>
    <row r="71" spans="1:5" s="1" customFormat="1" ht="12" customHeight="1" thickBot="1">
      <c r="A71" s="16" t="s">
        <v>357</v>
      </c>
      <c r="B71" s="340" t="s">
        <v>333</v>
      </c>
      <c r="C71" s="456"/>
      <c r="D71" s="456"/>
      <c r="E71" s="315"/>
    </row>
    <row r="72" spans="1:5" s="1" customFormat="1" ht="12" customHeight="1" thickBot="1">
      <c r="A72" s="522" t="s">
        <v>334</v>
      </c>
      <c r="B72" s="338" t="s">
        <v>335</v>
      </c>
      <c r="C72" s="452">
        <f>SUM(C73:C74)</f>
        <v>100000</v>
      </c>
      <c r="D72" s="452">
        <f>SUM(D73:D74)</f>
        <v>0</v>
      </c>
      <c r="E72" s="311">
        <f>SUM(E73:E74)</f>
        <v>0</v>
      </c>
    </row>
    <row r="73" spans="1:5" s="1" customFormat="1" ht="12" customHeight="1">
      <c r="A73" s="15" t="s">
        <v>358</v>
      </c>
      <c r="B73" s="472" t="s">
        <v>336</v>
      </c>
      <c r="C73" s="456">
        <v>100000</v>
      </c>
      <c r="D73" s="456"/>
      <c r="E73" s="315"/>
    </row>
    <row r="74" spans="1:5" s="1" customFormat="1" ht="12" customHeight="1" thickBot="1">
      <c r="A74" s="16" t="s">
        <v>359</v>
      </c>
      <c r="B74" s="472" t="s">
        <v>632</v>
      </c>
      <c r="C74" s="456"/>
      <c r="D74" s="456"/>
      <c r="E74" s="315"/>
    </row>
    <row r="75" spans="1:5" s="1" customFormat="1" ht="12" customHeight="1" thickBot="1">
      <c r="A75" s="522" t="s">
        <v>338</v>
      </c>
      <c r="B75" s="338" t="s">
        <v>339</v>
      </c>
      <c r="C75" s="452">
        <f>SUM(C76:C78)</f>
        <v>142357</v>
      </c>
      <c r="D75" s="452">
        <f>SUM(D76:D78)</f>
        <v>147650</v>
      </c>
      <c r="E75" s="311">
        <f>SUM(E76:E78)</f>
        <v>107786</v>
      </c>
    </row>
    <row r="76" spans="1:5" s="1" customFormat="1" ht="12" customHeight="1">
      <c r="A76" s="15" t="s">
        <v>360</v>
      </c>
      <c r="B76" s="472" t="s">
        <v>340</v>
      </c>
      <c r="C76" s="456"/>
      <c r="D76" s="456">
        <v>7998</v>
      </c>
      <c r="E76" s="315"/>
    </row>
    <row r="77" spans="1:5" s="1" customFormat="1" ht="12" customHeight="1">
      <c r="A77" s="14" t="s">
        <v>361</v>
      </c>
      <c r="B77" s="473" t="s">
        <v>341</v>
      </c>
      <c r="C77" s="456"/>
      <c r="D77" s="456"/>
      <c r="E77" s="315"/>
    </row>
    <row r="78" spans="1:5" s="1" customFormat="1" ht="12" customHeight="1" thickBot="1">
      <c r="A78" s="16" t="s">
        <v>362</v>
      </c>
      <c r="B78" s="340" t="s">
        <v>577</v>
      </c>
      <c r="C78" s="456">
        <v>142357</v>
      </c>
      <c r="D78" s="456">
        <v>139652</v>
      </c>
      <c r="E78" s="315">
        <v>107786</v>
      </c>
    </row>
    <row r="79" spans="1:5" s="1" customFormat="1" ht="12" customHeight="1" thickBot="1">
      <c r="A79" s="522" t="s">
        <v>343</v>
      </c>
      <c r="B79" s="338" t="s">
        <v>363</v>
      </c>
      <c r="C79" s="452">
        <f>SUM(C80:C83)</f>
        <v>0</v>
      </c>
      <c r="D79" s="452">
        <f>SUM(D80:D83)</f>
        <v>0</v>
      </c>
      <c r="E79" s="311">
        <f>SUM(E80:E83)</f>
        <v>0</v>
      </c>
    </row>
    <row r="80" spans="1:5" s="1" customFormat="1" ht="12" customHeight="1">
      <c r="A80" s="476" t="s">
        <v>344</v>
      </c>
      <c r="B80" s="472" t="s">
        <v>345</v>
      </c>
      <c r="C80" s="456"/>
      <c r="D80" s="456"/>
      <c r="E80" s="315"/>
    </row>
    <row r="81" spans="1:5" s="1" customFormat="1" ht="12" customHeight="1">
      <c r="A81" s="477" t="s">
        <v>346</v>
      </c>
      <c r="B81" s="473" t="s">
        <v>347</v>
      </c>
      <c r="C81" s="456"/>
      <c r="D81" s="456"/>
      <c r="E81" s="315"/>
    </row>
    <row r="82" spans="1:5" s="1" customFormat="1" ht="12" customHeight="1">
      <c r="A82" s="477" t="s">
        <v>348</v>
      </c>
      <c r="B82" s="473" t="s">
        <v>349</v>
      </c>
      <c r="C82" s="456"/>
      <c r="D82" s="456"/>
      <c r="E82" s="315"/>
    </row>
    <row r="83" spans="1:5" s="1" customFormat="1" ht="12" customHeight="1" thickBot="1">
      <c r="A83" s="478" t="s">
        <v>350</v>
      </c>
      <c r="B83" s="340" t="s">
        <v>351</v>
      </c>
      <c r="C83" s="456"/>
      <c r="D83" s="456"/>
      <c r="E83" s="315"/>
    </row>
    <row r="84" spans="1:5" s="1" customFormat="1" ht="12" customHeight="1" thickBot="1">
      <c r="A84" s="522" t="s">
        <v>352</v>
      </c>
      <c r="B84" s="338" t="s">
        <v>498</v>
      </c>
      <c r="C84" s="524"/>
      <c r="D84" s="524"/>
      <c r="E84" s="525"/>
    </row>
    <row r="85" spans="1:5" s="1" customFormat="1" ht="12" customHeight="1" thickBot="1">
      <c r="A85" s="522" t="s">
        <v>354</v>
      </c>
      <c r="B85" s="338" t="s">
        <v>353</v>
      </c>
      <c r="C85" s="524"/>
      <c r="D85" s="524"/>
      <c r="E85" s="525"/>
    </row>
    <row r="86" spans="1:5" s="1" customFormat="1" ht="12" customHeight="1" thickBot="1">
      <c r="A86" s="522" t="s">
        <v>366</v>
      </c>
      <c r="B86" s="479" t="s">
        <v>501</v>
      </c>
      <c r="C86" s="459">
        <f>+C63+C67+C72+C75+C79+C85+C84</f>
        <v>350408</v>
      </c>
      <c r="D86" s="459">
        <f>+D63+D67+D72+D75+D79+D85+D84</f>
        <v>147650</v>
      </c>
      <c r="E86" s="503">
        <f>+E63+E67+E72+E75+E79+E85+E84</f>
        <v>151786</v>
      </c>
    </row>
    <row r="87" spans="1:5" s="1" customFormat="1" ht="12" customHeight="1" thickBot="1">
      <c r="A87" s="523" t="s">
        <v>500</v>
      </c>
      <c r="B87" s="480" t="s">
        <v>502</v>
      </c>
      <c r="C87" s="459">
        <f>+C62+C86</f>
        <v>1614490</v>
      </c>
      <c r="D87" s="459">
        <f>+D62+D86</f>
        <v>819386</v>
      </c>
      <c r="E87" s="503">
        <f>+E62+E86</f>
        <v>1083315</v>
      </c>
    </row>
    <row r="88" spans="1:5" s="1" customFormat="1" ht="12" customHeight="1">
      <c r="A88" s="421"/>
      <c r="B88" s="422"/>
      <c r="C88" s="423"/>
      <c r="D88" s="424"/>
      <c r="E88" s="425"/>
    </row>
    <row r="89" spans="1:5" s="1" customFormat="1" ht="12" customHeight="1">
      <c r="A89" s="597" t="s">
        <v>48</v>
      </c>
      <c r="B89" s="597"/>
      <c r="C89" s="597"/>
      <c r="D89" s="597"/>
      <c r="E89" s="597"/>
    </row>
    <row r="90" spans="1:5" s="1" customFormat="1" ht="12" customHeight="1" thickBot="1">
      <c r="A90" s="598" t="s">
        <v>159</v>
      </c>
      <c r="B90" s="598"/>
      <c r="C90" s="438"/>
      <c r="D90" s="170"/>
      <c r="E90" s="353" t="s">
        <v>238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2013. évi tény</v>
      </c>
      <c r="D91" s="24" t="str">
        <f>+D3</f>
        <v>2014. évi várható</v>
      </c>
      <c r="E91" s="192" t="str">
        <f>+E3</f>
        <v>2015. évi előirányzat</v>
      </c>
      <c r="F91" s="178"/>
    </row>
    <row r="92" spans="1:6" s="1" customFormat="1" ht="12" customHeight="1" thickBot="1">
      <c r="A92" s="37" t="s">
        <v>516</v>
      </c>
      <c r="B92" s="38" t="s">
        <v>517</v>
      </c>
      <c r="C92" s="38" t="s">
        <v>518</v>
      </c>
      <c r="D92" s="38" t="s">
        <v>520</v>
      </c>
      <c r="E92" s="506" t="s">
        <v>519</v>
      </c>
      <c r="F92" s="178"/>
    </row>
    <row r="93" spans="1:6" s="1" customFormat="1" ht="15" customHeight="1" thickBot="1">
      <c r="A93" s="22" t="s">
        <v>19</v>
      </c>
      <c r="B93" s="31" t="s">
        <v>460</v>
      </c>
      <c r="C93" s="451">
        <f>C94+C95+C96+C97+C98+C111</f>
        <v>506311</v>
      </c>
      <c r="D93" s="451">
        <f>D94+D95+D96+D97+D98+D111</f>
        <v>472832</v>
      </c>
      <c r="E93" s="559">
        <f>E94+E95+E96+E97+E98+E111</f>
        <v>520485</v>
      </c>
      <c r="F93" s="178"/>
    </row>
    <row r="94" spans="1:5" s="1" customFormat="1" ht="12.75" customHeight="1">
      <c r="A94" s="17" t="s">
        <v>102</v>
      </c>
      <c r="B94" s="10" t="s">
        <v>50</v>
      </c>
      <c r="C94" s="566">
        <v>127377</v>
      </c>
      <c r="D94" s="566">
        <v>174948</v>
      </c>
      <c r="E94" s="560">
        <v>178037</v>
      </c>
    </row>
    <row r="95" spans="1:5" ht="16.5" customHeight="1">
      <c r="A95" s="14" t="s">
        <v>103</v>
      </c>
      <c r="B95" s="8" t="s">
        <v>189</v>
      </c>
      <c r="C95" s="453">
        <v>32172</v>
      </c>
      <c r="D95" s="453">
        <v>40260</v>
      </c>
      <c r="E95" s="312">
        <v>38379</v>
      </c>
    </row>
    <row r="96" spans="1:5" ht="15.75">
      <c r="A96" s="14" t="s">
        <v>104</v>
      </c>
      <c r="B96" s="8" t="s">
        <v>145</v>
      </c>
      <c r="C96" s="455">
        <v>255619</v>
      </c>
      <c r="D96" s="455">
        <v>119252</v>
      </c>
      <c r="E96" s="314">
        <v>148598</v>
      </c>
    </row>
    <row r="97" spans="1:5" s="46" customFormat="1" ht="12" customHeight="1">
      <c r="A97" s="14" t="s">
        <v>105</v>
      </c>
      <c r="B97" s="11" t="s">
        <v>190</v>
      </c>
      <c r="C97" s="455">
        <v>38691</v>
      </c>
      <c r="D97" s="455">
        <v>22494</v>
      </c>
      <c r="E97" s="314">
        <v>15864</v>
      </c>
    </row>
    <row r="98" spans="1:5" ht="12" customHeight="1">
      <c r="A98" s="14" t="s">
        <v>116</v>
      </c>
      <c r="B98" s="19" t="s">
        <v>191</v>
      </c>
      <c r="C98" s="455">
        <v>52452</v>
      </c>
      <c r="D98" s="455">
        <v>115878</v>
      </c>
      <c r="E98" s="314">
        <v>139607</v>
      </c>
    </row>
    <row r="99" spans="1:5" ht="12" customHeight="1">
      <c r="A99" s="14" t="s">
        <v>106</v>
      </c>
      <c r="B99" s="8" t="s">
        <v>465</v>
      </c>
      <c r="C99" s="455"/>
      <c r="D99" s="455"/>
      <c r="E99" s="314"/>
    </row>
    <row r="100" spans="1:5" ht="12" customHeight="1">
      <c r="A100" s="14" t="s">
        <v>107</v>
      </c>
      <c r="B100" s="174" t="s">
        <v>464</v>
      </c>
      <c r="C100" s="455"/>
      <c r="D100" s="455"/>
      <c r="E100" s="314"/>
    </row>
    <row r="101" spans="1:5" ht="12" customHeight="1">
      <c r="A101" s="14" t="s">
        <v>117</v>
      </c>
      <c r="B101" s="174" t="s">
        <v>463</v>
      </c>
      <c r="C101" s="455"/>
      <c r="D101" s="455"/>
      <c r="E101" s="314"/>
    </row>
    <row r="102" spans="1:5" ht="12" customHeight="1">
      <c r="A102" s="14" t="s">
        <v>118</v>
      </c>
      <c r="B102" s="172" t="s">
        <v>369</v>
      </c>
      <c r="C102" s="455"/>
      <c r="D102" s="455"/>
      <c r="E102" s="314"/>
    </row>
    <row r="103" spans="1:5" ht="12" customHeight="1">
      <c r="A103" s="14" t="s">
        <v>119</v>
      </c>
      <c r="B103" s="173" t="s">
        <v>370</v>
      </c>
      <c r="C103" s="455"/>
      <c r="D103" s="455"/>
      <c r="E103" s="314"/>
    </row>
    <row r="104" spans="1:5" ht="12" customHeight="1">
      <c r="A104" s="14" t="s">
        <v>120</v>
      </c>
      <c r="B104" s="173" t="s">
        <v>371</v>
      </c>
      <c r="C104" s="455"/>
      <c r="D104" s="455"/>
      <c r="E104" s="314"/>
    </row>
    <row r="105" spans="1:5" ht="12" customHeight="1">
      <c r="A105" s="14" t="s">
        <v>122</v>
      </c>
      <c r="B105" s="172" t="s">
        <v>372</v>
      </c>
      <c r="C105" s="455">
        <v>42459</v>
      </c>
      <c r="D105" s="455">
        <v>86474</v>
      </c>
      <c r="E105" s="314">
        <v>136607</v>
      </c>
    </row>
    <row r="106" spans="1:5" ht="12" customHeight="1">
      <c r="A106" s="14" t="s">
        <v>192</v>
      </c>
      <c r="B106" s="172" t="s">
        <v>373</v>
      </c>
      <c r="C106" s="455"/>
      <c r="D106" s="455"/>
      <c r="E106" s="314"/>
    </row>
    <row r="107" spans="1:5" ht="12" customHeight="1">
      <c r="A107" s="14" t="s">
        <v>367</v>
      </c>
      <c r="B107" s="173" t="s">
        <v>374</v>
      </c>
      <c r="C107" s="455">
        <v>2384</v>
      </c>
      <c r="D107" s="455">
        <v>5000</v>
      </c>
      <c r="E107" s="314"/>
    </row>
    <row r="108" spans="1:5" ht="12" customHeight="1">
      <c r="A108" s="13" t="s">
        <v>368</v>
      </c>
      <c r="B108" s="174" t="s">
        <v>375</v>
      </c>
      <c r="C108" s="455"/>
      <c r="D108" s="455"/>
      <c r="E108" s="314"/>
    </row>
    <row r="109" spans="1:5" ht="12" customHeight="1">
      <c r="A109" s="14" t="s">
        <v>461</v>
      </c>
      <c r="B109" s="174" t="s">
        <v>376</v>
      </c>
      <c r="C109" s="455"/>
      <c r="D109" s="455"/>
      <c r="E109" s="314"/>
    </row>
    <row r="110" spans="1:5" ht="12" customHeight="1">
      <c r="A110" s="16" t="s">
        <v>462</v>
      </c>
      <c r="B110" s="174" t="s">
        <v>377</v>
      </c>
      <c r="C110" s="455">
        <v>7609</v>
      </c>
      <c r="D110" s="455">
        <v>24404</v>
      </c>
      <c r="E110" s="314">
        <v>3000</v>
      </c>
    </row>
    <row r="111" spans="1:5" ht="12" customHeight="1">
      <c r="A111" s="14" t="s">
        <v>466</v>
      </c>
      <c r="B111" s="11" t="s">
        <v>51</v>
      </c>
      <c r="C111" s="453"/>
      <c r="D111" s="453"/>
      <c r="E111" s="312"/>
    </row>
    <row r="112" spans="1:5" ht="12" customHeight="1">
      <c r="A112" s="14" t="s">
        <v>467</v>
      </c>
      <c r="B112" s="8" t="s">
        <v>469</v>
      </c>
      <c r="C112" s="453"/>
      <c r="D112" s="453"/>
      <c r="E112" s="312"/>
    </row>
    <row r="113" spans="1:5" ht="12" customHeight="1" thickBot="1">
      <c r="A113" s="18" t="s">
        <v>468</v>
      </c>
      <c r="B113" s="553" t="s">
        <v>470</v>
      </c>
      <c r="C113" s="567"/>
      <c r="D113" s="567"/>
      <c r="E113" s="561"/>
    </row>
    <row r="114" spans="1:5" ht="12" customHeight="1" thickBot="1">
      <c r="A114" s="550" t="s">
        <v>20</v>
      </c>
      <c r="B114" s="551" t="s">
        <v>378</v>
      </c>
      <c r="C114" s="568">
        <f>+C115+C117+C119</f>
        <v>70415</v>
      </c>
      <c r="D114" s="568">
        <f>+D115+D117+D119</f>
        <v>210134</v>
      </c>
      <c r="E114" s="562">
        <f>+E115+E117+E119</f>
        <v>411044</v>
      </c>
    </row>
    <row r="115" spans="1:5" ht="12" customHeight="1">
      <c r="A115" s="15" t="s">
        <v>108</v>
      </c>
      <c r="B115" s="8" t="s">
        <v>237</v>
      </c>
      <c r="C115" s="454">
        <v>44087</v>
      </c>
      <c r="D115" s="454">
        <v>37015</v>
      </c>
      <c r="E115" s="313">
        <v>129835</v>
      </c>
    </row>
    <row r="116" spans="1:5" ht="15.75">
      <c r="A116" s="15" t="s">
        <v>109</v>
      </c>
      <c r="B116" s="12" t="s">
        <v>382</v>
      </c>
      <c r="C116" s="454"/>
      <c r="D116" s="454"/>
      <c r="E116" s="313">
        <v>107477</v>
      </c>
    </row>
    <row r="117" spans="1:5" ht="12" customHeight="1">
      <c r="A117" s="15" t="s">
        <v>110</v>
      </c>
      <c r="B117" s="12" t="s">
        <v>193</v>
      </c>
      <c r="C117" s="453">
        <v>2344</v>
      </c>
      <c r="D117" s="453">
        <v>123097</v>
      </c>
      <c r="E117" s="312">
        <v>214183</v>
      </c>
    </row>
    <row r="118" spans="1:5" ht="12" customHeight="1">
      <c r="A118" s="15" t="s">
        <v>111</v>
      </c>
      <c r="B118" s="12" t="s">
        <v>383</v>
      </c>
      <c r="C118" s="453"/>
      <c r="D118" s="453"/>
      <c r="E118" s="312">
        <v>209183</v>
      </c>
    </row>
    <row r="119" spans="1:5" ht="12" customHeight="1">
      <c r="A119" s="15" t="s">
        <v>112</v>
      </c>
      <c r="B119" s="340" t="s">
        <v>240</v>
      </c>
      <c r="C119" s="453">
        <v>23984</v>
      </c>
      <c r="D119" s="453">
        <v>50022</v>
      </c>
      <c r="E119" s="312">
        <v>67026</v>
      </c>
    </row>
    <row r="120" spans="1:5" ht="12" customHeight="1">
      <c r="A120" s="15" t="s">
        <v>121</v>
      </c>
      <c r="B120" s="339" t="s">
        <v>447</v>
      </c>
      <c r="C120" s="453"/>
      <c r="D120" s="453"/>
      <c r="E120" s="312"/>
    </row>
    <row r="121" spans="1:5" ht="12" customHeight="1">
      <c r="A121" s="15" t="s">
        <v>123</v>
      </c>
      <c r="B121" s="468" t="s">
        <v>388</v>
      </c>
      <c r="C121" s="453"/>
      <c r="D121" s="453"/>
      <c r="E121" s="312"/>
    </row>
    <row r="122" spans="1:5" ht="12" customHeight="1">
      <c r="A122" s="15" t="s">
        <v>194</v>
      </c>
      <c r="B122" s="173" t="s">
        <v>371</v>
      </c>
      <c r="C122" s="453"/>
      <c r="D122" s="453"/>
      <c r="E122" s="312"/>
    </row>
    <row r="123" spans="1:5" ht="12" customHeight="1">
      <c r="A123" s="15" t="s">
        <v>195</v>
      </c>
      <c r="B123" s="173" t="s">
        <v>387</v>
      </c>
      <c r="C123" s="453"/>
      <c r="D123" s="453"/>
      <c r="E123" s="312"/>
    </row>
    <row r="124" spans="1:5" ht="12" customHeight="1">
      <c r="A124" s="15" t="s">
        <v>196</v>
      </c>
      <c r="B124" s="173" t="s">
        <v>386</v>
      </c>
      <c r="C124" s="453"/>
      <c r="D124" s="453"/>
      <c r="E124" s="312">
        <v>44211</v>
      </c>
    </row>
    <row r="125" spans="1:5" ht="12" customHeight="1">
      <c r="A125" s="15" t="s">
        <v>379</v>
      </c>
      <c r="B125" s="173" t="s">
        <v>374</v>
      </c>
      <c r="C125" s="453"/>
      <c r="D125" s="453">
        <v>36754</v>
      </c>
      <c r="E125" s="312">
        <v>6000</v>
      </c>
    </row>
    <row r="126" spans="1:5" ht="12" customHeight="1">
      <c r="A126" s="15" t="s">
        <v>380</v>
      </c>
      <c r="B126" s="173" t="s">
        <v>385</v>
      </c>
      <c r="C126" s="453"/>
      <c r="D126" s="453"/>
      <c r="E126" s="312"/>
    </row>
    <row r="127" spans="1:5" ht="12" customHeight="1" thickBot="1">
      <c r="A127" s="13" t="s">
        <v>381</v>
      </c>
      <c r="B127" s="173" t="s">
        <v>384</v>
      </c>
      <c r="C127" s="455">
        <v>23984</v>
      </c>
      <c r="D127" s="455">
        <v>13268</v>
      </c>
      <c r="E127" s="314">
        <v>16815</v>
      </c>
    </row>
    <row r="128" spans="1:5" ht="12" customHeight="1" thickBot="1">
      <c r="A128" s="20" t="s">
        <v>21</v>
      </c>
      <c r="B128" s="153" t="s">
        <v>471</v>
      </c>
      <c r="C128" s="452">
        <f>+C93+C114</f>
        <v>576726</v>
      </c>
      <c r="D128" s="452">
        <f>+D93+D114</f>
        <v>682966</v>
      </c>
      <c r="E128" s="311">
        <f>+E93+E114</f>
        <v>931529</v>
      </c>
    </row>
    <row r="129" spans="1:5" ht="12" customHeight="1" thickBot="1">
      <c r="A129" s="20" t="s">
        <v>22</v>
      </c>
      <c r="B129" s="153" t="s">
        <v>472</v>
      </c>
      <c r="C129" s="452">
        <f>SUM(C130:C132)</f>
        <v>292324</v>
      </c>
      <c r="D129" s="452">
        <f>SUM(D130:D132)</f>
        <v>23007</v>
      </c>
      <c r="E129" s="452">
        <f>SUM(E130:E132)</f>
        <v>44000</v>
      </c>
    </row>
    <row r="130" spans="1:5" ht="12" customHeight="1">
      <c r="A130" s="15" t="s">
        <v>279</v>
      </c>
      <c r="B130" s="12" t="s">
        <v>578</v>
      </c>
      <c r="C130" s="453">
        <v>87238</v>
      </c>
      <c r="D130" s="453">
        <v>23007</v>
      </c>
      <c r="E130" s="312"/>
    </row>
    <row r="131" spans="1:5" ht="12" customHeight="1">
      <c r="A131" s="15" t="s">
        <v>282</v>
      </c>
      <c r="B131" s="12" t="s">
        <v>480</v>
      </c>
      <c r="C131" s="453">
        <v>205086</v>
      </c>
      <c r="D131" s="453"/>
      <c r="E131" s="312"/>
    </row>
    <row r="132" spans="1:5" ht="12" customHeight="1" thickBot="1">
      <c r="A132" s="15" t="s">
        <v>283</v>
      </c>
      <c r="B132" s="12" t="s">
        <v>481</v>
      </c>
      <c r="C132" s="453"/>
      <c r="D132" s="453"/>
      <c r="E132" s="312">
        <v>44000</v>
      </c>
    </row>
    <row r="133" spans="1:5" ht="12" customHeight="1" thickBot="1">
      <c r="A133" s="20" t="s">
        <v>23</v>
      </c>
      <c r="B133" s="153" t="s">
        <v>473</v>
      </c>
      <c r="C133" s="452">
        <f>SUM(C134:C139)</f>
        <v>547921</v>
      </c>
      <c r="D133" s="452">
        <f>SUM(D134:D139)</f>
        <v>0</v>
      </c>
      <c r="E133" s="311">
        <f>SUM(E134:E139)</f>
        <v>0</v>
      </c>
    </row>
    <row r="134" spans="1:5" ht="12" customHeight="1">
      <c r="A134" s="15" t="s">
        <v>95</v>
      </c>
      <c r="B134" s="9" t="s">
        <v>482</v>
      </c>
      <c r="C134" s="453"/>
      <c r="D134" s="453"/>
      <c r="E134" s="312"/>
    </row>
    <row r="135" spans="1:5" ht="12" customHeight="1">
      <c r="A135" s="15" t="s">
        <v>96</v>
      </c>
      <c r="B135" s="9" t="s">
        <v>474</v>
      </c>
      <c r="C135" s="453">
        <v>38</v>
      </c>
      <c r="D135" s="453"/>
      <c r="E135" s="312"/>
    </row>
    <row r="136" spans="1:5" ht="12" customHeight="1">
      <c r="A136" s="15" t="s">
        <v>97</v>
      </c>
      <c r="B136" s="9" t="s">
        <v>579</v>
      </c>
      <c r="C136" s="453"/>
      <c r="D136" s="453"/>
      <c r="E136" s="312"/>
    </row>
    <row r="137" spans="1:5" ht="12" customHeight="1">
      <c r="A137" s="15" t="s">
        <v>181</v>
      </c>
      <c r="B137" s="9" t="s">
        <v>476</v>
      </c>
      <c r="C137" s="453"/>
      <c r="D137" s="453"/>
      <c r="E137" s="312"/>
    </row>
    <row r="138" spans="1:5" ht="12" customHeight="1">
      <c r="A138" s="15" t="s">
        <v>182</v>
      </c>
      <c r="B138" s="9" t="s">
        <v>477</v>
      </c>
      <c r="C138" s="453"/>
      <c r="D138" s="453"/>
      <c r="E138" s="312"/>
    </row>
    <row r="139" spans="1:5" ht="12" customHeight="1" thickBot="1">
      <c r="A139" s="13" t="s">
        <v>183</v>
      </c>
      <c r="B139" s="9" t="s">
        <v>478</v>
      </c>
      <c r="C139" s="453">
        <v>547883</v>
      </c>
      <c r="D139" s="453"/>
      <c r="E139" s="312"/>
    </row>
    <row r="140" spans="1:5" ht="12" customHeight="1" thickBot="1">
      <c r="A140" s="20" t="s">
        <v>24</v>
      </c>
      <c r="B140" s="153" t="s">
        <v>486</v>
      </c>
      <c r="C140" s="459">
        <f>+C141+C142+C143+C144</f>
        <v>185147</v>
      </c>
      <c r="D140" s="459">
        <f>+D141+D142+D143+D144</f>
        <v>139652</v>
      </c>
      <c r="E140" s="503">
        <f>+E141+E142+E143+E144</f>
        <v>107786</v>
      </c>
    </row>
    <row r="141" spans="1:5" ht="12" customHeight="1">
      <c r="A141" s="15" t="s">
        <v>98</v>
      </c>
      <c r="B141" s="9" t="s">
        <v>389</v>
      </c>
      <c r="C141" s="453"/>
      <c r="D141" s="453"/>
      <c r="E141" s="312"/>
    </row>
    <row r="142" spans="1:5" ht="12" customHeight="1">
      <c r="A142" s="15" t="s">
        <v>99</v>
      </c>
      <c r="B142" s="9" t="s">
        <v>390</v>
      </c>
      <c r="C142" s="453"/>
      <c r="D142" s="453"/>
      <c r="E142" s="312"/>
    </row>
    <row r="143" spans="1:5" ht="12" customHeight="1">
      <c r="A143" s="15" t="s">
        <v>303</v>
      </c>
      <c r="B143" s="9" t="s">
        <v>487</v>
      </c>
      <c r="C143" s="453"/>
      <c r="D143" s="453"/>
      <c r="E143" s="312"/>
    </row>
    <row r="144" spans="1:5" ht="12" customHeight="1" thickBot="1">
      <c r="A144" s="13" t="s">
        <v>304</v>
      </c>
      <c r="B144" s="7" t="s">
        <v>577</v>
      </c>
      <c r="C144" s="453">
        <v>185147</v>
      </c>
      <c r="D144" s="453">
        <v>139652</v>
      </c>
      <c r="E144" s="312">
        <v>107786</v>
      </c>
    </row>
    <row r="145" spans="1:5" ht="12" customHeight="1" thickBot="1">
      <c r="A145" s="20" t="s">
        <v>25</v>
      </c>
      <c r="B145" s="153" t="s">
        <v>488</v>
      </c>
      <c r="C145" s="569">
        <f>SUM(C146:C150)</f>
        <v>0</v>
      </c>
      <c r="D145" s="569">
        <f>SUM(D146:D150)</f>
        <v>0</v>
      </c>
      <c r="E145" s="563">
        <f>SUM(E146:E150)</f>
        <v>0</v>
      </c>
    </row>
    <row r="146" spans="1:5" ht="12" customHeight="1">
      <c r="A146" s="15" t="s">
        <v>100</v>
      </c>
      <c r="B146" s="9" t="s">
        <v>483</v>
      </c>
      <c r="C146" s="453"/>
      <c r="D146" s="453"/>
      <c r="E146" s="312"/>
    </row>
    <row r="147" spans="1:5" ht="12" customHeight="1">
      <c r="A147" s="15" t="s">
        <v>101</v>
      </c>
      <c r="B147" s="9" t="s">
        <v>490</v>
      </c>
      <c r="C147" s="453"/>
      <c r="D147" s="453"/>
      <c r="E147" s="312"/>
    </row>
    <row r="148" spans="1:5" ht="12" customHeight="1">
      <c r="A148" s="15" t="s">
        <v>315</v>
      </c>
      <c r="B148" s="9" t="s">
        <v>485</v>
      </c>
      <c r="C148" s="453"/>
      <c r="D148" s="453"/>
      <c r="E148" s="312"/>
    </row>
    <row r="149" spans="1:5" ht="12" customHeight="1">
      <c r="A149" s="15" t="s">
        <v>316</v>
      </c>
      <c r="B149" s="9" t="s">
        <v>491</v>
      </c>
      <c r="C149" s="453"/>
      <c r="D149" s="453"/>
      <c r="E149" s="312"/>
    </row>
    <row r="150" spans="1:5" ht="12" customHeight="1" thickBot="1">
      <c r="A150" s="15" t="s">
        <v>489</v>
      </c>
      <c r="B150" s="9" t="s">
        <v>492</v>
      </c>
      <c r="C150" s="453"/>
      <c r="D150" s="453"/>
      <c r="E150" s="312"/>
    </row>
    <row r="151" spans="1:5" ht="12" customHeight="1" thickBot="1">
      <c r="A151" s="20" t="s">
        <v>26</v>
      </c>
      <c r="B151" s="153" t="s">
        <v>493</v>
      </c>
      <c r="C151" s="570"/>
      <c r="D151" s="570"/>
      <c r="E151" s="564"/>
    </row>
    <row r="152" spans="1:5" ht="12" customHeight="1" thickBot="1">
      <c r="A152" s="20" t="s">
        <v>27</v>
      </c>
      <c r="B152" s="153" t="s">
        <v>494</v>
      </c>
      <c r="C152" s="570"/>
      <c r="D152" s="570"/>
      <c r="E152" s="564"/>
    </row>
    <row r="153" spans="1:6" ht="15" customHeight="1" thickBot="1">
      <c r="A153" s="20" t="s">
        <v>28</v>
      </c>
      <c r="B153" s="153" t="s">
        <v>496</v>
      </c>
      <c r="C153" s="571">
        <f>+C129+C133+C140+C145+C151+C152</f>
        <v>1025392</v>
      </c>
      <c r="D153" s="571">
        <f>+D129+D133+D140+D145+D151+D152</f>
        <v>162659</v>
      </c>
      <c r="E153" s="565">
        <f>+E129+E133+E140+E145+E151+E152</f>
        <v>151786</v>
      </c>
      <c r="F153" s="154"/>
    </row>
    <row r="154" spans="1:5" s="1" customFormat="1" ht="12.75" customHeight="1" thickBot="1">
      <c r="A154" s="341" t="s">
        <v>29</v>
      </c>
      <c r="B154" s="434" t="s">
        <v>495</v>
      </c>
      <c r="C154" s="571">
        <f>+C128+C153</f>
        <v>1602118</v>
      </c>
      <c r="D154" s="571">
        <f>+D128+D153</f>
        <v>845625</v>
      </c>
      <c r="E154" s="565">
        <f>+E128+E153</f>
        <v>1083315</v>
      </c>
    </row>
    <row r="155" ht="15.75">
      <c r="C155" s="437"/>
    </row>
    <row r="156" ht="15.75">
      <c r="C156" s="437"/>
    </row>
    <row r="157" ht="15.75">
      <c r="C157" s="437"/>
    </row>
    <row r="158" ht="16.5" customHeight="1">
      <c r="C158" s="437"/>
    </row>
    <row r="159" ht="15.75">
      <c r="C159" s="437"/>
    </row>
    <row r="160" ht="15.75">
      <c r="C160" s="437"/>
    </row>
    <row r="161" ht="15.75">
      <c r="C161" s="437"/>
    </row>
    <row r="162" ht="15.75">
      <c r="C162" s="437"/>
    </row>
    <row r="163" ht="15.75">
      <c r="C163" s="437"/>
    </row>
    <row r="164" ht="15.75">
      <c r="C164" s="437"/>
    </row>
    <row r="165" ht="15.75">
      <c r="C165" s="437"/>
    </row>
    <row r="166" ht="15.75">
      <c r="C166" s="437"/>
    </row>
    <row r="167" ht="15.75">
      <c r="C167" s="437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0.8661417322834646" bottom="0.2755905511811024" header="0.1968503937007874" footer="0.5905511811023623"/>
  <pageSetup fitToHeight="2" fitToWidth="3" horizontalDpi="600" verticalDpi="600" orientation="portrait" paperSize="9" scale="70" r:id="rId1"/>
  <headerFooter alignWithMargins="0">
    <oddHeader>&amp;C&amp;"Times New Roman CE,Félkövér"&amp;12&amp;UTájékoztató kimutatások, mérlegek&amp;U
Besenyszög. Önkormányzat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 topLeftCell="A1">
      <selection activeCell="K5" sqref="K5"/>
    </sheetView>
  </sheetViews>
  <sheetFormatPr defaultColWidth="9.00390625" defaultRowHeight="12.75"/>
  <cols>
    <col min="1" max="1" width="6.875" style="228" customWidth="1"/>
    <col min="2" max="2" width="49.625" style="63" customWidth="1"/>
    <col min="3" max="8" width="12.875" style="63" customWidth="1"/>
    <col min="9" max="9" width="14.375" style="63" customWidth="1"/>
    <col min="10" max="10" width="3.375" style="63" customWidth="1"/>
    <col min="11" max="16384" width="9.375" style="63" customWidth="1"/>
  </cols>
  <sheetData>
    <row r="1" spans="1:9" ht="27.75" customHeight="1">
      <c r="A1" s="645" t="s">
        <v>4</v>
      </c>
      <c r="B1" s="645"/>
      <c r="C1" s="645"/>
      <c r="D1" s="645"/>
      <c r="E1" s="645"/>
      <c r="F1" s="645"/>
      <c r="G1" s="645"/>
      <c r="H1" s="645"/>
      <c r="I1" s="645"/>
    </row>
    <row r="2" ht="20.25" customHeight="1" thickBot="1">
      <c r="I2" s="542" t="s">
        <v>64</v>
      </c>
    </row>
    <row r="3" spans="1:9" s="543" customFormat="1" ht="26.25" customHeight="1">
      <c r="A3" s="653" t="s">
        <v>73</v>
      </c>
      <c r="B3" s="648" t="s">
        <v>89</v>
      </c>
      <c r="C3" s="653" t="s">
        <v>90</v>
      </c>
      <c r="D3" s="653" t="str">
        <f>+CONCATENATE(LEFT(ÖSSZEFÜGGÉSEK!A5,4)," előtti kifizetés")</f>
        <v>2015 előtti kifizetés</v>
      </c>
      <c r="E3" s="650" t="s">
        <v>72</v>
      </c>
      <c r="F3" s="651"/>
      <c r="G3" s="651"/>
      <c r="H3" s="652"/>
      <c r="I3" s="648" t="s">
        <v>52</v>
      </c>
    </row>
    <row r="4" spans="1:9" s="544" customFormat="1" ht="32.25" customHeight="1" thickBot="1">
      <c r="A4" s="654"/>
      <c r="B4" s="649"/>
      <c r="C4" s="649"/>
      <c r="D4" s="654"/>
      <c r="E4" s="317" t="str">
        <f>+CONCATENATE(LEFT(ÖSSZEFÜGGÉSEK!A5,4),".")</f>
        <v>2015.</v>
      </c>
      <c r="F4" s="317" t="str">
        <f>+CONCATENATE(LEFT(ÖSSZEFÜGGÉSEK!A5,4)+1,".")</f>
        <v>2016.</v>
      </c>
      <c r="G4" s="317" t="str">
        <f>+CONCATENATE(LEFT(ÖSSZEFÜGGÉSEK!A5,4)+2,".")</f>
        <v>2017.</v>
      </c>
      <c r="H4" s="318" t="str">
        <f>+CONCATENATE(LEFT(ÖSSZEFÜGGÉSEK!A5,4)+2,".",CHAR(10)," után")</f>
        <v>2017.
 után</v>
      </c>
      <c r="I4" s="649"/>
    </row>
    <row r="5" spans="1:9" s="545" customFormat="1" ht="12.75" customHeight="1" thickBot="1">
      <c r="A5" s="319" t="s">
        <v>516</v>
      </c>
      <c r="B5" s="320" t="s">
        <v>517</v>
      </c>
      <c r="C5" s="321" t="s">
        <v>518</v>
      </c>
      <c r="D5" s="320" t="s">
        <v>520</v>
      </c>
      <c r="E5" s="319" t="s">
        <v>519</v>
      </c>
      <c r="F5" s="321" t="s">
        <v>521</v>
      </c>
      <c r="G5" s="321" t="s">
        <v>523</v>
      </c>
      <c r="H5" s="322" t="s">
        <v>524</v>
      </c>
      <c r="I5" s="323" t="s">
        <v>525</v>
      </c>
    </row>
    <row r="6" spans="1:9" ht="24.75" customHeight="1" thickBot="1">
      <c r="A6" s="324" t="s">
        <v>19</v>
      </c>
      <c r="B6" s="325" t="s">
        <v>5</v>
      </c>
      <c r="C6" s="537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20">SUM(D6:H6)</f>
        <v>0</v>
      </c>
    </row>
    <row r="7" spans="1:10" ht="15" customHeight="1">
      <c r="A7" s="326" t="s">
        <v>20</v>
      </c>
      <c r="B7" s="82" t="s">
        <v>74</v>
      </c>
      <c r="C7" s="538"/>
      <c r="D7" s="83"/>
      <c r="E7" s="84"/>
      <c r="F7" s="28"/>
      <c r="G7" s="28"/>
      <c r="H7" s="25"/>
      <c r="I7" s="327">
        <f t="shared" si="0"/>
        <v>0</v>
      </c>
      <c r="J7" s="644" t="s">
        <v>553</v>
      </c>
    </row>
    <row r="8" spans="1:10" ht="15" customHeight="1" thickBot="1">
      <c r="A8" s="326" t="s">
        <v>21</v>
      </c>
      <c r="B8" s="82" t="s">
        <v>74</v>
      </c>
      <c r="C8" s="538"/>
      <c r="D8" s="83"/>
      <c r="E8" s="84"/>
      <c r="F8" s="28"/>
      <c r="G8" s="28"/>
      <c r="H8" s="25"/>
      <c r="I8" s="327">
        <f t="shared" si="0"/>
        <v>0</v>
      </c>
      <c r="J8" s="644"/>
    </row>
    <row r="9" spans="1:10" ht="25.5" customHeight="1" thickBot="1">
      <c r="A9" s="324" t="s">
        <v>22</v>
      </c>
      <c r="B9" s="325" t="s">
        <v>6</v>
      </c>
      <c r="C9" s="539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  <c r="J9" s="644"/>
    </row>
    <row r="10" spans="1:10" ht="17.25" customHeight="1">
      <c r="A10" s="326" t="s">
        <v>23</v>
      </c>
      <c r="B10" s="82" t="s">
        <v>74</v>
      </c>
      <c r="C10" s="538"/>
      <c r="D10" s="83"/>
      <c r="E10" s="84"/>
      <c r="F10" s="28"/>
      <c r="G10" s="28"/>
      <c r="H10" s="25"/>
      <c r="I10" s="327">
        <f t="shared" si="0"/>
        <v>0</v>
      </c>
      <c r="J10" s="644"/>
    </row>
    <row r="11" spans="1:10" ht="17.25" customHeight="1" thickBot="1">
      <c r="A11" s="326" t="s">
        <v>24</v>
      </c>
      <c r="B11" s="82" t="s">
        <v>74</v>
      </c>
      <c r="C11" s="538"/>
      <c r="D11" s="83"/>
      <c r="E11" s="84"/>
      <c r="F11" s="28"/>
      <c r="G11" s="28"/>
      <c r="H11" s="25"/>
      <c r="I11" s="327">
        <f t="shared" si="0"/>
        <v>0</v>
      </c>
      <c r="J11" s="644"/>
    </row>
    <row r="12" spans="1:10" ht="19.5" customHeight="1" thickBot="1">
      <c r="A12" s="324" t="s">
        <v>25</v>
      </c>
      <c r="B12" s="325" t="s">
        <v>213</v>
      </c>
      <c r="C12" s="539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  <c r="J12" s="644"/>
    </row>
    <row r="13" spans="1:10" ht="11.25" customHeight="1" thickBot="1">
      <c r="A13" s="326" t="s">
        <v>26</v>
      </c>
      <c r="B13" s="82" t="s">
        <v>74</v>
      </c>
      <c r="C13" s="538"/>
      <c r="D13" s="83"/>
      <c r="E13" s="84"/>
      <c r="F13" s="28"/>
      <c r="G13" s="28"/>
      <c r="H13" s="25"/>
      <c r="I13" s="327">
        <f t="shared" si="0"/>
        <v>0</v>
      </c>
      <c r="J13" s="644"/>
    </row>
    <row r="14" spans="1:10" ht="19.5" customHeight="1" thickBot="1">
      <c r="A14" s="324" t="s">
        <v>27</v>
      </c>
      <c r="B14" s="325" t="s">
        <v>214</v>
      </c>
      <c r="C14" s="539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  <c r="J14" s="644"/>
    </row>
    <row r="15" spans="1:10" ht="19.5" customHeight="1" thickBot="1">
      <c r="A15" s="328" t="s">
        <v>28</v>
      </c>
      <c r="B15" s="85" t="s">
        <v>74</v>
      </c>
      <c r="C15" s="540"/>
      <c r="D15" s="86"/>
      <c r="E15" s="87"/>
      <c r="F15" s="29"/>
      <c r="G15" s="29"/>
      <c r="H15" s="27"/>
      <c r="I15" s="329">
        <f t="shared" si="0"/>
        <v>0</v>
      </c>
      <c r="J15" s="644"/>
    </row>
    <row r="16" spans="1:10" ht="19.5" customHeight="1" thickBot="1">
      <c r="A16" s="324" t="s">
        <v>29</v>
      </c>
      <c r="B16" s="330" t="s">
        <v>215</v>
      </c>
      <c r="C16" s="539"/>
      <c r="D16" s="78">
        <f>+D20</f>
        <v>0</v>
      </c>
      <c r="E16" s="79">
        <f>SUM(E17:E20)</f>
        <v>23320</v>
      </c>
      <c r="F16" s="79">
        <f>SUM(F17:F20)</f>
        <v>0</v>
      </c>
      <c r="G16" s="79">
        <f>SUM(G17:G20)</f>
        <v>0</v>
      </c>
      <c r="H16" s="79">
        <f>SUM(H17:H20)</f>
        <v>20891</v>
      </c>
      <c r="I16" s="78">
        <f t="shared" si="0"/>
        <v>44211</v>
      </c>
      <c r="J16" s="644"/>
    </row>
    <row r="17" spans="1:10" ht="19.5" customHeight="1" thickBot="1">
      <c r="A17" s="324" t="s">
        <v>30</v>
      </c>
      <c r="B17" s="330" t="s">
        <v>603</v>
      </c>
      <c r="C17" s="583" t="s">
        <v>604</v>
      </c>
      <c r="D17" s="78"/>
      <c r="E17" s="79"/>
      <c r="F17" s="80"/>
      <c r="G17" s="80"/>
      <c r="H17" s="81">
        <v>16391</v>
      </c>
      <c r="I17" s="78">
        <f t="shared" si="0"/>
        <v>16391</v>
      </c>
      <c r="J17" s="644"/>
    </row>
    <row r="18" spans="1:10" ht="19.5" customHeight="1" thickBot="1">
      <c r="A18" s="324" t="s">
        <v>31</v>
      </c>
      <c r="B18" s="330" t="s">
        <v>603</v>
      </c>
      <c r="C18" s="583" t="s">
        <v>605</v>
      </c>
      <c r="D18" s="584"/>
      <c r="E18" s="585">
        <v>18945</v>
      </c>
      <c r="F18" s="586"/>
      <c r="G18" s="586"/>
      <c r="H18" s="587">
        <v>4500</v>
      </c>
      <c r="I18" s="78">
        <f t="shared" si="0"/>
        <v>23445</v>
      </c>
      <c r="J18" s="644"/>
    </row>
    <row r="19" spans="1:10" ht="19.5" customHeight="1" thickBot="1">
      <c r="A19" s="324" t="s">
        <v>32</v>
      </c>
      <c r="B19" s="588" t="s">
        <v>607</v>
      </c>
      <c r="C19" s="589" t="s">
        <v>606</v>
      </c>
      <c r="D19" s="590"/>
      <c r="E19" s="591">
        <v>2364</v>
      </c>
      <c r="F19" s="592"/>
      <c r="G19" s="592"/>
      <c r="H19" s="593"/>
      <c r="I19" s="78">
        <f t="shared" si="0"/>
        <v>2364</v>
      </c>
      <c r="J19" s="644"/>
    </row>
    <row r="20" spans="1:10" ht="19.5" customHeight="1" thickBot="1">
      <c r="A20" s="324" t="s">
        <v>33</v>
      </c>
      <c r="B20" s="588" t="s">
        <v>608</v>
      </c>
      <c r="C20" s="541" t="s">
        <v>606</v>
      </c>
      <c r="D20" s="88"/>
      <c r="E20" s="89">
        <v>2011</v>
      </c>
      <c r="F20" s="90"/>
      <c r="G20" s="90"/>
      <c r="H20" s="26"/>
      <c r="I20" s="78">
        <f t="shared" si="0"/>
        <v>2011</v>
      </c>
      <c r="J20" s="644"/>
    </row>
    <row r="21" spans="1:10" ht="19.5" customHeight="1" thickBot="1">
      <c r="A21" s="646" t="s">
        <v>151</v>
      </c>
      <c r="B21" s="647"/>
      <c r="C21" s="149"/>
      <c r="D21" s="78">
        <f aca="true" t="shared" si="1" ref="D21:I21">+D6+D9+D12+D14+D16</f>
        <v>0</v>
      </c>
      <c r="E21" s="79">
        <f t="shared" si="1"/>
        <v>23320</v>
      </c>
      <c r="F21" s="80">
        <f t="shared" si="1"/>
        <v>0</v>
      </c>
      <c r="G21" s="80">
        <f t="shared" si="1"/>
        <v>0</v>
      </c>
      <c r="H21" s="81">
        <f t="shared" si="1"/>
        <v>20891</v>
      </c>
      <c r="I21" s="78">
        <f t="shared" si="1"/>
        <v>44211</v>
      </c>
      <c r="J21" s="644"/>
    </row>
  </sheetData>
  <sheetProtection/>
  <mergeCells count="9">
    <mergeCell ref="J7:J21"/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B17" sqref="B17"/>
    </sheetView>
  </sheetViews>
  <sheetFormatPr defaultColWidth="9.00390625" defaultRowHeight="12.75"/>
  <cols>
    <col min="1" max="1" width="5.875" style="10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6" t="s">
        <v>7</v>
      </c>
      <c r="C1" s="656"/>
      <c r="D1" s="656"/>
    </row>
    <row r="2" spans="1:4" s="92" customFormat="1" ht="16.5" thickBot="1">
      <c r="A2" s="91"/>
      <c r="B2" s="426"/>
      <c r="D2" s="50" t="s">
        <v>64</v>
      </c>
    </row>
    <row r="3" spans="1:4" s="94" customFormat="1" ht="48" customHeight="1" thickBot="1">
      <c r="A3" s="93" t="s">
        <v>17</v>
      </c>
      <c r="B3" s="234" t="s">
        <v>18</v>
      </c>
      <c r="C3" s="234" t="s">
        <v>75</v>
      </c>
      <c r="D3" s="235" t="s">
        <v>76</v>
      </c>
    </row>
    <row r="4" spans="1:4" s="94" customFormat="1" ht="13.5" customHeight="1" thickBot="1">
      <c r="A4" s="41" t="s">
        <v>516</v>
      </c>
      <c r="B4" s="237" t="s">
        <v>517</v>
      </c>
      <c r="C4" s="237" t="s">
        <v>518</v>
      </c>
      <c r="D4" s="238" t="s">
        <v>520</v>
      </c>
    </row>
    <row r="5" spans="1:4" ht="18" customHeight="1">
      <c r="A5" s="163" t="s">
        <v>19</v>
      </c>
      <c r="B5" s="239" t="s">
        <v>173</v>
      </c>
      <c r="C5" s="161"/>
      <c r="D5" s="594">
        <v>0</v>
      </c>
    </row>
    <row r="6" spans="1:4" ht="18" customHeight="1">
      <c r="A6" s="96" t="s">
        <v>20</v>
      </c>
      <c r="B6" s="240" t="s">
        <v>174</v>
      </c>
      <c r="C6" s="162"/>
      <c r="D6" s="594">
        <v>0</v>
      </c>
    </row>
    <row r="7" spans="1:4" ht="18" customHeight="1">
      <c r="A7" s="96" t="s">
        <v>21</v>
      </c>
      <c r="B7" s="240" t="s">
        <v>124</v>
      </c>
      <c r="C7" s="162"/>
      <c r="D7" s="594">
        <v>0</v>
      </c>
    </row>
    <row r="8" spans="1:4" ht="18" customHeight="1">
      <c r="A8" s="96" t="s">
        <v>22</v>
      </c>
      <c r="B8" s="240" t="s">
        <v>125</v>
      </c>
      <c r="C8" s="162"/>
      <c r="D8" s="594">
        <v>0</v>
      </c>
    </row>
    <row r="9" spans="1:4" ht="18" customHeight="1">
      <c r="A9" s="96" t="s">
        <v>23</v>
      </c>
      <c r="B9" s="240" t="s">
        <v>166</v>
      </c>
      <c r="C9" s="162"/>
      <c r="D9" s="594">
        <v>0</v>
      </c>
    </row>
    <row r="10" spans="1:4" ht="18" customHeight="1">
      <c r="A10" s="96" t="s">
        <v>24</v>
      </c>
      <c r="B10" s="240" t="s">
        <v>167</v>
      </c>
      <c r="C10" s="162"/>
      <c r="D10" s="594">
        <v>0</v>
      </c>
    </row>
    <row r="11" spans="1:4" ht="18" customHeight="1">
      <c r="A11" s="96" t="s">
        <v>25</v>
      </c>
      <c r="B11" s="241" t="s">
        <v>168</v>
      </c>
      <c r="C11" s="162"/>
      <c r="D11" s="594">
        <v>0</v>
      </c>
    </row>
    <row r="12" spans="1:4" ht="18" customHeight="1">
      <c r="A12" s="96" t="s">
        <v>27</v>
      </c>
      <c r="B12" s="241" t="s">
        <v>169</v>
      </c>
      <c r="C12" s="162"/>
      <c r="D12" s="594">
        <v>0</v>
      </c>
    </row>
    <row r="13" spans="1:4" ht="18" customHeight="1">
      <c r="A13" s="96" t="s">
        <v>28</v>
      </c>
      <c r="B13" s="241" t="s">
        <v>170</v>
      </c>
      <c r="C13" s="162"/>
      <c r="D13" s="594">
        <v>0</v>
      </c>
    </row>
    <row r="14" spans="1:4" ht="18" customHeight="1">
      <c r="A14" s="96" t="s">
        <v>29</v>
      </c>
      <c r="B14" s="241" t="s">
        <v>171</v>
      </c>
      <c r="C14" s="162"/>
      <c r="D14" s="594">
        <v>0</v>
      </c>
    </row>
    <row r="15" spans="1:4" ht="22.5" customHeight="1">
      <c r="A15" s="96" t="s">
        <v>30</v>
      </c>
      <c r="B15" s="241" t="s">
        <v>172</v>
      </c>
      <c r="C15" s="162">
        <v>83500</v>
      </c>
      <c r="D15" s="594">
        <v>0</v>
      </c>
    </row>
    <row r="16" spans="1:4" ht="18" customHeight="1">
      <c r="A16" s="96" t="s">
        <v>31</v>
      </c>
      <c r="B16" s="240" t="s">
        <v>126</v>
      </c>
      <c r="C16" s="162">
        <v>6500</v>
      </c>
      <c r="D16" s="594">
        <v>0</v>
      </c>
    </row>
    <row r="17" spans="1:4" ht="18" customHeight="1">
      <c r="A17" s="96" t="s">
        <v>32</v>
      </c>
      <c r="B17" s="240" t="s">
        <v>9</v>
      </c>
      <c r="C17" s="162">
        <v>2220</v>
      </c>
      <c r="D17" s="594">
        <v>0</v>
      </c>
    </row>
    <row r="18" spans="1:4" ht="18" customHeight="1">
      <c r="A18" s="96" t="s">
        <v>33</v>
      </c>
      <c r="B18" s="240" t="s">
        <v>8</v>
      </c>
      <c r="C18" s="162">
        <v>16000</v>
      </c>
      <c r="D18" s="594">
        <v>0</v>
      </c>
    </row>
    <row r="19" spans="1:4" ht="18" customHeight="1">
      <c r="A19" s="96" t="s">
        <v>34</v>
      </c>
      <c r="B19" s="240" t="s">
        <v>127</v>
      </c>
      <c r="C19" s="162"/>
      <c r="D19" s="594">
        <v>0</v>
      </c>
    </row>
    <row r="20" spans="1:4" ht="18" customHeight="1">
      <c r="A20" s="96" t="s">
        <v>35</v>
      </c>
      <c r="B20" s="240" t="s">
        <v>128</v>
      </c>
      <c r="C20" s="162"/>
      <c r="D20" s="594">
        <v>0</v>
      </c>
    </row>
    <row r="21" spans="1:4" ht="18" customHeight="1">
      <c r="A21" s="96" t="s">
        <v>36</v>
      </c>
      <c r="B21" s="152"/>
      <c r="C21" s="97"/>
      <c r="D21" s="98"/>
    </row>
    <row r="22" spans="1:4" ht="18" customHeight="1">
      <c r="A22" s="96" t="s">
        <v>37</v>
      </c>
      <c r="B22" s="99"/>
      <c r="C22" s="97"/>
      <c r="D22" s="98"/>
    </row>
    <row r="23" spans="1:4" ht="18" customHeight="1">
      <c r="A23" s="96" t="s">
        <v>38</v>
      </c>
      <c r="B23" s="99"/>
      <c r="C23" s="97"/>
      <c r="D23" s="98"/>
    </row>
    <row r="24" spans="1:4" ht="18" customHeight="1">
      <c r="A24" s="96" t="s">
        <v>39</v>
      </c>
      <c r="B24" s="99"/>
      <c r="C24" s="97"/>
      <c r="D24" s="98"/>
    </row>
    <row r="25" spans="1:4" ht="18" customHeight="1">
      <c r="A25" s="96" t="s">
        <v>40</v>
      </c>
      <c r="B25" s="99"/>
      <c r="C25" s="97"/>
      <c r="D25" s="98"/>
    </row>
    <row r="26" spans="1:4" ht="18" customHeight="1">
      <c r="A26" s="96" t="s">
        <v>41</v>
      </c>
      <c r="B26" s="99"/>
      <c r="C26" s="97"/>
      <c r="D26" s="98"/>
    </row>
    <row r="27" spans="1:4" ht="18" customHeight="1">
      <c r="A27" s="96" t="s">
        <v>42</v>
      </c>
      <c r="B27" s="99"/>
      <c r="C27" s="97"/>
      <c r="D27" s="98"/>
    </row>
    <row r="28" spans="1:4" ht="18" customHeight="1">
      <c r="A28" s="96" t="s">
        <v>43</v>
      </c>
      <c r="B28" s="99"/>
      <c r="C28" s="97"/>
      <c r="D28" s="98"/>
    </row>
    <row r="29" spans="1:4" ht="18" customHeight="1" thickBot="1">
      <c r="A29" s="164" t="s">
        <v>44</v>
      </c>
      <c r="B29" s="100"/>
      <c r="C29" s="101"/>
      <c r="D29" s="102"/>
    </row>
    <row r="30" spans="1:4" ht="18" customHeight="1" thickBot="1">
      <c r="A30" s="42" t="s">
        <v>45</v>
      </c>
      <c r="B30" s="245" t="s">
        <v>54</v>
      </c>
      <c r="C30" s="246">
        <f>+C5+C6+C7+C8+C9+C16+C17+C18+C19+C20+C21+C22+C23+C24+C25+C26+C27+C28+C29</f>
        <v>24720</v>
      </c>
      <c r="D30" s="595">
        <f>+D5+D6+D7+D8+D9+D16+D17+D18+D19+D20+D21+D22+D23+D24+D25+D26+D27+D28+D29</f>
        <v>0</v>
      </c>
    </row>
    <row r="31" spans="1:4" ht="8.25" customHeight="1">
      <c r="A31" s="103"/>
      <c r="B31" s="655"/>
      <c r="C31" s="655"/>
      <c r="D31" s="65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4">
      <selection activeCell="G7" sqref="G7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2" customWidth="1"/>
    <col min="16" max="16384" width="9.375" style="140" customWidth="1"/>
  </cols>
  <sheetData>
    <row r="1" spans="1:15" ht="31.5" customHeight="1">
      <c r="A1" s="660" t="str">
        <f>+CONCATENATE("Előirányzat-felhasználási terv",CHAR(10),LEFT(ÖSSZEFÜGGÉSEK!A5,4),". évre")</f>
        <v>Előirányzat-felhasználási terv
2015. évre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</row>
    <row r="2" ht="16.5" thickBot="1">
      <c r="O2" s="4" t="s">
        <v>56</v>
      </c>
    </row>
    <row r="3" spans="1:15" s="122" customFormat="1" ht="25.5" customHeight="1" thickBot="1">
      <c r="A3" s="119" t="s">
        <v>17</v>
      </c>
      <c r="B3" s="120" t="s">
        <v>65</v>
      </c>
      <c r="C3" s="120" t="s">
        <v>77</v>
      </c>
      <c r="D3" s="120" t="s">
        <v>78</v>
      </c>
      <c r="E3" s="120" t="s">
        <v>79</v>
      </c>
      <c r="F3" s="120" t="s">
        <v>80</v>
      </c>
      <c r="G3" s="120" t="s">
        <v>81</v>
      </c>
      <c r="H3" s="120" t="s">
        <v>82</v>
      </c>
      <c r="I3" s="120" t="s">
        <v>83</v>
      </c>
      <c r="J3" s="120" t="s">
        <v>84</v>
      </c>
      <c r="K3" s="120" t="s">
        <v>85</v>
      </c>
      <c r="L3" s="120" t="s">
        <v>86</v>
      </c>
      <c r="M3" s="120" t="s">
        <v>87</v>
      </c>
      <c r="N3" s="120" t="s">
        <v>88</v>
      </c>
      <c r="O3" s="121" t="s">
        <v>54</v>
      </c>
    </row>
    <row r="4" spans="1:15" s="124" customFormat="1" ht="15" customHeight="1" thickBot="1">
      <c r="A4" s="123" t="s">
        <v>19</v>
      </c>
      <c r="B4" s="657" t="s">
        <v>59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9"/>
    </row>
    <row r="5" spans="1:15" s="124" customFormat="1" ht="22.5">
      <c r="A5" s="125" t="s">
        <v>20</v>
      </c>
      <c r="B5" s="546" t="s">
        <v>392</v>
      </c>
      <c r="C5" s="126">
        <v>18611</v>
      </c>
      <c r="D5" s="126">
        <v>18611</v>
      </c>
      <c r="E5" s="126">
        <v>18611</v>
      </c>
      <c r="F5" s="126">
        <v>18611</v>
      </c>
      <c r="G5" s="126">
        <v>18611</v>
      </c>
      <c r="H5" s="126">
        <v>18611</v>
      </c>
      <c r="I5" s="126">
        <v>18611</v>
      </c>
      <c r="J5" s="126">
        <v>18611</v>
      </c>
      <c r="K5" s="126">
        <v>18611</v>
      </c>
      <c r="L5" s="126">
        <v>18611</v>
      </c>
      <c r="M5" s="126">
        <v>18611</v>
      </c>
      <c r="N5" s="126">
        <v>18611</v>
      </c>
      <c r="O5" s="127">
        <f aca="true" t="shared" si="0" ref="O5:O25">SUM(C5:N5)</f>
        <v>223332</v>
      </c>
    </row>
    <row r="6" spans="1:15" s="131" customFormat="1" ht="22.5">
      <c r="A6" s="128" t="s">
        <v>21</v>
      </c>
      <c r="B6" s="333" t="s">
        <v>438</v>
      </c>
      <c r="C6" s="129">
        <v>8863</v>
      </c>
      <c r="D6" s="129">
        <v>8864</v>
      </c>
      <c r="E6" s="129">
        <v>9116</v>
      </c>
      <c r="F6" s="129">
        <v>49371</v>
      </c>
      <c r="G6" s="129">
        <v>8863</v>
      </c>
      <c r="H6" s="129">
        <v>8863</v>
      </c>
      <c r="I6" s="129">
        <v>8864</v>
      </c>
      <c r="J6" s="129">
        <v>8863</v>
      </c>
      <c r="K6" s="129">
        <v>6568</v>
      </c>
      <c r="L6" s="129">
        <v>11158</v>
      </c>
      <c r="M6" s="129">
        <v>8863</v>
      </c>
      <c r="N6" s="129">
        <v>8863</v>
      </c>
      <c r="O6" s="130">
        <f t="shared" si="0"/>
        <v>147119</v>
      </c>
    </row>
    <row r="7" spans="1:15" s="131" customFormat="1" ht="22.5">
      <c r="A7" s="128" t="s">
        <v>22</v>
      </c>
      <c r="B7" s="332" t="s">
        <v>439</v>
      </c>
      <c r="C7" s="132"/>
      <c r="D7" s="132">
        <v>27870</v>
      </c>
      <c r="E7" s="132">
        <v>36040</v>
      </c>
      <c r="F7" s="132">
        <v>53802</v>
      </c>
      <c r="G7" s="132">
        <v>104868</v>
      </c>
      <c r="H7" s="132">
        <v>50655</v>
      </c>
      <c r="I7" s="132">
        <v>30502</v>
      </c>
      <c r="J7" s="132">
        <v>8189</v>
      </c>
      <c r="K7" s="132"/>
      <c r="L7" s="132"/>
      <c r="M7" s="132"/>
      <c r="N7" s="132">
        <v>29770</v>
      </c>
      <c r="O7" s="133">
        <f t="shared" si="0"/>
        <v>341696</v>
      </c>
    </row>
    <row r="8" spans="1:15" s="131" customFormat="1" ht="13.5" customHeight="1">
      <c r="A8" s="128" t="s">
        <v>23</v>
      </c>
      <c r="B8" s="331" t="s">
        <v>180</v>
      </c>
      <c r="C8" s="129">
        <v>600</v>
      </c>
      <c r="D8" s="129">
        <v>3600</v>
      </c>
      <c r="E8" s="129">
        <v>23500</v>
      </c>
      <c r="F8" s="129">
        <v>1200</v>
      </c>
      <c r="G8" s="129">
        <v>3050</v>
      </c>
      <c r="H8" s="129">
        <v>1070</v>
      </c>
      <c r="I8" s="129">
        <v>380</v>
      </c>
      <c r="J8" s="129">
        <v>1800</v>
      </c>
      <c r="K8" s="129">
        <v>32800</v>
      </c>
      <c r="L8" s="129">
        <v>500</v>
      </c>
      <c r="M8" s="129">
        <v>750</v>
      </c>
      <c r="N8" s="129">
        <v>21750</v>
      </c>
      <c r="O8" s="130">
        <f t="shared" si="0"/>
        <v>91000</v>
      </c>
    </row>
    <row r="9" spans="1:15" s="131" customFormat="1" ht="13.5" customHeight="1">
      <c r="A9" s="128" t="s">
        <v>24</v>
      </c>
      <c r="B9" s="331" t="s">
        <v>440</v>
      </c>
      <c r="C9" s="129">
        <v>6010</v>
      </c>
      <c r="D9" s="129">
        <v>6010</v>
      </c>
      <c r="E9" s="129">
        <v>6010</v>
      </c>
      <c r="F9" s="129">
        <v>6010</v>
      </c>
      <c r="G9" s="129">
        <v>6010</v>
      </c>
      <c r="H9" s="129">
        <v>6010</v>
      </c>
      <c r="I9" s="129">
        <v>6010</v>
      </c>
      <c r="J9" s="129">
        <v>6010</v>
      </c>
      <c r="K9" s="129">
        <v>6010</v>
      </c>
      <c r="L9" s="129">
        <v>6010</v>
      </c>
      <c r="M9" s="129">
        <v>6010</v>
      </c>
      <c r="N9" s="129">
        <v>6013</v>
      </c>
      <c r="O9" s="130">
        <f t="shared" si="0"/>
        <v>72123</v>
      </c>
    </row>
    <row r="10" spans="1:15" s="131" customFormat="1" ht="13.5" customHeight="1">
      <c r="A10" s="128" t="s">
        <v>25</v>
      </c>
      <c r="B10" s="331" t="s">
        <v>10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0"/>
        <v>0</v>
      </c>
    </row>
    <row r="11" spans="1:15" s="131" customFormat="1" ht="13.5" customHeight="1">
      <c r="A11" s="128" t="s">
        <v>26</v>
      </c>
      <c r="B11" s="331" t="s">
        <v>394</v>
      </c>
      <c r="C11" s="129"/>
      <c r="D11" s="129"/>
      <c r="E11" s="129"/>
      <c r="F11" s="129">
        <v>40259</v>
      </c>
      <c r="G11" s="129"/>
      <c r="H11" s="129"/>
      <c r="I11" s="129"/>
      <c r="J11" s="129"/>
      <c r="K11" s="129"/>
      <c r="L11" s="129">
        <v>7094</v>
      </c>
      <c r="M11" s="129">
        <v>2906</v>
      </c>
      <c r="N11" s="129"/>
      <c r="O11" s="130">
        <f t="shared" si="0"/>
        <v>50259</v>
      </c>
    </row>
    <row r="12" spans="1:15" s="131" customFormat="1" ht="22.5">
      <c r="A12" s="128" t="s">
        <v>27</v>
      </c>
      <c r="B12" s="333" t="s">
        <v>426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0</v>
      </c>
    </row>
    <row r="13" spans="1:15" s="131" customFormat="1" ht="13.5" customHeight="1" thickBot="1">
      <c r="A13" s="128" t="s">
        <v>28</v>
      </c>
      <c r="B13" s="331" t="s">
        <v>11</v>
      </c>
      <c r="C13" s="129">
        <v>40726</v>
      </c>
      <c r="D13" s="129">
        <v>4785</v>
      </c>
      <c r="E13" s="129"/>
      <c r="F13" s="129">
        <v>19032</v>
      </c>
      <c r="G13" s="129">
        <v>27000</v>
      </c>
      <c r="H13" s="129">
        <v>8982</v>
      </c>
      <c r="I13" s="129">
        <v>8982</v>
      </c>
      <c r="J13" s="129">
        <v>8982</v>
      </c>
      <c r="K13" s="129"/>
      <c r="L13" s="129">
        <v>8982</v>
      </c>
      <c r="M13" s="129">
        <v>15214</v>
      </c>
      <c r="N13" s="129">
        <v>9101</v>
      </c>
      <c r="O13" s="130">
        <f t="shared" si="0"/>
        <v>151786</v>
      </c>
    </row>
    <row r="14" spans="1:15" s="124" customFormat="1" ht="15.75" customHeight="1" thickBot="1">
      <c r="A14" s="123" t="s">
        <v>29</v>
      </c>
      <c r="B14" s="43" t="s">
        <v>113</v>
      </c>
      <c r="C14" s="134">
        <f aca="true" t="shared" si="1" ref="C14:N14">SUM(C5:C13)</f>
        <v>74810</v>
      </c>
      <c r="D14" s="134">
        <f t="shared" si="1"/>
        <v>69740</v>
      </c>
      <c r="E14" s="134">
        <f t="shared" si="1"/>
        <v>93277</v>
      </c>
      <c r="F14" s="134">
        <f t="shared" si="1"/>
        <v>188285</v>
      </c>
      <c r="G14" s="134">
        <f t="shared" si="1"/>
        <v>168402</v>
      </c>
      <c r="H14" s="134">
        <f t="shared" si="1"/>
        <v>94191</v>
      </c>
      <c r="I14" s="134">
        <f t="shared" si="1"/>
        <v>73349</v>
      </c>
      <c r="J14" s="134">
        <f t="shared" si="1"/>
        <v>52455</v>
      </c>
      <c r="K14" s="134">
        <f t="shared" si="1"/>
        <v>63989</v>
      </c>
      <c r="L14" s="134">
        <f t="shared" si="1"/>
        <v>52355</v>
      </c>
      <c r="M14" s="134">
        <f t="shared" si="1"/>
        <v>52354</v>
      </c>
      <c r="N14" s="134">
        <f t="shared" si="1"/>
        <v>94108</v>
      </c>
      <c r="O14" s="135">
        <f>SUM(C14:N14)</f>
        <v>1077315</v>
      </c>
    </row>
    <row r="15" spans="1:15" s="124" customFormat="1" ht="15" customHeight="1" thickBot="1">
      <c r="A15" s="123" t="s">
        <v>30</v>
      </c>
      <c r="B15" s="657" t="s">
        <v>60</v>
      </c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9"/>
    </row>
    <row r="16" spans="1:15" s="131" customFormat="1" ht="13.5" customHeight="1">
      <c r="A16" s="136" t="s">
        <v>31</v>
      </c>
      <c r="B16" s="334" t="s">
        <v>66</v>
      </c>
      <c r="C16" s="132">
        <v>14836</v>
      </c>
      <c r="D16" s="132">
        <v>14836</v>
      </c>
      <c r="E16" s="132">
        <v>14836</v>
      </c>
      <c r="F16" s="132">
        <v>14836</v>
      </c>
      <c r="G16" s="132">
        <v>14836</v>
      </c>
      <c r="H16" s="132">
        <v>14836</v>
      </c>
      <c r="I16" s="132">
        <v>14836</v>
      </c>
      <c r="J16" s="132">
        <v>14836</v>
      </c>
      <c r="K16" s="132">
        <v>14836</v>
      </c>
      <c r="L16" s="132">
        <v>14836</v>
      </c>
      <c r="M16" s="132">
        <v>14836</v>
      </c>
      <c r="N16" s="132">
        <v>14841</v>
      </c>
      <c r="O16" s="133">
        <f t="shared" si="0"/>
        <v>178037</v>
      </c>
    </row>
    <row r="17" spans="1:15" s="131" customFormat="1" ht="27" customHeight="1">
      <c r="A17" s="128" t="s">
        <v>32</v>
      </c>
      <c r="B17" s="333" t="s">
        <v>189</v>
      </c>
      <c r="C17" s="129">
        <v>3198</v>
      </c>
      <c r="D17" s="129">
        <v>3198</v>
      </c>
      <c r="E17" s="129">
        <v>3198</v>
      </c>
      <c r="F17" s="129">
        <v>3198</v>
      </c>
      <c r="G17" s="129">
        <v>3198</v>
      </c>
      <c r="H17" s="129">
        <v>3198</v>
      </c>
      <c r="I17" s="129">
        <v>3198</v>
      </c>
      <c r="J17" s="129">
        <v>3198</v>
      </c>
      <c r="K17" s="129">
        <v>3198</v>
      </c>
      <c r="L17" s="129">
        <v>3198</v>
      </c>
      <c r="M17" s="129">
        <v>3198</v>
      </c>
      <c r="N17" s="129">
        <v>3201</v>
      </c>
      <c r="O17" s="130">
        <f t="shared" si="0"/>
        <v>38379</v>
      </c>
    </row>
    <row r="18" spans="1:15" s="131" customFormat="1" ht="13.5" customHeight="1">
      <c r="A18" s="128" t="s">
        <v>33</v>
      </c>
      <c r="B18" s="331" t="s">
        <v>145</v>
      </c>
      <c r="C18" s="129">
        <v>12383</v>
      </c>
      <c r="D18" s="129">
        <v>12383</v>
      </c>
      <c r="E18" s="129">
        <v>12383</v>
      </c>
      <c r="F18" s="129">
        <v>12383</v>
      </c>
      <c r="G18" s="129">
        <v>12383</v>
      </c>
      <c r="H18" s="129">
        <v>12383</v>
      </c>
      <c r="I18" s="129">
        <v>12383</v>
      </c>
      <c r="J18" s="129">
        <v>12383</v>
      </c>
      <c r="K18" s="129">
        <v>12383</v>
      </c>
      <c r="L18" s="129">
        <v>12383</v>
      </c>
      <c r="M18" s="129">
        <v>12383</v>
      </c>
      <c r="N18" s="129">
        <v>12385</v>
      </c>
      <c r="O18" s="130">
        <f t="shared" si="0"/>
        <v>148598</v>
      </c>
    </row>
    <row r="19" spans="1:15" s="131" customFormat="1" ht="13.5" customHeight="1">
      <c r="A19" s="128" t="s">
        <v>34</v>
      </c>
      <c r="B19" s="331" t="s">
        <v>190</v>
      </c>
      <c r="C19" s="129">
        <v>1322</v>
      </c>
      <c r="D19" s="129">
        <v>1322</v>
      </c>
      <c r="E19" s="129">
        <v>1322</v>
      </c>
      <c r="F19" s="129">
        <v>1322</v>
      </c>
      <c r="G19" s="129">
        <v>1322</v>
      </c>
      <c r="H19" s="129">
        <v>1322</v>
      </c>
      <c r="I19" s="129">
        <v>1322</v>
      </c>
      <c r="J19" s="129">
        <v>1322</v>
      </c>
      <c r="K19" s="129">
        <v>1322</v>
      </c>
      <c r="L19" s="129">
        <v>1322</v>
      </c>
      <c r="M19" s="129">
        <v>1322</v>
      </c>
      <c r="N19" s="129">
        <v>1322</v>
      </c>
      <c r="O19" s="130">
        <f t="shared" si="0"/>
        <v>15864</v>
      </c>
    </row>
    <row r="20" spans="1:15" s="131" customFormat="1" ht="13.5" customHeight="1">
      <c r="A20" s="128" t="s">
        <v>35</v>
      </c>
      <c r="B20" s="331" t="s">
        <v>12</v>
      </c>
      <c r="C20" s="129">
        <v>11634</v>
      </c>
      <c r="D20" s="129">
        <v>11634</v>
      </c>
      <c r="E20" s="129">
        <v>11634</v>
      </c>
      <c r="F20" s="129">
        <v>11634</v>
      </c>
      <c r="G20" s="129">
        <v>11634</v>
      </c>
      <c r="H20" s="129">
        <v>11634</v>
      </c>
      <c r="I20" s="129">
        <v>11634</v>
      </c>
      <c r="J20" s="129">
        <v>11634</v>
      </c>
      <c r="K20" s="129">
        <v>23268</v>
      </c>
      <c r="L20" s="129">
        <v>11634</v>
      </c>
      <c r="M20" s="129">
        <v>11633</v>
      </c>
      <c r="N20" s="129"/>
      <c r="O20" s="130">
        <f t="shared" si="0"/>
        <v>139607</v>
      </c>
    </row>
    <row r="21" spans="1:15" s="131" customFormat="1" ht="13.5" customHeight="1">
      <c r="A21" s="128" t="s">
        <v>36</v>
      </c>
      <c r="B21" s="331" t="s">
        <v>237</v>
      </c>
      <c r="C21" s="129">
        <v>22455</v>
      </c>
      <c r="D21" s="129">
        <v>13272</v>
      </c>
      <c r="E21" s="129">
        <v>2450</v>
      </c>
      <c r="F21" s="129">
        <v>44224</v>
      </c>
      <c r="G21" s="129">
        <v>24340</v>
      </c>
      <c r="H21" s="129">
        <v>2000</v>
      </c>
      <c r="I21" s="129">
        <v>20994</v>
      </c>
      <c r="J21" s="129">
        <v>100</v>
      </c>
      <c r="K21" s="129"/>
      <c r="L21" s="129"/>
      <c r="M21" s="129"/>
      <c r="N21" s="129"/>
      <c r="O21" s="130">
        <f t="shared" si="0"/>
        <v>129835</v>
      </c>
    </row>
    <row r="22" spans="1:15" s="131" customFormat="1" ht="15.75">
      <c r="A22" s="128" t="s">
        <v>37</v>
      </c>
      <c r="B22" s="333" t="s">
        <v>193</v>
      </c>
      <c r="C22" s="129"/>
      <c r="D22" s="129"/>
      <c r="E22" s="129">
        <v>25770</v>
      </c>
      <c r="F22" s="129">
        <v>91706</v>
      </c>
      <c r="G22" s="129">
        <v>91707</v>
      </c>
      <c r="H22" s="129"/>
      <c r="I22" s="129"/>
      <c r="J22" s="129"/>
      <c r="K22" s="129"/>
      <c r="L22" s="129"/>
      <c r="M22" s="129"/>
      <c r="N22" s="129">
        <v>5000</v>
      </c>
      <c r="O22" s="130">
        <f t="shared" si="0"/>
        <v>214183</v>
      </c>
    </row>
    <row r="23" spans="1:15" s="131" customFormat="1" ht="13.5" customHeight="1">
      <c r="A23" s="128" t="s">
        <v>38</v>
      </c>
      <c r="B23" s="331" t="s">
        <v>240</v>
      </c>
      <c r="C23" s="129"/>
      <c r="D23" s="129">
        <v>4113</v>
      </c>
      <c r="E23" s="129">
        <v>12702</v>
      </c>
      <c r="F23" s="129"/>
      <c r="G23" s="129"/>
      <c r="H23" s="129">
        <v>39836</v>
      </c>
      <c r="I23" s="129"/>
      <c r="J23" s="129"/>
      <c r="K23" s="129"/>
      <c r="L23" s="129"/>
      <c r="M23" s="129"/>
      <c r="N23" s="129">
        <v>4375</v>
      </c>
      <c r="O23" s="130">
        <f t="shared" si="0"/>
        <v>61026</v>
      </c>
    </row>
    <row r="24" spans="1:15" s="131" customFormat="1" ht="13.5" customHeight="1" thickBot="1">
      <c r="A24" s="128" t="s">
        <v>39</v>
      </c>
      <c r="B24" s="331" t="s">
        <v>13</v>
      </c>
      <c r="C24" s="129">
        <v>8982</v>
      </c>
      <c r="D24" s="129">
        <v>8982</v>
      </c>
      <c r="E24" s="129">
        <v>8982</v>
      </c>
      <c r="F24" s="129">
        <v>8982</v>
      </c>
      <c r="G24" s="129">
        <v>8982</v>
      </c>
      <c r="H24" s="129">
        <v>8982</v>
      </c>
      <c r="I24" s="129">
        <v>8982</v>
      </c>
      <c r="J24" s="129">
        <v>8982</v>
      </c>
      <c r="K24" s="129">
        <v>8982</v>
      </c>
      <c r="L24" s="129">
        <v>8982</v>
      </c>
      <c r="M24" s="129">
        <v>8982</v>
      </c>
      <c r="N24" s="129">
        <v>52984</v>
      </c>
      <c r="O24" s="130">
        <f t="shared" si="0"/>
        <v>151786</v>
      </c>
    </row>
    <row r="25" spans="1:15" s="124" customFormat="1" ht="15.75" customHeight="1" thickBot="1">
      <c r="A25" s="137" t="s">
        <v>40</v>
      </c>
      <c r="B25" s="43" t="s">
        <v>114</v>
      </c>
      <c r="C25" s="134">
        <f aca="true" t="shared" si="2" ref="C25:N25">SUM(C16:C24)</f>
        <v>74810</v>
      </c>
      <c r="D25" s="134">
        <f t="shared" si="2"/>
        <v>69740</v>
      </c>
      <c r="E25" s="134">
        <f t="shared" si="2"/>
        <v>93277</v>
      </c>
      <c r="F25" s="134">
        <f t="shared" si="2"/>
        <v>188285</v>
      </c>
      <c r="G25" s="134">
        <f t="shared" si="2"/>
        <v>168402</v>
      </c>
      <c r="H25" s="134">
        <f t="shared" si="2"/>
        <v>94191</v>
      </c>
      <c r="I25" s="134">
        <f t="shared" si="2"/>
        <v>73349</v>
      </c>
      <c r="J25" s="134">
        <f t="shared" si="2"/>
        <v>52455</v>
      </c>
      <c r="K25" s="134">
        <f t="shared" si="2"/>
        <v>63989</v>
      </c>
      <c r="L25" s="134">
        <f t="shared" si="2"/>
        <v>52355</v>
      </c>
      <c r="M25" s="134">
        <f t="shared" si="2"/>
        <v>52354</v>
      </c>
      <c r="N25" s="134">
        <f t="shared" si="2"/>
        <v>94108</v>
      </c>
      <c r="O25" s="135">
        <f t="shared" si="0"/>
        <v>1077315</v>
      </c>
    </row>
    <row r="26" spans="1:15" ht="16.5" thickBot="1">
      <c r="A26" s="137" t="s">
        <v>41</v>
      </c>
      <c r="B26" s="335" t="s">
        <v>115</v>
      </c>
      <c r="C26" s="138">
        <f aca="true" t="shared" si="3" ref="C26:O26">C14-C25</f>
        <v>0</v>
      </c>
      <c r="D26" s="138">
        <f t="shared" si="3"/>
        <v>0</v>
      </c>
      <c r="E26" s="138">
        <f t="shared" si="3"/>
        <v>0</v>
      </c>
      <c r="F26" s="138">
        <f t="shared" si="3"/>
        <v>0</v>
      </c>
      <c r="G26" s="138">
        <f t="shared" si="3"/>
        <v>0</v>
      </c>
      <c r="H26" s="138">
        <f t="shared" si="3"/>
        <v>0</v>
      </c>
      <c r="I26" s="138">
        <f t="shared" si="3"/>
        <v>0</v>
      </c>
      <c r="J26" s="138">
        <f t="shared" si="3"/>
        <v>0</v>
      </c>
      <c r="K26" s="138">
        <f t="shared" si="3"/>
        <v>0</v>
      </c>
      <c r="L26" s="138">
        <f t="shared" si="3"/>
        <v>0</v>
      </c>
      <c r="M26" s="138">
        <f t="shared" si="3"/>
        <v>0</v>
      </c>
      <c r="N26" s="138">
        <f t="shared" si="3"/>
        <v>0</v>
      </c>
      <c r="O26" s="139">
        <f t="shared" si="3"/>
        <v>0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6"/>
  <sheetViews>
    <sheetView workbookViewId="0" topLeftCell="A1">
      <selection activeCell="B20" sqref="B20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62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662"/>
    </row>
    <row r="2" spans="1:2" ht="22.5" customHeight="1" thickBot="1">
      <c r="A2" s="429"/>
      <c r="B2" s="430" t="s">
        <v>14</v>
      </c>
    </row>
    <row r="3" spans="1:2" s="54" customFormat="1" ht="24" customHeight="1" thickBot="1">
      <c r="A3" s="337" t="s">
        <v>53</v>
      </c>
      <c r="B3" s="428" t="str">
        <f>+CONCATENATE(LEFT(ÖSSZEFÜGGÉSEK!A5,4),". évi támogatás összesen")</f>
        <v>2015. évi támogatás összesen</v>
      </c>
    </row>
    <row r="4" spans="1:2" s="55" customFormat="1" ht="13.5" thickBot="1">
      <c r="A4" s="226" t="s">
        <v>516</v>
      </c>
      <c r="B4" s="227" t="s">
        <v>517</v>
      </c>
    </row>
    <row r="5" spans="1:2" ht="12.75">
      <c r="A5" s="144" t="s">
        <v>609</v>
      </c>
      <c r="B5" s="461">
        <v>99202800</v>
      </c>
    </row>
    <row r="6" spans="1:2" ht="12.75" customHeight="1">
      <c r="A6" s="145" t="s">
        <v>610</v>
      </c>
      <c r="B6" s="461"/>
    </row>
    <row r="7" spans="1:2" ht="12.75">
      <c r="A7" s="145" t="s">
        <v>611</v>
      </c>
      <c r="B7" s="461">
        <v>6841843</v>
      </c>
    </row>
    <row r="8" spans="1:2" ht="12.75">
      <c r="A8" s="145" t="s">
        <v>612</v>
      </c>
      <c r="B8" s="461">
        <v>10368000</v>
      </c>
    </row>
    <row r="9" spans="1:2" ht="12.75">
      <c r="A9" s="145" t="s">
        <v>613</v>
      </c>
      <c r="B9" s="461">
        <v>100000</v>
      </c>
    </row>
    <row r="10" spans="1:2" ht="12.75">
      <c r="A10" s="145" t="s">
        <v>614</v>
      </c>
      <c r="B10" s="461">
        <v>8512500</v>
      </c>
    </row>
    <row r="11" spans="1:2" ht="12.75">
      <c r="A11" s="145" t="s">
        <v>615</v>
      </c>
      <c r="B11" s="461">
        <v>9163800</v>
      </c>
    </row>
    <row r="12" spans="1:2" ht="12.75">
      <c r="A12" s="145" t="s">
        <v>617</v>
      </c>
      <c r="B12" s="461">
        <v>-5232077</v>
      </c>
    </row>
    <row r="13" spans="1:2" ht="12.75">
      <c r="A13" s="145" t="s">
        <v>616</v>
      </c>
      <c r="B13" s="461">
        <v>224400</v>
      </c>
    </row>
    <row r="14" spans="1:3" ht="12.75">
      <c r="A14" s="145" t="s">
        <v>618</v>
      </c>
      <c r="B14" s="461">
        <v>59200900</v>
      </c>
      <c r="C14" s="663" t="s">
        <v>554</v>
      </c>
    </row>
    <row r="15" spans="1:3" ht="12.75">
      <c r="A15" s="145" t="s">
        <v>619</v>
      </c>
      <c r="B15" s="461">
        <v>8050000</v>
      </c>
      <c r="C15" s="663"/>
    </row>
    <row r="16" spans="1:3" ht="12.75">
      <c r="A16" s="145" t="s">
        <v>620</v>
      </c>
      <c r="B16" s="461">
        <v>704000</v>
      </c>
      <c r="C16" s="663"/>
    </row>
    <row r="17" spans="1:3" ht="12.75">
      <c r="A17" s="145" t="s">
        <v>621</v>
      </c>
      <c r="B17" s="461">
        <v>15863680</v>
      </c>
      <c r="C17" s="663"/>
    </row>
    <row r="18" spans="1:3" ht="12.75">
      <c r="A18" s="145" t="s">
        <v>622</v>
      </c>
      <c r="B18" s="461">
        <v>6462720</v>
      </c>
      <c r="C18" s="663"/>
    </row>
    <row r="19" spans="1:3" ht="12.75">
      <c r="A19" s="145" t="s">
        <v>623</v>
      </c>
      <c r="B19" s="461">
        <v>3869160</v>
      </c>
      <c r="C19" s="663"/>
    </row>
    <row r="20" spans="1:3" ht="12.75">
      <c r="A20" s="145"/>
      <c r="B20" s="461"/>
      <c r="C20" s="663"/>
    </row>
    <row r="21" spans="1:3" ht="12.75">
      <c r="A21" s="145"/>
      <c r="B21" s="461"/>
      <c r="C21" s="663"/>
    </row>
    <row r="22" spans="1:3" ht="12.75">
      <c r="A22" s="145"/>
      <c r="B22" s="461"/>
      <c r="C22" s="663"/>
    </row>
    <row r="23" spans="1:3" ht="12.75">
      <c r="A23" s="145"/>
      <c r="B23" s="461"/>
      <c r="C23" s="663"/>
    </row>
    <row r="24" spans="1:3" ht="12.75">
      <c r="A24" s="145"/>
      <c r="B24" s="461"/>
      <c r="C24" s="663"/>
    </row>
    <row r="25" spans="1:3" ht="13.5" thickBot="1">
      <c r="A25" s="146"/>
      <c r="B25" s="461"/>
      <c r="C25" s="663"/>
    </row>
    <row r="26" spans="1:3" s="57" customFormat="1" ht="19.5" customHeight="1" thickBot="1">
      <c r="A26" s="40" t="s">
        <v>54</v>
      </c>
      <c r="B26" s="56">
        <f>SUM(B5:B25)</f>
        <v>223331726</v>
      </c>
      <c r="C26" s="663"/>
    </row>
  </sheetData>
  <sheetProtection/>
  <mergeCells count="2">
    <mergeCell ref="A1:B1"/>
    <mergeCell ref="C14:C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B11" sqref="B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7" t="str">
        <f>+CONCATENATE("K I M U T A T Á S",CHAR(10),"a ",LEFT(ÖSSZEFÜGGÉSEK!A5,4),". évben céljelleggel juttatott támogatásokról")</f>
        <v>K I M U T A T Á S
a 2015. évben céljelleggel juttatott támogatásokról</v>
      </c>
      <c r="B1" s="667"/>
      <c r="C1" s="667"/>
      <c r="D1" s="667"/>
    </row>
    <row r="2" spans="1:4" ht="17.25" customHeight="1">
      <c r="A2" s="427"/>
      <c r="B2" s="427"/>
      <c r="C2" s="427"/>
      <c r="D2" s="427"/>
    </row>
    <row r="3" spans="1:4" ht="13.5" thickBot="1">
      <c r="A3" s="247"/>
      <c r="B3" s="247"/>
      <c r="C3" s="664" t="s">
        <v>56</v>
      </c>
      <c r="D3" s="664"/>
    </row>
    <row r="4" spans="1:4" ht="42.75" customHeight="1" thickBot="1">
      <c r="A4" s="431" t="s">
        <v>73</v>
      </c>
      <c r="B4" s="432" t="s">
        <v>129</v>
      </c>
      <c r="C4" s="432" t="s">
        <v>130</v>
      </c>
      <c r="D4" s="433" t="s">
        <v>15</v>
      </c>
    </row>
    <row r="5" spans="1:4" ht="15.75" customHeight="1" thickBot="1">
      <c r="A5" s="248" t="s">
        <v>19</v>
      </c>
      <c r="B5" s="32" t="s">
        <v>624</v>
      </c>
      <c r="C5" s="32" t="s">
        <v>627</v>
      </c>
      <c r="D5" s="33">
        <v>203</v>
      </c>
    </row>
    <row r="6" spans="1:4" ht="15.75" customHeight="1" thickBot="1">
      <c r="A6" s="249" t="s">
        <v>20</v>
      </c>
      <c r="B6" s="34" t="s">
        <v>625</v>
      </c>
      <c r="C6" s="32" t="s">
        <v>627</v>
      </c>
      <c r="D6" s="35">
        <v>167</v>
      </c>
    </row>
    <row r="7" spans="1:4" ht="15.75" customHeight="1">
      <c r="A7" s="249" t="s">
        <v>21</v>
      </c>
      <c r="B7" s="34" t="s">
        <v>626</v>
      </c>
      <c r="C7" s="32" t="s">
        <v>627</v>
      </c>
      <c r="D7" s="35">
        <v>29541</v>
      </c>
    </row>
    <row r="8" spans="1:4" ht="15.75" customHeight="1">
      <c r="A8" s="249" t="s">
        <v>22</v>
      </c>
      <c r="B8" s="34" t="s">
        <v>586</v>
      </c>
      <c r="C8" s="34" t="s">
        <v>630</v>
      </c>
      <c r="D8" s="35">
        <v>16815</v>
      </c>
    </row>
    <row r="9" spans="1:4" ht="15.75" customHeight="1">
      <c r="A9" s="249" t="s">
        <v>23</v>
      </c>
      <c r="B9" s="34" t="s">
        <v>586</v>
      </c>
      <c r="C9" s="34" t="s">
        <v>629</v>
      </c>
      <c r="D9" s="35">
        <v>2011</v>
      </c>
    </row>
    <row r="10" spans="1:4" ht="15.75" customHeight="1">
      <c r="A10" s="249" t="s">
        <v>24</v>
      </c>
      <c r="B10" s="34" t="s">
        <v>628</v>
      </c>
      <c r="C10" s="34" t="s">
        <v>629</v>
      </c>
      <c r="D10" s="35">
        <v>2364</v>
      </c>
    </row>
    <row r="11" spans="1:4" ht="15.75" customHeight="1">
      <c r="A11" s="249" t="s">
        <v>25</v>
      </c>
      <c r="B11" s="34"/>
      <c r="C11" s="34"/>
      <c r="D11" s="35"/>
    </row>
    <row r="12" spans="1:4" ht="15.75" customHeight="1">
      <c r="A12" s="249" t="s">
        <v>26</v>
      </c>
      <c r="B12" s="34"/>
      <c r="C12" s="34"/>
      <c r="D12" s="35"/>
    </row>
    <row r="13" spans="1:4" ht="15.75" customHeight="1">
      <c r="A13" s="249" t="s">
        <v>27</v>
      </c>
      <c r="B13" s="34"/>
      <c r="C13" s="34"/>
      <c r="D13" s="35"/>
    </row>
    <row r="14" spans="1:4" ht="15.75" customHeight="1">
      <c r="A14" s="249" t="s">
        <v>28</v>
      </c>
      <c r="B14" s="34"/>
      <c r="C14" s="34"/>
      <c r="D14" s="35"/>
    </row>
    <row r="15" spans="1:4" ht="15.75" customHeight="1">
      <c r="A15" s="249" t="s">
        <v>29</v>
      </c>
      <c r="B15" s="34"/>
      <c r="C15" s="34"/>
      <c r="D15" s="35"/>
    </row>
    <row r="16" spans="1:4" ht="15.75" customHeight="1">
      <c r="A16" s="249" t="s">
        <v>30</v>
      </c>
      <c r="B16" s="34"/>
      <c r="C16" s="34"/>
      <c r="D16" s="35"/>
    </row>
    <row r="17" spans="1:4" ht="15.75" customHeight="1">
      <c r="A17" s="249" t="s">
        <v>31</v>
      </c>
      <c r="B17" s="34"/>
      <c r="C17" s="34"/>
      <c r="D17" s="35"/>
    </row>
    <row r="18" spans="1:4" ht="15.75" customHeight="1">
      <c r="A18" s="249" t="s">
        <v>32</v>
      </c>
      <c r="B18" s="34"/>
      <c r="C18" s="34"/>
      <c r="D18" s="35"/>
    </row>
    <row r="19" spans="1:4" ht="15.75" customHeight="1">
      <c r="A19" s="249" t="s">
        <v>33</v>
      </c>
      <c r="B19" s="34"/>
      <c r="C19" s="34"/>
      <c r="D19" s="35"/>
    </row>
    <row r="20" spans="1:4" ht="15.75" customHeight="1">
      <c r="A20" s="249" t="s">
        <v>34</v>
      </c>
      <c r="B20" s="34"/>
      <c r="C20" s="34"/>
      <c r="D20" s="35"/>
    </row>
    <row r="21" spans="1:4" ht="15.75" customHeight="1">
      <c r="A21" s="249" t="s">
        <v>35</v>
      </c>
      <c r="B21" s="34"/>
      <c r="C21" s="34"/>
      <c r="D21" s="35"/>
    </row>
    <row r="22" spans="1:4" ht="15.75" customHeight="1">
      <c r="A22" s="249" t="s">
        <v>36</v>
      </c>
      <c r="B22" s="34"/>
      <c r="C22" s="34"/>
      <c r="D22" s="35"/>
    </row>
    <row r="23" spans="1:4" ht="15.75" customHeight="1">
      <c r="A23" s="249" t="s">
        <v>37</v>
      </c>
      <c r="B23" s="34"/>
      <c r="C23" s="34"/>
      <c r="D23" s="35"/>
    </row>
    <row r="24" spans="1:4" ht="15.75" customHeight="1">
      <c r="A24" s="249" t="s">
        <v>38</v>
      </c>
      <c r="B24" s="34"/>
      <c r="C24" s="34"/>
      <c r="D24" s="35"/>
    </row>
    <row r="25" spans="1:4" ht="15.75" customHeight="1">
      <c r="A25" s="249" t="s">
        <v>39</v>
      </c>
      <c r="B25" s="34"/>
      <c r="C25" s="34"/>
      <c r="D25" s="35"/>
    </row>
    <row r="26" spans="1:4" ht="15.75" customHeight="1">
      <c r="A26" s="249" t="s">
        <v>40</v>
      </c>
      <c r="B26" s="34"/>
      <c r="C26" s="34"/>
      <c r="D26" s="35"/>
    </row>
    <row r="27" spans="1:4" ht="15.75" customHeight="1">
      <c r="A27" s="249" t="s">
        <v>41</v>
      </c>
      <c r="B27" s="34"/>
      <c r="C27" s="34"/>
      <c r="D27" s="35"/>
    </row>
    <row r="28" spans="1:4" ht="15.75" customHeight="1">
      <c r="A28" s="249" t="s">
        <v>42</v>
      </c>
      <c r="B28" s="34"/>
      <c r="C28" s="34"/>
      <c r="D28" s="35"/>
    </row>
    <row r="29" spans="1:4" ht="15.75" customHeight="1">
      <c r="A29" s="249" t="s">
        <v>43</v>
      </c>
      <c r="B29" s="34"/>
      <c r="C29" s="34"/>
      <c r="D29" s="35"/>
    </row>
    <row r="30" spans="1:4" ht="15.75" customHeight="1">
      <c r="A30" s="249" t="s">
        <v>44</v>
      </c>
      <c r="B30" s="34"/>
      <c r="C30" s="34"/>
      <c r="D30" s="35"/>
    </row>
    <row r="31" spans="1:4" ht="15.75" customHeight="1">
      <c r="A31" s="249" t="s">
        <v>45</v>
      </c>
      <c r="B31" s="34"/>
      <c r="C31" s="34"/>
      <c r="D31" s="35"/>
    </row>
    <row r="32" spans="1:4" ht="15.75" customHeight="1">
      <c r="A32" s="249" t="s">
        <v>46</v>
      </c>
      <c r="B32" s="34"/>
      <c r="C32" s="34"/>
      <c r="D32" s="35"/>
    </row>
    <row r="33" spans="1:4" ht="15.75" customHeight="1">
      <c r="A33" s="249" t="s">
        <v>47</v>
      </c>
      <c r="B33" s="34"/>
      <c r="C33" s="34"/>
      <c r="D33" s="35"/>
    </row>
    <row r="34" spans="1:4" ht="15.75" customHeight="1">
      <c r="A34" s="249" t="s">
        <v>131</v>
      </c>
      <c r="B34" s="34"/>
      <c r="C34" s="34"/>
      <c r="D34" s="105"/>
    </row>
    <row r="35" spans="1:4" ht="15.75" customHeight="1">
      <c r="A35" s="249" t="s">
        <v>132</v>
      </c>
      <c r="B35" s="34"/>
      <c r="C35" s="34"/>
      <c r="D35" s="105"/>
    </row>
    <row r="36" spans="1:4" ht="15.75" customHeight="1">
      <c r="A36" s="249" t="s">
        <v>133</v>
      </c>
      <c r="B36" s="34"/>
      <c r="C36" s="34"/>
      <c r="D36" s="105"/>
    </row>
    <row r="37" spans="1:4" ht="15.75" customHeight="1" thickBot="1">
      <c r="A37" s="250" t="s">
        <v>134</v>
      </c>
      <c r="B37" s="36"/>
      <c r="C37" s="36"/>
      <c r="D37" s="106"/>
    </row>
    <row r="38" spans="1:4" ht="15.75" customHeight="1" thickBot="1">
      <c r="A38" s="665" t="s">
        <v>54</v>
      </c>
      <c r="B38" s="666"/>
      <c r="C38" s="251"/>
      <c r="D38" s="252">
        <f>SUM(D5:D37)</f>
        <v>51101</v>
      </c>
    </row>
    <row r="39" ht="12.75">
      <c r="A39" t="s">
        <v>208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9">
      <selection activeCell="D36" sqref="D36"/>
    </sheetView>
  </sheetViews>
  <sheetFormatPr defaultColWidth="9.00390625" defaultRowHeight="12.75"/>
  <cols>
    <col min="1" max="1" width="9.00390625" style="435" customWidth="1"/>
    <col min="2" max="2" width="66.375" style="435" bestFit="1" customWidth="1"/>
    <col min="3" max="3" width="15.50390625" style="436" customWidth="1"/>
    <col min="4" max="5" width="15.50390625" style="435" customWidth="1"/>
    <col min="6" max="6" width="9.00390625" style="469" customWidth="1"/>
    <col min="7" max="16384" width="9.375" style="469" customWidth="1"/>
  </cols>
  <sheetData>
    <row r="1" spans="1:5" ht="15.75" customHeight="1">
      <c r="A1" s="597" t="s">
        <v>16</v>
      </c>
      <c r="B1" s="597"/>
      <c r="C1" s="597"/>
      <c r="D1" s="597"/>
      <c r="E1" s="597"/>
    </row>
    <row r="2" spans="1:5" ht="15.75" customHeight="1" thickBot="1">
      <c r="A2" s="596" t="s">
        <v>158</v>
      </c>
      <c r="B2" s="596"/>
      <c r="D2" s="170"/>
      <c r="E2" s="353" t="s">
        <v>238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+CONCATENATE(LEFT(ÖSSZEFÜGGÉSEK!A5,4)+1,". évi")</f>
        <v>2016. évi</v>
      </c>
      <c r="D3" s="460" t="str">
        <f>+CONCATENATE(LEFT(ÖSSZEFÜGGÉSEK!A5,4)+2,". évi")</f>
        <v>2017. évi</v>
      </c>
      <c r="E3" s="192" t="str">
        <f>+CONCATENATE(LEFT(ÖSSZEFÜGGÉSEK!A5,4)+3,". évi")</f>
        <v>2018. évi</v>
      </c>
    </row>
    <row r="4" spans="1:5" s="470" customFormat="1" ht="12" customHeight="1" thickBot="1">
      <c r="A4" s="37" t="s">
        <v>516</v>
      </c>
      <c r="B4" s="38" t="s">
        <v>517</v>
      </c>
      <c r="C4" s="38" t="s">
        <v>518</v>
      </c>
      <c r="D4" s="38" t="s">
        <v>520</v>
      </c>
      <c r="E4" s="506" t="s">
        <v>519</v>
      </c>
    </row>
    <row r="5" spans="1:5" s="471" customFormat="1" ht="12" customHeight="1" thickBot="1">
      <c r="A5" s="20" t="s">
        <v>19</v>
      </c>
      <c r="B5" s="21" t="s">
        <v>557</v>
      </c>
      <c r="C5" s="524">
        <v>203000</v>
      </c>
      <c r="D5" s="524">
        <v>203000</v>
      </c>
      <c r="E5" s="525">
        <v>203000</v>
      </c>
    </row>
    <row r="6" spans="1:5" s="471" customFormat="1" ht="12" customHeight="1" thickBot="1">
      <c r="A6" s="20" t="s">
        <v>20</v>
      </c>
      <c r="B6" s="338" t="s">
        <v>393</v>
      </c>
      <c r="C6" s="524">
        <v>106300</v>
      </c>
      <c r="D6" s="524">
        <v>106300</v>
      </c>
      <c r="E6" s="525">
        <v>106300</v>
      </c>
    </row>
    <row r="7" spans="1:5" s="471" customFormat="1" ht="12" customHeight="1" thickBot="1">
      <c r="A7" s="20" t="s">
        <v>21</v>
      </c>
      <c r="B7" s="21" t="s">
        <v>401</v>
      </c>
      <c r="C7" s="524"/>
      <c r="D7" s="524"/>
      <c r="E7" s="525"/>
    </row>
    <row r="8" spans="1:5" s="471" customFormat="1" ht="12" customHeight="1" thickBot="1">
      <c r="A8" s="20" t="s">
        <v>179</v>
      </c>
      <c r="B8" s="21" t="s">
        <v>278</v>
      </c>
      <c r="C8" s="459">
        <f>+C9+C13+C14+C15</f>
        <v>87500</v>
      </c>
      <c r="D8" s="459">
        <f>+D9+D13+D14+D15</f>
        <v>77500</v>
      </c>
      <c r="E8" s="503">
        <f>+E9+E13+E14+E15</f>
        <v>77500</v>
      </c>
    </row>
    <row r="9" spans="1:5" s="471" customFormat="1" ht="12" customHeight="1">
      <c r="A9" s="15" t="s">
        <v>279</v>
      </c>
      <c r="B9" s="472" t="s">
        <v>459</v>
      </c>
      <c r="C9" s="505">
        <f>+C10+C11+C12</f>
        <v>80000</v>
      </c>
      <c r="D9" s="505">
        <f>+D10+D11+D12</f>
        <v>70000</v>
      </c>
      <c r="E9" s="504">
        <f>+E10+E11+E12</f>
        <v>70000</v>
      </c>
    </row>
    <row r="10" spans="1:5" s="471" customFormat="1" ht="12" customHeight="1">
      <c r="A10" s="14" t="s">
        <v>280</v>
      </c>
      <c r="B10" s="473" t="s">
        <v>285</v>
      </c>
      <c r="C10" s="453"/>
      <c r="D10" s="453"/>
      <c r="E10" s="312"/>
    </row>
    <row r="11" spans="1:5" s="471" customFormat="1" ht="12" customHeight="1">
      <c r="A11" s="14" t="s">
        <v>281</v>
      </c>
      <c r="B11" s="473" t="s">
        <v>286</v>
      </c>
      <c r="C11" s="453"/>
      <c r="D11" s="453"/>
      <c r="E11" s="312"/>
    </row>
    <row r="12" spans="1:5" s="471" customFormat="1" ht="12" customHeight="1">
      <c r="A12" s="14" t="s">
        <v>457</v>
      </c>
      <c r="B12" s="548" t="s">
        <v>458</v>
      </c>
      <c r="C12" s="453">
        <v>80000</v>
      </c>
      <c r="D12" s="453">
        <v>70000</v>
      </c>
      <c r="E12" s="312">
        <v>70000</v>
      </c>
    </row>
    <row r="13" spans="1:5" s="471" customFormat="1" ht="12" customHeight="1">
      <c r="A13" s="14" t="s">
        <v>282</v>
      </c>
      <c r="B13" s="473" t="s">
        <v>287</v>
      </c>
      <c r="C13" s="453">
        <v>6500</v>
      </c>
      <c r="D13" s="453">
        <v>6500</v>
      </c>
      <c r="E13" s="312">
        <v>6500</v>
      </c>
    </row>
    <row r="14" spans="1:5" s="471" customFormat="1" ht="12" customHeight="1">
      <c r="A14" s="14" t="s">
        <v>283</v>
      </c>
      <c r="B14" s="473" t="s">
        <v>288</v>
      </c>
      <c r="C14" s="453">
        <v>500</v>
      </c>
      <c r="D14" s="453">
        <v>500</v>
      </c>
      <c r="E14" s="312">
        <v>500</v>
      </c>
    </row>
    <row r="15" spans="1:5" s="471" customFormat="1" ht="12" customHeight="1" thickBot="1">
      <c r="A15" s="16" t="s">
        <v>284</v>
      </c>
      <c r="B15" s="474" t="s">
        <v>289</v>
      </c>
      <c r="C15" s="455">
        <v>500</v>
      </c>
      <c r="D15" s="455">
        <v>500</v>
      </c>
      <c r="E15" s="314">
        <v>500</v>
      </c>
    </row>
    <row r="16" spans="1:5" s="471" customFormat="1" ht="12" customHeight="1" thickBot="1">
      <c r="A16" s="20" t="s">
        <v>23</v>
      </c>
      <c r="B16" s="21" t="s">
        <v>560</v>
      </c>
      <c r="C16" s="524">
        <v>23000</v>
      </c>
      <c r="D16" s="524">
        <v>23200</v>
      </c>
      <c r="E16" s="525">
        <v>23200</v>
      </c>
    </row>
    <row r="17" spans="1:5" s="471" customFormat="1" ht="12" customHeight="1" thickBot="1">
      <c r="A17" s="20" t="s">
        <v>24</v>
      </c>
      <c r="B17" s="21" t="s">
        <v>10</v>
      </c>
      <c r="C17" s="524"/>
      <c r="D17" s="524"/>
      <c r="E17" s="525"/>
    </row>
    <row r="18" spans="1:5" s="471" customFormat="1" ht="12" customHeight="1" thickBot="1">
      <c r="A18" s="20" t="s">
        <v>186</v>
      </c>
      <c r="B18" s="21" t="s">
        <v>559</v>
      </c>
      <c r="C18" s="524"/>
      <c r="D18" s="524"/>
      <c r="E18" s="525"/>
    </row>
    <row r="19" spans="1:5" s="471" customFormat="1" ht="12" customHeight="1" thickBot="1">
      <c r="A19" s="20" t="s">
        <v>26</v>
      </c>
      <c r="B19" s="338" t="s">
        <v>558</v>
      </c>
      <c r="C19" s="524"/>
      <c r="D19" s="524"/>
      <c r="E19" s="525"/>
    </row>
    <row r="20" spans="1:5" s="471" customFormat="1" ht="12" customHeight="1" thickBot="1">
      <c r="A20" s="20" t="s">
        <v>27</v>
      </c>
      <c r="B20" s="21" t="s">
        <v>322</v>
      </c>
      <c r="C20" s="459">
        <f>+C5+C6+C7+C8+C16+C17+C18+C19</f>
        <v>419800</v>
      </c>
      <c r="D20" s="459">
        <f>+D5+D6+D7+D8+D16+D17+D18+D19</f>
        <v>410000</v>
      </c>
      <c r="E20" s="349">
        <f>+E5+E6+E7+E8+E16+E17+E18+E19</f>
        <v>410000</v>
      </c>
    </row>
    <row r="21" spans="1:5" s="471" customFormat="1" ht="12" customHeight="1" thickBot="1">
      <c r="A21" s="20" t="s">
        <v>28</v>
      </c>
      <c r="B21" s="21" t="s">
        <v>561</v>
      </c>
      <c r="C21" s="579">
        <v>145000</v>
      </c>
      <c r="D21" s="579">
        <v>155000</v>
      </c>
      <c r="E21" s="580">
        <v>155000</v>
      </c>
    </row>
    <row r="22" spans="1:5" s="471" customFormat="1" ht="12" customHeight="1" thickBot="1">
      <c r="A22" s="20" t="s">
        <v>29</v>
      </c>
      <c r="B22" s="21" t="s">
        <v>562</v>
      </c>
      <c r="C22" s="459">
        <f>+C20+C21</f>
        <v>564800</v>
      </c>
      <c r="D22" s="459">
        <f>+D20+D21</f>
        <v>565000</v>
      </c>
      <c r="E22" s="503">
        <f>+E20+E21</f>
        <v>565000</v>
      </c>
    </row>
    <row r="23" spans="1:5" s="471" customFormat="1" ht="12" customHeight="1">
      <c r="A23" s="421"/>
      <c r="B23" s="422"/>
      <c r="C23" s="423"/>
      <c r="D23" s="576"/>
      <c r="E23" s="577"/>
    </row>
    <row r="24" spans="1:5" s="471" customFormat="1" ht="12" customHeight="1">
      <c r="A24" s="597" t="s">
        <v>48</v>
      </c>
      <c r="B24" s="597"/>
      <c r="C24" s="597"/>
      <c r="D24" s="597"/>
      <c r="E24" s="597"/>
    </row>
    <row r="25" spans="1:5" s="471" customFormat="1" ht="12" customHeight="1" thickBot="1">
      <c r="A25" s="598" t="s">
        <v>159</v>
      </c>
      <c r="B25" s="598"/>
      <c r="C25" s="436"/>
      <c r="D25" s="170"/>
      <c r="E25" s="353" t="s">
        <v>238</v>
      </c>
    </row>
    <row r="26" spans="1:6" s="471" customFormat="1" ht="24" customHeight="1" thickBot="1">
      <c r="A26" s="23" t="s">
        <v>17</v>
      </c>
      <c r="B26" s="24" t="s">
        <v>49</v>
      </c>
      <c r="C26" s="24" t="str">
        <f>+C3</f>
        <v>2016. évi</v>
      </c>
      <c r="D26" s="24" t="str">
        <f>+D3</f>
        <v>2017. évi</v>
      </c>
      <c r="E26" s="192" t="str">
        <f>+E3</f>
        <v>2018. évi</v>
      </c>
      <c r="F26" s="578"/>
    </row>
    <row r="27" spans="1:6" s="471" customFormat="1" ht="12" customHeight="1" thickBot="1">
      <c r="A27" s="464" t="s">
        <v>516</v>
      </c>
      <c r="B27" s="465" t="s">
        <v>517</v>
      </c>
      <c r="C27" s="465" t="s">
        <v>518</v>
      </c>
      <c r="D27" s="465" t="s">
        <v>520</v>
      </c>
      <c r="E27" s="572" t="s">
        <v>519</v>
      </c>
      <c r="F27" s="578"/>
    </row>
    <row r="28" spans="1:6" s="471" customFormat="1" ht="15" customHeight="1" thickBot="1">
      <c r="A28" s="20" t="s">
        <v>19</v>
      </c>
      <c r="B28" s="30" t="s">
        <v>563</v>
      </c>
      <c r="C28" s="524">
        <v>419800</v>
      </c>
      <c r="D28" s="524">
        <v>420000</v>
      </c>
      <c r="E28" s="520">
        <v>420000</v>
      </c>
      <c r="F28" s="578"/>
    </row>
    <row r="29" spans="1:5" ht="12" customHeight="1" thickBot="1">
      <c r="A29" s="550" t="s">
        <v>20</v>
      </c>
      <c r="B29" s="573" t="s">
        <v>568</v>
      </c>
      <c r="C29" s="574">
        <f>+C30+C31+C32</f>
        <v>0</v>
      </c>
      <c r="D29" s="574">
        <f>+D30+D31+D32</f>
        <v>0</v>
      </c>
      <c r="E29" s="575">
        <f>+E30+E31+E32</f>
        <v>0</v>
      </c>
    </row>
    <row r="30" spans="1:5" ht="12" customHeight="1">
      <c r="A30" s="15" t="s">
        <v>108</v>
      </c>
      <c r="B30" s="8" t="s">
        <v>237</v>
      </c>
      <c r="C30" s="454"/>
      <c r="D30" s="454"/>
      <c r="E30" s="313"/>
    </row>
    <row r="31" spans="1:5" ht="12" customHeight="1">
      <c r="A31" s="15" t="s">
        <v>109</v>
      </c>
      <c r="B31" s="12" t="s">
        <v>193</v>
      </c>
      <c r="C31" s="453"/>
      <c r="D31" s="453"/>
      <c r="E31" s="312"/>
    </row>
    <row r="32" spans="1:5" ht="12" customHeight="1" thickBot="1">
      <c r="A32" s="15" t="s">
        <v>110</v>
      </c>
      <c r="B32" s="340" t="s">
        <v>240</v>
      </c>
      <c r="C32" s="453"/>
      <c r="D32" s="453"/>
      <c r="E32" s="312"/>
    </row>
    <row r="33" spans="1:5" ht="12" customHeight="1" thickBot="1">
      <c r="A33" s="20" t="s">
        <v>21</v>
      </c>
      <c r="B33" s="153" t="s">
        <v>471</v>
      </c>
      <c r="C33" s="452">
        <f>+C28+C29</f>
        <v>419800</v>
      </c>
      <c r="D33" s="452">
        <f>+D28+D29</f>
        <v>420000</v>
      </c>
      <c r="E33" s="311">
        <f>+E28+E29</f>
        <v>420000</v>
      </c>
    </row>
    <row r="34" spans="1:6" ht="15" customHeight="1" thickBot="1">
      <c r="A34" s="20" t="s">
        <v>22</v>
      </c>
      <c r="B34" s="153" t="s">
        <v>564</v>
      </c>
      <c r="C34" s="581">
        <v>145000</v>
      </c>
      <c r="D34" s="581">
        <v>145000</v>
      </c>
      <c r="E34" s="582">
        <v>145000</v>
      </c>
      <c r="F34" s="484"/>
    </row>
    <row r="35" spans="1:5" s="471" customFormat="1" ht="12.75" customHeight="1" thickBot="1">
      <c r="A35" s="341" t="s">
        <v>23</v>
      </c>
      <c r="B35" s="434" t="s">
        <v>565</v>
      </c>
      <c r="C35" s="571">
        <f>+C33+C34</f>
        <v>564800</v>
      </c>
      <c r="D35" s="571">
        <f>+D33+D34</f>
        <v>565000</v>
      </c>
      <c r="E35" s="565">
        <f>+E33+E34</f>
        <v>565000</v>
      </c>
    </row>
    <row r="36" ht="15.75">
      <c r="C36" s="435"/>
    </row>
    <row r="37" ht="15.75">
      <c r="C37" s="435"/>
    </row>
    <row r="38" ht="15.75">
      <c r="C38" s="435"/>
    </row>
    <row r="39" ht="16.5" customHeight="1">
      <c r="C39" s="435"/>
    </row>
    <row r="40" ht="15.75">
      <c r="C40" s="435"/>
    </row>
    <row r="41" ht="15.75">
      <c r="C41" s="435"/>
    </row>
    <row r="42" spans="6:7" s="435" customFormat="1" ht="15.75">
      <c r="F42" s="469"/>
      <c r="G42" s="469"/>
    </row>
    <row r="43" spans="6:7" s="435" customFormat="1" ht="15.75">
      <c r="F43" s="469"/>
      <c r="G43" s="469"/>
    </row>
    <row r="44" spans="6:7" s="435" customFormat="1" ht="15.75">
      <c r="F44" s="469"/>
      <c r="G44" s="469"/>
    </row>
    <row r="45" spans="6:7" s="435" customFormat="1" ht="15.75">
      <c r="F45" s="469"/>
      <c r="G45" s="469"/>
    </row>
    <row r="46" spans="6:7" s="435" customFormat="1" ht="15.75">
      <c r="F46" s="469"/>
      <c r="G46" s="469"/>
    </row>
    <row r="47" spans="6:7" s="435" customFormat="1" ht="15.75">
      <c r="F47" s="469"/>
      <c r="G47" s="469"/>
    </row>
    <row r="48" spans="6:7" s="435" customFormat="1" ht="15.75">
      <c r="F48" s="469"/>
      <c r="G48" s="469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CE,Félkövér"&amp;12Besenyszög Város Önkormányzata
2015. ÉVI KÖLTSÉGVETÉSI ÉVET KÖVETŐ 3 ÉV TERVEZETT BEVÉTELEI, KIADÁSAI&amp;R&amp;"Times New Roman CE,Félkövér dőlt"&amp;11 7. számú tájékoztató tábla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70">
      <selection activeCell="C22" sqref="C22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7" t="s">
        <v>16</v>
      </c>
      <c r="B1" s="597"/>
      <c r="C1" s="597"/>
    </row>
    <row r="2" spans="1:3" ht="15.75" customHeight="1" thickBot="1">
      <c r="A2" s="596" t="s">
        <v>158</v>
      </c>
      <c r="B2" s="596"/>
      <c r="C2" s="353" t="s">
        <v>238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0" customFormat="1" ht="12" customHeight="1" thickBot="1">
      <c r="A4" s="464" t="s">
        <v>516</v>
      </c>
      <c r="B4" s="465" t="s">
        <v>517</v>
      </c>
      <c r="C4" s="466" t="s">
        <v>518</v>
      </c>
    </row>
    <row r="5" spans="1:3" s="471" customFormat="1" ht="12" customHeight="1" thickBot="1">
      <c r="A5" s="20" t="s">
        <v>19</v>
      </c>
      <c r="B5" s="21" t="s">
        <v>263</v>
      </c>
      <c r="C5" s="343">
        <f>+C6+C7+C8+C9+C10+C11</f>
        <v>0</v>
      </c>
    </row>
    <row r="6" spans="1:3" s="471" customFormat="1" ht="12" customHeight="1">
      <c r="A6" s="15" t="s">
        <v>102</v>
      </c>
      <c r="B6" s="472" t="s">
        <v>264</v>
      </c>
      <c r="C6" s="346"/>
    </row>
    <row r="7" spans="1:3" s="471" customFormat="1" ht="12" customHeight="1">
      <c r="A7" s="14" t="s">
        <v>103</v>
      </c>
      <c r="B7" s="473" t="s">
        <v>265</v>
      </c>
      <c r="C7" s="345"/>
    </row>
    <row r="8" spans="1:3" s="471" customFormat="1" ht="12" customHeight="1">
      <c r="A8" s="14" t="s">
        <v>104</v>
      </c>
      <c r="B8" s="473" t="s">
        <v>266</v>
      </c>
      <c r="C8" s="345"/>
    </row>
    <row r="9" spans="1:3" s="471" customFormat="1" ht="12" customHeight="1">
      <c r="A9" s="14" t="s">
        <v>105</v>
      </c>
      <c r="B9" s="473" t="s">
        <v>267</v>
      </c>
      <c r="C9" s="345"/>
    </row>
    <row r="10" spans="1:3" s="471" customFormat="1" ht="12" customHeight="1">
      <c r="A10" s="14" t="s">
        <v>154</v>
      </c>
      <c r="B10" s="339" t="s">
        <v>452</v>
      </c>
      <c r="C10" s="345"/>
    </row>
    <row r="11" spans="1:3" s="471" customFormat="1" ht="12" customHeight="1" thickBot="1">
      <c r="A11" s="16" t="s">
        <v>106</v>
      </c>
      <c r="B11" s="340" t="s">
        <v>453</v>
      </c>
      <c r="C11" s="345"/>
    </row>
    <row r="12" spans="1:3" s="471" customFormat="1" ht="12" customHeight="1" thickBot="1">
      <c r="A12" s="20" t="s">
        <v>20</v>
      </c>
      <c r="B12" s="338" t="s">
        <v>268</v>
      </c>
      <c r="C12" s="343">
        <f>+C13+C14+C15+C16+C17</f>
        <v>0</v>
      </c>
    </row>
    <row r="13" spans="1:3" s="471" customFormat="1" ht="12" customHeight="1">
      <c r="A13" s="15" t="s">
        <v>108</v>
      </c>
      <c r="B13" s="472" t="s">
        <v>269</v>
      </c>
      <c r="C13" s="346"/>
    </row>
    <row r="14" spans="1:3" s="471" customFormat="1" ht="12" customHeight="1">
      <c r="A14" s="14" t="s">
        <v>109</v>
      </c>
      <c r="B14" s="473" t="s">
        <v>270</v>
      </c>
      <c r="C14" s="345"/>
    </row>
    <row r="15" spans="1:3" s="471" customFormat="1" ht="12" customHeight="1">
      <c r="A15" s="14" t="s">
        <v>110</v>
      </c>
      <c r="B15" s="473" t="s">
        <v>441</v>
      </c>
      <c r="C15" s="345"/>
    </row>
    <row r="16" spans="1:3" s="471" customFormat="1" ht="12" customHeight="1">
      <c r="A16" s="14" t="s">
        <v>111</v>
      </c>
      <c r="B16" s="473" t="s">
        <v>442</v>
      </c>
      <c r="C16" s="345"/>
    </row>
    <row r="17" spans="1:3" s="471" customFormat="1" ht="12" customHeight="1">
      <c r="A17" s="14" t="s">
        <v>112</v>
      </c>
      <c r="B17" s="473" t="s">
        <v>271</v>
      </c>
      <c r="C17" s="345"/>
    </row>
    <row r="18" spans="1:3" s="471" customFormat="1" ht="12" customHeight="1" thickBot="1">
      <c r="A18" s="16" t="s">
        <v>121</v>
      </c>
      <c r="B18" s="340" t="s">
        <v>272</v>
      </c>
      <c r="C18" s="347"/>
    </row>
    <row r="19" spans="1:3" s="471" customFormat="1" ht="12" customHeight="1" thickBot="1">
      <c r="A19" s="20" t="s">
        <v>21</v>
      </c>
      <c r="B19" s="21" t="s">
        <v>273</v>
      </c>
      <c r="C19" s="343">
        <f>+C20+C21+C22+C23+C24</f>
        <v>0</v>
      </c>
    </row>
    <row r="20" spans="1:3" s="471" customFormat="1" ht="12" customHeight="1">
      <c r="A20" s="15" t="s">
        <v>91</v>
      </c>
      <c r="B20" s="472" t="s">
        <v>274</v>
      </c>
      <c r="C20" s="346"/>
    </row>
    <row r="21" spans="1:3" s="471" customFormat="1" ht="12" customHeight="1">
      <c r="A21" s="14" t="s">
        <v>92</v>
      </c>
      <c r="B21" s="473" t="s">
        <v>275</v>
      </c>
      <c r="C21" s="345"/>
    </row>
    <row r="22" spans="1:3" s="471" customFormat="1" ht="12" customHeight="1">
      <c r="A22" s="14" t="s">
        <v>93</v>
      </c>
      <c r="B22" s="473" t="s">
        <v>443</v>
      </c>
      <c r="C22" s="345"/>
    </row>
    <row r="23" spans="1:3" s="471" customFormat="1" ht="12" customHeight="1">
      <c r="A23" s="14" t="s">
        <v>94</v>
      </c>
      <c r="B23" s="473" t="s">
        <v>444</v>
      </c>
      <c r="C23" s="345"/>
    </row>
    <row r="24" spans="1:3" s="471" customFormat="1" ht="12" customHeight="1">
      <c r="A24" s="14" t="s">
        <v>177</v>
      </c>
      <c r="B24" s="473" t="s">
        <v>276</v>
      </c>
      <c r="C24" s="345"/>
    </row>
    <row r="25" spans="1:3" s="471" customFormat="1" ht="12" customHeight="1" thickBot="1">
      <c r="A25" s="16" t="s">
        <v>178</v>
      </c>
      <c r="B25" s="474" t="s">
        <v>277</v>
      </c>
      <c r="C25" s="347"/>
    </row>
    <row r="26" spans="1:3" s="471" customFormat="1" ht="12" customHeight="1" thickBot="1">
      <c r="A26" s="20" t="s">
        <v>179</v>
      </c>
      <c r="B26" s="21" t="s">
        <v>278</v>
      </c>
      <c r="C26" s="349">
        <f>+C27+C31+C32+C33</f>
        <v>64026</v>
      </c>
    </row>
    <row r="27" spans="1:3" s="471" customFormat="1" ht="12" customHeight="1">
      <c r="A27" s="15" t="s">
        <v>279</v>
      </c>
      <c r="B27" s="472" t="s">
        <v>459</v>
      </c>
      <c r="C27" s="467">
        <f>+C28+C29+C30</f>
        <v>64026</v>
      </c>
    </row>
    <row r="28" spans="1:3" s="471" customFormat="1" ht="12" customHeight="1">
      <c r="A28" s="14" t="s">
        <v>280</v>
      </c>
      <c r="B28" s="473" t="s">
        <v>285</v>
      </c>
      <c r="C28" s="345"/>
    </row>
    <row r="29" spans="1:3" s="471" customFormat="1" ht="12" customHeight="1">
      <c r="A29" s="14" t="s">
        <v>281</v>
      </c>
      <c r="B29" s="473" t="s">
        <v>286</v>
      </c>
      <c r="C29" s="345"/>
    </row>
    <row r="30" spans="1:3" s="471" customFormat="1" ht="12" customHeight="1">
      <c r="A30" s="14" t="s">
        <v>457</v>
      </c>
      <c r="B30" s="548" t="s">
        <v>458</v>
      </c>
      <c r="C30" s="345">
        <v>64026</v>
      </c>
    </row>
    <row r="31" spans="1:3" s="471" customFormat="1" ht="12" customHeight="1">
      <c r="A31" s="14" t="s">
        <v>282</v>
      </c>
      <c r="B31" s="473" t="s">
        <v>287</v>
      </c>
      <c r="C31" s="345"/>
    </row>
    <row r="32" spans="1:3" s="471" customFormat="1" ht="12" customHeight="1">
      <c r="A32" s="14" t="s">
        <v>283</v>
      </c>
      <c r="B32" s="473" t="s">
        <v>288</v>
      </c>
      <c r="C32" s="345"/>
    </row>
    <row r="33" spans="1:3" s="471" customFormat="1" ht="12" customHeight="1" thickBot="1">
      <c r="A33" s="16" t="s">
        <v>284</v>
      </c>
      <c r="B33" s="474" t="s">
        <v>289</v>
      </c>
      <c r="C33" s="347"/>
    </row>
    <row r="34" spans="1:3" s="471" customFormat="1" ht="12" customHeight="1" thickBot="1">
      <c r="A34" s="20" t="s">
        <v>23</v>
      </c>
      <c r="B34" s="21" t="s">
        <v>454</v>
      </c>
      <c r="C34" s="343">
        <f>SUM(C35:C45)</f>
        <v>22501</v>
      </c>
    </row>
    <row r="35" spans="1:3" s="471" customFormat="1" ht="12" customHeight="1">
      <c r="A35" s="15" t="s">
        <v>95</v>
      </c>
      <c r="B35" s="472" t="s">
        <v>292</v>
      </c>
      <c r="C35" s="346"/>
    </row>
    <row r="36" spans="1:3" s="471" customFormat="1" ht="12" customHeight="1">
      <c r="A36" s="14" t="s">
        <v>96</v>
      </c>
      <c r="B36" s="473" t="s">
        <v>293</v>
      </c>
      <c r="C36" s="345">
        <v>17794</v>
      </c>
    </row>
    <row r="37" spans="1:3" s="471" customFormat="1" ht="12" customHeight="1">
      <c r="A37" s="14" t="s">
        <v>97</v>
      </c>
      <c r="B37" s="473" t="s">
        <v>294</v>
      </c>
      <c r="C37" s="345"/>
    </row>
    <row r="38" spans="1:3" s="471" customFormat="1" ht="12" customHeight="1">
      <c r="A38" s="14" t="s">
        <v>181</v>
      </c>
      <c r="B38" s="473" t="s">
        <v>295</v>
      </c>
      <c r="C38" s="345"/>
    </row>
    <row r="39" spans="1:3" s="471" customFormat="1" ht="12" customHeight="1">
      <c r="A39" s="14" t="s">
        <v>182</v>
      </c>
      <c r="B39" s="473" t="s">
        <v>296</v>
      </c>
      <c r="C39" s="345"/>
    </row>
    <row r="40" spans="1:3" s="471" customFormat="1" ht="12" customHeight="1">
      <c r="A40" s="14" t="s">
        <v>183</v>
      </c>
      <c r="B40" s="473" t="s">
        <v>297</v>
      </c>
      <c r="C40" s="345">
        <v>4707</v>
      </c>
    </row>
    <row r="41" spans="1:3" s="471" customFormat="1" ht="12" customHeight="1">
      <c r="A41" s="14" t="s">
        <v>184</v>
      </c>
      <c r="B41" s="473" t="s">
        <v>298</v>
      </c>
      <c r="C41" s="345"/>
    </row>
    <row r="42" spans="1:3" s="471" customFormat="1" ht="12" customHeight="1">
      <c r="A42" s="14" t="s">
        <v>185</v>
      </c>
      <c r="B42" s="473" t="s">
        <v>299</v>
      </c>
      <c r="C42" s="345"/>
    </row>
    <row r="43" spans="1:3" s="471" customFormat="1" ht="12" customHeight="1">
      <c r="A43" s="14" t="s">
        <v>290</v>
      </c>
      <c r="B43" s="473" t="s">
        <v>300</v>
      </c>
      <c r="C43" s="348"/>
    </row>
    <row r="44" spans="1:3" s="471" customFormat="1" ht="12" customHeight="1">
      <c r="A44" s="16" t="s">
        <v>291</v>
      </c>
      <c r="B44" s="474" t="s">
        <v>456</v>
      </c>
      <c r="C44" s="458"/>
    </row>
    <row r="45" spans="1:3" s="471" customFormat="1" ht="12" customHeight="1" thickBot="1">
      <c r="A45" s="16" t="s">
        <v>455</v>
      </c>
      <c r="B45" s="340" t="s">
        <v>301</v>
      </c>
      <c r="C45" s="458"/>
    </row>
    <row r="46" spans="1:3" s="471" customFormat="1" ht="12" customHeight="1" thickBot="1">
      <c r="A46" s="20" t="s">
        <v>24</v>
      </c>
      <c r="B46" s="21" t="s">
        <v>302</v>
      </c>
      <c r="C46" s="343">
        <f>SUM(C47:C51)</f>
        <v>0</v>
      </c>
    </row>
    <row r="47" spans="1:3" s="471" customFormat="1" ht="12" customHeight="1">
      <c r="A47" s="15" t="s">
        <v>98</v>
      </c>
      <c r="B47" s="472" t="s">
        <v>306</v>
      </c>
      <c r="C47" s="519"/>
    </row>
    <row r="48" spans="1:3" s="471" customFormat="1" ht="12" customHeight="1">
      <c r="A48" s="14" t="s">
        <v>99</v>
      </c>
      <c r="B48" s="473" t="s">
        <v>307</v>
      </c>
      <c r="C48" s="348"/>
    </row>
    <row r="49" spans="1:3" s="471" customFormat="1" ht="12" customHeight="1">
      <c r="A49" s="14" t="s">
        <v>303</v>
      </c>
      <c r="B49" s="473" t="s">
        <v>308</v>
      </c>
      <c r="C49" s="348"/>
    </row>
    <row r="50" spans="1:3" s="471" customFormat="1" ht="12" customHeight="1">
      <c r="A50" s="14" t="s">
        <v>304</v>
      </c>
      <c r="B50" s="473" t="s">
        <v>309</v>
      </c>
      <c r="C50" s="348"/>
    </row>
    <row r="51" spans="1:3" s="471" customFormat="1" ht="12" customHeight="1" thickBot="1">
      <c r="A51" s="16" t="s">
        <v>305</v>
      </c>
      <c r="B51" s="340" t="s">
        <v>310</v>
      </c>
      <c r="C51" s="458"/>
    </row>
    <row r="52" spans="1:3" s="471" customFormat="1" ht="12" customHeight="1" thickBot="1">
      <c r="A52" s="20" t="s">
        <v>186</v>
      </c>
      <c r="B52" s="21" t="s">
        <v>311</v>
      </c>
      <c r="C52" s="343">
        <f>SUM(C53:C55)</f>
        <v>0</v>
      </c>
    </row>
    <row r="53" spans="1:3" s="471" customFormat="1" ht="12" customHeight="1">
      <c r="A53" s="15" t="s">
        <v>100</v>
      </c>
      <c r="B53" s="472" t="s">
        <v>312</v>
      </c>
      <c r="C53" s="346"/>
    </row>
    <row r="54" spans="1:3" s="471" customFormat="1" ht="12" customHeight="1">
      <c r="A54" s="14" t="s">
        <v>101</v>
      </c>
      <c r="B54" s="473" t="s">
        <v>445</v>
      </c>
      <c r="C54" s="345"/>
    </row>
    <row r="55" spans="1:3" s="471" customFormat="1" ht="12" customHeight="1">
      <c r="A55" s="14" t="s">
        <v>315</v>
      </c>
      <c r="B55" s="473" t="s">
        <v>313</v>
      </c>
      <c r="C55" s="345"/>
    </row>
    <row r="56" spans="1:3" s="471" customFormat="1" ht="12" customHeight="1" thickBot="1">
      <c r="A56" s="16" t="s">
        <v>316</v>
      </c>
      <c r="B56" s="340" t="s">
        <v>314</v>
      </c>
      <c r="C56" s="347"/>
    </row>
    <row r="57" spans="1:3" s="471" customFormat="1" ht="12" customHeight="1" thickBot="1">
      <c r="A57" s="20" t="s">
        <v>26</v>
      </c>
      <c r="B57" s="338" t="s">
        <v>317</v>
      </c>
      <c r="C57" s="343">
        <f>SUM(C58:C60)</f>
        <v>6000</v>
      </c>
    </row>
    <row r="58" spans="1:3" s="471" customFormat="1" ht="12" customHeight="1">
      <c r="A58" s="15" t="s">
        <v>187</v>
      </c>
      <c r="B58" s="472" t="s">
        <v>319</v>
      </c>
      <c r="C58" s="348"/>
    </row>
    <row r="59" spans="1:3" s="471" customFormat="1" ht="12" customHeight="1">
      <c r="A59" s="14" t="s">
        <v>188</v>
      </c>
      <c r="B59" s="473" t="s">
        <v>446</v>
      </c>
      <c r="C59" s="348">
        <v>6000</v>
      </c>
    </row>
    <row r="60" spans="1:3" s="471" customFormat="1" ht="12" customHeight="1">
      <c r="A60" s="14" t="s">
        <v>239</v>
      </c>
      <c r="B60" s="473" t="s">
        <v>320</v>
      </c>
      <c r="C60" s="348"/>
    </row>
    <row r="61" spans="1:3" s="471" customFormat="1" ht="12" customHeight="1" thickBot="1">
      <c r="A61" s="16" t="s">
        <v>318</v>
      </c>
      <c r="B61" s="340" t="s">
        <v>321</v>
      </c>
      <c r="C61" s="348"/>
    </row>
    <row r="62" spans="1:3" s="471" customFormat="1" ht="12" customHeight="1" thickBot="1">
      <c r="A62" s="555" t="s">
        <v>499</v>
      </c>
      <c r="B62" s="21" t="s">
        <v>322</v>
      </c>
      <c r="C62" s="349">
        <f>+C5+C12+C19+C26+C34+C46+C52+C57</f>
        <v>92527</v>
      </c>
    </row>
    <row r="63" spans="1:3" s="471" customFormat="1" ht="12" customHeight="1" thickBot="1">
      <c r="A63" s="522" t="s">
        <v>323</v>
      </c>
      <c r="B63" s="338" t="s">
        <v>324</v>
      </c>
      <c r="C63" s="343">
        <f>SUM(C64:C66)</f>
        <v>0</v>
      </c>
    </row>
    <row r="64" spans="1:3" s="471" customFormat="1" ht="12" customHeight="1">
      <c r="A64" s="15" t="s">
        <v>355</v>
      </c>
      <c r="B64" s="472" t="s">
        <v>325</v>
      </c>
      <c r="C64" s="348"/>
    </row>
    <row r="65" spans="1:3" s="471" customFormat="1" ht="12" customHeight="1">
      <c r="A65" s="14" t="s">
        <v>364</v>
      </c>
      <c r="B65" s="473" t="s">
        <v>326</v>
      </c>
      <c r="C65" s="348"/>
    </row>
    <row r="66" spans="1:3" s="471" customFormat="1" ht="12" customHeight="1" thickBot="1">
      <c r="A66" s="16" t="s">
        <v>365</v>
      </c>
      <c r="B66" s="549" t="s">
        <v>484</v>
      </c>
      <c r="C66" s="348"/>
    </row>
    <row r="67" spans="1:3" s="471" customFormat="1" ht="12" customHeight="1" thickBot="1">
      <c r="A67" s="522" t="s">
        <v>328</v>
      </c>
      <c r="B67" s="338" t="s">
        <v>329</v>
      </c>
      <c r="C67" s="343">
        <f>SUM(C68:C71)</f>
        <v>0</v>
      </c>
    </row>
    <row r="68" spans="1:3" s="471" customFormat="1" ht="12" customHeight="1">
      <c r="A68" s="15" t="s">
        <v>155</v>
      </c>
      <c r="B68" s="472" t="s">
        <v>330</v>
      </c>
      <c r="C68" s="348"/>
    </row>
    <row r="69" spans="1:3" s="471" customFormat="1" ht="12" customHeight="1">
      <c r="A69" s="14" t="s">
        <v>156</v>
      </c>
      <c r="B69" s="473" t="s">
        <v>331</v>
      </c>
      <c r="C69" s="348"/>
    </row>
    <row r="70" spans="1:3" s="471" customFormat="1" ht="12" customHeight="1">
      <c r="A70" s="14" t="s">
        <v>356</v>
      </c>
      <c r="B70" s="473" t="s">
        <v>332</v>
      </c>
      <c r="C70" s="348"/>
    </row>
    <row r="71" spans="1:3" s="471" customFormat="1" ht="12" customHeight="1" thickBot="1">
      <c r="A71" s="16" t="s">
        <v>357</v>
      </c>
      <c r="B71" s="340" t="s">
        <v>333</v>
      </c>
      <c r="C71" s="348"/>
    </row>
    <row r="72" spans="1:3" s="471" customFormat="1" ht="12" customHeight="1" thickBot="1">
      <c r="A72" s="522" t="s">
        <v>334</v>
      </c>
      <c r="B72" s="338" t="s">
        <v>335</v>
      </c>
      <c r="C72" s="343">
        <f>SUM(C73:C74)</f>
        <v>0</v>
      </c>
    </row>
    <row r="73" spans="1:3" s="471" customFormat="1" ht="12" customHeight="1">
      <c r="A73" s="15" t="s">
        <v>358</v>
      </c>
      <c r="B73" s="472" t="s">
        <v>336</v>
      </c>
      <c r="C73" s="348"/>
    </row>
    <row r="74" spans="1:3" s="471" customFormat="1" ht="12" customHeight="1" thickBot="1">
      <c r="A74" s="16" t="s">
        <v>359</v>
      </c>
      <c r="B74" s="340" t="s">
        <v>337</v>
      </c>
      <c r="C74" s="348"/>
    </row>
    <row r="75" spans="1:3" s="471" customFormat="1" ht="12" customHeight="1" thickBot="1">
      <c r="A75" s="522" t="s">
        <v>338</v>
      </c>
      <c r="B75" s="338" t="s">
        <v>339</v>
      </c>
      <c r="C75" s="343">
        <f>SUM(C76:C78)</f>
        <v>0</v>
      </c>
    </row>
    <row r="76" spans="1:3" s="471" customFormat="1" ht="12" customHeight="1">
      <c r="A76" s="15" t="s">
        <v>360</v>
      </c>
      <c r="B76" s="472" t="s">
        <v>340</v>
      </c>
      <c r="C76" s="348"/>
    </row>
    <row r="77" spans="1:3" s="471" customFormat="1" ht="12" customHeight="1">
      <c r="A77" s="14" t="s">
        <v>361</v>
      </c>
      <c r="B77" s="473" t="s">
        <v>341</v>
      </c>
      <c r="C77" s="348"/>
    </row>
    <row r="78" spans="1:3" s="471" customFormat="1" ht="12" customHeight="1" thickBot="1">
      <c r="A78" s="16" t="s">
        <v>362</v>
      </c>
      <c r="B78" s="340" t="s">
        <v>342</v>
      </c>
      <c r="C78" s="348"/>
    </row>
    <row r="79" spans="1:3" s="471" customFormat="1" ht="12" customHeight="1" thickBot="1">
      <c r="A79" s="522" t="s">
        <v>343</v>
      </c>
      <c r="B79" s="338" t="s">
        <v>363</v>
      </c>
      <c r="C79" s="343">
        <f>SUM(C80:C83)</f>
        <v>0</v>
      </c>
    </row>
    <row r="80" spans="1:3" s="471" customFormat="1" ht="12" customHeight="1">
      <c r="A80" s="476" t="s">
        <v>344</v>
      </c>
      <c r="B80" s="472" t="s">
        <v>345</v>
      </c>
      <c r="C80" s="348"/>
    </row>
    <row r="81" spans="1:3" s="471" customFormat="1" ht="12" customHeight="1">
      <c r="A81" s="477" t="s">
        <v>346</v>
      </c>
      <c r="B81" s="473" t="s">
        <v>347</v>
      </c>
      <c r="C81" s="348"/>
    </row>
    <row r="82" spans="1:3" s="471" customFormat="1" ht="12" customHeight="1">
      <c r="A82" s="477" t="s">
        <v>348</v>
      </c>
      <c r="B82" s="473" t="s">
        <v>349</v>
      </c>
      <c r="C82" s="348"/>
    </row>
    <row r="83" spans="1:3" s="471" customFormat="1" ht="12" customHeight="1" thickBot="1">
      <c r="A83" s="478" t="s">
        <v>350</v>
      </c>
      <c r="B83" s="340" t="s">
        <v>351</v>
      </c>
      <c r="C83" s="348"/>
    </row>
    <row r="84" spans="1:3" s="471" customFormat="1" ht="12" customHeight="1" thickBot="1">
      <c r="A84" s="522" t="s">
        <v>352</v>
      </c>
      <c r="B84" s="338" t="s">
        <v>498</v>
      </c>
      <c r="C84" s="520"/>
    </row>
    <row r="85" spans="1:3" s="471" customFormat="1" ht="13.5" customHeight="1" thickBot="1">
      <c r="A85" s="522" t="s">
        <v>354</v>
      </c>
      <c r="B85" s="338" t="s">
        <v>353</v>
      </c>
      <c r="C85" s="520"/>
    </row>
    <row r="86" spans="1:3" s="471" customFormat="1" ht="15.75" customHeight="1" thickBot="1">
      <c r="A86" s="522" t="s">
        <v>366</v>
      </c>
      <c r="B86" s="479" t="s">
        <v>501</v>
      </c>
      <c r="C86" s="349">
        <f>+C63+C67+C72+C75+C79+C85+C84</f>
        <v>0</v>
      </c>
    </row>
    <row r="87" spans="1:3" s="471" customFormat="1" ht="16.5" customHeight="1" thickBot="1">
      <c r="A87" s="523" t="s">
        <v>500</v>
      </c>
      <c r="B87" s="480" t="s">
        <v>502</v>
      </c>
      <c r="C87" s="349">
        <f>+C62+C86</f>
        <v>92527</v>
      </c>
    </row>
    <row r="88" spans="1:3" s="471" customFormat="1" ht="83.25" customHeight="1">
      <c r="A88" s="5"/>
      <c r="B88" s="6"/>
      <c r="C88" s="350"/>
    </row>
    <row r="89" spans="1:3" ht="16.5" customHeight="1">
      <c r="A89" s="597" t="s">
        <v>48</v>
      </c>
      <c r="B89" s="597"/>
      <c r="C89" s="597"/>
    </row>
    <row r="90" spans="1:3" s="481" customFormat="1" ht="16.5" customHeight="1" thickBot="1">
      <c r="A90" s="598" t="s">
        <v>159</v>
      </c>
      <c r="B90" s="598"/>
      <c r="C90" s="169" t="s">
        <v>238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0" customFormat="1" ht="12" customHeight="1" thickBot="1">
      <c r="A92" s="37" t="s">
        <v>516</v>
      </c>
      <c r="B92" s="38" t="s">
        <v>517</v>
      </c>
      <c r="C92" s="39" t="s">
        <v>518</v>
      </c>
    </row>
    <row r="93" spans="1:3" ht="12" customHeight="1" thickBot="1">
      <c r="A93" s="22" t="s">
        <v>19</v>
      </c>
      <c r="B93" s="31" t="s">
        <v>460</v>
      </c>
      <c r="C93" s="342">
        <f>C94+C95+C96+C97+C98+C111</f>
        <v>25501</v>
      </c>
    </row>
    <row r="94" spans="1:3" ht="12" customHeight="1">
      <c r="A94" s="17" t="s">
        <v>102</v>
      </c>
      <c r="B94" s="10" t="s">
        <v>50</v>
      </c>
      <c r="C94" s="344">
        <v>10449</v>
      </c>
    </row>
    <row r="95" spans="1:3" ht="12" customHeight="1">
      <c r="A95" s="14" t="s">
        <v>103</v>
      </c>
      <c r="B95" s="8" t="s">
        <v>189</v>
      </c>
      <c r="C95" s="345">
        <v>2822</v>
      </c>
    </row>
    <row r="96" spans="1:3" ht="12" customHeight="1">
      <c r="A96" s="14" t="s">
        <v>104</v>
      </c>
      <c r="B96" s="8" t="s">
        <v>145</v>
      </c>
      <c r="C96" s="347">
        <v>7325</v>
      </c>
    </row>
    <row r="97" spans="1:3" ht="12" customHeight="1">
      <c r="A97" s="14" t="s">
        <v>105</v>
      </c>
      <c r="B97" s="11" t="s">
        <v>190</v>
      </c>
      <c r="C97" s="347"/>
    </row>
    <row r="98" spans="1:3" ht="12" customHeight="1">
      <c r="A98" s="14" t="s">
        <v>116</v>
      </c>
      <c r="B98" s="19" t="s">
        <v>191</v>
      </c>
      <c r="C98" s="347">
        <v>4905</v>
      </c>
    </row>
    <row r="99" spans="1:3" ht="12" customHeight="1">
      <c r="A99" s="14" t="s">
        <v>106</v>
      </c>
      <c r="B99" s="8" t="s">
        <v>465</v>
      </c>
      <c r="C99" s="347"/>
    </row>
    <row r="100" spans="1:3" ht="12" customHeight="1">
      <c r="A100" s="14" t="s">
        <v>107</v>
      </c>
      <c r="B100" s="174" t="s">
        <v>464</v>
      </c>
      <c r="C100" s="347"/>
    </row>
    <row r="101" spans="1:3" ht="12" customHeight="1">
      <c r="A101" s="14" t="s">
        <v>117</v>
      </c>
      <c r="B101" s="174" t="s">
        <v>463</v>
      </c>
      <c r="C101" s="347"/>
    </row>
    <row r="102" spans="1:3" ht="12" customHeight="1">
      <c r="A102" s="14" t="s">
        <v>118</v>
      </c>
      <c r="B102" s="172" t="s">
        <v>369</v>
      </c>
      <c r="C102" s="347"/>
    </row>
    <row r="103" spans="1:3" ht="12" customHeight="1">
      <c r="A103" s="14" t="s">
        <v>119</v>
      </c>
      <c r="B103" s="173" t="s">
        <v>370</v>
      </c>
      <c r="C103" s="347"/>
    </row>
    <row r="104" spans="1:3" ht="12" customHeight="1">
      <c r="A104" s="14" t="s">
        <v>120</v>
      </c>
      <c r="B104" s="173" t="s">
        <v>371</v>
      </c>
      <c r="C104" s="347">
        <v>1905</v>
      </c>
    </row>
    <row r="105" spans="1:3" ht="12" customHeight="1">
      <c r="A105" s="14" t="s">
        <v>122</v>
      </c>
      <c r="B105" s="172" t="s">
        <v>372</v>
      </c>
      <c r="C105" s="347"/>
    </row>
    <row r="106" spans="1:3" ht="12" customHeight="1">
      <c r="A106" s="14" t="s">
        <v>192</v>
      </c>
      <c r="B106" s="172" t="s">
        <v>373</v>
      </c>
      <c r="C106" s="347"/>
    </row>
    <row r="107" spans="1:3" ht="12" customHeight="1">
      <c r="A107" s="14" t="s">
        <v>367</v>
      </c>
      <c r="B107" s="173" t="s">
        <v>374</v>
      </c>
      <c r="C107" s="347"/>
    </row>
    <row r="108" spans="1:3" ht="12" customHeight="1">
      <c r="A108" s="13" t="s">
        <v>368</v>
      </c>
      <c r="B108" s="174" t="s">
        <v>375</v>
      </c>
      <c r="C108" s="347"/>
    </row>
    <row r="109" spans="1:3" ht="12" customHeight="1">
      <c r="A109" s="14" t="s">
        <v>461</v>
      </c>
      <c r="B109" s="174" t="s">
        <v>376</v>
      </c>
      <c r="C109" s="347"/>
    </row>
    <row r="110" spans="1:3" ht="12" customHeight="1">
      <c r="A110" s="16" t="s">
        <v>462</v>
      </c>
      <c r="B110" s="174" t="s">
        <v>377</v>
      </c>
      <c r="C110" s="347">
        <v>3000</v>
      </c>
    </row>
    <row r="111" spans="1:3" ht="12" customHeight="1">
      <c r="A111" s="14" t="s">
        <v>466</v>
      </c>
      <c r="B111" s="11" t="s">
        <v>51</v>
      </c>
      <c r="C111" s="345"/>
    </row>
    <row r="112" spans="1:3" ht="12" customHeight="1">
      <c r="A112" s="14" t="s">
        <v>467</v>
      </c>
      <c r="B112" s="8" t="s">
        <v>469</v>
      </c>
      <c r="C112" s="345"/>
    </row>
    <row r="113" spans="1:3" ht="12" customHeight="1" thickBot="1">
      <c r="A113" s="18" t="s">
        <v>468</v>
      </c>
      <c r="B113" s="553" t="s">
        <v>470</v>
      </c>
      <c r="C113" s="351"/>
    </row>
    <row r="114" spans="1:3" ht="12" customHeight="1" thickBot="1">
      <c r="A114" s="550" t="s">
        <v>20</v>
      </c>
      <c r="B114" s="551" t="s">
        <v>378</v>
      </c>
      <c r="C114" s="552">
        <f>+C115+C117+C119</f>
        <v>67026</v>
      </c>
    </row>
    <row r="115" spans="1:3" ht="12" customHeight="1">
      <c r="A115" s="15" t="s">
        <v>108</v>
      </c>
      <c r="B115" s="8" t="s">
        <v>237</v>
      </c>
      <c r="C115" s="346"/>
    </row>
    <row r="116" spans="1:3" ht="12" customHeight="1">
      <c r="A116" s="15" t="s">
        <v>109</v>
      </c>
      <c r="B116" s="12" t="s">
        <v>382</v>
      </c>
      <c r="C116" s="346"/>
    </row>
    <row r="117" spans="1:3" ht="12" customHeight="1">
      <c r="A117" s="15" t="s">
        <v>110</v>
      </c>
      <c r="B117" s="12" t="s">
        <v>193</v>
      </c>
      <c r="C117" s="345"/>
    </row>
    <row r="118" spans="1:3" ht="12" customHeight="1">
      <c r="A118" s="15" t="s">
        <v>111</v>
      </c>
      <c r="B118" s="12" t="s">
        <v>383</v>
      </c>
      <c r="C118" s="312"/>
    </row>
    <row r="119" spans="1:3" ht="12" customHeight="1">
      <c r="A119" s="15" t="s">
        <v>112</v>
      </c>
      <c r="B119" s="340" t="s">
        <v>240</v>
      </c>
      <c r="C119" s="312">
        <v>67026</v>
      </c>
    </row>
    <row r="120" spans="1:3" ht="12" customHeight="1">
      <c r="A120" s="15" t="s">
        <v>121</v>
      </c>
      <c r="B120" s="339" t="s">
        <v>447</v>
      </c>
      <c r="C120" s="312"/>
    </row>
    <row r="121" spans="1:3" ht="12" customHeight="1">
      <c r="A121" s="15" t="s">
        <v>123</v>
      </c>
      <c r="B121" s="468" t="s">
        <v>388</v>
      </c>
      <c r="C121" s="312"/>
    </row>
    <row r="122" spans="1:3" ht="15.75">
      <c r="A122" s="15" t="s">
        <v>194</v>
      </c>
      <c r="B122" s="173" t="s">
        <v>371</v>
      </c>
      <c r="C122" s="312"/>
    </row>
    <row r="123" spans="1:3" ht="12" customHeight="1">
      <c r="A123" s="15" t="s">
        <v>195</v>
      </c>
      <c r="B123" s="173" t="s">
        <v>387</v>
      </c>
      <c r="C123" s="312"/>
    </row>
    <row r="124" spans="1:3" ht="12" customHeight="1">
      <c r="A124" s="15" t="s">
        <v>196</v>
      </c>
      <c r="B124" s="173" t="s">
        <v>386</v>
      </c>
      <c r="C124" s="312">
        <v>44211</v>
      </c>
    </row>
    <row r="125" spans="1:3" ht="12" customHeight="1">
      <c r="A125" s="15" t="s">
        <v>379</v>
      </c>
      <c r="B125" s="173" t="s">
        <v>374</v>
      </c>
      <c r="C125" s="312">
        <v>6000</v>
      </c>
    </row>
    <row r="126" spans="1:3" ht="12" customHeight="1">
      <c r="A126" s="15" t="s">
        <v>380</v>
      </c>
      <c r="B126" s="173" t="s">
        <v>385</v>
      </c>
      <c r="C126" s="312"/>
    </row>
    <row r="127" spans="1:3" ht="16.5" thickBot="1">
      <c r="A127" s="13" t="s">
        <v>381</v>
      </c>
      <c r="B127" s="173" t="s">
        <v>384</v>
      </c>
      <c r="C127" s="314">
        <v>16815</v>
      </c>
    </row>
    <row r="128" spans="1:3" ht="12" customHeight="1" thickBot="1">
      <c r="A128" s="20" t="s">
        <v>21</v>
      </c>
      <c r="B128" s="153" t="s">
        <v>471</v>
      </c>
      <c r="C128" s="343">
        <f>+C93+C114</f>
        <v>92527</v>
      </c>
    </row>
    <row r="129" spans="1:3" ht="12" customHeight="1" thickBot="1">
      <c r="A129" s="20" t="s">
        <v>22</v>
      </c>
      <c r="B129" s="153" t="s">
        <v>472</v>
      </c>
      <c r="C129" s="343">
        <f>+C130+C131+C132</f>
        <v>0</v>
      </c>
    </row>
    <row r="130" spans="1:3" ht="12" customHeight="1">
      <c r="A130" s="15" t="s">
        <v>279</v>
      </c>
      <c r="B130" s="12" t="s">
        <v>479</v>
      </c>
      <c r="C130" s="312"/>
    </row>
    <row r="131" spans="1:3" ht="12" customHeight="1">
      <c r="A131" s="15" t="s">
        <v>282</v>
      </c>
      <c r="B131" s="12" t="s">
        <v>480</v>
      </c>
      <c r="C131" s="312"/>
    </row>
    <row r="132" spans="1:3" ht="12" customHeight="1" thickBot="1">
      <c r="A132" s="13" t="s">
        <v>283</v>
      </c>
      <c r="B132" s="12" t="s">
        <v>481</v>
      </c>
      <c r="C132" s="312"/>
    </row>
    <row r="133" spans="1:3" ht="12" customHeight="1" thickBot="1">
      <c r="A133" s="20" t="s">
        <v>23</v>
      </c>
      <c r="B133" s="153" t="s">
        <v>473</v>
      </c>
      <c r="C133" s="343">
        <f>SUM(C134:C139)</f>
        <v>0</v>
      </c>
    </row>
    <row r="134" spans="1:3" ht="12" customHeight="1">
      <c r="A134" s="15" t="s">
        <v>95</v>
      </c>
      <c r="B134" s="9" t="s">
        <v>482</v>
      </c>
      <c r="C134" s="312"/>
    </row>
    <row r="135" spans="1:3" ht="12" customHeight="1">
      <c r="A135" s="15" t="s">
        <v>96</v>
      </c>
      <c r="B135" s="9" t="s">
        <v>474</v>
      </c>
      <c r="C135" s="312"/>
    </row>
    <row r="136" spans="1:3" ht="12" customHeight="1">
      <c r="A136" s="15" t="s">
        <v>97</v>
      </c>
      <c r="B136" s="9" t="s">
        <v>475</v>
      </c>
      <c r="C136" s="312"/>
    </row>
    <row r="137" spans="1:3" ht="12" customHeight="1">
      <c r="A137" s="15" t="s">
        <v>181</v>
      </c>
      <c r="B137" s="9" t="s">
        <v>476</v>
      </c>
      <c r="C137" s="312"/>
    </row>
    <row r="138" spans="1:3" ht="12" customHeight="1">
      <c r="A138" s="15" t="s">
        <v>182</v>
      </c>
      <c r="B138" s="9" t="s">
        <v>477</v>
      </c>
      <c r="C138" s="312"/>
    </row>
    <row r="139" spans="1:3" ht="12" customHeight="1" thickBot="1">
      <c r="A139" s="13" t="s">
        <v>183</v>
      </c>
      <c r="B139" s="9" t="s">
        <v>478</v>
      </c>
      <c r="C139" s="312"/>
    </row>
    <row r="140" spans="1:3" ht="12" customHeight="1" thickBot="1">
      <c r="A140" s="20" t="s">
        <v>24</v>
      </c>
      <c r="B140" s="153" t="s">
        <v>486</v>
      </c>
      <c r="C140" s="349">
        <f>+C141+C142+C143+C144</f>
        <v>0</v>
      </c>
    </row>
    <row r="141" spans="1:3" ht="12" customHeight="1">
      <c r="A141" s="15" t="s">
        <v>98</v>
      </c>
      <c r="B141" s="9" t="s">
        <v>389</v>
      </c>
      <c r="C141" s="312"/>
    </row>
    <row r="142" spans="1:3" ht="12" customHeight="1">
      <c r="A142" s="15" t="s">
        <v>99</v>
      </c>
      <c r="B142" s="9" t="s">
        <v>390</v>
      </c>
      <c r="C142" s="312"/>
    </row>
    <row r="143" spans="1:3" ht="12" customHeight="1">
      <c r="A143" s="15" t="s">
        <v>303</v>
      </c>
      <c r="B143" s="9" t="s">
        <v>487</v>
      </c>
      <c r="C143" s="312"/>
    </row>
    <row r="144" spans="1:3" ht="12" customHeight="1" thickBot="1">
      <c r="A144" s="13" t="s">
        <v>304</v>
      </c>
      <c r="B144" s="7" t="s">
        <v>409</v>
      </c>
      <c r="C144" s="312"/>
    </row>
    <row r="145" spans="1:3" ht="12" customHeight="1" thickBot="1">
      <c r="A145" s="20" t="s">
        <v>25</v>
      </c>
      <c r="B145" s="153" t="s">
        <v>488</v>
      </c>
      <c r="C145" s="352">
        <f>SUM(C146:C150)</f>
        <v>0</v>
      </c>
    </row>
    <row r="146" spans="1:3" ht="12" customHeight="1">
      <c r="A146" s="15" t="s">
        <v>100</v>
      </c>
      <c r="B146" s="9" t="s">
        <v>483</v>
      </c>
      <c r="C146" s="312"/>
    </row>
    <row r="147" spans="1:3" ht="12" customHeight="1">
      <c r="A147" s="15" t="s">
        <v>101</v>
      </c>
      <c r="B147" s="9" t="s">
        <v>490</v>
      </c>
      <c r="C147" s="312"/>
    </row>
    <row r="148" spans="1:3" ht="12" customHeight="1">
      <c r="A148" s="15" t="s">
        <v>315</v>
      </c>
      <c r="B148" s="9" t="s">
        <v>485</v>
      </c>
      <c r="C148" s="312"/>
    </row>
    <row r="149" spans="1:3" ht="12" customHeight="1">
      <c r="A149" s="15" t="s">
        <v>316</v>
      </c>
      <c r="B149" s="9" t="s">
        <v>491</v>
      </c>
      <c r="C149" s="312"/>
    </row>
    <row r="150" spans="1:3" ht="12" customHeight="1" thickBot="1">
      <c r="A150" s="15" t="s">
        <v>489</v>
      </c>
      <c r="B150" s="9" t="s">
        <v>492</v>
      </c>
      <c r="C150" s="312"/>
    </row>
    <row r="151" spans="1:3" ht="12" customHeight="1" thickBot="1">
      <c r="A151" s="20" t="s">
        <v>26</v>
      </c>
      <c r="B151" s="153" t="s">
        <v>493</v>
      </c>
      <c r="C151" s="554"/>
    </row>
    <row r="152" spans="1:3" ht="12" customHeight="1" thickBot="1">
      <c r="A152" s="20" t="s">
        <v>27</v>
      </c>
      <c r="B152" s="153" t="s">
        <v>494</v>
      </c>
      <c r="C152" s="554"/>
    </row>
    <row r="153" spans="1:9" ht="15" customHeight="1" thickBot="1">
      <c r="A153" s="20" t="s">
        <v>28</v>
      </c>
      <c r="B153" s="153" t="s">
        <v>496</v>
      </c>
      <c r="C153" s="482">
        <f>+C129+C133+C140+C145+C151+C152</f>
        <v>0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495</v>
      </c>
      <c r="C154" s="482">
        <f>+C128+C153</f>
        <v>92527</v>
      </c>
    </row>
    <row r="155" ht="7.5" customHeight="1"/>
    <row r="156" spans="1:3" ht="15.75">
      <c r="A156" s="599" t="s">
        <v>391</v>
      </c>
      <c r="B156" s="599"/>
      <c r="C156" s="599"/>
    </row>
    <row r="157" spans="1:3" ht="15" customHeight="1" thickBot="1">
      <c r="A157" s="596" t="s">
        <v>160</v>
      </c>
      <c r="B157" s="596"/>
      <c r="C157" s="353" t="s">
        <v>238</v>
      </c>
    </row>
    <row r="158" spans="1:4" ht="13.5" customHeight="1" thickBot="1">
      <c r="A158" s="20">
        <v>1</v>
      </c>
      <c r="B158" s="30" t="s">
        <v>497</v>
      </c>
      <c r="C158" s="343">
        <f>+C62-C128</f>
        <v>0</v>
      </c>
      <c r="D158" s="485"/>
    </row>
    <row r="159" spans="1:3" ht="27.75" customHeight="1" thickBot="1">
      <c r="A159" s="20" t="s">
        <v>20</v>
      </c>
      <c r="B159" s="30" t="s">
        <v>503</v>
      </c>
      <c r="C159" s="343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>
    <oddHeader>&amp;C&amp;"Times New Roman CE,Félkövér"&amp;12
Besenyszög Város Önkormányzat
2015. ÉVI KÖLTSÉGVETÉS
ÖNKÉNT VÁLLALT FELADATAINAK MÉRLEGE
&amp;R&amp;"Times New Roman CE,Félkövér dőlt"&amp;11 1.3. melléklet a 4/2015. (III. 2.)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9">
      <selection activeCell="D93" sqref="D93"/>
    </sheetView>
  </sheetViews>
  <sheetFormatPr defaultColWidth="9.00390625" defaultRowHeight="12.75"/>
  <cols>
    <col min="1" max="1" width="9.50390625" style="435" customWidth="1"/>
    <col min="2" max="2" width="91.625" style="435" customWidth="1"/>
    <col min="3" max="3" width="21.625" style="436" customWidth="1"/>
    <col min="4" max="4" width="9.00390625" style="469" customWidth="1"/>
    <col min="5" max="16384" width="9.375" style="469" customWidth="1"/>
  </cols>
  <sheetData>
    <row r="1" spans="1:3" ht="15.75" customHeight="1">
      <c r="A1" s="597" t="s">
        <v>16</v>
      </c>
      <c r="B1" s="597"/>
      <c r="C1" s="597"/>
    </row>
    <row r="2" spans="1:3" ht="15.75" customHeight="1" thickBot="1">
      <c r="A2" s="596" t="s">
        <v>158</v>
      </c>
      <c r="B2" s="596"/>
      <c r="C2" s="353" t="s">
        <v>238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0" customFormat="1" ht="12" customHeight="1" thickBot="1">
      <c r="A4" s="464" t="s">
        <v>516</v>
      </c>
      <c r="B4" s="465" t="s">
        <v>517</v>
      </c>
      <c r="C4" s="466" t="s">
        <v>518</v>
      </c>
    </row>
    <row r="5" spans="1:3" s="471" customFormat="1" ht="12" customHeight="1" thickBot="1">
      <c r="A5" s="20" t="s">
        <v>19</v>
      </c>
      <c r="B5" s="21" t="s">
        <v>263</v>
      </c>
      <c r="C5" s="343">
        <f>+C6+C7+C8+C9+C10+C11</f>
        <v>0</v>
      </c>
    </row>
    <row r="6" spans="1:3" s="471" customFormat="1" ht="12" customHeight="1">
      <c r="A6" s="15" t="s">
        <v>102</v>
      </c>
      <c r="B6" s="472" t="s">
        <v>264</v>
      </c>
      <c r="C6" s="346"/>
    </row>
    <row r="7" spans="1:3" s="471" customFormat="1" ht="12" customHeight="1">
      <c r="A7" s="14" t="s">
        <v>103</v>
      </c>
      <c r="B7" s="473" t="s">
        <v>265</v>
      </c>
      <c r="C7" s="345"/>
    </row>
    <row r="8" spans="1:3" s="471" customFormat="1" ht="12" customHeight="1">
      <c r="A8" s="14" t="s">
        <v>104</v>
      </c>
      <c r="B8" s="473" t="s">
        <v>266</v>
      </c>
      <c r="C8" s="345"/>
    </row>
    <row r="9" spans="1:3" s="471" customFormat="1" ht="12" customHeight="1">
      <c r="A9" s="14" t="s">
        <v>105</v>
      </c>
      <c r="B9" s="473" t="s">
        <v>267</v>
      </c>
      <c r="C9" s="345"/>
    </row>
    <row r="10" spans="1:3" s="471" customFormat="1" ht="12" customHeight="1">
      <c r="A10" s="14" t="s">
        <v>154</v>
      </c>
      <c r="B10" s="339" t="s">
        <v>452</v>
      </c>
      <c r="C10" s="345"/>
    </row>
    <row r="11" spans="1:3" s="471" customFormat="1" ht="12" customHeight="1" thickBot="1">
      <c r="A11" s="16" t="s">
        <v>106</v>
      </c>
      <c r="B11" s="340" t="s">
        <v>453</v>
      </c>
      <c r="C11" s="345"/>
    </row>
    <row r="12" spans="1:3" s="471" customFormat="1" ht="12" customHeight="1" thickBot="1">
      <c r="A12" s="20" t="s">
        <v>20</v>
      </c>
      <c r="B12" s="338" t="s">
        <v>268</v>
      </c>
      <c r="C12" s="343">
        <f>+C13+C14+C15+C16+C17</f>
        <v>4536</v>
      </c>
    </row>
    <row r="13" spans="1:3" s="471" customFormat="1" ht="12" customHeight="1">
      <c r="A13" s="15" t="s">
        <v>108</v>
      </c>
      <c r="B13" s="472" t="s">
        <v>269</v>
      </c>
      <c r="C13" s="346"/>
    </row>
    <row r="14" spans="1:3" s="471" customFormat="1" ht="12" customHeight="1">
      <c r="A14" s="14" t="s">
        <v>109</v>
      </c>
      <c r="B14" s="473" t="s">
        <v>270</v>
      </c>
      <c r="C14" s="345"/>
    </row>
    <row r="15" spans="1:3" s="471" customFormat="1" ht="12" customHeight="1">
      <c r="A15" s="14" t="s">
        <v>110</v>
      </c>
      <c r="B15" s="473" t="s">
        <v>441</v>
      </c>
      <c r="C15" s="345"/>
    </row>
    <row r="16" spans="1:3" s="471" customFormat="1" ht="12" customHeight="1">
      <c r="A16" s="14" t="s">
        <v>111</v>
      </c>
      <c r="B16" s="473" t="s">
        <v>442</v>
      </c>
      <c r="C16" s="345"/>
    </row>
    <row r="17" spans="1:3" s="471" customFormat="1" ht="12" customHeight="1">
      <c r="A17" s="14" t="s">
        <v>112</v>
      </c>
      <c r="B17" s="473" t="s">
        <v>271</v>
      </c>
      <c r="C17" s="345">
        <v>4536</v>
      </c>
    </row>
    <row r="18" spans="1:3" s="471" customFormat="1" ht="12" customHeight="1" thickBot="1">
      <c r="A18" s="16" t="s">
        <v>121</v>
      </c>
      <c r="B18" s="340" t="s">
        <v>272</v>
      </c>
      <c r="C18" s="347"/>
    </row>
    <row r="19" spans="1:3" s="471" customFormat="1" ht="12" customHeight="1" thickBot="1">
      <c r="A19" s="20" t="s">
        <v>21</v>
      </c>
      <c r="B19" s="21" t="s">
        <v>273</v>
      </c>
      <c r="C19" s="343">
        <f>+C20+C21+C22+C23+C24</f>
        <v>0</v>
      </c>
    </row>
    <row r="20" spans="1:3" s="471" customFormat="1" ht="12" customHeight="1">
      <c r="A20" s="15" t="s">
        <v>91</v>
      </c>
      <c r="B20" s="472" t="s">
        <v>274</v>
      </c>
      <c r="C20" s="346"/>
    </row>
    <row r="21" spans="1:3" s="471" customFormat="1" ht="12" customHeight="1">
      <c r="A21" s="14" t="s">
        <v>92</v>
      </c>
      <c r="B21" s="473" t="s">
        <v>275</v>
      </c>
      <c r="C21" s="345"/>
    </row>
    <row r="22" spans="1:3" s="471" customFormat="1" ht="12" customHeight="1">
      <c r="A22" s="14" t="s">
        <v>93</v>
      </c>
      <c r="B22" s="473" t="s">
        <v>443</v>
      </c>
      <c r="C22" s="345"/>
    </row>
    <row r="23" spans="1:3" s="471" customFormat="1" ht="12" customHeight="1">
      <c r="A23" s="14" t="s">
        <v>94</v>
      </c>
      <c r="B23" s="473" t="s">
        <v>444</v>
      </c>
      <c r="C23" s="345"/>
    </row>
    <row r="24" spans="1:3" s="471" customFormat="1" ht="12" customHeight="1">
      <c r="A24" s="14" t="s">
        <v>177</v>
      </c>
      <c r="B24" s="473" t="s">
        <v>276</v>
      </c>
      <c r="C24" s="345"/>
    </row>
    <row r="25" spans="1:3" s="471" customFormat="1" ht="12" customHeight="1" thickBot="1">
      <c r="A25" s="16" t="s">
        <v>178</v>
      </c>
      <c r="B25" s="474" t="s">
        <v>277</v>
      </c>
      <c r="C25" s="347"/>
    </row>
    <row r="26" spans="1:3" s="471" customFormat="1" ht="12" customHeight="1" thickBot="1">
      <c r="A26" s="20" t="s">
        <v>179</v>
      </c>
      <c r="B26" s="21" t="s">
        <v>278</v>
      </c>
      <c r="C26" s="349">
        <f>+C27+C31+C32+C33</f>
        <v>0</v>
      </c>
    </row>
    <row r="27" spans="1:3" s="471" customFormat="1" ht="12" customHeight="1">
      <c r="A27" s="15" t="s">
        <v>279</v>
      </c>
      <c r="B27" s="472" t="s">
        <v>459</v>
      </c>
      <c r="C27" s="467">
        <f>+C28+C29+C30</f>
        <v>0</v>
      </c>
    </row>
    <row r="28" spans="1:3" s="471" customFormat="1" ht="12" customHeight="1">
      <c r="A28" s="14" t="s">
        <v>280</v>
      </c>
      <c r="B28" s="473" t="s">
        <v>285</v>
      </c>
      <c r="C28" s="345"/>
    </row>
    <row r="29" spans="1:3" s="471" customFormat="1" ht="12" customHeight="1">
      <c r="A29" s="14" t="s">
        <v>281</v>
      </c>
      <c r="B29" s="473" t="s">
        <v>286</v>
      </c>
      <c r="C29" s="345"/>
    </row>
    <row r="30" spans="1:3" s="471" customFormat="1" ht="12" customHeight="1">
      <c r="A30" s="14" t="s">
        <v>457</v>
      </c>
      <c r="B30" s="548" t="s">
        <v>458</v>
      </c>
      <c r="C30" s="345"/>
    </row>
    <row r="31" spans="1:3" s="471" customFormat="1" ht="12" customHeight="1">
      <c r="A31" s="14" t="s">
        <v>282</v>
      </c>
      <c r="B31" s="473" t="s">
        <v>287</v>
      </c>
      <c r="C31" s="345"/>
    </row>
    <row r="32" spans="1:3" s="471" customFormat="1" ht="12" customHeight="1">
      <c r="A32" s="14" t="s">
        <v>283</v>
      </c>
      <c r="B32" s="473" t="s">
        <v>288</v>
      </c>
      <c r="C32" s="345"/>
    </row>
    <row r="33" spans="1:3" s="471" customFormat="1" ht="12" customHeight="1" thickBot="1">
      <c r="A33" s="16" t="s">
        <v>284</v>
      </c>
      <c r="B33" s="474" t="s">
        <v>289</v>
      </c>
      <c r="C33" s="347"/>
    </row>
    <row r="34" spans="1:3" s="471" customFormat="1" ht="12" customHeight="1" thickBot="1">
      <c r="A34" s="20" t="s">
        <v>23</v>
      </c>
      <c r="B34" s="21" t="s">
        <v>454</v>
      </c>
      <c r="C34" s="343">
        <f>SUM(C35:C45)</f>
        <v>0</v>
      </c>
    </row>
    <row r="35" spans="1:3" s="471" customFormat="1" ht="12" customHeight="1">
      <c r="A35" s="15" t="s">
        <v>95</v>
      </c>
      <c r="B35" s="472" t="s">
        <v>292</v>
      </c>
      <c r="C35" s="346"/>
    </row>
    <row r="36" spans="1:3" s="471" customFormat="1" ht="12" customHeight="1">
      <c r="A36" s="14" t="s">
        <v>96</v>
      </c>
      <c r="B36" s="473" t="s">
        <v>293</v>
      </c>
      <c r="C36" s="345"/>
    </row>
    <row r="37" spans="1:3" s="471" customFormat="1" ht="12" customHeight="1">
      <c r="A37" s="14" t="s">
        <v>97</v>
      </c>
      <c r="B37" s="473" t="s">
        <v>294</v>
      </c>
      <c r="C37" s="345"/>
    </row>
    <row r="38" spans="1:3" s="471" customFormat="1" ht="12" customHeight="1">
      <c r="A38" s="14" t="s">
        <v>181</v>
      </c>
      <c r="B38" s="473" t="s">
        <v>295</v>
      </c>
      <c r="C38" s="345"/>
    </row>
    <row r="39" spans="1:3" s="471" customFormat="1" ht="12" customHeight="1">
      <c r="A39" s="14" t="s">
        <v>182</v>
      </c>
      <c r="B39" s="473" t="s">
        <v>296</v>
      </c>
      <c r="C39" s="345"/>
    </row>
    <row r="40" spans="1:3" s="471" customFormat="1" ht="12" customHeight="1">
      <c r="A40" s="14" t="s">
        <v>183</v>
      </c>
      <c r="B40" s="473" t="s">
        <v>297</v>
      </c>
      <c r="C40" s="345"/>
    </row>
    <row r="41" spans="1:3" s="471" customFormat="1" ht="12" customHeight="1">
      <c r="A41" s="14" t="s">
        <v>184</v>
      </c>
      <c r="B41" s="473" t="s">
        <v>298</v>
      </c>
      <c r="C41" s="345"/>
    </row>
    <row r="42" spans="1:3" s="471" customFormat="1" ht="12" customHeight="1">
      <c r="A42" s="14" t="s">
        <v>185</v>
      </c>
      <c r="B42" s="473" t="s">
        <v>299</v>
      </c>
      <c r="C42" s="345"/>
    </row>
    <row r="43" spans="1:3" s="471" customFormat="1" ht="12" customHeight="1">
      <c r="A43" s="14" t="s">
        <v>290</v>
      </c>
      <c r="B43" s="473" t="s">
        <v>300</v>
      </c>
      <c r="C43" s="348"/>
    </row>
    <row r="44" spans="1:3" s="471" customFormat="1" ht="12" customHeight="1">
      <c r="A44" s="16" t="s">
        <v>291</v>
      </c>
      <c r="B44" s="474" t="s">
        <v>456</v>
      </c>
      <c r="C44" s="458"/>
    </row>
    <row r="45" spans="1:3" s="471" customFormat="1" ht="12" customHeight="1" thickBot="1">
      <c r="A45" s="16" t="s">
        <v>455</v>
      </c>
      <c r="B45" s="340" t="s">
        <v>301</v>
      </c>
      <c r="C45" s="458"/>
    </row>
    <row r="46" spans="1:3" s="471" customFormat="1" ht="12" customHeight="1" thickBot="1">
      <c r="A46" s="20" t="s">
        <v>24</v>
      </c>
      <c r="B46" s="21" t="s">
        <v>302</v>
      </c>
      <c r="C46" s="343">
        <f>SUM(C47:C51)</f>
        <v>0</v>
      </c>
    </row>
    <row r="47" spans="1:3" s="471" customFormat="1" ht="12" customHeight="1">
      <c r="A47" s="15" t="s">
        <v>98</v>
      </c>
      <c r="B47" s="472" t="s">
        <v>306</v>
      </c>
      <c r="C47" s="519"/>
    </row>
    <row r="48" spans="1:3" s="471" customFormat="1" ht="12" customHeight="1">
      <c r="A48" s="14" t="s">
        <v>99</v>
      </c>
      <c r="B48" s="473" t="s">
        <v>307</v>
      </c>
      <c r="C48" s="348"/>
    </row>
    <row r="49" spans="1:3" s="471" customFormat="1" ht="12" customHeight="1">
      <c r="A49" s="14" t="s">
        <v>303</v>
      </c>
      <c r="B49" s="473" t="s">
        <v>308</v>
      </c>
      <c r="C49" s="348"/>
    </row>
    <row r="50" spans="1:3" s="471" customFormat="1" ht="12" customHeight="1">
      <c r="A50" s="14" t="s">
        <v>304</v>
      </c>
      <c r="B50" s="473" t="s">
        <v>309</v>
      </c>
      <c r="C50" s="348"/>
    </row>
    <row r="51" spans="1:3" s="471" customFormat="1" ht="12" customHeight="1" thickBot="1">
      <c r="A51" s="16" t="s">
        <v>305</v>
      </c>
      <c r="B51" s="340" t="s">
        <v>310</v>
      </c>
      <c r="C51" s="458"/>
    </row>
    <row r="52" spans="1:3" s="471" customFormat="1" ht="12" customHeight="1" thickBot="1">
      <c r="A52" s="20" t="s">
        <v>186</v>
      </c>
      <c r="B52" s="21" t="s">
        <v>311</v>
      </c>
      <c r="C52" s="343">
        <f>SUM(C53:C55)</f>
        <v>0</v>
      </c>
    </row>
    <row r="53" spans="1:3" s="471" customFormat="1" ht="12" customHeight="1">
      <c r="A53" s="15" t="s">
        <v>100</v>
      </c>
      <c r="B53" s="472" t="s">
        <v>312</v>
      </c>
      <c r="C53" s="346"/>
    </row>
    <row r="54" spans="1:3" s="471" customFormat="1" ht="12" customHeight="1">
      <c r="A54" s="14" t="s">
        <v>101</v>
      </c>
      <c r="B54" s="473" t="s">
        <v>445</v>
      </c>
      <c r="C54" s="345"/>
    </row>
    <row r="55" spans="1:3" s="471" customFormat="1" ht="12" customHeight="1">
      <c r="A55" s="14" t="s">
        <v>315</v>
      </c>
      <c r="B55" s="473" t="s">
        <v>313</v>
      </c>
      <c r="C55" s="345"/>
    </row>
    <row r="56" spans="1:3" s="471" customFormat="1" ht="12" customHeight="1" thickBot="1">
      <c r="A56" s="16" t="s">
        <v>316</v>
      </c>
      <c r="B56" s="340" t="s">
        <v>314</v>
      </c>
      <c r="C56" s="347"/>
    </row>
    <row r="57" spans="1:3" s="471" customFormat="1" ht="12" customHeight="1" thickBot="1">
      <c r="A57" s="20" t="s">
        <v>26</v>
      </c>
      <c r="B57" s="338" t="s">
        <v>317</v>
      </c>
      <c r="C57" s="343">
        <f>SUM(C58:C60)</f>
        <v>0</v>
      </c>
    </row>
    <row r="58" spans="1:3" s="471" customFormat="1" ht="12" customHeight="1">
      <c r="A58" s="15" t="s">
        <v>187</v>
      </c>
      <c r="B58" s="472" t="s">
        <v>319</v>
      </c>
      <c r="C58" s="348"/>
    </row>
    <row r="59" spans="1:3" s="471" customFormat="1" ht="12" customHeight="1">
      <c r="A59" s="14" t="s">
        <v>188</v>
      </c>
      <c r="B59" s="473" t="s">
        <v>446</v>
      </c>
      <c r="C59" s="348"/>
    </row>
    <row r="60" spans="1:3" s="471" customFormat="1" ht="12" customHeight="1">
      <c r="A60" s="14" t="s">
        <v>239</v>
      </c>
      <c r="B60" s="473" t="s">
        <v>320</v>
      </c>
      <c r="C60" s="348"/>
    </row>
    <row r="61" spans="1:3" s="471" customFormat="1" ht="12" customHeight="1" thickBot="1">
      <c r="A61" s="16" t="s">
        <v>318</v>
      </c>
      <c r="B61" s="340" t="s">
        <v>321</v>
      </c>
      <c r="C61" s="348"/>
    </row>
    <row r="62" spans="1:3" s="471" customFormat="1" ht="12" customHeight="1" thickBot="1">
      <c r="A62" s="555" t="s">
        <v>499</v>
      </c>
      <c r="B62" s="21" t="s">
        <v>322</v>
      </c>
      <c r="C62" s="349">
        <f>+C5+C12+C19+C26+C34+C46+C52+C57</f>
        <v>4536</v>
      </c>
    </row>
    <row r="63" spans="1:3" s="471" customFormat="1" ht="12" customHeight="1" thickBot="1">
      <c r="A63" s="522" t="s">
        <v>323</v>
      </c>
      <c r="B63" s="338" t="s">
        <v>324</v>
      </c>
      <c r="C63" s="343">
        <f>SUM(C64:C66)</f>
        <v>0</v>
      </c>
    </row>
    <row r="64" spans="1:3" s="471" customFormat="1" ht="12" customHeight="1">
      <c r="A64" s="15" t="s">
        <v>355</v>
      </c>
      <c r="B64" s="472" t="s">
        <v>325</v>
      </c>
      <c r="C64" s="348"/>
    </row>
    <row r="65" spans="1:3" s="471" customFormat="1" ht="12" customHeight="1">
      <c r="A65" s="14" t="s">
        <v>364</v>
      </c>
      <c r="B65" s="473" t="s">
        <v>326</v>
      </c>
      <c r="C65" s="348"/>
    </row>
    <row r="66" spans="1:3" s="471" customFormat="1" ht="12" customHeight="1" thickBot="1">
      <c r="A66" s="16" t="s">
        <v>365</v>
      </c>
      <c r="B66" s="549" t="s">
        <v>484</v>
      </c>
      <c r="C66" s="348"/>
    </row>
    <row r="67" spans="1:3" s="471" customFormat="1" ht="12" customHeight="1" thickBot="1">
      <c r="A67" s="522" t="s">
        <v>328</v>
      </c>
      <c r="B67" s="338" t="s">
        <v>329</v>
      </c>
      <c r="C67" s="343">
        <f>SUM(C68:C71)</f>
        <v>0</v>
      </c>
    </row>
    <row r="68" spans="1:3" s="471" customFormat="1" ht="12" customHeight="1">
      <c r="A68" s="15" t="s">
        <v>155</v>
      </c>
      <c r="B68" s="472" t="s">
        <v>330</v>
      </c>
      <c r="C68" s="348"/>
    </row>
    <row r="69" spans="1:3" s="471" customFormat="1" ht="12" customHeight="1">
      <c r="A69" s="14" t="s">
        <v>156</v>
      </c>
      <c r="B69" s="473" t="s">
        <v>331</v>
      </c>
      <c r="C69" s="348"/>
    </row>
    <row r="70" spans="1:3" s="471" customFormat="1" ht="12" customHeight="1">
      <c r="A70" s="14" t="s">
        <v>356</v>
      </c>
      <c r="B70" s="473" t="s">
        <v>332</v>
      </c>
      <c r="C70" s="348"/>
    </row>
    <row r="71" spans="1:3" s="471" customFormat="1" ht="12" customHeight="1" thickBot="1">
      <c r="A71" s="16" t="s">
        <v>357</v>
      </c>
      <c r="B71" s="340" t="s">
        <v>333</v>
      </c>
      <c r="C71" s="348"/>
    </row>
    <row r="72" spans="1:3" s="471" customFormat="1" ht="12" customHeight="1" thickBot="1">
      <c r="A72" s="522" t="s">
        <v>334</v>
      </c>
      <c r="B72" s="338" t="s">
        <v>335</v>
      </c>
      <c r="C72" s="343">
        <f>SUM(C73:C74)</f>
        <v>0</v>
      </c>
    </row>
    <row r="73" spans="1:3" s="471" customFormat="1" ht="12" customHeight="1">
      <c r="A73" s="15" t="s">
        <v>358</v>
      </c>
      <c r="B73" s="472" t="s">
        <v>336</v>
      </c>
      <c r="C73" s="348"/>
    </row>
    <row r="74" spans="1:3" s="471" customFormat="1" ht="12" customHeight="1" thickBot="1">
      <c r="A74" s="16" t="s">
        <v>359</v>
      </c>
      <c r="B74" s="340" t="s">
        <v>337</v>
      </c>
      <c r="C74" s="348"/>
    </row>
    <row r="75" spans="1:3" s="471" customFormat="1" ht="12" customHeight="1" thickBot="1">
      <c r="A75" s="522" t="s">
        <v>338</v>
      </c>
      <c r="B75" s="338" t="s">
        <v>339</v>
      </c>
      <c r="C75" s="343">
        <f>SUM(C76:C78)</f>
        <v>50158</v>
      </c>
    </row>
    <row r="76" spans="1:3" s="471" customFormat="1" ht="12" customHeight="1">
      <c r="A76" s="15" t="s">
        <v>360</v>
      </c>
      <c r="B76" s="472" t="s">
        <v>340</v>
      </c>
      <c r="C76" s="348"/>
    </row>
    <row r="77" spans="1:3" s="471" customFormat="1" ht="12" customHeight="1">
      <c r="A77" s="14" t="s">
        <v>361</v>
      </c>
      <c r="B77" s="473" t="s">
        <v>341</v>
      </c>
      <c r="C77" s="348"/>
    </row>
    <row r="78" spans="1:3" s="471" customFormat="1" ht="12" customHeight="1" thickBot="1">
      <c r="A78" s="16" t="s">
        <v>362</v>
      </c>
      <c r="B78" s="340" t="s">
        <v>577</v>
      </c>
      <c r="C78" s="348">
        <v>50158</v>
      </c>
    </row>
    <row r="79" spans="1:3" s="471" customFormat="1" ht="12" customHeight="1" thickBot="1">
      <c r="A79" s="522" t="s">
        <v>343</v>
      </c>
      <c r="B79" s="338" t="s">
        <v>363</v>
      </c>
      <c r="C79" s="343">
        <f>SUM(C80:C83)</f>
        <v>0</v>
      </c>
    </row>
    <row r="80" spans="1:3" s="471" customFormat="1" ht="12" customHeight="1">
      <c r="A80" s="476" t="s">
        <v>344</v>
      </c>
      <c r="B80" s="472" t="s">
        <v>345</v>
      </c>
      <c r="C80" s="348"/>
    </row>
    <row r="81" spans="1:3" s="471" customFormat="1" ht="12" customHeight="1">
      <c r="A81" s="477" t="s">
        <v>346</v>
      </c>
      <c r="B81" s="473" t="s">
        <v>347</v>
      </c>
      <c r="C81" s="348"/>
    </row>
    <row r="82" spans="1:3" s="471" customFormat="1" ht="12" customHeight="1">
      <c r="A82" s="477" t="s">
        <v>348</v>
      </c>
      <c r="B82" s="473" t="s">
        <v>349</v>
      </c>
      <c r="C82" s="348"/>
    </row>
    <row r="83" spans="1:3" s="471" customFormat="1" ht="12" customHeight="1" thickBot="1">
      <c r="A83" s="478" t="s">
        <v>350</v>
      </c>
      <c r="B83" s="340" t="s">
        <v>351</v>
      </c>
      <c r="C83" s="348"/>
    </row>
    <row r="84" spans="1:3" s="471" customFormat="1" ht="12" customHeight="1" thickBot="1">
      <c r="A84" s="522" t="s">
        <v>352</v>
      </c>
      <c r="B84" s="338" t="s">
        <v>498</v>
      </c>
      <c r="C84" s="520"/>
    </row>
    <row r="85" spans="1:3" s="471" customFormat="1" ht="13.5" customHeight="1" thickBot="1">
      <c r="A85" s="522" t="s">
        <v>354</v>
      </c>
      <c r="B85" s="338" t="s">
        <v>353</v>
      </c>
      <c r="C85" s="520"/>
    </row>
    <row r="86" spans="1:3" s="471" customFormat="1" ht="15.75" customHeight="1" thickBot="1">
      <c r="A86" s="522" t="s">
        <v>366</v>
      </c>
      <c r="B86" s="479" t="s">
        <v>501</v>
      </c>
      <c r="C86" s="349">
        <f>+C63+C67+C72+C75+C79+C85+C84</f>
        <v>50158</v>
      </c>
    </row>
    <row r="87" spans="1:3" s="471" customFormat="1" ht="16.5" customHeight="1" thickBot="1">
      <c r="A87" s="523" t="s">
        <v>500</v>
      </c>
      <c r="B87" s="480" t="s">
        <v>502</v>
      </c>
      <c r="C87" s="349">
        <f>+C62+C86</f>
        <v>54694</v>
      </c>
    </row>
    <row r="88" spans="1:3" s="471" customFormat="1" ht="83.25" customHeight="1">
      <c r="A88" s="5"/>
      <c r="B88" s="6"/>
      <c r="C88" s="350"/>
    </row>
    <row r="89" spans="1:3" ht="16.5" customHeight="1">
      <c r="A89" s="597" t="s">
        <v>48</v>
      </c>
      <c r="B89" s="597"/>
      <c r="C89" s="597"/>
    </row>
    <row r="90" spans="1:3" s="481" customFormat="1" ht="16.5" customHeight="1" thickBot="1">
      <c r="A90" s="598" t="s">
        <v>159</v>
      </c>
      <c r="B90" s="598"/>
      <c r="C90" s="169" t="s">
        <v>238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0" customFormat="1" ht="12" customHeight="1" thickBot="1">
      <c r="A92" s="37" t="s">
        <v>516</v>
      </c>
      <c r="B92" s="38" t="s">
        <v>517</v>
      </c>
      <c r="C92" s="39" t="s">
        <v>518</v>
      </c>
    </row>
    <row r="93" spans="1:3" ht="12" customHeight="1" thickBot="1">
      <c r="A93" s="22" t="s">
        <v>19</v>
      </c>
      <c r="B93" s="31" t="s">
        <v>460</v>
      </c>
      <c r="C93" s="342">
        <f>C94+C95+C96+C97+C98+C111</f>
        <v>54694</v>
      </c>
    </row>
    <row r="94" spans="1:3" ht="12" customHeight="1">
      <c r="A94" s="17" t="s">
        <v>102</v>
      </c>
      <c r="B94" s="10" t="s">
        <v>50</v>
      </c>
      <c r="C94" s="344">
        <v>28957</v>
      </c>
    </row>
    <row r="95" spans="1:3" ht="12" customHeight="1">
      <c r="A95" s="14" t="s">
        <v>103</v>
      </c>
      <c r="B95" s="8" t="s">
        <v>189</v>
      </c>
      <c r="C95" s="345">
        <v>8056</v>
      </c>
    </row>
    <row r="96" spans="1:3" ht="12" customHeight="1">
      <c r="A96" s="14" t="s">
        <v>104</v>
      </c>
      <c r="B96" s="8" t="s">
        <v>145</v>
      </c>
      <c r="C96" s="347">
        <v>7559</v>
      </c>
    </row>
    <row r="97" spans="1:3" ht="12" customHeight="1">
      <c r="A97" s="14" t="s">
        <v>105</v>
      </c>
      <c r="B97" s="11" t="s">
        <v>190</v>
      </c>
      <c r="C97" s="347"/>
    </row>
    <row r="98" spans="1:3" ht="12" customHeight="1">
      <c r="A98" s="14" t="s">
        <v>116</v>
      </c>
      <c r="B98" s="19" t="s">
        <v>191</v>
      </c>
      <c r="C98" s="347">
        <v>10122</v>
      </c>
    </row>
    <row r="99" spans="1:3" ht="12" customHeight="1">
      <c r="A99" s="14" t="s">
        <v>106</v>
      </c>
      <c r="B99" s="8" t="s">
        <v>465</v>
      </c>
      <c r="C99" s="347"/>
    </row>
    <row r="100" spans="1:3" ht="12" customHeight="1">
      <c r="A100" s="14" t="s">
        <v>107</v>
      </c>
      <c r="B100" s="174" t="s">
        <v>464</v>
      </c>
      <c r="C100" s="347"/>
    </row>
    <row r="101" spans="1:3" ht="12" customHeight="1">
      <c r="A101" s="14" t="s">
        <v>117</v>
      </c>
      <c r="B101" s="174" t="s">
        <v>463</v>
      </c>
      <c r="C101" s="347"/>
    </row>
    <row r="102" spans="1:3" ht="12" customHeight="1">
      <c r="A102" s="14" t="s">
        <v>118</v>
      </c>
      <c r="B102" s="172" t="s">
        <v>369</v>
      </c>
      <c r="C102" s="347"/>
    </row>
    <row r="103" spans="1:3" ht="12" customHeight="1">
      <c r="A103" s="14" t="s">
        <v>119</v>
      </c>
      <c r="B103" s="173" t="s">
        <v>370</v>
      </c>
      <c r="C103" s="347"/>
    </row>
    <row r="104" spans="1:3" ht="12" customHeight="1">
      <c r="A104" s="14" t="s">
        <v>120</v>
      </c>
      <c r="B104" s="173" t="s">
        <v>371</v>
      </c>
      <c r="C104" s="347"/>
    </row>
    <row r="105" spans="1:3" ht="12" customHeight="1">
      <c r="A105" s="14" t="s">
        <v>122</v>
      </c>
      <c r="B105" s="172" t="s">
        <v>372</v>
      </c>
      <c r="C105" s="347">
        <v>10122</v>
      </c>
    </row>
    <row r="106" spans="1:3" ht="12" customHeight="1">
      <c r="A106" s="14" t="s">
        <v>192</v>
      </c>
      <c r="B106" s="172" t="s">
        <v>373</v>
      </c>
      <c r="C106" s="347"/>
    </row>
    <row r="107" spans="1:3" ht="12" customHeight="1">
      <c r="A107" s="14" t="s">
        <v>367</v>
      </c>
      <c r="B107" s="173" t="s">
        <v>374</v>
      </c>
      <c r="C107" s="347"/>
    </row>
    <row r="108" spans="1:3" ht="12" customHeight="1">
      <c r="A108" s="13" t="s">
        <v>368</v>
      </c>
      <c r="B108" s="174" t="s">
        <v>375</v>
      </c>
      <c r="C108" s="347"/>
    </row>
    <row r="109" spans="1:3" ht="12" customHeight="1">
      <c r="A109" s="14" t="s">
        <v>461</v>
      </c>
      <c r="B109" s="174" t="s">
        <v>376</v>
      </c>
      <c r="C109" s="347"/>
    </row>
    <row r="110" spans="1:3" ht="12" customHeight="1">
      <c r="A110" s="16" t="s">
        <v>462</v>
      </c>
      <c r="B110" s="174" t="s">
        <v>377</v>
      </c>
      <c r="C110" s="347"/>
    </row>
    <row r="111" spans="1:3" ht="12" customHeight="1">
      <c r="A111" s="14" t="s">
        <v>466</v>
      </c>
      <c r="B111" s="11" t="s">
        <v>51</v>
      </c>
      <c r="C111" s="345"/>
    </row>
    <row r="112" spans="1:3" ht="12" customHeight="1">
      <c r="A112" s="14" t="s">
        <v>467</v>
      </c>
      <c r="B112" s="8" t="s">
        <v>469</v>
      </c>
      <c r="C112" s="345"/>
    </row>
    <row r="113" spans="1:3" ht="12" customHeight="1" thickBot="1">
      <c r="A113" s="18" t="s">
        <v>468</v>
      </c>
      <c r="B113" s="553" t="s">
        <v>470</v>
      </c>
      <c r="C113" s="351"/>
    </row>
    <row r="114" spans="1:3" ht="12" customHeight="1" thickBot="1">
      <c r="A114" s="550" t="s">
        <v>20</v>
      </c>
      <c r="B114" s="551" t="s">
        <v>378</v>
      </c>
      <c r="C114" s="552">
        <f>+C115+C117+C119</f>
        <v>0</v>
      </c>
    </row>
    <row r="115" spans="1:3" ht="12" customHeight="1">
      <c r="A115" s="15" t="s">
        <v>108</v>
      </c>
      <c r="B115" s="8" t="s">
        <v>237</v>
      </c>
      <c r="C115" s="346"/>
    </row>
    <row r="116" spans="1:3" ht="12" customHeight="1">
      <c r="A116" s="15" t="s">
        <v>109</v>
      </c>
      <c r="B116" s="12" t="s">
        <v>382</v>
      </c>
      <c r="C116" s="346"/>
    </row>
    <row r="117" spans="1:3" ht="12" customHeight="1">
      <c r="A117" s="15" t="s">
        <v>110</v>
      </c>
      <c r="B117" s="12" t="s">
        <v>193</v>
      </c>
      <c r="C117" s="345"/>
    </row>
    <row r="118" spans="1:3" ht="12" customHeight="1">
      <c r="A118" s="15" t="s">
        <v>111</v>
      </c>
      <c r="B118" s="12" t="s">
        <v>383</v>
      </c>
      <c r="C118" s="312"/>
    </row>
    <row r="119" spans="1:3" ht="12" customHeight="1">
      <c r="A119" s="15" t="s">
        <v>112</v>
      </c>
      <c r="B119" s="340" t="s">
        <v>240</v>
      </c>
      <c r="C119" s="312"/>
    </row>
    <row r="120" spans="1:3" ht="12" customHeight="1">
      <c r="A120" s="15" t="s">
        <v>121</v>
      </c>
      <c r="B120" s="339" t="s">
        <v>447</v>
      </c>
      <c r="C120" s="312"/>
    </row>
    <row r="121" spans="1:3" ht="12" customHeight="1">
      <c r="A121" s="15" t="s">
        <v>123</v>
      </c>
      <c r="B121" s="468" t="s">
        <v>388</v>
      </c>
      <c r="C121" s="312"/>
    </row>
    <row r="122" spans="1:3" ht="15.75">
      <c r="A122" s="15" t="s">
        <v>194</v>
      </c>
      <c r="B122" s="173" t="s">
        <v>371</v>
      </c>
      <c r="C122" s="312"/>
    </row>
    <row r="123" spans="1:3" ht="12" customHeight="1">
      <c r="A123" s="15" t="s">
        <v>195</v>
      </c>
      <c r="B123" s="173" t="s">
        <v>387</v>
      </c>
      <c r="C123" s="312"/>
    </row>
    <row r="124" spans="1:3" ht="12" customHeight="1">
      <c r="A124" s="15" t="s">
        <v>196</v>
      </c>
      <c r="B124" s="173" t="s">
        <v>386</v>
      </c>
      <c r="C124" s="312"/>
    </row>
    <row r="125" spans="1:3" ht="12" customHeight="1">
      <c r="A125" s="15" t="s">
        <v>379</v>
      </c>
      <c r="B125" s="173" t="s">
        <v>374</v>
      </c>
      <c r="C125" s="312"/>
    </row>
    <row r="126" spans="1:3" ht="12" customHeight="1">
      <c r="A126" s="15" t="s">
        <v>380</v>
      </c>
      <c r="B126" s="173" t="s">
        <v>385</v>
      </c>
      <c r="C126" s="312"/>
    </row>
    <row r="127" spans="1:3" ht="16.5" thickBot="1">
      <c r="A127" s="13" t="s">
        <v>381</v>
      </c>
      <c r="B127" s="173" t="s">
        <v>384</v>
      </c>
      <c r="C127" s="314"/>
    </row>
    <row r="128" spans="1:3" ht="12" customHeight="1" thickBot="1">
      <c r="A128" s="20" t="s">
        <v>21</v>
      </c>
      <c r="B128" s="153" t="s">
        <v>471</v>
      </c>
      <c r="C128" s="343">
        <f>+C93+C114</f>
        <v>54694</v>
      </c>
    </row>
    <row r="129" spans="1:3" ht="12" customHeight="1" thickBot="1">
      <c r="A129" s="20" t="s">
        <v>22</v>
      </c>
      <c r="B129" s="153" t="s">
        <v>472</v>
      </c>
      <c r="C129" s="343">
        <f>+C130+C131+C132</f>
        <v>0</v>
      </c>
    </row>
    <row r="130" spans="1:3" ht="12" customHeight="1">
      <c r="A130" s="15" t="s">
        <v>279</v>
      </c>
      <c r="B130" s="12" t="s">
        <v>479</v>
      </c>
      <c r="C130" s="312"/>
    </row>
    <row r="131" spans="1:3" ht="12" customHeight="1">
      <c r="A131" s="15" t="s">
        <v>282</v>
      </c>
      <c r="B131" s="12" t="s">
        <v>480</v>
      </c>
      <c r="C131" s="312"/>
    </row>
    <row r="132" spans="1:3" ht="12" customHeight="1" thickBot="1">
      <c r="A132" s="13" t="s">
        <v>283</v>
      </c>
      <c r="B132" s="12" t="s">
        <v>481</v>
      </c>
      <c r="C132" s="312"/>
    </row>
    <row r="133" spans="1:3" ht="12" customHeight="1" thickBot="1">
      <c r="A133" s="20" t="s">
        <v>23</v>
      </c>
      <c r="B133" s="153" t="s">
        <v>473</v>
      </c>
      <c r="C133" s="343">
        <f>SUM(C134:C139)</f>
        <v>0</v>
      </c>
    </row>
    <row r="134" spans="1:3" ht="12" customHeight="1">
      <c r="A134" s="15" t="s">
        <v>95</v>
      </c>
      <c r="B134" s="9" t="s">
        <v>482</v>
      </c>
      <c r="C134" s="312"/>
    </row>
    <row r="135" spans="1:3" ht="12" customHeight="1">
      <c r="A135" s="15" t="s">
        <v>96</v>
      </c>
      <c r="B135" s="9" t="s">
        <v>474</v>
      </c>
      <c r="C135" s="312"/>
    </row>
    <row r="136" spans="1:3" ht="12" customHeight="1">
      <c r="A136" s="15" t="s">
        <v>97</v>
      </c>
      <c r="B136" s="9" t="s">
        <v>475</v>
      </c>
      <c r="C136" s="312"/>
    </row>
    <row r="137" spans="1:3" ht="12" customHeight="1">
      <c r="A137" s="15" t="s">
        <v>181</v>
      </c>
      <c r="B137" s="9" t="s">
        <v>476</v>
      </c>
      <c r="C137" s="312"/>
    </row>
    <row r="138" spans="1:3" ht="12" customHeight="1">
      <c r="A138" s="15" t="s">
        <v>182</v>
      </c>
      <c r="B138" s="9" t="s">
        <v>477</v>
      </c>
      <c r="C138" s="312"/>
    </row>
    <row r="139" spans="1:3" ht="12" customHeight="1" thickBot="1">
      <c r="A139" s="13" t="s">
        <v>183</v>
      </c>
      <c r="B139" s="9" t="s">
        <v>478</v>
      </c>
      <c r="C139" s="312"/>
    </row>
    <row r="140" spans="1:3" ht="12" customHeight="1" thickBot="1">
      <c r="A140" s="20" t="s">
        <v>24</v>
      </c>
      <c r="B140" s="153" t="s">
        <v>486</v>
      </c>
      <c r="C140" s="349">
        <f>+C141+C142+C143+C144</f>
        <v>0</v>
      </c>
    </row>
    <row r="141" spans="1:3" ht="12" customHeight="1">
      <c r="A141" s="15" t="s">
        <v>98</v>
      </c>
      <c r="B141" s="9" t="s">
        <v>389</v>
      </c>
      <c r="C141" s="312"/>
    </row>
    <row r="142" spans="1:3" ht="12" customHeight="1">
      <c r="A142" s="15" t="s">
        <v>99</v>
      </c>
      <c r="B142" s="9" t="s">
        <v>390</v>
      </c>
      <c r="C142" s="312"/>
    </row>
    <row r="143" spans="1:3" ht="12" customHeight="1">
      <c r="A143" s="15" t="s">
        <v>303</v>
      </c>
      <c r="B143" s="9" t="s">
        <v>487</v>
      </c>
      <c r="C143" s="312"/>
    </row>
    <row r="144" spans="1:3" ht="12" customHeight="1" thickBot="1">
      <c r="A144" s="13" t="s">
        <v>304</v>
      </c>
      <c r="B144" s="7" t="s">
        <v>409</v>
      </c>
      <c r="C144" s="312"/>
    </row>
    <row r="145" spans="1:3" ht="12" customHeight="1" thickBot="1">
      <c r="A145" s="20" t="s">
        <v>25</v>
      </c>
      <c r="B145" s="153" t="s">
        <v>488</v>
      </c>
      <c r="C145" s="352">
        <f>SUM(C146:C150)</f>
        <v>0</v>
      </c>
    </row>
    <row r="146" spans="1:3" ht="12" customHeight="1">
      <c r="A146" s="15" t="s">
        <v>100</v>
      </c>
      <c r="B146" s="9" t="s">
        <v>483</v>
      </c>
      <c r="C146" s="312"/>
    </row>
    <row r="147" spans="1:3" ht="12" customHeight="1">
      <c r="A147" s="15" t="s">
        <v>101</v>
      </c>
      <c r="B147" s="9" t="s">
        <v>490</v>
      </c>
      <c r="C147" s="312"/>
    </row>
    <row r="148" spans="1:3" ht="12" customHeight="1">
      <c r="A148" s="15" t="s">
        <v>315</v>
      </c>
      <c r="B148" s="9" t="s">
        <v>485</v>
      </c>
      <c r="C148" s="312"/>
    </row>
    <row r="149" spans="1:3" ht="12" customHeight="1">
      <c r="A149" s="15" t="s">
        <v>316</v>
      </c>
      <c r="B149" s="9" t="s">
        <v>491</v>
      </c>
      <c r="C149" s="312"/>
    </row>
    <row r="150" spans="1:3" ht="12" customHeight="1" thickBot="1">
      <c r="A150" s="15" t="s">
        <v>489</v>
      </c>
      <c r="B150" s="9" t="s">
        <v>492</v>
      </c>
      <c r="C150" s="312"/>
    </row>
    <row r="151" spans="1:3" ht="12" customHeight="1" thickBot="1">
      <c r="A151" s="20" t="s">
        <v>26</v>
      </c>
      <c r="B151" s="153" t="s">
        <v>493</v>
      </c>
      <c r="C151" s="554"/>
    </row>
    <row r="152" spans="1:3" ht="12" customHeight="1" thickBot="1">
      <c r="A152" s="20" t="s">
        <v>27</v>
      </c>
      <c r="B152" s="153" t="s">
        <v>494</v>
      </c>
      <c r="C152" s="554"/>
    </row>
    <row r="153" spans="1:9" ht="15" customHeight="1" thickBot="1">
      <c r="A153" s="20" t="s">
        <v>28</v>
      </c>
      <c r="B153" s="153" t="s">
        <v>496</v>
      </c>
      <c r="C153" s="482">
        <f>+C129+C133+C140+C145+C151+C152</f>
        <v>0</v>
      </c>
      <c r="F153" s="483"/>
      <c r="G153" s="484"/>
      <c r="H153" s="484"/>
      <c r="I153" s="484"/>
    </row>
    <row r="154" spans="1:3" s="471" customFormat="1" ht="12.75" customHeight="1" thickBot="1">
      <c r="A154" s="341" t="s">
        <v>29</v>
      </c>
      <c r="B154" s="434" t="s">
        <v>495</v>
      </c>
      <c r="C154" s="482">
        <f>+C128+C153</f>
        <v>54694</v>
      </c>
    </row>
    <row r="155" ht="7.5" customHeight="1"/>
    <row r="156" spans="1:3" ht="15.75">
      <c r="A156" s="599" t="s">
        <v>391</v>
      </c>
      <c r="B156" s="599"/>
      <c r="C156" s="599"/>
    </row>
    <row r="157" spans="1:3" ht="15" customHeight="1" thickBot="1">
      <c r="A157" s="596" t="s">
        <v>160</v>
      </c>
      <c r="B157" s="596"/>
      <c r="C157" s="353" t="s">
        <v>238</v>
      </c>
    </row>
    <row r="158" spans="1:4" ht="13.5" customHeight="1" thickBot="1">
      <c r="A158" s="20">
        <v>1</v>
      </c>
      <c r="B158" s="30" t="s">
        <v>497</v>
      </c>
      <c r="C158" s="343">
        <f>+C62-C128</f>
        <v>-50158</v>
      </c>
      <c r="D158" s="485"/>
    </row>
    <row r="159" spans="1:3" ht="27.75" customHeight="1" thickBot="1">
      <c r="A159" s="20" t="s">
        <v>20</v>
      </c>
      <c r="B159" s="30" t="s">
        <v>503</v>
      </c>
      <c r="C159" s="343">
        <f>+C86-C153</f>
        <v>50158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Besenyszög Város Önkormányzat
2015. ÉVI KÖLTSÉGVETÉS
ÁLLAMI (ÁLLAMIGAZGATÁSI) FELADATOK MÉRLEGE
&amp;R&amp;"Times New Roman CE,Félkövér dőlt"&amp;11 1.4. melléklet a 4/2015. (III. 2.)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2">
      <selection activeCell="F33" sqref="F33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5" t="s">
        <v>164</v>
      </c>
      <c r="C1" s="366"/>
      <c r="D1" s="366"/>
      <c r="E1" s="366"/>
      <c r="F1" s="602" t="s">
        <v>645</v>
      </c>
    </row>
    <row r="2" spans="5:6" ht="14.25" thickBot="1">
      <c r="E2" s="367" t="s">
        <v>64</v>
      </c>
      <c r="F2" s="602"/>
    </row>
    <row r="3" spans="1:6" ht="18" customHeight="1" thickBot="1">
      <c r="A3" s="600" t="s">
        <v>73</v>
      </c>
      <c r="B3" s="368" t="s">
        <v>59</v>
      </c>
      <c r="C3" s="369"/>
      <c r="D3" s="368" t="s">
        <v>60</v>
      </c>
      <c r="E3" s="370"/>
      <c r="F3" s="602"/>
    </row>
    <row r="4" spans="1:6" s="371" customFormat="1" ht="35.25" customHeight="1" thickBot="1">
      <c r="A4" s="601"/>
      <c r="B4" s="229" t="s">
        <v>65</v>
      </c>
      <c r="C4" s="230" t="str">
        <f>+'1.1.sz.mell.'!C3</f>
        <v>2015. évi előirányzat</v>
      </c>
      <c r="D4" s="229" t="s">
        <v>65</v>
      </c>
      <c r="E4" s="59" t="str">
        <f>+C4</f>
        <v>2015. évi előirányzat</v>
      </c>
      <c r="F4" s="602"/>
    </row>
    <row r="5" spans="1:6" s="376" customFormat="1" ht="12" customHeight="1" thickBot="1">
      <c r="A5" s="372" t="s">
        <v>516</v>
      </c>
      <c r="B5" s="373" t="s">
        <v>517</v>
      </c>
      <c r="C5" s="374" t="s">
        <v>518</v>
      </c>
      <c r="D5" s="373" t="s">
        <v>520</v>
      </c>
      <c r="E5" s="375" t="s">
        <v>519</v>
      </c>
      <c r="F5" s="602"/>
    </row>
    <row r="6" spans="1:6" ht="12.75" customHeight="1">
      <c r="A6" s="377" t="s">
        <v>19</v>
      </c>
      <c r="B6" s="378" t="s">
        <v>392</v>
      </c>
      <c r="C6" s="354">
        <v>223332</v>
      </c>
      <c r="D6" s="378" t="s">
        <v>66</v>
      </c>
      <c r="E6" s="360">
        <v>178037</v>
      </c>
      <c r="F6" s="602"/>
    </row>
    <row r="7" spans="1:6" ht="12.75" customHeight="1">
      <c r="A7" s="379" t="s">
        <v>20</v>
      </c>
      <c r="B7" s="380" t="s">
        <v>393</v>
      </c>
      <c r="C7" s="355">
        <v>147119</v>
      </c>
      <c r="D7" s="380" t="s">
        <v>189</v>
      </c>
      <c r="E7" s="361">
        <v>38379</v>
      </c>
      <c r="F7" s="602"/>
    </row>
    <row r="8" spans="1:6" ht="12.75" customHeight="1">
      <c r="A8" s="379" t="s">
        <v>21</v>
      </c>
      <c r="B8" s="380" t="s">
        <v>414</v>
      </c>
      <c r="C8" s="355">
        <v>40508</v>
      </c>
      <c r="D8" s="380" t="s">
        <v>243</v>
      </c>
      <c r="E8" s="361">
        <v>148598</v>
      </c>
      <c r="F8" s="602"/>
    </row>
    <row r="9" spans="1:6" ht="12.75" customHeight="1">
      <c r="A9" s="379" t="s">
        <v>22</v>
      </c>
      <c r="B9" s="380" t="s">
        <v>180</v>
      </c>
      <c r="C9" s="355">
        <v>91000</v>
      </c>
      <c r="D9" s="380" t="s">
        <v>190</v>
      </c>
      <c r="E9" s="361">
        <v>15864</v>
      </c>
      <c r="F9" s="602"/>
    </row>
    <row r="10" spans="1:6" ht="12.75" customHeight="1">
      <c r="A10" s="379" t="s">
        <v>23</v>
      </c>
      <c r="B10" s="381" t="s">
        <v>440</v>
      </c>
      <c r="C10" s="355">
        <v>72123</v>
      </c>
      <c r="D10" s="380" t="s">
        <v>191</v>
      </c>
      <c r="E10" s="361">
        <v>139607</v>
      </c>
      <c r="F10" s="602"/>
    </row>
    <row r="11" spans="1:6" ht="12.75" customHeight="1">
      <c r="A11" s="379" t="s">
        <v>24</v>
      </c>
      <c r="B11" s="380" t="s">
        <v>394</v>
      </c>
      <c r="C11" s="356"/>
      <c r="D11" s="380" t="s">
        <v>51</v>
      </c>
      <c r="E11" s="361"/>
      <c r="F11" s="602"/>
    </row>
    <row r="12" spans="1:6" ht="12.75" customHeight="1">
      <c r="A12" s="379" t="s">
        <v>25</v>
      </c>
      <c r="B12" s="380" t="s">
        <v>504</v>
      </c>
      <c r="C12" s="355"/>
      <c r="D12" s="52"/>
      <c r="E12" s="361"/>
      <c r="F12" s="602"/>
    </row>
    <row r="13" spans="1:6" ht="12.75" customHeight="1">
      <c r="A13" s="379" t="s">
        <v>26</v>
      </c>
      <c r="B13" s="52"/>
      <c r="C13" s="355"/>
      <c r="D13" s="52"/>
      <c r="E13" s="361"/>
      <c r="F13" s="602"/>
    </row>
    <row r="14" spans="1:6" ht="12.75" customHeight="1">
      <c r="A14" s="379" t="s">
        <v>27</v>
      </c>
      <c r="B14" s="486"/>
      <c r="C14" s="356"/>
      <c r="D14" s="52"/>
      <c r="E14" s="361"/>
      <c r="F14" s="602"/>
    </row>
    <row r="15" spans="1:6" ht="12.75" customHeight="1">
      <c r="A15" s="379" t="s">
        <v>28</v>
      </c>
      <c r="B15" s="52"/>
      <c r="C15" s="355"/>
      <c r="D15" s="52"/>
      <c r="E15" s="361"/>
      <c r="F15" s="602"/>
    </row>
    <row r="16" spans="1:6" ht="12.75" customHeight="1">
      <c r="A16" s="379" t="s">
        <v>29</v>
      </c>
      <c r="B16" s="52"/>
      <c r="C16" s="355"/>
      <c r="D16" s="52"/>
      <c r="E16" s="361"/>
      <c r="F16" s="602"/>
    </row>
    <row r="17" spans="1:6" ht="12.75" customHeight="1" thickBot="1">
      <c r="A17" s="379" t="s">
        <v>30</v>
      </c>
      <c r="B17" s="65"/>
      <c r="C17" s="357"/>
      <c r="D17" s="52"/>
      <c r="E17" s="362"/>
      <c r="F17" s="602"/>
    </row>
    <row r="18" spans="1:6" ht="15.75" customHeight="1" thickBot="1">
      <c r="A18" s="382" t="s">
        <v>31</v>
      </c>
      <c r="B18" s="155" t="s">
        <v>505</v>
      </c>
      <c r="C18" s="358">
        <f>C6+C7+C9+C10</f>
        <v>533574</v>
      </c>
      <c r="D18" s="155" t="s">
        <v>400</v>
      </c>
      <c r="E18" s="363">
        <f>SUM(E6:E17)</f>
        <v>520485</v>
      </c>
      <c r="F18" s="602"/>
    </row>
    <row r="19" spans="1:6" ht="12.75" customHeight="1">
      <c r="A19" s="383" t="s">
        <v>32</v>
      </c>
      <c r="B19" s="384" t="s">
        <v>397</v>
      </c>
      <c r="C19" s="556">
        <f>+C20+C21+C22+C23</f>
        <v>107786</v>
      </c>
      <c r="D19" s="385" t="s">
        <v>197</v>
      </c>
      <c r="E19" s="364"/>
      <c r="F19" s="602"/>
    </row>
    <row r="20" spans="1:6" ht="12.75" customHeight="1">
      <c r="A20" s="386" t="s">
        <v>33</v>
      </c>
      <c r="B20" s="385" t="s">
        <v>235</v>
      </c>
      <c r="C20" s="97"/>
      <c r="D20" s="385" t="s">
        <v>399</v>
      </c>
      <c r="E20" s="98"/>
      <c r="F20" s="602"/>
    </row>
    <row r="21" spans="1:6" ht="12.75" customHeight="1">
      <c r="A21" s="386" t="s">
        <v>34</v>
      </c>
      <c r="B21" s="385" t="s">
        <v>236</v>
      </c>
      <c r="C21" s="97"/>
      <c r="D21" s="385" t="s">
        <v>162</v>
      </c>
      <c r="E21" s="98"/>
      <c r="F21" s="602"/>
    </row>
    <row r="22" spans="1:6" ht="12.75" customHeight="1">
      <c r="A22" s="386" t="s">
        <v>35</v>
      </c>
      <c r="B22" s="385" t="s">
        <v>241</v>
      </c>
      <c r="C22" s="97"/>
      <c r="D22" s="385" t="s">
        <v>163</v>
      </c>
      <c r="E22" s="98"/>
      <c r="F22" s="602"/>
    </row>
    <row r="23" spans="1:6" ht="12.75" customHeight="1">
      <c r="A23" s="386" t="s">
        <v>36</v>
      </c>
      <c r="B23" s="385" t="s">
        <v>242</v>
      </c>
      <c r="C23" s="97">
        <v>107786</v>
      </c>
      <c r="D23" s="384" t="s">
        <v>244</v>
      </c>
      <c r="E23" s="98"/>
      <c r="F23" s="602"/>
    </row>
    <row r="24" spans="1:6" ht="12.75" customHeight="1">
      <c r="A24" s="386" t="s">
        <v>37</v>
      </c>
      <c r="B24" s="385" t="s">
        <v>398</v>
      </c>
      <c r="C24" s="387">
        <f>+C25+C26</f>
        <v>0</v>
      </c>
      <c r="D24" s="385" t="s">
        <v>198</v>
      </c>
      <c r="E24" s="98"/>
      <c r="F24" s="602"/>
    </row>
    <row r="25" spans="1:6" ht="12.75" customHeight="1">
      <c r="A25" s="383" t="s">
        <v>38</v>
      </c>
      <c r="B25" s="384" t="s">
        <v>395</v>
      </c>
      <c r="C25" s="359"/>
      <c r="D25" s="378" t="s">
        <v>487</v>
      </c>
      <c r="E25" s="364"/>
      <c r="F25" s="602"/>
    </row>
    <row r="26" spans="1:6" ht="12.75" customHeight="1">
      <c r="A26" s="386" t="s">
        <v>39</v>
      </c>
      <c r="B26" s="385" t="s">
        <v>396</v>
      </c>
      <c r="C26" s="97"/>
      <c r="D26" s="380" t="s">
        <v>493</v>
      </c>
      <c r="E26" s="98"/>
      <c r="F26" s="602"/>
    </row>
    <row r="27" spans="1:6" ht="12.75" customHeight="1">
      <c r="A27" s="379" t="s">
        <v>40</v>
      </c>
      <c r="B27" s="385" t="s">
        <v>498</v>
      </c>
      <c r="C27" s="97"/>
      <c r="D27" s="380" t="s">
        <v>494</v>
      </c>
      <c r="E27" s="98"/>
      <c r="F27" s="602"/>
    </row>
    <row r="28" spans="1:6" ht="12.75" customHeight="1" thickBot="1">
      <c r="A28" s="448" t="s">
        <v>41</v>
      </c>
      <c r="B28" s="384" t="s">
        <v>353</v>
      </c>
      <c r="C28" s="359"/>
      <c r="D28" s="488" t="s">
        <v>577</v>
      </c>
      <c r="E28" s="364">
        <v>107786</v>
      </c>
      <c r="F28" s="602"/>
    </row>
    <row r="29" spans="1:6" ht="15.75" customHeight="1" thickBot="1">
      <c r="A29" s="382" t="s">
        <v>42</v>
      </c>
      <c r="B29" s="155" t="s">
        <v>506</v>
      </c>
      <c r="C29" s="358">
        <f>+C19+C24+C27+C28</f>
        <v>107786</v>
      </c>
      <c r="D29" s="155" t="s">
        <v>508</v>
      </c>
      <c r="E29" s="363">
        <f>SUM(E19:E28)</f>
        <v>107786</v>
      </c>
      <c r="F29" s="602"/>
    </row>
    <row r="30" spans="1:6" ht="13.5" thickBot="1">
      <c r="A30" s="382" t="s">
        <v>43</v>
      </c>
      <c r="B30" s="388" t="s">
        <v>507</v>
      </c>
      <c r="C30" s="389">
        <f>+C18+C29</f>
        <v>641360</v>
      </c>
      <c r="D30" s="388" t="s">
        <v>509</v>
      </c>
      <c r="E30" s="389">
        <f>+E18+E29</f>
        <v>628271</v>
      </c>
      <c r="F30" s="602"/>
    </row>
    <row r="31" spans="1:6" ht="13.5" thickBot="1">
      <c r="A31" s="382" t="s">
        <v>44</v>
      </c>
      <c r="B31" s="388" t="s">
        <v>175</v>
      </c>
      <c r="C31" s="389" t="str">
        <f>IF(C18-E18&lt;0,E18-C18,"-")</f>
        <v>-</v>
      </c>
      <c r="D31" s="388" t="s">
        <v>176</v>
      </c>
      <c r="E31" s="389">
        <f>IF(C18-E18&gt;0,C18-E18,"-")</f>
        <v>13089</v>
      </c>
      <c r="F31" s="602"/>
    </row>
    <row r="32" spans="1:6" ht="13.5" thickBot="1">
      <c r="A32" s="382" t="s">
        <v>45</v>
      </c>
      <c r="B32" s="388" t="s">
        <v>245</v>
      </c>
      <c r="C32" s="389" t="str">
        <f>IF(C18+C29-E30&lt;0,E30-(C18+C29),"-")</f>
        <v>-</v>
      </c>
      <c r="D32" s="388" t="s">
        <v>246</v>
      </c>
      <c r="E32" s="389">
        <f>IF(C18+C29-E30&gt;0,C18+C29-E30,"-")</f>
        <v>13089</v>
      </c>
      <c r="F32" s="602"/>
    </row>
    <row r="33" spans="2:4" ht="18.75">
      <c r="B33" s="603"/>
      <c r="C33" s="603"/>
      <c r="D33" s="60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34" sqref="F34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5" t="s">
        <v>165</v>
      </c>
      <c r="C1" s="366"/>
      <c r="D1" s="366"/>
      <c r="E1" s="366"/>
      <c r="F1" s="602" t="str">
        <f>+CONCATENATE("2.2. melléklet a 4/",LEFT(ÖSSZEFÜGGÉSEK!A5,4),". (III. 2.) önkormányzati rendelethez")</f>
        <v>2.2. melléklet a 4/2015. (III. 2.) önkormányzati rendelethez</v>
      </c>
    </row>
    <row r="2" spans="5:6" ht="14.25" thickBot="1">
      <c r="E2" s="367" t="s">
        <v>64</v>
      </c>
      <c r="F2" s="602"/>
    </row>
    <row r="3" spans="1:6" ht="13.5" thickBot="1">
      <c r="A3" s="604" t="s">
        <v>73</v>
      </c>
      <c r="B3" s="368" t="s">
        <v>59</v>
      </c>
      <c r="C3" s="369"/>
      <c r="D3" s="368" t="s">
        <v>60</v>
      </c>
      <c r="E3" s="370"/>
      <c r="F3" s="602"/>
    </row>
    <row r="4" spans="1:6" s="371" customFormat="1" ht="24.75" thickBot="1">
      <c r="A4" s="605"/>
      <c r="B4" s="229" t="s">
        <v>65</v>
      </c>
      <c r="C4" s="230" t="str">
        <f>+'2.1.sz.mell  '!C4</f>
        <v>2015. évi előirányzat</v>
      </c>
      <c r="D4" s="229" t="s">
        <v>65</v>
      </c>
      <c r="E4" s="230" t="str">
        <f>+'2.1.sz.mell  '!C4</f>
        <v>2015. évi előirányzat</v>
      </c>
      <c r="F4" s="602"/>
    </row>
    <row r="5" spans="1:6" s="371" customFormat="1" ht="13.5" thickBot="1">
      <c r="A5" s="372" t="s">
        <v>516</v>
      </c>
      <c r="B5" s="373" t="s">
        <v>517</v>
      </c>
      <c r="C5" s="374" t="s">
        <v>518</v>
      </c>
      <c r="D5" s="373" t="s">
        <v>520</v>
      </c>
      <c r="E5" s="375" t="s">
        <v>519</v>
      </c>
      <c r="F5" s="602"/>
    </row>
    <row r="6" spans="1:6" ht="12.75" customHeight="1">
      <c r="A6" s="377" t="s">
        <v>19</v>
      </c>
      <c r="B6" s="378" t="s">
        <v>401</v>
      </c>
      <c r="C6" s="354">
        <v>341696</v>
      </c>
      <c r="D6" s="378" t="s">
        <v>237</v>
      </c>
      <c r="E6" s="360">
        <v>129835</v>
      </c>
      <c r="F6" s="602"/>
    </row>
    <row r="7" spans="1:6" ht="12.75">
      <c r="A7" s="379" t="s">
        <v>20</v>
      </c>
      <c r="B7" s="380" t="s">
        <v>402</v>
      </c>
      <c r="C7" s="355">
        <v>341696</v>
      </c>
      <c r="D7" s="380" t="s">
        <v>407</v>
      </c>
      <c r="E7" s="361">
        <v>107477</v>
      </c>
      <c r="F7" s="602"/>
    </row>
    <row r="8" spans="1:6" ht="12.75" customHeight="1">
      <c r="A8" s="379" t="s">
        <v>21</v>
      </c>
      <c r="B8" s="380" t="s">
        <v>10</v>
      </c>
      <c r="C8" s="355"/>
      <c r="D8" s="380" t="s">
        <v>193</v>
      </c>
      <c r="E8" s="361">
        <v>214183</v>
      </c>
      <c r="F8" s="602"/>
    </row>
    <row r="9" spans="1:6" ht="12.75" customHeight="1">
      <c r="A9" s="379" t="s">
        <v>22</v>
      </c>
      <c r="B9" s="380" t="s">
        <v>403</v>
      </c>
      <c r="C9" s="355">
        <v>56259</v>
      </c>
      <c r="D9" s="380" t="s">
        <v>408</v>
      </c>
      <c r="E9" s="361">
        <v>209183</v>
      </c>
      <c r="F9" s="602"/>
    </row>
    <row r="10" spans="1:6" ht="12.75" customHeight="1">
      <c r="A10" s="379" t="s">
        <v>23</v>
      </c>
      <c r="B10" s="380" t="s">
        <v>404</v>
      </c>
      <c r="C10" s="355"/>
      <c r="D10" s="380" t="s">
        <v>240</v>
      </c>
      <c r="E10" s="361">
        <v>67026</v>
      </c>
      <c r="F10" s="602"/>
    </row>
    <row r="11" spans="1:6" ht="12.75" customHeight="1">
      <c r="A11" s="379" t="s">
        <v>24</v>
      </c>
      <c r="B11" s="380" t="s">
        <v>405</v>
      </c>
      <c r="C11" s="356"/>
      <c r="D11" s="489"/>
      <c r="E11" s="361"/>
      <c r="F11" s="602"/>
    </row>
    <row r="12" spans="1:6" ht="12.75" customHeight="1">
      <c r="A12" s="379" t="s">
        <v>25</v>
      </c>
      <c r="B12" s="52"/>
      <c r="C12" s="355"/>
      <c r="D12" s="489"/>
      <c r="E12" s="361"/>
      <c r="F12" s="602"/>
    </row>
    <row r="13" spans="1:6" ht="12.75" customHeight="1">
      <c r="A13" s="379" t="s">
        <v>26</v>
      </c>
      <c r="B13" s="52"/>
      <c r="C13" s="355"/>
      <c r="D13" s="490"/>
      <c r="E13" s="361"/>
      <c r="F13" s="602"/>
    </row>
    <row r="14" spans="1:6" ht="12.75" customHeight="1">
      <c r="A14" s="379" t="s">
        <v>27</v>
      </c>
      <c r="B14" s="487"/>
      <c r="C14" s="356"/>
      <c r="D14" s="489"/>
      <c r="E14" s="361"/>
      <c r="F14" s="602"/>
    </row>
    <row r="15" spans="1:6" ht="12.75">
      <c r="A15" s="379" t="s">
        <v>28</v>
      </c>
      <c r="B15" s="52"/>
      <c r="C15" s="356"/>
      <c r="D15" s="489"/>
      <c r="E15" s="361"/>
      <c r="F15" s="602"/>
    </row>
    <row r="16" spans="1:6" ht="12.75" customHeight="1" thickBot="1">
      <c r="A16" s="448" t="s">
        <v>29</v>
      </c>
      <c r="B16" s="488"/>
      <c r="C16" s="450"/>
      <c r="D16" s="449" t="s">
        <v>51</v>
      </c>
      <c r="E16" s="410"/>
      <c r="F16" s="602"/>
    </row>
    <row r="17" spans="1:6" ht="15.75" customHeight="1" thickBot="1">
      <c r="A17" s="382" t="s">
        <v>30</v>
      </c>
      <c r="B17" s="155" t="s">
        <v>415</v>
      </c>
      <c r="C17" s="358">
        <f>+C6+C8+C9+C11+C12+C13+C14+C15+C16</f>
        <v>397955</v>
      </c>
      <c r="D17" s="155" t="s">
        <v>416</v>
      </c>
      <c r="E17" s="363">
        <f>+E6+E8+E10+E11+E12+E13+E14+E15+E16</f>
        <v>411044</v>
      </c>
      <c r="F17" s="602"/>
    </row>
    <row r="18" spans="1:6" ht="12.75" customHeight="1">
      <c r="A18" s="377" t="s">
        <v>31</v>
      </c>
      <c r="B18" s="392" t="s">
        <v>258</v>
      </c>
      <c r="C18" s="399">
        <f>+C19+C20+C21+C22+C23</f>
        <v>0</v>
      </c>
      <c r="D18" s="385" t="s">
        <v>197</v>
      </c>
      <c r="E18" s="95"/>
      <c r="F18" s="602"/>
    </row>
    <row r="19" spans="1:6" ht="12.75" customHeight="1">
      <c r="A19" s="379" t="s">
        <v>32</v>
      </c>
      <c r="B19" s="393" t="s">
        <v>247</v>
      </c>
      <c r="C19" s="97"/>
      <c r="D19" s="385" t="s">
        <v>200</v>
      </c>
      <c r="E19" s="98"/>
      <c r="F19" s="602"/>
    </row>
    <row r="20" spans="1:6" ht="12.75" customHeight="1">
      <c r="A20" s="377" t="s">
        <v>33</v>
      </c>
      <c r="B20" s="393" t="s">
        <v>248</v>
      </c>
      <c r="C20" s="97"/>
      <c r="D20" s="385" t="s">
        <v>162</v>
      </c>
      <c r="E20" s="98">
        <v>44000</v>
      </c>
      <c r="F20" s="602"/>
    </row>
    <row r="21" spans="1:6" ht="12.75" customHeight="1">
      <c r="A21" s="379" t="s">
        <v>34</v>
      </c>
      <c r="B21" s="393" t="s">
        <v>249</v>
      </c>
      <c r="C21" s="97"/>
      <c r="D21" s="385" t="s">
        <v>163</v>
      </c>
      <c r="E21" s="98"/>
      <c r="F21" s="602"/>
    </row>
    <row r="22" spans="1:6" ht="12.75" customHeight="1">
      <c r="A22" s="377" t="s">
        <v>35</v>
      </c>
      <c r="B22" s="393" t="s">
        <v>250</v>
      </c>
      <c r="C22" s="97"/>
      <c r="D22" s="384" t="s">
        <v>244</v>
      </c>
      <c r="E22" s="98"/>
      <c r="F22" s="602"/>
    </row>
    <row r="23" spans="1:6" ht="12.75" customHeight="1">
      <c r="A23" s="379" t="s">
        <v>36</v>
      </c>
      <c r="B23" s="394" t="s">
        <v>251</v>
      </c>
      <c r="C23" s="97"/>
      <c r="D23" s="385" t="s">
        <v>201</v>
      </c>
      <c r="E23" s="98"/>
      <c r="F23" s="602"/>
    </row>
    <row r="24" spans="1:6" ht="12.75" customHeight="1">
      <c r="A24" s="377" t="s">
        <v>37</v>
      </c>
      <c r="B24" s="395" t="s">
        <v>252</v>
      </c>
      <c r="C24" s="387">
        <f>+C25+C26+C27+C28+C29</f>
        <v>44000</v>
      </c>
      <c r="D24" s="396" t="s">
        <v>199</v>
      </c>
      <c r="E24" s="98"/>
      <c r="F24" s="602"/>
    </row>
    <row r="25" spans="1:6" ht="12.75" customHeight="1">
      <c r="A25" s="379" t="s">
        <v>38</v>
      </c>
      <c r="B25" s="394" t="s">
        <v>253</v>
      </c>
      <c r="C25" s="97"/>
      <c r="D25" s="396" t="s">
        <v>409</v>
      </c>
      <c r="E25" s="98"/>
      <c r="F25" s="602"/>
    </row>
    <row r="26" spans="1:6" ht="12.75" customHeight="1">
      <c r="A26" s="377" t="s">
        <v>39</v>
      </c>
      <c r="B26" s="394" t="s">
        <v>254</v>
      </c>
      <c r="C26" s="97"/>
      <c r="D26" s="391"/>
      <c r="E26" s="98"/>
      <c r="F26" s="602"/>
    </row>
    <row r="27" spans="1:6" ht="12.75" customHeight="1">
      <c r="A27" s="379" t="s">
        <v>40</v>
      </c>
      <c r="B27" s="393" t="s">
        <v>255</v>
      </c>
      <c r="C27" s="97">
        <v>44000</v>
      </c>
      <c r="D27" s="151"/>
      <c r="E27" s="98"/>
      <c r="F27" s="602"/>
    </row>
    <row r="28" spans="1:6" ht="12.75" customHeight="1">
      <c r="A28" s="377" t="s">
        <v>41</v>
      </c>
      <c r="B28" s="397" t="s">
        <v>256</v>
      </c>
      <c r="C28" s="97"/>
      <c r="D28" s="52"/>
      <c r="E28" s="98"/>
      <c r="F28" s="602"/>
    </row>
    <row r="29" spans="1:6" ht="12.75" customHeight="1" thickBot="1">
      <c r="A29" s="379" t="s">
        <v>42</v>
      </c>
      <c r="B29" s="398" t="s">
        <v>257</v>
      </c>
      <c r="C29" s="97"/>
      <c r="D29" s="151"/>
      <c r="E29" s="98"/>
      <c r="F29" s="602"/>
    </row>
    <row r="30" spans="1:6" ht="21.75" customHeight="1" thickBot="1">
      <c r="A30" s="382" t="s">
        <v>43</v>
      </c>
      <c r="B30" s="155" t="s">
        <v>406</v>
      </c>
      <c r="C30" s="358">
        <f>+C18+C24</f>
        <v>44000</v>
      </c>
      <c r="D30" s="155" t="s">
        <v>410</v>
      </c>
      <c r="E30" s="363">
        <f>SUM(E18:E29)</f>
        <v>44000</v>
      </c>
      <c r="F30" s="602"/>
    </row>
    <row r="31" spans="1:6" ht="13.5" thickBot="1">
      <c r="A31" s="382" t="s">
        <v>44</v>
      </c>
      <c r="B31" s="388" t="s">
        <v>411</v>
      </c>
      <c r="C31" s="389">
        <f>+C17+C30</f>
        <v>441955</v>
      </c>
      <c r="D31" s="388" t="s">
        <v>412</v>
      </c>
      <c r="E31" s="389">
        <f>+E17+E30</f>
        <v>455044</v>
      </c>
      <c r="F31" s="602"/>
    </row>
    <row r="32" spans="1:6" ht="13.5" thickBot="1">
      <c r="A32" s="382" t="s">
        <v>45</v>
      </c>
      <c r="B32" s="388" t="s">
        <v>175</v>
      </c>
      <c r="C32" s="389">
        <f>IF(C17-E17&lt;0,E17-C17,"-")</f>
        <v>13089</v>
      </c>
      <c r="D32" s="388" t="s">
        <v>176</v>
      </c>
      <c r="E32" s="389" t="str">
        <f>IF(C17-E17&gt;0,C17-E17,"-")</f>
        <v>-</v>
      </c>
      <c r="F32" s="602"/>
    </row>
    <row r="33" spans="1:6" ht="13.5" thickBot="1">
      <c r="A33" s="382" t="s">
        <v>46</v>
      </c>
      <c r="B33" s="388" t="s">
        <v>245</v>
      </c>
      <c r="C33" s="389">
        <f>IF(C17+C30-E31&lt;0,E31-(C17+C30),"-")</f>
        <v>13089</v>
      </c>
      <c r="D33" s="388" t="s">
        <v>246</v>
      </c>
      <c r="E33" s="389" t="str">
        <f>IF(C17+C30-E31&gt;0,C17+C30-E31,"-")</f>
        <v>-</v>
      </c>
      <c r="F33" s="60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6" t="s">
        <v>157</v>
      </c>
      <c r="E1" s="159" t="s">
        <v>161</v>
      </c>
    </row>
    <row r="3" spans="1:5" ht="12.75">
      <c r="A3" s="165"/>
      <c r="B3" s="166"/>
      <c r="C3" s="165"/>
      <c r="D3" s="168"/>
      <c r="E3" s="166"/>
    </row>
    <row r="4" spans="1:5" ht="15.75">
      <c r="A4" s="107" t="str">
        <f>+ÖSSZEFÜGGÉSEK!A5</f>
        <v>2015. évi előirányzat BEVÉTELEK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570</v>
      </c>
      <c r="B6" s="166">
        <f>+'1.1.sz.mell.'!C62</f>
        <v>931529</v>
      </c>
      <c r="C6" s="165" t="s">
        <v>510</v>
      </c>
      <c r="D6" s="168">
        <f>+'2.1.sz.mell  '!C18+'2.2.sz.mell  '!C17</f>
        <v>931529</v>
      </c>
      <c r="E6" s="166">
        <f aca="true" t="shared" si="0" ref="E6:E15">+B6-D6</f>
        <v>0</v>
      </c>
    </row>
    <row r="7" spans="1:5" ht="12.75">
      <c r="A7" s="165" t="s">
        <v>571</v>
      </c>
      <c r="B7" s="166">
        <f>+'1.1.sz.mell.'!C86</f>
        <v>151786</v>
      </c>
      <c r="C7" s="165" t="s">
        <v>511</v>
      </c>
      <c r="D7" s="168">
        <f>+'2.1.sz.mell  '!C29+'2.2.sz.mell  '!C30</f>
        <v>151786</v>
      </c>
      <c r="E7" s="166">
        <f t="shared" si="0"/>
        <v>0</v>
      </c>
    </row>
    <row r="8" spans="1:5" ht="12.75">
      <c r="A8" s="165" t="s">
        <v>572</v>
      </c>
      <c r="B8" s="166">
        <f>+'1.1.sz.mell.'!C87</f>
        <v>1083315</v>
      </c>
      <c r="C8" s="165" t="s">
        <v>512</v>
      </c>
      <c r="D8" s="168">
        <f>+'2.1.sz.mell  '!C30+'2.2.sz.mell  '!C31</f>
        <v>1083315</v>
      </c>
      <c r="E8" s="166">
        <f t="shared" si="0"/>
        <v>0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.75">
      <c r="A11" s="107" t="str">
        <f>+ÖSSZEFÜGGÉSEK!A12</f>
        <v>2015. évi előirányzat KIADÁSOK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573</v>
      </c>
      <c r="B13" s="166">
        <f>+'1.1.sz.mell.'!C128</f>
        <v>931529</v>
      </c>
      <c r="C13" s="165" t="s">
        <v>513</v>
      </c>
      <c r="D13" s="168">
        <f>+'2.1.sz.mell  '!E18+'2.2.sz.mell  '!E17</f>
        <v>931529</v>
      </c>
      <c r="E13" s="166">
        <f t="shared" si="0"/>
        <v>0</v>
      </c>
    </row>
    <row r="14" spans="1:5" ht="12.75">
      <c r="A14" s="165" t="s">
        <v>574</v>
      </c>
      <c r="B14" s="166">
        <f>+'1.1.sz.mell.'!C153</f>
        <v>151786</v>
      </c>
      <c r="C14" s="165" t="s">
        <v>514</v>
      </c>
      <c r="D14" s="168">
        <f>+'2.1.sz.mell  '!E29+'2.2.sz.mell  '!E30</f>
        <v>151786</v>
      </c>
      <c r="E14" s="166">
        <f t="shared" si="0"/>
        <v>0</v>
      </c>
    </row>
    <row r="15" spans="1:5" ht="12.75">
      <c r="A15" s="165" t="s">
        <v>575</v>
      </c>
      <c r="B15" s="166">
        <f>+'1.1.sz.mell.'!C154</f>
        <v>1083315</v>
      </c>
      <c r="C15" s="165" t="s">
        <v>515</v>
      </c>
      <c r="D15" s="168">
        <f>+'2.1.sz.mell  '!E30+'2.2.sz.mell  '!E31</f>
        <v>1083315</v>
      </c>
      <c r="E15" s="166">
        <f t="shared" si="0"/>
        <v>0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606" t="s">
        <v>601</v>
      </c>
      <c r="B1" s="606"/>
      <c r="C1" s="606"/>
      <c r="D1" s="606"/>
      <c r="E1" s="606"/>
      <c r="F1" s="606"/>
    </row>
    <row r="2" spans="1:7" ht="15.75" customHeight="1" thickBot="1">
      <c r="A2" s="180"/>
      <c r="B2" s="180"/>
      <c r="C2" s="607"/>
      <c r="D2" s="607"/>
      <c r="E2" s="614" t="s">
        <v>56</v>
      </c>
      <c r="F2" s="614"/>
      <c r="G2" s="186"/>
    </row>
    <row r="3" spans="1:6" ht="63" customHeight="1">
      <c r="A3" s="610" t="s">
        <v>17</v>
      </c>
      <c r="B3" s="612" t="s">
        <v>203</v>
      </c>
      <c r="C3" s="612" t="s">
        <v>262</v>
      </c>
      <c r="D3" s="612"/>
      <c r="E3" s="612"/>
      <c r="F3" s="608" t="s">
        <v>526</v>
      </c>
    </row>
    <row r="4" spans="1:6" ht="15.75" thickBot="1">
      <c r="A4" s="611"/>
      <c r="B4" s="613"/>
      <c r="C4" s="547">
        <f>+LEFT(ÖSSZEFÜGGÉSEK!A5,4)+1</f>
        <v>2016</v>
      </c>
      <c r="D4" s="547">
        <f>+C4+1</f>
        <v>2017</v>
      </c>
      <c r="E4" s="547">
        <f>+D4+1</f>
        <v>2018</v>
      </c>
      <c r="F4" s="609"/>
    </row>
    <row r="5" spans="1:6" ht="15.75" thickBot="1">
      <c r="A5" s="183" t="s">
        <v>516</v>
      </c>
      <c r="B5" s="184" t="s">
        <v>517</v>
      </c>
      <c r="C5" s="184" t="s">
        <v>518</v>
      </c>
      <c r="D5" s="184" t="s">
        <v>520</v>
      </c>
      <c r="E5" s="184" t="s">
        <v>519</v>
      </c>
      <c r="F5" s="185" t="s">
        <v>521</v>
      </c>
    </row>
    <row r="6" spans="1:6" ht="15">
      <c r="A6" s="182" t="s">
        <v>19</v>
      </c>
      <c r="B6" s="204"/>
      <c r="C6" s="205"/>
      <c r="D6" s="205"/>
      <c r="E6" s="205"/>
      <c r="F6" s="189">
        <f>SUM(C6:E6)</f>
        <v>0</v>
      </c>
    </row>
    <row r="7" spans="1:6" ht="15">
      <c r="A7" s="181" t="s">
        <v>20</v>
      </c>
      <c r="B7" s="206"/>
      <c r="C7" s="207"/>
      <c r="D7" s="207"/>
      <c r="E7" s="207"/>
      <c r="F7" s="190">
        <f>SUM(C7:E7)</f>
        <v>0</v>
      </c>
    </row>
    <row r="8" spans="1:6" ht="15">
      <c r="A8" s="181" t="s">
        <v>21</v>
      </c>
      <c r="B8" s="206"/>
      <c r="C8" s="207"/>
      <c r="D8" s="207"/>
      <c r="E8" s="207"/>
      <c r="F8" s="190">
        <f>SUM(C8:E8)</f>
        <v>0</v>
      </c>
    </row>
    <row r="9" spans="1:6" ht="15">
      <c r="A9" s="181" t="s">
        <v>22</v>
      </c>
      <c r="B9" s="206"/>
      <c r="C9" s="207"/>
      <c r="D9" s="207"/>
      <c r="E9" s="207"/>
      <c r="F9" s="190">
        <f>SUM(C9:E9)</f>
        <v>0</v>
      </c>
    </row>
    <row r="10" spans="1:6" ht="15.75" thickBot="1">
      <c r="A10" s="187" t="s">
        <v>23</v>
      </c>
      <c r="B10" s="208"/>
      <c r="C10" s="209"/>
      <c r="D10" s="209"/>
      <c r="E10" s="209"/>
      <c r="F10" s="190">
        <f>SUM(C10:E10)</f>
        <v>0</v>
      </c>
    </row>
    <row r="11" spans="1:6" s="529" customFormat="1" ht="15" thickBot="1">
      <c r="A11" s="526" t="s">
        <v>24</v>
      </c>
      <c r="B11" s="188" t="s">
        <v>204</v>
      </c>
      <c r="C11" s="527">
        <f>SUM(C6:C10)</f>
        <v>0</v>
      </c>
      <c r="D11" s="527">
        <f>SUM(D6:D10)</f>
        <v>0</v>
      </c>
      <c r="E11" s="527">
        <f>SUM(E6:E10)</f>
        <v>0</v>
      </c>
      <c r="F11" s="52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4/2015. (III. 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Polgármesteri Hivatal Besenyszög</cp:lastModifiedBy>
  <cp:lastPrinted>2015-03-10T12:17:06Z</cp:lastPrinted>
  <dcterms:created xsi:type="dcterms:W3CDTF">1999-10-30T10:30:45Z</dcterms:created>
  <dcterms:modified xsi:type="dcterms:W3CDTF">2015-03-10T12:20:38Z</dcterms:modified>
  <cp:category/>
  <cp:version/>
  <cp:contentType/>
  <cp:contentStatus/>
</cp:coreProperties>
</file>