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11" i="1"/>
  <c r="B110"/>
  <c r="B109"/>
  <c r="B106"/>
  <c r="B104"/>
  <c r="B97"/>
  <c r="B93"/>
  <c r="B90" s="1"/>
  <c r="B89" s="1"/>
  <c r="B86"/>
  <c r="B85"/>
  <c r="B84" s="1"/>
  <c r="B83" s="1"/>
  <c r="B100" s="1"/>
  <c r="B78"/>
  <c r="B77"/>
  <c r="B76"/>
  <c r="B75"/>
  <c r="B74"/>
  <c r="B70"/>
  <c r="B66"/>
  <c r="B65"/>
  <c r="B64"/>
  <c r="B63" s="1"/>
  <c r="B59"/>
  <c r="B58" s="1"/>
  <c r="B56"/>
  <c r="B55"/>
  <c r="B53"/>
  <c r="B48" s="1"/>
  <c r="B45" s="1"/>
  <c r="B51"/>
  <c r="B43"/>
  <c r="B42"/>
  <c r="B41"/>
  <c r="B40"/>
  <c r="B39"/>
  <c r="B38"/>
  <c r="B37"/>
  <c r="B36" s="1"/>
  <c r="B35" s="1"/>
  <c r="B32"/>
  <c r="B30"/>
  <c r="B24"/>
  <c r="B23"/>
  <c r="B20"/>
  <c r="B17"/>
  <c r="B15"/>
  <c r="B14"/>
  <c r="B13" s="1"/>
  <c r="B12" s="1"/>
  <c r="B10"/>
  <c r="B9"/>
  <c r="B8"/>
  <c r="B7"/>
  <c r="B6" s="1"/>
  <c r="B29" l="1"/>
  <c r="B28" s="1"/>
  <c r="B81" s="1"/>
  <c r="B102" s="1"/>
  <c r="B115" s="1"/>
</calcChain>
</file>

<file path=xl/sharedStrings.xml><?xml version="1.0" encoding="utf-8"?>
<sst xmlns="http://schemas.openxmlformats.org/spreadsheetml/2006/main" count="104" uniqueCount="100">
  <si>
    <t>1. melléklet a 2/2018. (II. 21.) önkormányzati rendelethez</t>
  </si>
  <si>
    <t>"1. melléklet a 3/2017. (II.22.) önkormányzati rendelethez</t>
  </si>
  <si>
    <t>2017. évi költségvetési bevételek (adatok Ft-ban)</t>
  </si>
  <si>
    <t>I. Nagyszénás Nagyközség Önkormányzata működési bevételei összesen</t>
  </si>
  <si>
    <t>1.1. Nagyszénás Nagyközség Önkormányzata</t>
  </si>
  <si>
    <t>1.2. Polgármesteri Hivatal</t>
  </si>
  <si>
    <t>1.3. Gondozási Központ</t>
  </si>
  <si>
    <t>1.4. Nagyszénási Önkormányzati Óvoda</t>
  </si>
  <si>
    <t>II. Közhatalmi bevételek</t>
  </si>
  <si>
    <t>1. Nagyszénás Nagyközség Önkormányzata</t>
  </si>
  <si>
    <t>1.1. Helyi adók</t>
  </si>
  <si>
    <t>1.1.1. Helyi iparűzési adó</t>
  </si>
  <si>
    <t>1.1.2. Magánszemélyek kommunális adója</t>
  </si>
  <si>
    <t>1.2. Átengedett központi adók</t>
  </si>
  <si>
    <t>1.2.1. Gépjárműadó</t>
  </si>
  <si>
    <t>1.2.2. Földhaszonbér Szja</t>
  </si>
  <si>
    <t>1.3. Egyéb sajátos bevételek</t>
  </si>
  <si>
    <t>1.3.1. Helyiadó pótlék bevétele</t>
  </si>
  <si>
    <t>1.3.2. Mulasztási bírság bevételek</t>
  </si>
  <si>
    <t>2. Polgármesteri Hivatal</t>
  </si>
  <si>
    <t>2.1 Egyéb sajátos bevételek</t>
  </si>
  <si>
    <t>2.2.1. Igazgatási szolgáltatások bevétele</t>
  </si>
  <si>
    <t>2.2.2. Szabálysértési bírság</t>
  </si>
  <si>
    <t>III. Működési célú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</si>
  <si>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</si>
  <si>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</si>
  <si>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</si>
  <si>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</si>
  <si>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1.1.3. 2016. évről áthúzódó bérkompenzáció támogatása</t>
  </si>
  <si>
    <t xml:space="preserve">1.1.4. Települési arculati kézikönyv támogatása 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</si>
  <si>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</si>
  <si>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</si>
  <si>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</si>
  <si>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</si>
  <si>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</si>
  <si>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</si>
  <si>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 xml:space="preserve">1.2.1.5. Óvodapedagógusok kiegészítő támogatása </t>
  </si>
  <si>
    <t xml:space="preserve">1.2.1.6. Óvodai  nevelő munkát segítők kiegészítő bértámogatása 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</si>
  <si>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</si>
  <si>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</si>
  <si>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</si>
  <si>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</si>
  <si>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</si>
  <si>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</si>
  <si>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</si>
  <si>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85 fő )</t>
  </si>
  <si>
    <t>1.3.2.3. Házi segítségnyújtás  (210.000Ft/fő x 45 fő + 25.000 Ft/fő x 23 fő )</t>
  </si>
  <si>
    <t>1.3.2.4. Időskorúak nappali intézményi ellátása  (109.000 Ft/fő x 102 fő)</t>
  </si>
  <si>
    <t>1.3.2.5. Bölcsődei ellátás</t>
  </si>
  <si>
    <t>1.3.2.6. Bölcsődék kiegészítő támogatása</t>
  </si>
  <si>
    <t>1.3.3 .Gyermekétkeztetés támogatása</t>
  </si>
  <si>
    <t>1.3.4.  Kiegészítő támogatás a bölcsődében foglalkoztatott, felsőfokú végzettségű kisgyermeknevelők                   béréhez</t>
  </si>
  <si>
    <t>1.4. Kulturális feladatok támogatása (1140 Ft/fő x 5083fő)</t>
  </si>
  <si>
    <t>2. Önkormányzat  egyéb működési célú támogatásai államháztartáson belülről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</si>
  <si>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</si>
  <si>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</si>
  <si>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</si>
  <si>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</si>
  <si>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2.2.  Önkormányzat egyéb működési célú támogatásai</t>
  </si>
  <si>
    <t>2.2.1. Szociális ágazati pótlék</t>
  </si>
  <si>
    <t>2.2.2. Kulturális ágazati pótlék</t>
  </si>
  <si>
    <t>2.2.3. Foglalkoztatási támogatások</t>
  </si>
  <si>
    <t>2.2.4. Színházi előadások támogatása</t>
  </si>
  <si>
    <t>2.2.5. Minimálbér, garantált bérminimum emelés támogatása</t>
  </si>
  <si>
    <t>2.2.6. Polgármesteri béremelés támogatása</t>
  </si>
  <si>
    <t>2.2.7. Bérkompenzáció támogatása</t>
  </si>
  <si>
    <t>2.2.8. Könyvtári érdekeltségnövelő támogatás</t>
  </si>
  <si>
    <t>2.2.9. Természetben nyújtott gyermekvédelmi támogatás</t>
  </si>
  <si>
    <t>2.2.10. Bursa támogatás visszautalása</t>
  </si>
  <si>
    <t>3. Gondozási Központ támogatásai</t>
  </si>
  <si>
    <t>3.1. Foglalkoztatási támogatások</t>
  </si>
  <si>
    <t>4. Nagyszénási Óvoda és Könyvtár támogatásai</t>
  </si>
  <si>
    <t>4.1. Foglalkoztatási támogatások</t>
  </si>
  <si>
    <t>5. Nagyszénás Nagyközség Önkormányzata államháztartáson kívüli támogatásai</t>
  </si>
  <si>
    <t>5.1. Polgári Egyesület támogatása</t>
  </si>
  <si>
    <t>MŰKÖDÉSI CÉLÚ  BEVÉTELEK  ÖSSZESEN: (I+II+III)</t>
  </si>
  <si>
    <t>IV. Felhalmozási célú véglegesen átvett pénzeszközök</t>
  </si>
  <si>
    <t>1. Felhalmozási célú támogatásértékű bevételek ÁHT-n kívülről</t>
  </si>
  <si>
    <t xml:space="preserve">1.1. Nagyszénás Nagyközség Önkormányzata </t>
  </si>
  <si>
    <t>1.1.1. Civil szervezetek támogatásai</t>
  </si>
  <si>
    <t>1.1.1.1. Polgári Egyesület Nagyszénásért támogatása</t>
  </si>
  <si>
    <t>1.1.1.2. "Összetartozunk" Szociális Alapítvány támogatása támogatása</t>
  </si>
  <si>
    <t>2. Felhalmozási célú támogatásértékű bevételek ÁHT-n belülről</t>
  </si>
  <si>
    <t xml:space="preserve">2.1. Nagyszénás Nagyközség Önkormányzata </t>
  </si>
  <si>
    <t>2.1.1. Sportfejlesztési támogatás</t>
  </si>
  <si>
    <t>2.1.2. I. világgháborús emlékmű felújításának támogatása</t>
  </si>
  <si>
    <t>2.1.3. Czabán Samu Általános Iskola energetikai fejlesztésnek támogatása</t>
  </si>
  <si>
    <t>2.1.4. Közművelődési érdekeltségnövelő támogatás</t>
  </si>
  <si>
    <t>2.1.5. ASP központhoz való csatlakozás támogatása</t>
  </si>
  <si>
    <t>V. Felhalmozási és tőke jellegű bevételek</t>
  </si>
  <si>
    <t>1. Ingatlanértékesítés</t>
  </si>
  <si>
    <t xml:space="preserve">FELHALMOZÁSI CÉLÚ  BEVÉTELEK  ÖSSZESEN (IV+V): </t>
  </si>
  <si>
    <t>MŰKÖDÉSI ÉS FELHALMOZÁSI CÉLÚ  BEVÉTELEK  ÖSSZESEN: (I+II+III+IV+V)</t>
  </si>
  <si>
    <t>VI. BELFÖLDI FINANSZÍROZÁSI BEVÉTELEK</t>
  </si>
  <si>
    <t>1. Kamatozó Kincstárjegy értékesítés</t>
  </si>
  <si>
    <t>2. Magyar Államkötvény értékesítés</t>
  </si>
  <si>
    <t>3. 2018. évi támogatások megelőlegezése</t>
  </si>
  <si>
    <t>VII. Költségvetési maradványok</t>
  </si>
  <si>
    <t>BEVÉTELEK MINDÖSSZESEN: (I+II+III+IV+V+VI+VII)</t>
  </si>
  <si>
    <t>"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</si>
</sst>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8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sz val="8"/>
      <color rgb="FF00B050"/>
      <name val="Arial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4" fillId="0" borderId="0"/>
    <xf numFmtId="0" fontId="26" fillId="0" borderId="0"/>
  </cellStyleXfs>
  <cellXfs count="80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2" borderId="2" xfId="0" applyFont="1" applyFill="1" applyBorder="1"/>
    <xf numFmtId="3" fontId="6" fillId="2" borderId="3" xfId="0" applyNumberFormat="1" applyFont="1" applyFill="1" applyBorder="1"/>
    <xf numFmtId="3" fontId="7" fillId="0" borderId="0" xfId="0" applyNumberFormat="1" applyFont="1"/>
    <xf numFmtId="3" fontId="0" fillId="0" borderId="0" xfId="0" applyNumberFormat="1" applyFont="1"/>
    <xf numFmtId="0" fontId="8" fillId="0" borderId="0" xfId="0" applyFont="1" applyBorder="1"/>
    <xf numFmtId="0" fontId="9" fillId="0" borderId="0" xfId="0" applyFont="1" applyBorder="1"/>
    <xf numFmtId="3" fontId="3" fillId="0" borderId="1" xfId="0" applyNumberFormat="1" applyFont="1" applyBorder="1"/>
    <xf numFmtId="0" fontId="10" fillId="0" borderId="0" xfId="0" applyFont="1" applyBorder="1"/>
    <xf numFmtId="3" fontId="11" fillId="0" borderId="0" xfId="0" applyNumberFormat="1" applyFont="1" applyFill="1" applyBorder="1"/>
    <xf numFmtId="0" fontId="12" fillId="0" borderId="0" xfId="0" applyFont="1" applyBorder="1"/>
    <xf numFmtId="3" fontId="13" fillId="0" borderId="0" xfId="0" applyNumberFormat="1" applyFont="1"/>
    <xf numFmtId="3" fontId="11" fillId="0" borderId="0" xfId="0" applyNumberFormat="1" applyFont="1"/>
    <xf numFmtId="0" fontId="9" fillId="0" borderId="0" xfId="2" applyFont="1" applyBorder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5" fillId="2" borderId="4" xfId="0" applyNumberFormat="1" applyFont="1" applyFill="1" applyBorder="1"/>
    <xf numFmtId="0" fontId="16" fillId="0" borderId="0" xfId="0" applyFont="1" applyBorder="1"/>
    <xf numFmtId="3" fontId="5" fillId="0" borderId="0" xfId="0" applyNumberFormat="1" applyFont="1" applyFill="1" applyBorder="1"/>
    <xf numFmtId="3" fontId="6" fillId="0" borderId="0" xfId="0" applyNumberFormat="1" applyFont="1"/>
    <xf numFmtId="165" fontId="1" fillId="0" borderId="0" xfId="1" applyNumberForma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3" fontId="11" fillId="0" borderId="0" xfId="0" applyNumberFormat="1" applyFont="1" applyFill="1"/>
    <xf numFmtId="3" fontId="13" fillId="0" borderId="0" xfId="0" applyNumberFormat="1" applyFont="1" applyFill="1"/>
    <xf numFmtId="3" fontId="3" fillId="0" borderId="0" xfId="0" applyNumberFormat="1" applyFont="1" applyFill="1"/>
    <xf numFmtId="0" fontId="13" fillId="0" borderId="0" xfId="0" applyFont="1"/>
    <xf numFmtId="165" fontId="3" fillId="0" borderId="0" xfId="1" applyNumberFormat="1" applyFont="1"/>
    <xf numFmtId="3" fontId="17" fillId="0" borderId="0" xfId="0" applyNumberFormat="1" applyFont="1"/>
    <xf numFmtId="0" fontId="3" fillId="0" borderId="0" xfId="0" applyFont="1"/>
    <xf numFmtId="0" fontId="17" fillId="0" borderId="0" xfId="0" applyFont="1"/>
    <xf numFmtId="0" fontId="18" fillId="0" borderId="0" xfId="0" applyFont="1" applyBorder="1"/>
    <xf numFmtId="0" fontId="13" fillId="0" borderId="0" xfId="0" applyFont="1" applyAlignment="1">
      <alignment wrapText="1"/>
    </xf>
    <xf numFmtId="0" fontId="19" fillId="0" borderId="0" xfId="0" applyFont="1" applyBorder="1"/>
    <xf numFmtId="0" fontId="20" fillId="0" borderId="0" xfId="0" applyFont="1" applyBorder="1"/>
    <xf numFmtId="3" fontId="21" fillId="0" borderId="0" xfId="0" applyNumberFormat="1" applyFont="1"/>
    <xf numFmtId="3" fontId="22" fillId="0" borderId="0" xfId="0" applyNumberFormat="1" applyFont="1"/>
    <xf numFmtId="49" fontId="20" fillId="0" borderId="0" xfId="0" applyNumberFormat="1" applyFont="1" applyBorder="1" applyAlignment="1">
      <alignment horizontal="left"/>
    </xf>
    <xf numFmtId="165" fontId="0" fillId="0" borderId="0" xfId="0" applyNumberFormat="1" applyFont="1"/>
    <xf numFmtId="14" fontId="8" fillId="0" borderId="0" xfId="0" applyNumberFormat="1" applyFont="1" applyBorder="1"/>
    <xf numFmtId="0" fontId="23" fillId="0" borderId="0" xfId="0" applyFont="1" applyBorder="1"/>
    <xf numFmtId="3" fontId="24" fillId="0" borderId="0" xfId="0" applyNumberFormat="1" applyFont="1"/>
    <xf numFmtId="3" fontId="25" fillId="3" borderId="5" xfId="0" applyNumberFormat="1" applyFont="1" applyFill="1" applyBorder="1"/>
    <xf numFmtId="0" fontId="5" fillId="0" borderId="0" xfId="0" applyFont="1" applyFill="1" applyBorder="1"/>
    <xf numFmtId="3" fontId="25" fillId="0" borderId="0" xfId="0" applyNumberFormat="1" applyFont="1" applyFill="1" applyBorder="1"/>
    <xf numFmtId="0" fontId="5" fillId="0" borderId="0" xfId="0" applyFont="1" applyBorder="1"/>
    <xf numFmtId="0" fontId="9" fillId="0" borderId="0" xfId="0" applyFont="1" applyBorder="1" applyAlignment="1">
      <alignment horizontal="left"/>
    </xf>
    <xf numFmtId="3" fontId="22" fillId="0" borderId="6" xfId="0" applyNumberFormat="1" applyFont="1" applyBorder="1"/>
    <xf numFmtId="0" fontId="5" fillId="2" borderId="7" xfId="0" applyFont="1" applyFill="1" applyBorder="1"/>
    <xf numFmtId="0" fontId="5" fillId="0" borderId="6" xfId="0" applyFont="1" applyFill="1" applyBorder="1"/>
    <xf numFmtId="3" fontId="22" fillId="0" borderId="0" xfId="0" applyNumberFormat="1" applyFont="1" applyBorder="1"/>
    <xf numFmtId="0" fontId="5" fillId="2" borderId="5" xfId="0" applyFont="1" applyFill="1" applyBorder="1"/>
    <xf numFmtId="3" fontId="5" fillId="2" borderId="5" xfId="0" applyNumberFormat="1" applyFont="1" applyFill="1" applyBorder="1"/>
    <xf numFmtId="0" fontId="8" fillId="0" borderId="0" xfId="0" applyFont="1" applyFill="1" applyBorder="1"/>
    <xf numFmtId="3" fontId="3" fillId="0" borderId="0" xfId="0" applyNumberFormat="1" applyFont="1" applyFill="1" applyBorder="1"/>
    <xf numFmtId="0" fontId="7" fillId="0" borderId="0" xfId="0" applyFont="1"/>
    <xf numFmtId="0" fontId="9" fillId="0" borderId="6" xfId="0" applyFont="1" applyBorder="1"/>
    <xf numFmtId="0" fontId="5" fillId="2" borderId="8" xfId="0" applyFont="1" applyFill="1" applyBorder="1"/>
    <xf numFmtId="3" fontId="25" fillId="2" borderId="6" xfId="0" applyNumberFormat="1" applyFont="1" applyFill="1" applyBorder="1"/>
    <xf numFmtId="165" fontId="1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0" fillId="0" borderId="0" xfId="1" applyNumberFormat="1" applyFont="1"/>
    <xf numFmtId="0" fontId="3" fillId="0" borderId="0" xfId="0" applyFont="1" applyAlignment="1">
      <alignment horizontal="center"/>
    </xf>
    <xf numFmtId="165" fontId="24" fillId="0" borderId="0" xfId="1" applyNumberFormat="1" applyFont="1"/>
    <xf numFmtId="165" fontId="7" fillId="0" borderId="0" xfId="1" applyNumberFormat="1" applyFont="1"/>
    <xf numFmtId="165" fontId="15" fillId="0" borderId="0" xfId="1" applyNumberFormat="1" applyFont="1"/>
    <xf numFmtId="3" fontId="25" fillId="2" borderId="3" xfId="0" applyNumberFormat="1" applyFont="1" applyFill="1" applyBorder="1"/>
    <xf numFmtId="165" fontId="0" fillId="0" borderId="0" xfId="0" applyNumberFormat="1"/>
    <xf numFmtId="3" fontId="0" fillId="0" borderId="0" xfId="0" applyNumberFormat="1"/>
    <xf numFmtId="0" fontId="15" fillId="0" borderId="0" xfId="0" applyFont="1" applyAlignment="1">
      <alignment horizontal="right"/>
    </xf>
    <xf numFmtId="3" fontId="15" fillId="0" borderId="0" xfId="0" applyNumberFormat="1" applyFont="1"/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gan\2018\test&#252;leti\febru&#225;r20\006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/>
      <sheetData sheetId="3">
        <row r="6">
          <cell r="B6">
            <v>75747209</v>
          </cell>
        </row>
        <row r="58">
          <cell r="B58">
            <v>6625590</v>
          </cell>
        </row>
        <row r="78">
          <cell r="B78">
            <v>17206850</v>
          </cell>
        </row>
        <row r="101">
          <cell r="B101">
            <v>14825140</v>
          </cell>
        </row>
      </sheetData>
      <sheetData sheetId="4"/>
      <sheetData sheetId="5">
        <row r="96">
          <cell r="B96">
            <v>13673428</v>
          </cell>
        </row>
        <row r="118">
          <cell r="B118">
            <v>40448735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tabSelected="1" workbookViewId="0">
      <selection sqref="A1:B1"/>
    </sheetView>
  </sheetViews>
  <sheetFormatPr defaultRowHeight="12.75"/>
  <cols>
    <col min="1" max="1" width="68.7109375" customWidth="1"/>
    <col min="2" max="2" width="16.5703125" style="6" customWidth="1"/>
    <col min="3" max="3" width="2.28515625" customWidth="1"/>
    <col min="4" max="4" width="15.28515625" customWidth="1"/>
    <col min="5" max="5" width="12.5703125" customWidth="1"/>
    <col min="6" max="6" width="12.85546875" customWidth="1"/>
    <col min="7" max="7" width="16.140625" customWidth="1"/>
    <col min="8" max="10" width="9.140625" customWidth="1"/>
    <col min="11" max="11" width="11.28515625" customWidth="1"/>
    <col min="12" max="12" width="19" bestFit="1" customWidth="1"/>
    <col min="14" max="14" width="19" bestFit="1" customWidth="1"/>
  </cols>
  <sheetData>
    <row r="1" spans="1:11">
      <c r="A1" s="1" t="s">
        <v>0</v>
      </c>
      <c r="B1" s="1"/>
    </row>
    <row r="2" spans="1:11">
      <c r="A2" s="2" t="s">
        <v>1</v>
      </c>
      <c r="B2" s="3"/>
      <c r="C2" s="4"/>
      <c r="D2" s="5"/>
      <c r="E2" s="5"/>
      <c r="F2" s="5"/>
      <c r="G2" s="5"/>
      <c r="H2" s="5"/>
      <c r="I2" s="5"/>
      <c r="J2" s="5"/>
      <c r="K2" s="5"/>
    </row>
    <row r="3" spans="1:11">
      <c r="A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7" t="s">
        <v>2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1" ht="13.5" thickBot="1">
      <c r="A5" s="8"/>
      <c r="B5" s="9"/>
      <c r="C5" s="5"/>
      <c r="D5" s="5"/>
      <c r="E5" s="5"/>
      <c r="F5" s="5"/>
      <c r="G5" s="5"/>
      <c r="H5" s="5"/>
      <c r="I5" s="5"/>
      <c r="J5" s="5"/>
      <c r="K5" s="5"/>
    </row>
    <row r="6" spans="1:11" ht="13.5" thickBot="1">
      <c r="A6" s="10" t="s">
        <v>3</v>
      </c>
      <c r="B6" s="11">
        <f>B7+B8+B9+B10</f>
        <v>114404789</v>
      </c>
      <c r="C6" s="12"/>
      <c r="D6" s="13"/>
      <c r="E6" s="5"/>
      <c r="F6" s="5"/>
      <c r="G6" s="5"/>
      <c r="H6" s="5"/>
      <c r="I6" s="5"/>
      <c r="J6" s="5"/>
      <c r="K6" s="5"/>
    </row>
    <row r="7" spans="1:11">
      <c r="A7" s="14" t="s">
        <v>4</v>
      </c>
      <c r="B7" s="6">
        <f>'[1]3_melléklet'!B6</f>
        <v>75747209</v>
      </c>
      <c r="C7" s="5"/>
      <c r="D7" s="5"/>
      <c r="E7" s="5"/>
      <c r="F7" s="5"/>
      <c r="G7" s="5"/>
      <c r="H7" s="5"/>
      <c r="I7" s="5"/>
      <c r="J7" s="5"/>
      <c r="K7" s="5"/>
    </row>
    <row r="8" spans="1:11">
      <c r="A8" s="15" t="s">
        <v>5</v>
      </c>
      <c r="B8" s="6">
        <f>'[1]3_melléklet'!B58</f>
        <v>6625590</v>
      </c>
      <c r="C8" s="5"/>
      <c r="D8" s="13"/>
      <c r="E8" s="5"/>
      <c r="F8" s="5"/>
      <c r="G8" s="5"/>
      <c r="H8" s="5"/>
      <c r="I8" s="5"/>
      <c r="J8" s="5"/>
      <c r="K8" s="5"/>
    </row>
    <row r="9" spans="1:11">
      <c r="A9" s="15" t="s">
        <v>6</v>
      </c>
      <c r="B9" s="6">
        <f>'[1]3_melléklet'!B78</f>
        <v>17206850</v>
      </c>
      <c r="C9" s="5"/>
      <c r="D9" s="5"/>
      <c r="E9" s="5"/>
      <c r="F9" s="5"/>
      <c r="G9" s="5"/>
      <c r="H9" s="5"/>
      <c r="I9" s="5"/>
      <c r="J9" s="5"/>
      <c r="K9" s="5"/>
    </row>
    <row r="10" spans="1:11">
      <c r="A10" s="15" t="s">
        <v>7</v>
      </c>
      <c r="B10" s="6">
        <f>'[1]3_melléklet'!B101</f>
        <v>14825140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7.9" customHeight="1" thickBot="1">
      <c r="A11" s="15"/>
      <c r="B11" s="16"/>
      <c r="C11" s="5"/>
      <c r="D11" s="5"/>
      <c r="E11" s="5"/>
      <c r="F11" s="5"/>
      <c r="G11" s="5"/>
      <c r="H11" s="5"/>
      <c r="I11" s="5"/>
      <c r="J11" s="5"/>
      <c r="K11" s="5"/>
    </row>
    <row r="12" spans="1:11" ht="13.5" thickBot="1">
      <c r="A12" s="10" t="s">
        <v>8</v>
      </c>
      <c r="B12" s="11">
        <f>B13+B23</f>
        <v>150470000</v>
      </c>
      <c r="C12" s="12"/>
      <c r="D12" s="5"/>
      <c r="E12" s="5"/>
      <c r="F12" s="5"/>
      <c r="G12" s="5"/>
      <c r="H12" s="5"/>
      <c r="I12" s="5"/>
      <c r="J12" s="5"/>
      <c r="K12" s="5"/>
    </row>
    <row r="13" spans="1:11">
      <c r="A13" s="17" t="s">
        <v>9</v>
      </c>
      <c r="B13" s="18">
        <f>B14+B17+B20</f>
        <v>150220000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9" t="s">
        <v>10</v>
      </c>
      <c r="B14" s="20">
        <f>SUM(B15:B16)</f>
        <v>139200000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14" t="s">
        <v>11</v>
      </c>
      <c r="B15" s="6">
        <f>123000000+5000000+10000000+2000000-10000000</f>
        <v>130000000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14" t="s">
        <v>12</v>
      </c>
      <c r="B16" s="6">
        <v>9200000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19" t="s">
        <v>13</v>
      </c>
      <c r="B17" s="20">
        <f>B18+B19</f>
        <v>10020000</v>
      </c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14" t="s">
        <v>14</v>
      </c>
      <c r="B18" s="6">
        <v>10000000</v>
      </c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14" t="s">
        <v>15</v>
      </c>
      <c r="B19" s="6">
        <v>20000</v>
      </c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19" t="s">
        <v>16</v>
      </c>
      <c r="B20" s="20">
        <f>B21+B22</f>
        <v>1000000</v>
      </c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14" t="s">
        <v>17</v>
      </c>
      <c r="B21" s="6">
        <v>700000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14" t="s">
        <v>18</v>
      </c>
      <c r="B22" s="6">
        <v>300000</v>
      </c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17" t="s">
        <v>19</v>
      </c>
      <c r="B23" s="21">
        <f>B24</f>
        <v>250000</v>
      </c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19" t="s">
        <v>20</v>
      </c>
      <c r="B24" s="20">
        <f>B25+B26</f>
        <v>250000</v>
      </c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22" t="s">
        <v>21</v>
      </c>
      <c r="B25" s="6">
        <v>50000</v>
      </c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22" t="s">
        <v>22</v>
      </c>
      <c r="B26" s="6">
        <v>200000</v>
      </c>
      <c r="C26" s="5"/>
      <c r="D26" s="5"/>
      <c r="E26" s="5"/>
      <c r="F26" s="5"/>
      <c r="G26" s="5"/>
      <c r="H26" s="5"/>
      <c r="I26" s="5"/>
      <c r="J26" s="5"/>
      <c r="K26" s="5"/>
    </row>
    <row r="27" spans="1:11" ht="7.15" customHeight="1" thickBot="1">
      <c r="A27" s="15"/>
      <c r="B27" s="23"/>
      <c r="C27" s="24"/>
      <c r="D27" s="24"/>
      <c r="E27" s="5"/>
      <c r="F27" s="5"/>
      <c r="G27" s="5"/>
      <c r="H27" s="5"/>
      <c r="I27" s="5"/>
      <c r="J27" s="5"/>
      <c r="K27" s="5"/>
    </row>
    <row r="28" spans="1:11" ht="13.5" thickBot="1">
      <c r="A28" s="10" t="s">
        <v>23</v>
      </c>
      <c r="B28" s="25">
        <f>B29+B58+B74+B76+B78</f>
        <v>407957596</v>
      </c>
      <c r="C28" s="12"/>
      <c r="D28" s="5"/>
      <c r="E28" s="13"/>
      <c r="F28" s="5"/>
      <c r="G28" s="5"/>
      <c r="H28" s="5"/>
      <c r="I28" s="5"/>
      <c r="J28" s="5"/>
      <c r="K28" s="5"/>
    </row>
    <row r="29" spans="1:11">
      <c r="A29" s="26" t="s">
        <v>24</v>
      </c>
      <c r="B29" s="27">
        <f>B30+B35+B45+B57</f>
        <v>285931042</v>
      </c>
      <c r="C29" s="27"/>
      <c r="D29" s="28"/>
      <c r="E29" s="5"/>
      <c r="F29" s="29"/>
      <c r="G29" s="5"/>
      <c r="H29" s="5"/>
      <c r="I29" s="5"/>
      <c r="J29" s="5"/>
      <c r="K29" s="5"/>
    </row>
    <row r="30" spans="1:11">
      <c r="A30" s="17" t="s">
        <v>25</v>
      </c>
      <c r="B30" s="21">
        <f>SUM(B31:B34)</f>
        <v>98204789</v>
      </c>
      <c r="C30" s="21"/>
      <c r="D30" s="6"/>
      <c r="E30" s="5"/>
      <c r="F30" s="29"/>
      <c r="H30" s="5"/>
      <c r="I30" s="5"/>
      <c r="J30" s="5"/>
      <c r="K30" s="5"/>
    </row>
    <row r="31" spans="1:11">
      <c r="A31" s="30" t="s">
        <v>26</v>
      </c>
      <c r="B31" s="6">
        <v>73875400</v>
      </c>
      <c r="C31" s="6"/>
      <c r="D31" s="6"/>
      <c r="E31" s="5"/>
      <c r="F31" s="29"/>
      <c r="G31" s="5"/>
      <c r="H31" s="5"/>
      <c r="I31" s="5"/>
      <c r="J31" s="5"/>
      <c r="K31" s="5"/>
    </row>
    <row r="32" spans="1:11" ht="22.5">
      <c r="A32" s="31" t="s">
        <v>27</v>
      </c>
      <c r="B32" s="6">
        <f>1542069+13952000+100000+7422900</f>
        <v>23016969</v>
      </c>
      <c r="C32" s="6"/>
      <c r="D32" s="6"/>
      <c r="E32" s="5"/>
      <c r="F32" s="5"/>
      <c r="G32" s="5"/>
      <c r="H32" s="5"/>
      <c r="I32" s="5"/>
      <c r="J32" s="5"/>
      <c r="K32" s="5"/>
    </row>
    <row r="33" spans="1:11">
      <c r="A33" s="31" t="s">
        <v>28</v>
      </c>
      <c r="B33" s="6">
        <v>312420</v>
      </c>
      <c r="C33" s="6"/>
      <c r="D33" s="6"/>
      <c r="E33" s="5"/>
      <c r="F33" s="5"/>
      <c r="G33" s="5"/>
      <c r="H33" s="5"/>
      <c r="I33" s="5"/>
      <c r="J33" s="5"/>
      <c r="K33" s="5"/>
    </row>
    <row r="34" spans="1:11">
      <c r="A34" s="31" t="s">
        <v>29</v>
      </c>
      <c r="B34" s="6">
        <v>1000000</v>
      </c>
      <c r="C34" s="6"/>
      <c r="D34" s="6"/>
      <c r="E34" s="5"/>
      <c r="F34" s="5"/>
      <c r="G34" s="5"/>
      <c r="H34" s="5"/>
      <c r="I34" s="5"/>
      <c r="J34" s="5"/>
      <c r="K34" s="5"/>
    </row>
    <row r="35" spans="1:11">
      <c r="A35" s="17" t="s">
        <v>30</v>
      </c>
      <c r="B35" s="32">
        <f>B36+B43+B44</f>
        <v>73797642</v>
      </c>
      <c r="C35" s="32"/>
      <c r="D35" s="6"/>
      <c r="E35" s="13"/>
      <c r="F35" s="13"/>
      <c r="G35" s="5"/>
      <c r="H35" s="5"/>
      <c r="I35" s="5"/>
      <c r="J35" s="5"/>
      <c r="K35" s="5"/>
    </row>
    <row r="36" spans="1:11">
      <c r="A36" s="19" t="s">
        <v>31</v>
      </c>
      <c r="B36" s="33">
        <f>SUM(B37:B42)</f>
        <v>64354108</v>
      </c>
      <c r="C36" s="33"/>
      <c r="D36" s="6"/>
      <c r="E36" s="13"/>
      <c r="G36" s="5"/>
      <c r="H36" s="5"/>
      <c r="I36" s="5"/>
      <c r="J36" s="5"/>
      <c r="K36" s="5"/>
    </row>
    <row r="37" spans="1:11">
      <c r="A37" s="15" t="s">
        <v>32</v>
      </c>
      <c r="B37" s="34">
        <f>29501340+2979933</f>
        <v>32481273</v>
      </c>
      <c r="C37" s="34"/>
      <c r="D37" s="6"/>
      <c r="E37" s="5"/>
      <c r="F37" s="5"/>
      <c r="G37" s="5"/>
      <c r="H37" s="5"/>
      <c r="I37" s="5"/>
      <c r="J37" s="5"/>
      <c r="K37" s="5"/>
    </row>
    <row r="38" spans="1:11">
      <c r="A38" s="15" t="s">
        <v>33</v>
      </c>
      <c r="B38" s="34">
        <f>9600000-720000</f>
        <v>8880000</v>
      </c>
      <c r="C38" s="34"/>
      <c r="D38" s="6"/>
      <c r="E38" s="13"/>
      <c r="F38" s="5"/>
      <c r="G38" s="5"/>
      <c r="H38" s="5"/>
      <c r="I38" s="5"/>
      <c r="J38" s="5"/>
      <c r="K38" s="5"/>
    </row>
    <row r="39" spans="1:11">
      <c r="A39" s="15" t="s">
        <v>34</v>
      </c>
      <c r="B39" s="34">
        <f>14750670+1489967</f>
        <v>16240637</v>
      </c>
      <c r="C39" s="34"/>
      <c r="D39" s="6"/>
      <c r="E39" s="5"/>
      <c r="F39" s="5"/>
      <c r="G39" s="5"/>
      <c r="H39" s="5"/>
      <c r="I39" s="5"/>
      <c r="J39" s="5"/>
      <c r="K39" s="5"/>
    </row>
    <row r="40" spans="1:11">
      <c r="A40" s="15" t="s">
        <v>35</v>
      </c>
      <c r="B40" s="34">
        <f>4800000-1200000</f>
        <v>3600000</v>
      </c>
      <c r="C40" s="34"/>
      <c r="D40" s="6"/>
      <c r="E40" s="5"/>
      <c r="F40" s="5"/>
      <c r="G40" s="5"/>
      <c r="H40" s="5"/>
      <c r="I40" s="5"/>
      <c r="J40" s="5"/>
      <c r="K40" s="5"/>
    </row>
    <row r="41" spans="1:11">
      <c r="A41" s="15" t="s">
        <v>36</v>
      </c>
      <c r="B41" s="34">
        <f>378180+38200</f>
        <v>416380</v>
      </c>
      <c r="C41" s="34"/>
      <c r="D41" s="6"/>
      <c r="E41" s="5"/>
      <c r="F41" s="5"/>
      <c r="G41" s="5"/>
      <c r="H41" s="5"/>
      <c r="I41" s="5"/>
      <c r="J41" s="5"/>
      <c r="K41" s="5"/>
    </row>
    <row r="42" spans="1:11">
      <c r="A42" s="15" t="s">
        <v>37</v>
      </c>
      <c r="B42" s="34">
        <f>1868364+867454</f>
        <v>2735818</v>
      </c>
      <c r="C42" s="34"/>
      <c r="D42" s="6"/>
      <c r="E42" s="5"/>
      <c r="F42" s="5"/>
      <c r="G42" s="5"/>
      <c r="H42" s="5"/>
      <c r="I42" s="5"/>
      <c r="J42" s="5"/>
      <c r="K42" s="5"/>
    </row>
    <row r="43" spans="1:11">
      <c r="A43" s="19" t="s">
        <v>38</v>
      </c>
      <c r="B43" s="33">
        <f>5773467+2886733-54466</f>
        <v>8605734</v>
      </c>
      <c r="C43" s="33"/>
      <c r="D43" s="6"/>
      <c r="E43" s="5"/>
      <c r="F43" s="5"/>
      <c r="G43" s="5"/>
      <c r="H43" s="5"/>
      <c r="I43" s="5"/>
      <c r="J43" s="5"/>
      <c r="K43" s="5"/>
    </row>
    <row r="44" spans="1:11">
      <c r="A44" s="35" t="s">
        <v>39</v>
      </c>
      <c r="B44" s="33">
        <v>837800</v>
      </c>
      <c r="C44" s="33"/>
      <c r="D44" s="6"/>
      <c r="E44" s="5"/>
      <c r="G44" s="5"/>
      <c r="H44" s="5"/>
      <c r="I44" s="5"/>
      <c r="J44" s="5"/>
      <c r="K44" s="5"/>
    </row>
    <row r="45" spans="1:11">
      <c r="A45" s="17" t="s">
        <v>40</v>
      </c>
      <c r="B45" s="32">
        <f>B46+B48+B55+B56</f>
        <v>108133991</v>
      </c>
      <c r="C45" s="32"/>
      <c r="D45" s="6"/>
      <c r="E45" s="13"/>
      <c r="F45" s="36"/>
      <c r="G45" s="13"/>
      <c r="H45" s="5"/>
      <c r="J45" s="5"/>
      <c r="K45" s="5"/>
    </row>
    <row r="46" spans="1:11">
      <c r="A46" s="19" t="s">
        <v>41</v>
      </c>
      <c r="B46" s="20">
        <v>19961000</v>
      </c>
      <c r="C46" s="6"/>
      <c r="D46" s="6"/>
      <c r="E46" s="13"/>
      <c r="F46" s="5"/>
      <c r="G46" s="5"/>
      <c r="H46" s="5"/>
      <c r="J46" s="5"/>
      <c r="K46" s="5"/>
    </row>
    <row r="47" spans="1:11" hidden="1">
      <c r="A47" s="15" t="s">
        <v>42</v>
      </c>
      <c r="B47" s="20"/>
      <c r="C47" s="20"/>
      <c r="D47" s="6"/>
      <c r="E47" s="5"/>
      <c r="F47" s="5"/>
      <c r="G47" s="5"/>
      <c r="H47" s="5"/>
      <c r="J47" s="5"/>
      <c r="K47" s="5"/>
    </row>
    <row r="48" spans="1:11">
      <c r="A48" s="19" t="s">
        <v>43</v>
      </c>
      <c r="B48" s="20">
        <f>B49+B50+B51+B52+B53+B54</f>
        <v>44236905</v>
      </c>
      <c r="C48" s="20"/>
      <c r="D48" s="37"/>
      <c r="E48" s="13"/>
      <c r="F48" s="5"/>
      <c r="G48" s="5"/>
      <c r="H48" s="5"/>
      <c r="J48" s="5"/>
      <c r="K48" s="5"/>
    </row>
    <row r="49" spans="1:11">
      <c r="A49" s="15" t="s">
        <v>44</v>
      </c>
      <c r="B49" s="6">
        <v>3000000</v>
      </c>
      <c r="C49" s="6"/>
      <c r="D49" s="37"/>
      <c r="E49" s="5"/>
      <c r="F49" s="5"/>
      <c r="G49" s="5"/>
      <c r="H49" s="5"/>
      <c r="J49" s="5"/>
      <c r="K49" s="5"/>
    </row>
    <row r="50" spans="1:11">
      <c r="A50" s="15" t="s">
        <v>45</v>
      </c>
      <c r="B50" s="6">
        <v>4705600</v>
      </c>
      <c r="C50" s="6"/>
      <c r="D50" s="37"/>
      <c r="E50" s="13"/>
      <c r="F50" s="5"/>
      <c r="G50" s="5"/>
      <c r="H50" s="5"/>
      <c r="J50" s="5"/>
      <c r="K50" s="5"/>
    </row>
    <row r="51" spans="1:11">
      <c r="A51" s="15" t="s">
        <v>46</v>
      </c>
      <c r="B51" s="6">
        <f>575000+7350000+840000+1260000</f>
        <v>10025000</v>
      </c>
      <c r="C51" s="6"/>
      <c r="D51" s="37"/>
      <c r="E51" s="38"/>
      <c r="F51" s="5"/>
      <c r="G51" s="5"/>
      <c r="H51" s="5"/>
      <c r="J51" s="5"/>
      <c r="K51" s="5"/>
    </row>
    <row r="52" spans="1:11">
      <c r="A52" s="15" t="s">
        <v>47</v>
      </c>
      <c r="B52" s="6">
        <v>11118000</v>
      </c>
      <c r="C52" s="6"/>
      <c r="D52" s="6"/>
      <c r="E52" s="38"/>
      <c r="F52" s="5"/>
      <c r="G52" s="5"/>
      <c r="H52" s="5"/>
      <c r="I52" s="5"/>
      <c r="J52" s="5"/>
      <c r="K52" s="5"/>
    </row>
    <row r="53" spans="1:11">
      <c r="A53" s="15" t="s">
        <v>48</v>
      </c>
      <c r="B53" s="6">
        <f>9387900+1037610+494100-518805</f>
        <v>10400805</v>
      </c>
      <c r="C53" s="6"/>
      <c r="D53" s="6"/>
      <c r="E53" s="39"/>
      <c r="F53" s="5"/>
      <c r="G53" s="5"/>
      <c r="H53" s="5"/>
      <c r="I53" s="5"/>
      <c r="J53" s="5"/>
      <c r="K53" s="5"/>
    </row>
    <row r="54" spans="1:11">
      <c r="A54" s="15" t="s">
        <v>49</v>
      </c>
      <c r="B54" s="6">
        <v>4987500</v>
      </c>
      <c r="C54" s="6"/>
      <c r="D54" s="6"/>
      <c r="E54" s="5"/>
      <c r="F54" s="5"/>
      <c r="G54" s="5"/>
      <c r="H54" s="5"/>
      <c r="I54" s="5"/>
      <c r="J54" s="5"/>
      <c r="K54" s="5"/>
    </row>
    <row r="55" spans="1:11">
      <c r="A55" s="40" t="s">
        <v>50</v>
      </c>
      <c r="B55" s="20">
        <f>31351783+14100480+1083458-550000-6504-522240-376690-3105589</f>
        <v>41974698</v>
      </c>
      <c r="C55" s="6"/>
      <c r="D55" s="6"/>
      <c r="E55" s="13"/>
      <c r="G55" s="5"/>
      <c r="H55" s="5"/>
      <c r="I55" s="5"/>
      <c r="J55" s="5"/>
      <c r="K55" s="5"/>
    </row>
    <row r="56" spans="1:11" ht="22.5">
      <c r="A56" s="41" t="s">
        <v>51</v>
      </c>
      <c r="B56" s="20">
        <f>3017520-1056132</f>
        <v>1961388</v>
      </c>
      <c r="C56" s="6"/>
      <c r="D56" s="6"/>
      <c r="E56" s="5"/>
      <c r="F56" s="5"/>
      <c r="G56" s="5"/>
      <c r="H56" s="5"/>
      <c r="I56" s="5"/>
      <c r="J56" s="5"/>
      <c r="K56" s="5"/>
    </row>
    <row r="57" spans="1:11">
      <c r="A57" s="17" t="s">
        <v>52</v>
      </c>
      <c r="B57" s="37">
        <v>5794620</v>
      </c>
      <c r="C57" s="6"/>
      <c r="D57" s="6"/>
      <c r="E57" s="5"/>
      <c r="F57" s="5"/>
      <c r="G57" s="5"/>
      <c r="H57" s="5"/>
      <c r="I57" s="5"/>
      <c r="J57" s="5"/>
      <c r="K57" s="5"/>
    </row>
    <row r="58" spans="1:11">
      <c r="A58" s="42" t="s">
        <v>53</v>
      </c>
      <c r="B58" s="28">
        <f>B59+B63</f>
        <v>93947503</v>
      </c>
      <c r="C58" s="5"/>
      <c r="D58" s="5"/>
      <c r="E58" s="5"/>
      <c r="F58" s="5"/>
      <c r="G58" s="5"/>
      <c r="H58" s="5"/>
      <c r="I58" s="5"/>
      <c r="J58" s="5"/>
      <c r="K58" s="5"/>
    </row>
    <row r="59" spans="1:11">
      <c r="A59" s="43" t="s">
        <v>54</v>
      </c>
      <c r="B59" s="44">
        <f>SUM(B60:B62)</f>
        <v>19250400</v>
      </c>
      <c r="C59" s="5"/>
      <c r="D59" s="5"/>
      <c r="E59" s="5"/>
      <c r="F59" s="5"/>
      <c r="G59" s="5"/>
      <c r="H59" s="5"/>
      <c r="I59" s="5"/>
      <c r="J59" s="5"/>
      <c r="K59" s="5"/>
    </row>
    <row r="60" spans="1:11">
      <c r="A60" s="15" t="s">
        <v>55</v>
      </c>
      <c r="B60" s="45">
        <v>8842800</v>
      </c>
      <c r="C60" s="5"/>
      <c r="D60" s="5"/>
      <c r="E60" s="5"/>
      <c r="F60" s="5"/>
      <c r="G60" s="5"/>
      <c r="H60" s="5"/>
      <c r="I60" s="5"/>
      <c r="J60" s="5"/>
      <c r="K60" s="5"/>
    </row>
    <row r="61" spans="1:11">
      <c r="A61" s="15" t="s">
        <v>56</v>
      </c>
      <c r="B61" s="45">
        <v>222000</v>
      </c>
      <c r="C61" s="5"/>
      <c r="D61" s="5"/>
      <c r="E61" s="5"/>
      <c r="F61" s="5"/>
      <c r="G61" s="5"/>
      <c r="H61" s="5"/>
      <c r="I61" s="5"/>
      <c r="J61" s="5"/>
      <c r="K61" s="5"/>
    </row>
    <row r="62" spans="1:11">
      <c r="A62" s="15" t="s">
        <v>57</v>
      </c>
      <c r="B62" s="45">
        <v>10185600</v>
      </c>
      <c r="C62" s="5"/>
      <c r="D62" s="5"/>
      <c r="E62" s="5"/>
      <c r="F62" s="5"/>
      <c r="G62" s="5"/>
      <c r="H62" s="5"/>
      <c r="I62" s="5"/>
      <c r="J62" s="5"/>
      <c r="K62" s="5"/>
    </row>
    <row r="63" spans="1:11">
      <c r="A63" s="46" t="s">
        <v>58</v>
      </c>
      <c r="B63" s="44">
        <f>SUM(B64:B73)</f>
        <v>74697103</v>
      </c>
      <c r="C63" s="5"/>
      <c r="D63" s="5"/>
      <c r="E63" s="5"/>
      <c r="F63" s="5"/>
      <c r="G63" s="5"/>
      <c r="H63" s="5"/>
      <c r="I63" s="5"/>
      <c r="J63" s="5"/>
      <c r="K63" s="5"/>
    </row>
    <row r="64" spans="1:11">
      <c r="A64" s="15" t="s">
        <v>59</v>
      </c>
      <c r="B64" s="45">
        <f>7070257+2220183+1668753-47687</f>
        <v>10911506</v>
      </c>
      <c r="C64" s="5"/>
      <c r="D64" s="36"/>
      <c r="E64" s="36"/>
      <c r="F64" s="5"/>
      <c r="G64" s="5"/>
      <c r="H64" s="5"/>
      <c r="I64" s="5"/>
      <c r="J64" s="5"/>
      <c r="K64" s="5"/>
    </row>
    <row r="65" spans="1:11">
      <c r="A65" s="15" t="s">
        <v>60</v>
      </c>
      <c r="B65" s="45">
        <f>209000+47687</f>
        <v>256687</v>
      </c>
      <c r="C65" s="5"/>
      <c r="D65" s="36"/>
      <c r="E65" s="36"/>
      <c r="F65" s="47"/>
      <c r="H65" s="5"/>
      <c r="I65" s="5"/>
      <c r="J65" s="5"/>
      <c r="K65" s="5"/>
    </row>
    <row r="66" spans="1:11">
      <c r="A66" s="48" t="s">
        <v>61</v>
      </c>
      <c r="B66" s="45">
        <f>'[1]5_melléklet'!B96+'[1]5_melléklet'!B118-12922117-411857-70452-1036205+3062385+817844+1399956+944321-244590-26905-630710-1127332+5554180+38339-699978</f>
        <v>48769042</v>
      </c>
      <c r="C66" s="38"/>
      <c r="D66" s="36"/>
      <c r="E66" s="36"/>
      <c r="F66" s="5"/>
      <c r="G66" s="5"/>
      <c r="H66" s="5"/>
      <c r="I66" s="5"/>
      <c r="J66" s="5"/>
      <c r="K66" s="13"/>
    </row>
    <row r="67" spans="1:11">
      <c r="A67" s="48" t="s">
        <v>62</v>
      </c>
      <c r="B67" s="45">
        <v>1000000</v>
      </c>
      <c r="C67" s="38"/>
      <c r="D67" s="5"/>
      <c r="E67" s="5"/>
      <c r="F67" s="5"/>
      <c r="G67" s="5"/>
      <c r="H67" s="5"/>
      <c r="I67" s="5"/>
      <c r="J67" s="5"/>
      <c r="K67" s="13"/>
    </row>
    <row r="68" spans="1:11">
      <c r="A68" s="48" t="s">
        <v>63</v>
      </c>
      <c r="B68" s="45">
        <v>8098160</v>
      </c>
      <c r="C68" s="38"/>
      <c r="D68" s="13"/>
      <c r="E68" s="5"/>
      <c r="F68" s="5"/>
      <c r="G68" s="5"/>
      <c r="H68" s="5"/>
      <c r="I68" s="5"/>
      <c r="J68" s="5"/>
      <c r="K68" s="13"/>
    </row>
    <row r="69" spans="1:11">
      <c r="A69" s="48" t="s">
        <v>64</v>
      </c>
      <c r="B69" s="45">
        <v>1614100</v>
      </c>
      <c r="C69" s="38"/>
      <c r="D69" s="5"/>
      <c r="E69" s="5"/>
      <c r="F69" s="5"/>
      <c r="G69" s="5"/>
      <c r="H69" s="5"/>
      <c r="I69" s="5"/>
      <c r="J69" s="5"/>
      <c r="K69" s="13"/>
    </row>
    <row r="70" spans="1:11">
      <c r="A70" s="48" t="s">
        <v>65</v>
      </c>
      <c r="B70" s="45">
        <f>1980770+593408-312420</f>
        <v>2261758</v>
      </c>
      <c r="C70" s="38"/>
      <c r="D70" s="5"/>
      <c r="E70" s="5"/>
      <c r="F70" s="5"/>
      <c r="G70" s="5"/>
      <c r="H70" s="5"/>
      <c r="I70" s="5"/>
      <c r="J70" s="5"/>
      <c r="K70" s="13"/>
    </row>
    <row r="71" spans="1:11">
      <c r="A71" s="48" t="s">
        <v>66</v>
      </c>
      <c r="B71" s="45">
        <v>322850</v>
      </c>
      <c r="C71" s="38"/>
      <c r="D71" s="5"/>
      <c r="E71" s="5"/>
      <c r="F71" s="5"/>
      <c r="G71" s="5"/>
      <c r="H71" s="5"/>
      <c r="I71" s="5"/>
      <c r="J71" s="5"/>
      <c r="K71" s="13"/>
    </row>
    <row r="72" spans="1:11">
      <c r="A72" s="48" t="s">
        <v>67</v>
      </c>
      <c r="B72" s="45">
        <v>1403000</v>
      </c>
      <c r="C72" s="38"/>
      <c r="D72" s="5"/>
      <c r="E72" s="5"/>
      <c r="F72" s="5"/>
      <c r="G72" s="5"/>
      <c r="H72" s="5"/>
      <c r="I72" s="5"/>
      <c r="J72" s="5"/>
      <c r="K72" s="13"/>
    </row>
    <row r="73" spans="1:11">
      <c r="A73" s="48" t="s">
        <v>68</v>
      </c>
      <c r="B73" s="45">
        <v>60000</v>
      </c>
      <c r="C73" s="38"/>
      <c r="D73" s="5"/>
      <c r="E73" s="5"/>
      <c r="F73" s="5"/>
      <c r="G73" s="5"/>
      <c r="H73" s="5"/>
      <c r="I73" s="5"/>
      <c r="J73" s="5"/>
      <c r="K73" s="13"/>
    </row>
    <row r="74" spans="1:11">
      <c r="A74" s="49" t="s">
        <v>69</v>
      </c>
      <c r="B74" s="28">
        <f>B75</f>
        <v>24756859</v>
      </c>
      <c r="C74" s="5"/>
      <c r="D74" s="5"/>
      <c r="E74" s="5"/>
      <c r="F74" s="5"/>
      <c r="G74" s="5"/>
      <c r="H74" s="5"/>
      <c r="I74" s="5"/>
      <c r="J74" s="5"/>
      <c r="K74" s="5"/>
    </row>
    <row r="75" spans="1:11">
      <c r="A75" s="48" t="s">
        <v>70</v>
      </c>
      <c r="B75" s="45">
        <f>2494525+294745-1685786+(7245000+1593900)*0.85+10442792+572180+3499890+612579+6211593-(7245000+1593900)*0.85+1614363+699978</f>
        <v>24756859</v>
      </c>
      <c r="C75" s="5"/>
      <c r="D75" s="5"/>
      <c r="E75" s="5"/>
      <c r="F75" s="5"/>
      <c r="G75" s="5"/>
      <c r="H75" s="5"/>
      <c r="I75" s="5"/>
      <c r="J75" s="5"/>
      <c r="K75" s="5"/>
    </row>
    <row r="76" spans="1:11">
      <c r="A76" s="49" t="s">
        <v>71</v>
      </c>
      <c r="B76" s="50">
        <f>B77</f>
        <v>3242192</v>
      </c>
      <c r="C76" s="5"/>
      <c r="D76" s="5"/>
      <c r="E76" s="5"/>
      <c r="F76" s="5"/>
      <c r="G76" s="5"/>
      <c r="H76" s="5"/>
      <c r="I76" s="5"/>
      <c r="J76" s="5"/>
      <c r="K76" s="5"/>
    </row>
    <row r="77" spans="1:11">
      <c r="A77" s="48" t="s">
        <v>72</v>
      </c>
      <c r="B77" s="45">
        <f>2156212+1085980</f>
        <v>3242192</v>
      </c>
      <c r="C77" s="5"/>
      <c r="D77" s="5"/>
      <c r="E77" s="5"/>
      <c r="F77" s="5"/>
      <c r="G77" s="5"/>
      <c r="H77" s="5"/>
      <c r="I77" s="5"/>
      <c r="J77" s="5"/>
      <c r="K77" s="5"/>
    </row>
    <row r="78" spans="1:11">
      <c r="A78" s="49" t="s">
        <v>73</v>
      </c>
      <c r="B78" s="50">
        <f>B79</f>
        <v>80000</v>
      </c>
      <c r="C78" s="5"/>
      <c r="D78" s="5"/>
      <c r="E78" s="5"/>
      <c r="F78" s="5"/>
      <c r="G78" s="5"/>
      <c r="H78" s="5"/>
      <c r="I78" s="5"/>
      <c r="J78" s="5"/>
      <c r="K78" s="5"/>
    </row>
    <row r="79" spans="1:11">
      <c r="A79" s="48" t="s">
        <v>74</v>
      </c>
      <c r="B79" s="45">
        <v>80000</v>
      </c>
      <c r="C79" s="5"/>
      <c r="D79" s="5"/>
      <c r="E79" s="5"/>
      <c r="F79" s="5"/>
      <c r="G79" s="5"/>
      <c r="H79" s="5"/>
      <c r="I79" s="5"/>
      <c r="J79" s="5"/>
      <c r="K79" s="5"/>
    </row>
    <row r="80" spans="1:11" ht="13.5" thickBot="1">
      <c r="A80" s="15"/>
      <c r="B80" s="45"/>
      <c r="C80" s="5"/>
      <c r="D80" s="5"/>
      <c r="E80" s="5"/>
      <c r="F80" s="5"/>
      <c r="G80" s="5"/>
      <c r="H80" s="5"/>
      <c r="I80" s="5"/>
      <c r="J80" s="5"/>
      <c r="K80" s="5"/>
    </row>
    <row r="81" spans="1:11" ht="13.5" thickBot="1">
      <c r="A81" s="10" t="s">
        <v>75</v>
      </c>
      <c r="B81" s="51">
        <f>B6+B12+B28</f>
        <v>672832385</v>
      </c>
      <c r="C81" s="5"/>
      <c r="D81" s="5"/>
      <c r="E81" s="5"/>
      <c r="F81" s="5"/>
      <c r="G81" s="5"/>
      <c r="H81" s="5"/>
      <c r="I81" s="5"/>
      <c r="J81" s="5"/>
      <c r="K81" s="5"/>
    </row>
    <row r="82" spans="1:11" ht="13.5" thickBot="1">
      <c r="A82" s="52"/>
      <c r="B82" s="53"/>
      <c r="C82" s="5"/>
      <c r="D82" s="5"/>
      <c r="E82" s="5"/>
      <c r="F82" s="5"/>
      <c r="G82" s="5"/>
      <c r="H82" s="5"/>
      <c r="I82" s="5"/>
      <c r="J82" s="5"/>
      <c r="K82" s="5"/>
    </row>
    <row r="83" spans="1:11" ht="13.5" thickBot="1">
      <c r="A83" s="10" t="s">
        <v>76</v>
      </c>
      <c r="B83" s="51">
        <f>B84+B89</f>
        <v>242825180</v>
      </c>
      <c r="C83" s="5"/>
      <c r="D83" s="5"/>
      <c r="E83" s="13"/>
      <c r="F83" s="5"/>
      <c r="G83" s="5"/>
      <c r="H83" s="5"/>
      <c r="I83" s="5"/>
      <c r="J83" s="5"/>
      <c r="K83" s="5"/>
    </row>
    <row r="84" spans="1:11">
      <c r="A84" s="54" t="s">
        <v>77</v>
      </c>
      <c r="B84" s="28">
        <f>B85</f>
        <v>1440000</v>
      </c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43" t="s">
        <v>78</v>
      </c>
      <c r="B85" s="44">
        <f>B86</f>
        <v>1440000</v>
      </c>
      <c r="C85" s="5"/>
      <c r="D85" s="5"/>
      <c r="E85" s="13"/>
      <c r="F85" s="5"/>
      <c r="G85" s="5"/>
      <c r="H85" s="5"/>
      <c r="I85" s="5"/>
      <c r="J85" s="5"/>
      <c r="K85" s="5"/>
    </row>
    <row r="86" spans="1:11">
      <c r="A86" s="15" t="s">
        <v>79</v>
      </c>
      <c r="B86" s="45">
        <f>B87+B88</f>
        <v>1440000</v>
      </c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15" t="s">
        <v>80</v>
      </c>
      <c r="B87" s="45">
        <v>800000</v>
      </c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15" t="s">
        <v>81</v>
      </c>
      <c r="B88" s="45">
        <v>640000</v>
      </c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4" t="s">
        <v>82</v>
      </c>
      <c r="B89" s="28">
        <f>B90</f>
        <v>241385180</v>
      </c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43" t="s">
        <v>83</v>
      </c>
      <c r="B90" s="28">
        <f>B91+B92+B93+B94+B95</f>
        <v>241385180</v>
      </c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15" t="s">
        <v>84</v>
      </c>
      <c r="B91" s="45">
        <v>9000000</v>
      </c>
      <c r="C91" s="5"/>
      <c r="D91" s="5"/>
      <c r="E91" s="5"/>
      <c r="F91" s="5"/>
      <c r="G91" s="5"/>
      <c r="H91" s="5"/>
      <c r="I91" s="5"/>
      <c r="J91" s="5"/>
      <c r="K91" s="5"/>
    </row>
    <row r="92" spans="1:11">
      <c r="A92" s="15" t="s">
        <v>85</v>
      </c>
      <c r="B92" s="45">
        <v>1000000</v>
      </c>
      <c r="C92" s="5"/>
      <c r="D92" s="5"/>
      <c r="E92" s="5"/>
      <c r="F92" s="5"/>
      <c r="G92" s="5"/>
      <c r="H92" s="5"/>
      <c r="I92" s="5"/>
      <c r="J92" s="5"/>
      <c r="K92" s="5"/>
    </row>
    <row r="93" spans="1:11">
      <c r="A93" s="15" t="s">
        <v>86</v>
      </c>
      <c r="B93" s="45">
        <f>223795180</f>
        <v>223795180</v>
      </c>
      <c r="C93" s="5"/>
      <c r="D93" s="5"/>
      <c r="E93" s="5"/>
      <c r="F93" s="5"/>
      <c r="G93" s="5"/>
      <c r="H93" s="5"/>
      <c r="I93" s="5"/>
      <c r="J93" s="5"/>
      <c r="K93" s="5"/>
    </row>
    <row r="94" spans="1:11">
      <c r="A94" s="15" t="s">
        <v>87</v>
      </c>
      <c r="B94" s="45">
        <v>590000</v>
      </c>
      <c r="C94" s="5"/>
      <c r="D94" s="5"/>
      <c r="E94" s="5"/>
      <c r="F94" s="5"/>
      <c r="G94" s="5"/>
      <c r="H94" s="5"/>
      <c r="I94" s="5"/>
      <c r="J94" s="5"/>
      <c r="K94" s="5"/>
    </row>
    <row r="95" spans="1:11">
      <c r="A95" s="48" t="s">
        <v>88</v>
      </c>
      <c r="B95" s="45">
        <v>7000000</v>
      </c>
      <c r="C95" s="5"/>
      <c r="D95" s="5"/>
      <c r="E95" s="5"/>
      <c r="F95" s="5"/>
      <c r="G95" s="5"/>
      <c r="H95" s="5"/>
      <c r="I95" s="5"/>
      <c r="J95" s="5"/>
      <c r="K95" s="5"/>
    </row>
    <row r="96" spans="1:11" ht="13.5" thickBot="1">
      <c r="A96" s="15"/>
      <c r="B96" s="45"/>
      <c r="C96" s="5"/>
      <c r="D96" s="5"/>
      <c r="E96" s="5"/>
      <c r="F96" s="5"/>
      <c r="G96" s="5"/>
      <c r="H96" s="5"/>
      <c r="I96" s="5"/>
      <c r="J96" s="5"/>
      <c r="K96" s="5"/>
    </row>
    <row r="97" spans="1:14" ht="13.5" thickBot="1">
      <c r="A97" s="10" t="s">
        <v>89</v>
      </c>
      <c r="B97" s="51">
        <f>B98</f>
        <v>568000</v>
      </c>
      <c r="C97" s="5"/>
      <c r="D97" s="5"/>
      <c r="E97" s="5"/>
      <c r="F97" s="5"/>
      <c r="G97" s="5"/>
      <c r="H97" s="5"/>
      <c r="I97" s="5"/>
      <c r="J97" s="5"/>
      <c r="K97" s="5"/>
    </row>
    <row r="98" spans="1:14">
      <c r="A98" s="55" t="s">
        <v>90</v>
      </c>
      <c r="B98" s="45">
        <v>568000</v>
      </c>
      <c r="C98" s="5"/>
      <c r="D98" s="5"/>
      <c r="E98" s="5"/>
      <c r="F98" s="5"/>
      <c r="G98" s="5"/>
      <c r="H98" s="5"/>
      <c r="I98" s="5"/>
      <c r="J98" s="5"/>
      <c r="K98" s="5"/>
    </row>
    <row r="99" spans="1:14" ht="13.5" thickBot="1">
      <c r="A99" s="15"/>
      <c r="B99" s="45"/>
      <c r="C99" s="5"/>
      <c r="D99" s="5"/>
      <c r="E99" s="5"/>
      <c r="F99" s="5"/>
      <c r="G99" s="5"/>
      <c r="H99" s="5"/>
      <c r="I99" s="5"/>
      <c r="J99" s="5"/>
      <c r="K99" s="5"/>
    </row>
    <row r="100" spans="1:14" ht="13.5" thickBot="1">
      <c r="A100" s="10" t="s">
        <v>91</v>
      </c>
      <c r="B100" s="51">
        <f>B83+B97</f>
        <v>243393180</v>
      </c>
      <c r="C100" s="5"/>
      <c r="D100" s="5"/>
      <c r="E100" s="5"/>
      <c r="F100" s="5"/>
      <c r="G100" s="5"/>
      <c r="H100" s="5"/>
      <c r="I100" s="5"/>
      <c r="J100" s="5"/>
      <c r="K100" s="5"/>
    </row>
    <row r="101" spans="1:14" ht="13.5" thickBot="1">
      <c r="A101" s="15"/>
      <c r="B101" s="56"/>
      <c r="C101" s="5"/>
      <c r="D101" s="5"/>
      <c r="E101" s="5"/>
      <c r="F101" s="5"/>
      <c r="G101" s="5"/>
      <c r="H101" s="5"/>
      <c r="I101" s="5"/>
      <c r="J101" s="5"/>
      <c r="K101" s="5"/>
    </row>
    <row r="102" spans="1:14" ht="13.5" thickBot="1">
      <c r="A102" s="57" t="s">
        <v>92</v>
      </c>
      <c r="B102" s="51">
        <f>B81+B100</f>
        <v>916225565</v>
      </c>
      <c r="C102" s="5"/>
      <c r="D102" s="5"/>
      <c r="E102" s="5"/>
      <c r="F102" s="5"/>
      <c r="G102" s="5"/>
      <c r="H102" s="5"/>
      <c r="I102" s="5"/>
      <c r="J102" s="5"/>
      <c r="K102" s="5"/>
    </row>
    <row r="103" spans="1:14" ht="13.5" thickBot="1">
      <c r="A103" s="58"/>
      <c r="B103" s="59"/>
      <c r="C103" s="5"/>
      <c r="D103" s="5"/>
      <c r="E103" s="5"/>
      <c r="F103" s="5"/>
      <c r="G103" s="5"/>
      <c r="H103" s="5"/>
      <c r="I103" s="5"/>
      <c r="J103" s="5"/>
      <c r="K103" s="5"/>
    </row>
    <row r="104" spans="1:14" ht="13.5" thickBot="1">
      <c r="A104" s="60" t="s">
        <v>93</v>
      </c>
      <c r="B104" s="61">
        <f>B105+B106+B107</f>
        <v>327023361</v>
      </c>
      <c r="C104" s="5"/>
      <c r="D104" s="5"/>
      <c r="E104" s="5"/>
      <c r="F104" s="5"/>
      <c r="G104" s="5"/>
      <c r="H104" s="5"/>
      <c r="I104" s="5"/>
      <c r="J104" s="5"/>
      <c r="K104" s="5"/>
    </row>
    <row r="105" spans="1:14">
      <c r="A105" s="62" t="s">
        <v>94</v>
      </c>
      <c r="B105" s="63">
        <v>270000000</v>
      </c>
      <c r="C105" s="64"/>
      <c r="D105" s="64"/>
      <c r="E105" s="5"/>
      <c r="F105" s="5"/>
      <c r="G105" s="5"/>
      <c r="H105" s="5"/>
      <c r="I105" s="5"/>
      <c r="J105" s="5"/>
      <c r="K105" s="5"/>
    </row>
    <row r="106" spans="1:14">
      <c r="A106" s="62" t="s">
        <v>95</v>
      </c>
      <c r="B106" s="63">
        <f>25000000+10000000+10000000</f>
        <v>45000000</v>
      </c>
      <c r="C106" s="64"/>
      <c r="D106" s="64"/>
      <c r="E106" s="5"/>
      <c r="F106" s="5"/>
      <c r="G106" s="5"/>
      <c r="H106" s="5"/>
      <c r="I106" s="5"/>
      <c r="J106" s="5"/>
      <c r="K106" s="5"/>
    </row>
    <row r="107" spans="1:14">
      <c r="A107" s="62" t="s">
        <v>96</v>
      </c>
      <c r="B107" s="63">
        <v>12023361</v>
      </c>
      <c r="C107" s="64"/>
      <c r="D107" s="64"/>
      <c r="E107" s="5"/>
      <c r="F107" s="5"/>
      <c r="G107" s="5"/>
      <c r="H107" s="5"/>
      <c r="I107" s="5"/>
      <c r="J107" s="5"/>
      <c r="K107" s="5"/>
    </row>
    <row r="108" spans="1:14" ht="13.5" thickBot="1">
      <c r="A108" s="65"/>
      <c r="B108" s="56"/>
      <c r="C108" s="64"/>
      <c r="D108" s="64"/>
      <c r="E108" s="5"/>
      <c r="F108" s="5"/>
      <c r="G108" s="5"/>
      <c r="H108" s="5"/>
      <c r="I108" s="5"/>
      <c r="J108" s="5"/>
      <c r="K108" s="5"/>
      <c r="N108" s="29"/>
    </row>
    <row r="109" spans="1:14" ht="13.5" thickBot="1">
      <c r="A109" s="66" t="s">
        <v>97</v>
      </c>
      <c r="B109" s="67">
        <f>SUM(B110:B113)</f>
        <v>73253127</v>
      </c>
      <c r="C109" s="68"/>
      <c r="D109" s="69"/>
      <c r="E109" s="70"/>
      <c r="F109" s="70"/>
      <c r="G109" s="71"/>
      <c r="H109" s="5"/>
      <c r="I109" s="5"/>
      <c r="J109" s="5"/>
      <c r="K109" s="5"/>
      <c r="L109" s="29"/>
      <c r="N109" s="29"/>
    </row>
    <row r="110" spans="1:14">
      <c r="A110" s="14" t="s">
        <v>4</v>
      </c>
      <c r="B110" s="59">
        <f>59872586+5263-38844-5263</f>
        <v>59833742</v>
      </c>
      <c r="C110" s="72"/>
      <c r="D110" s="72"/>
      <c r="E110" s="70"/>
      <c r="F110" s="70"/>
      <c r="G110" s="70"/>
      <c r="H110" s="5"/>
      <c r="I110" s="5"/>
      <c r="J110" s="5"/>
      <c r="K110" s="5"/>
      <c r="L110" s="29"/>
      <c r="N110" s="29"/>
    </row>
    <row r="111" spans="1:14">
      <c r="A111" s="15" t="s">
        <v>5</v>
      </c>
      <c r="B111" s="45">
        <f>138165447-134120102</f>
        <v>4045345</v>
      </c>
      <c r="C111" s="73"/>
      <c r="D111" s="73"/>
      <c r="E111" s="70"/>
      <c r="F111" s="70"/>
      <c r="G111" s="5"/>
      <c r="H111" s="5"/>
      <c r="I111" s="5"/>
      <c r="J111" s="5"/>
      <c r="K111" s="5"/>
      <c r="L111" s="74"/>
      <c r="N111" s="29"/>
    </row>
    <row r="112" spans="1:14">
      <c r="A112" s="15" t="s">
        <v>6</v>
      </c>
      <c r="B112" s="59">
        <v>4110317</v>
      </c>
      <c r="C112" s="73"/>
      <c r="D112" s="73"/>
      <c r="E112" s="70"/>
      <c r="F112" s="70"/>
      <c r="G112" s="5"/>
      <c r="H112" s="5"/>
      <c r="I112" s="5"/>
      <c r="J112" s="5"/>
      <c r="K112" s="5"/>
      <c r="L112" s="29"/>
      <c r="N112" s="29"/>
    </row>
    <row r="113" spans="1:14">
      <c r="A113" s="15" t="s">
        <v>7</v>
      </c>
      <c r="B113" s="59">
        <v>5263723</v>
      </c>
      <c r="C113" s="73"/>
      <c r="D113" s="73"/>
      <c r="E113" s="70"/>
      <c r="F113" s="70"/>
      <c r="G113" s="5"/>
      <c r="H113" s="5"/>
      <c r="I113" s="5"/>
      <c r="J113" s="5"/>
      <c r="K113" s="5"/>
      <c r="N113" s="29"/>
    </row>
    <row r="114" spans="1:14" ht="13.5" thickBot="1">
      <c r="A114" s="15"/>
      <c r="C114" s="64"/>
      <c r="D114" s="64"/>
      <c r="E114" s="5"/>
      <c r="F114" s="5"/>
      <c r="G114" s="5"/>
      <c r="H114" s="5"/>
      <c r="I114" s="5"/>
      <c r="J114" s="5"/>
      <c r="K114" s="5"/>
      <c r="N114" s="29"/>
    </row>
    <row r="115" spans="1:14" ht="13.5" thickBot="1">
      <c r="A115" s="10" t="s">
        <v>98</v>
      </c>
      <c r="B115" s="75">
        <f>B109+B102+B104</f>
        <v>1316502053</v>
      </c>
      <c r="C115" s="13" t="s">
        <v>99</v>
      </c>
      <c r="D115" s="64"/>
      <c r="E115" s="5"/>
      <c r="F115" s="5"/>
      <c r="G115" s="5"/>
      <c r="H115" s="5"/>
      <c r="I115" s="5"/>
      <c r="J115" s="5"/>
      <c r="K115" s="5"/>
      <c r="N115" s="76"/>
    </row>
    <row r="116" spans="1:14">
      <c r="A116" s="52"/>
      <c r="B116" s="53"/>
      <c r="C116" s="5"/>
      <c r="D116" s="5"/>
      <c r="E116" s="5"/>
      <c r="F116" s="5"/>
      <c r="G116" s="5"/>
      <c r="H116" s="5"/>
      <c r="I116" s="5"/>
      <c r="J116" s="5"/>
      <c r="K116" s="5"/>
      <c r="N116" s="76"/>
    </row>
    <row r="117" spans="1:14">
      <c r="A117" s="5"/>
    </row>
    <row r="118" spans="1:14">
      <c r="A118" s="5"/>
      <c r="C118" s="77"/>
      <c r="D118" s="77"/>
    </row>
    <row r="119" spans="1:14">
      <c r="A119" s="5"/>
    </row>
    <row r="120" spans="1:14">
      <c r="A120" s="5"/>
    </row>
    <row r="121" spans="1:14">
      <c r="A121" s="78"/>
      <c r="B121" s="79"/>
      <c r="C121" s="77"/>
      <c r="K121" s="77"/>
    </row>
    <row r="122" spans="1:14">
      <c r="A122" s="5"/>
    </row>
    <row r="123" spans="1:14">
      <c r="A123" s="5"/>
      <c r="C123" s="77"/>
      <c r="K123" s="77"/>
    </row>
    <row r="124" spans="1:14">
      <c r="A124" s="5"/>
    </row>
    <row r="125" spans="1:14">
      <c r="A125" s="5"/>
    </row>
    <row r="126" spans="1:14">
      <c r="A126" s="5"/>
    </row>
    <row r="127" spans="1:14">
      <c r="A127" s="5"/>
    </row>
    <row r="128" spans="1:14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</sheetData>
  <mergeCells count="3">
    <mergeCell ref="A1:B1"/>
    <mergeCell ref="A2:B2"/>
    <mergeCell ref="A4:B4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2018-02-26T14:29:01Z</dcterms:created>
  <dcterms:modified xsi:type="dcterms:W3CDTF">2018-02-26T14:29:14Z</dcterms:modified>
</cp:coreProperties>
</file>