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tabRatio="967" activeTab="14"/>
  </bookViews>
  <sheets>
    <sheet name="ÖSSZEFÜGGÉSEK" sheetId="1" r:id="rId1"/>
    <sheet name="1.1.sz.mell." sheetId="2" r:id="rId2"/>
    <sheet name="2..sz.mell  " sheetId="3" r:id="rId3"/>
    <sheet name="ELLENŐRZÉS-1.sz.2.a.sz.2.b.sz." sheetId="4" r:id="rId4"/>
    <sheet name="3.mell" sheetId="5" r:id="rId5"/>
    <sheet name="4.sz.mell" sheetId="6" r:id="rId6"/>
    <sheet name="5.sz.mell" sheetId="7" r:id="rId7"/>
    <sheet name="6.sz.mell.  " sheetId="8" r:id="rId8"/>
    <sheet name="7.sz.mell." sheetId="9" r:id="rId9"/>
    <sheet name="8.sz.mell." sheetId="10" r:id="rId10"/>
    <sheet name="9. sz. mell. " sheetId="11" r:id="rId11"/>
    <sheet name="10.sz.mell." sheetId="12" r:id="rId12"/>
    <sheet name="11. sz. mell" sheetId="13" r:id="rId13"/>
    <sheet name="12.sz mell" sheetId="14" r:id="rId14"/>
    <sheet name="13.sz.mell" sheetId="15" r:id="rId15"/>
    <sheet name="Munka3" sheetId="16" r:id="rId16"/>
  </sheets>
  <definedNames>
    <definedName name="_xlfn_IFERROR">#N/A</definedName>
    <definedName name="_xlnm.Print_Titles" localSheetId="12">'11. sz. mell'!$1:$6</definedName>
    <definedName name="_xlnm.Print_Area" localSheetId="1">'1.1.sz.mell.'!$A$1:$C$149</definedName>
  </definedNames>
  <calcPr fullCalcOnLoad="1"/>
</workbook>
</file>

<file path=xl/sharedStrings.xml><?xml version="1.0" encoding="utf-8"?>
<sst xmlns="http://schemas.openxmlformats.org/spreadsheetml/2006/main" count="811" uniqueCount="544">
  <si>
    <t>Költségvetési rendelet űrlapjainak összefüggései:</t>
  </si>
  <si>
    <t>1.1. sz. melléklet Bevételek táblázat C. oszlop 9 sora =</t>
  </si>
  <si>
    <t xml:space="preserve">2.1. számú melléklet C. oszlop 13. sor + 2.2. számú melléklet C. oszlop 12. sor </t>
  </si>
  <si>
    <t>1.1. sz. melléklet Bevételek táblázat C. oszlop 17 sora =</t>
  </si>
  <si>
    <t xml:space="preserve">2.1. számú melléklet C. oszlop 24. sor + 2.2. számú melléklet C. oszlop 25. sor </t>
  </si>
  <si>
    <t>1.1. sz. melléklet Bevételek táblázat C. oszlop 18 sora =</t>
  </si>
  <si>
    <t xml:space="preserve">2.1. számú melléklet C. oszlop 25. sor + 2.2. számú melléklet C. oszlop 26. sor </t>
  </si>
  <si>
    <t>1.1. sz. melléklet Kiadások táblázat C. oszlop 3 sora =</t>
  </si>
  <si>
    <t xml:space="preserve">2.1. számú melléklet E. oszlop 13. sor + 2.2. számú melléklet E. oszlop 12. sor </t>
  </si>
  <si>
    <t>1.1. sz. melléklet Kiadások táblázat C. oszlop 10 sora =</t>
  </si>
  <si>
    <t xml:space="preserve">2.1. számú melléklet E. oszlop 24. sor + 2.2. számú melléklet E. oszlop 25. sor </t>
  </si>
  <si>
    <t>1.1. sz. melléklet Kiadások táblázat C. oszlop 11 sora =</t>
  </si>
  <si>
    <t xml:space="preserve">2.1. számú melléklet E. oszlop 25. sor + 2.2. számú melléklet E. oszlop 26. sor </t>
  </si>
  <si>
    <t>B E V É T E L E K</t>
  </si>
  <si>
    <t>1. sz. táblázat</t>
  </si>
  <si>
    <t xml:space="preserve"> forintban</t>
  </si>
  <si>
    <t>Sor-
szám</t>
  </si>
  <si>
    <t>Bevételi jogcím</t>
  </si>
  <si>
    <t>A</t>
  </si>
  <si>
    <t>B</t>
  </si>
  <si>
    <t>1.</t>
  </si>
  <si>
    <t>Önkormányzat működési támogatásai (1.1.+…+.1.6.)</t>
  </si>
  <si>
    <t>1.1.</t>
  </si>
  <si>
    <t>Helyi önkormányzatok működésének általános támogatása</t>
  </si>
  <si>
    <t>1.2.</t>
  </si>
  <si>
    <t>Önkormányzatok egyes köznevelési feladatainak támogatása</t>
  </si>
  <si>
    <t>1.3.</t>
  </si>
  <si>
    <t>Önkormányzatok szociális és gyermekjóléti, étkeztetési feladatainak támogatása</t>
  </si>
  <si>
    <t>1.4.</t>
  </si>
  <si>
    <t>Önkormányzatok kulturális feladatainak támogatása</t>
  </si>
  <si>
    <t>1.5.</t>
  </si>
  <si>
    <t xml:space="preserve">Működési célú kvi támogatások és kiegészítő támogatások </t>
  </si>
  <si>
    <t>1.6.</t>
  </si>
  <si>
    <t>Elszámolásból származó bevételek</t>
  </si>
  <si>
    <t>2.</t>
  </si>
  <si>
    <t>Működési célú támogatások államháztartáson belülről (2.1.+…+.2.5.)</t>
  </si>
  <si>
    <t>2.1.</t>
  </si>
  <si>
    <t>Elvonások és befizetések bevételei</t>
  </si>
  <si>
    <t>2.2.</t>
  </si>
  <si>
    <t xml:space="preserve">Működési célú garancia- és kezességvállalásból megtérülések </t>
  </si>
  <si>
    <t>2.3.</t>
  </si>
  <si>
    <t xml:space="preserve">Működési célú visszatérítendő támogatások, kölcsönök visszatérülése </t>
  </si>
  <si>
    <t>2.4.</t>
  </si>
  <si>
    <t>Működési célú visszatérítendő támogatások, kölcsönök igénybevétele</t>
  </si>
  <si>
    <t>2.5.</t>
  </si>
  <si>
    <t xml:space="preserve">Egyéb működési célú támogatások bevételei </t>
  </si>
  <si>
    <t>2.6.</t>
  </si>
  <si>
    <t>2.5.-ből EU-s támogatás</t>
  </si>
  <si>
    <t>3.</t>
  </si>
  <si>
    <t>Felhalmozási célú támogatások államháztartáson belülről (3.1.+…+3.5.)</t>
  </si>
  <si>
    <t>3.1.</t>
  </si>
  <si>
    <t>Felhalmozási célú önkormányzati támogatások</t>
  </si>
  <si>
    <t>3.2.</t>
  </si>
  <si>
    <t>Felhalmozási célú garancia- és kezességvállalásból megtérülések</t>
  </si>
  <si>
    <t>3.3.</t>
  </si>
  <si>
    <t>Felhalmozási célú visszatérítendő támogatások, kölcsönök visszatérülése</t>
  </si>
  <si>
    <t>3.4.</t>
  </si>
  <si>
    <t>Felhalmozási célú visszatérítendő támogatások, kölcsönök igénybevétele</t>
  </si>
  <si>
    <t>3.5.</t>
  </si>
  <si>
    <t>Egyéb felhalmozási célú támogatások bevételei</t>
  </si>
  <si>
    <t>3.6.</t>
  </si>
  <si>
    <t>3.5.-ből EU-s támogatás</t>
  </si>
  <si>
    <t xml:space="preserve">4. </t>
  </si>
  <si>
    <t>Közhatalmi bevételek (4.1.+…+4.7.)</t>
  </si>
  <si>
    <t>4.1.</t>
  </si>
  <si>
    <t>Építményadó, magánszemélyek kommunális adója</t>
  </si>
  <si>
    <t>4.2.</t>
  </si>
  <si>
    <t>Idegenforgalmi adó</t>
  </si>
  <si>
    <t>4.3.</t>
  </si>
  <si>
    <t>Iparűzési adó</t>
  </si>
  <si>
    <t>4.4.</t>
  </si>
  <si>
    <t>Talajterhelési díj</t>
  </si>
  <si>
    <t>4.5.</t>
  </si>
  <si>
    <t>Gépjárműadó</t>
  </si>
  <si>
    <t>4.6.</t>
  </si>
  <si>
    <t>Egyéb áruhasználati és szolgáltatási adók</t>
  </si>
  <si>
    <t>4.7.</t>
  </si>
  <si>
    <t>Egyéb közhatalmi bevételek</t>
  </si>
  <si>
    <t>5.</t>
  </si>
  <si>
    <t>Működési bevételek (5.1.+…+ 5.11.)</t>
  </si>
  <si>
    <t>5.1.</t>
  </si>
  <si>
    <t>Készletértékesítés ellenértéke</t>
  </si>
  <si>
    <t>5.2.</t>
  </si>
  <si>
    <t>Szolgáltatások ellenértéke</t>
  </si>
  <si>
    <t>5.3.</t>
  </si>
  <si>
    <t>Közvetített szolgáltatások értéke</t>
  </si>
  <si>
    <t>5.4.</t>
  </si>
  <si>
    <t>Tulajdonosi bevételek</t>
  </si>
  <si>
    <t>5.5.</t>
  </si>
  <si>
    <t>Ellátási díjak</t>
  </si>
  <si>
    <t>5.6.</t>
  </si>
  <si>
    <t xml:space="preserve">Kiszámlázott általános forgalmi adó </t>
  </si>
  <si>
    <t>5.7.</t>
  </si>
  <si>
    <t>Általános forgalmi adó visszatérítése</t>
  </si>
  <si>
    <t>5.8.</t>
  </si>
  <si>
    <t>Kamatbevételek és más nyereségjellegű bevételek</t>
  </si>
  <si>
    <t>5.9.</t>
  </si>
  <si>
    <t>Egyéb pénzügyi műveletek bevételei</t>
  </si>
  <si>
    <t>5.10.</t>
  </si>
  <si>
    <t>Biztosító által fizetett kártérítés</t>
  </si>
  <si>
    <t>5.11.</t>
  </si>
  <si>
    <t>Egyéb működési bevételek</t>
  </si>
  <si>
    <t>6.</t>
  </si>
  <si>
    <t>Felhalmozási bevételek (6.1.+…+6.5.)</t>
  </si>
  <si>
    <t>6.1.</t>
  </si>
  <si>
    <t>Immateriális javak értékesítése</t>
  </si>
  <si>
    <t>6.2.</t>
  </si>
  <si>
    <t>Ingatlanok értékesítése</t>
  </si>
  <si>
    <t>6.3.</t>
  </si>
  <si>
    <t>Egyéb tárgyi eszközök értékesítése</t>
  </si>
  <si>
    <t xml:space="preserve">7. </t>
  </si>
  <si>
    <t>Működési célú átvett pénzeszközök (7.1. + … + 7.3.)</t>
  </si>
  <si>
    <t>7.1.</t>
  </si>
  <si>
    <t>Működési célú garancia- és kezességvállalásból megtérülések ÁH-n kívülről</t>
  </si>
  <si>
    <t>7.2.</t>
  </si>
  <si>
    <t>Működési célú visszatérítendő támogatások, kölcsönök visszatér. ÁH-n kívülről</t>
  </si>
  <si>
    <t>7.3.</t>
  </si>
  <si>
    <t>Egyéb működési célú átvett pénzeszköz (Tb; Munkaügy;Önkormányztok)</t>
  </si>
  <si>
    <t>7.4.</t>
  </si>
  <si>
    <t>7.3.-ból EU-s támogatás (közvetlen)</t>
  </si>
  <si>
    <t>8.</t>
  </si>
  <si>
    <t>Felhalmozási célú átvett pénzeszközök (8.1.+8.2.+8.3.)</t>
  </si>
  <si>
    <t>8.1.</t>
  </si>
  <si>
    <t>Felhalm. célú garancia- és kezességvállalásból megtérülések ÁH-n kívülről</t>
  </si>
  <si>
    <t>8.2.</t>
  </si>
  <si>
    <t>Felhalm. célú visszatérítendő támogatások, kölcsönök visszatér. ÁH-n kívülről</t>
  </si>
  <si>
    <t>8.3.</t>
  </si>
  <si>
    <t>Egyéb felhalmozási célú átvett pénzeszköz</t>
  </si>
  <si>
    <t>8.4.</t>
  </si>
  <si>
    <t>8.3.-ból EU-s támogatás (közvetlen)</t>
  </si>
  <si>
    <t xml:space="preserve">   9.</t>
  </si>
  <si>
    <t>KÖLTSÉGVETÉSI BEVÉTELEK ÖSSZESEN: (1+…+8)</t>
  </si>
  <si>
    <t xml:space="preserve">   10.</t>
  </si>
  <si>
    <t>Hitel-, kölcsönfelvétel államháztartáson kívülről  (10.1.+10.3.)</t>
  </si>
  <si>
    <t>10.1.</t>
  </si>
  <si>
    <t>Likviditási célú  hitelek, kölcsönök felvétele pénzügyi vállalkozástól</t>
  </si>
  <si>
    <t>10.2.</t>
  </si>
  <si>
    <t xml:space="preserve">   11.</t>
  </si>
  <si>
    <t>Belföldi értékpapírok bevételei (11.1. +…+ 11.4.)</t>
  </si>
  <si>
    <t>11.1.</t>
  </si>
  <si>
    <t>Forgatási célú belföldi értékpapírok beváltása,  értékesítése</t>
  </si>
  <si>
    <t>11.2.</t>
  </si>
  <si>
    <t>Befektetési célú belföldi értékpapírok kibocsátása</t>
  </si>
  <si>
    <t xml:space="preserve">    12.</t>
  </si>
  <si>
    <t>Maradvány igénybevétele (12.1. + 12.2.)</t>
  </si>
  <si>
    <t>12.1.</t>
  </si>
  <si>
    <t>Előző év költségvetési maradványának igénybevétele</t>
  </si>
  <si>
    <t>12.2.</t>
  </si>
  <si>
    <t>Előző év vállalkozási maradványának igénybevétele</t>
  </si>
  <si>
    <t xml:space="preserve">    13.</t>
  </si>
  <si>
    <t>Belföldi finanszírozás bevételei (13.1. + … + 13.3.)</t>
  </si>
  <si>
    <t>13.1.</t>
  </si>
  <si>
    <t>Államháztartáson belüli megelőlegezések</t>
  </si>
  <si>
    <t>13.2.</t>
  </si>
  <si>
    <t>Államháztartáson belüli megelőlegezések törlesztése</t>
  </si>
  <si>
    <t>13.3.</t>
  </si>
  <si>
    <t>Betétek megszüntetése</t>
  </si>
  <si>
    <t xml:space="preserve">    14.</t>
  </si>
  <si>
    <t>Külföldi finanszírozás bevételei (14.1.+…14.4.)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</si>
  <si>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</si>
  <si>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</si>
  <si>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</si>
  <si>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</si>
  <si>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15.</t>
  </si>
  <si>
    <t>Váltóbevételek</t>
  </si>
  <si>
    <t xml:space="preserve">    16.</t>
  </si>
  <si>
    <t>Adóssághoz nem kapcsolódó származékos ügyletek bevételei</t>
  </si>
  <si>
    <t xml:space="preserve">    17.</t>
  </si>
  <si>
    <t>FINANSZÍROZÁSI BEVÉTELEK ÖSSZESEN: (10. + … +16.)</t>
  </si>
  <si>
    <t xml:space="preserve">    18.</t>
  </si>
  <si>
    <t>KÖLTSÉGVETÉSI ÉS FINANSZÍROZÁSI BEVÉTELEK ÖSSZESEN: (9+17)</t>
  </si>
  <si>
    <t>K I A D Á S O K</t>
  </si>
  <si>
    <t>2. sz. táblázat</t>
  </si>
  <si>
    <t>Ezer forintban</t>
  </si>
  <si>
    <t>Kiadási jogcímek</t>
  </si>
  <si>
    <r>
      <rPr>
        <b/>
        <sz val="8"/>
        <rFont val="Times New Roman CE"/>
        <family val="1"/>
      </rPr>
      <t xml:space="preserve">   Működési költségvetés kiadásai </t>
    </r>
    <r>
      <rPr>
        <sz val="8"/>
        <rFont val="Times New Roman CE"/>
        <family val="1"/>
      </rPr>
      <t>(1.1+…+1.5.+1.18.)</t>
    </r>
  </si>
  <si>
    <t>Személyi  juttatások</t>
  </si>
  <si>
    <t>Munkaadókat terhelő járulékok és szociális hozzájárulási adó</t>
  </si>
  <si>
    <t>Dologi  kiadások</t>
  </si>
  <si>
    <t>Ellátottak pénzbeli juttatásai</t>
  </si>
  <si>
    <t>1.5</t>
  </si>
  <si>
    <t>Egyéb működési célú kiadások</t>
  </si>
  <si>
    <t xml:space="preserve"> - az 1.5-ből: - Előző évi elszámolásból származó befizetések</t>
  </si>
  <si>
    <t>1.7.</t>
  </si>
  <si>
    <t xml:space="preserve">   - Törvényi előíráson alapuló befizetések</t>
  </si>
  <si>
    <t>1.8.</t>
  </si>
  <si>
    <t xml:space="preserve">   - Elvonások és befizetések</t>
  </si>
  <si>
    <t>1.9.</t>
  </si>
  <si>
    <t xml:space="preserve">   - Garancia- és kezességvállalásból kifizetés ÁH-n belülre</t>
  </si>
  <si>
    <t>1.10.</t>
  </si>
  <si>
    <t xml:space="preserve">   -Visszatérítendő támogatások, kölcsönök nyújtása ÁH-n belülre</t>
  </si>
  <si>
    <t>1.11.</t>
  </si>
  <si>
    <t xml:space="preserve">   - Visszatérítendő támogatások, kölcsönök törlesztése ÁH-n belülre</t>
  </si>
  <si>
    <t>1.12.</t>
  </si>
  <si>
    <t xml:space="preserve">   - Egyéb működési célú támogatások ÁH-n belülre</t>
  </si>
  <si>
    <t>1.13.</t>
  </si>
  <si>
    <t xml:space="preserve">   - Garancia és kezességvállalásból kifizetés ÁH-n kívülre</t>
  </si>
  <si>
    <t>1.14.</t>
  </si>
  <si>
    <t xml:space="preserve">   - Visszatérítendő támogatások, kölcsönök nyújtása ÁH-n kívülre</t>
  </si>
  <si>
    <t>1.15.</t>
  </si>
  <si>
    <t xml:space="preserve">   - Árkiegészítések, ártámogatások</t>
  </si>
  <si>
    <t>1.16.</t>
  </si>
  <si>
    <t xml:space="preserve">   - Kamattámogatások</t>
  </si>
  <si>
    <t>1.17.</t>
  </si>
  <si>
    <t xml:space="preserve">   - Egyéb működési célú támogatások államháztartáson kívülre</t>
  </si>
  <si>
    <t>1.18.</t>
  </si>
  <si>
    <t>Tartalékok</t>
  </si>
  <si>
    <t>1.19.</t>
  </si>
  <si>
    <t xml:space="preserve"> - az 1.18-ból: - Általános tartalék</t>
  </si>
  <si>
    <t>1.20.</t>
  </si>
  <si>
    <t xml:space="preserve">   - Céltartalék</t>
  </si>
  <si>
    <r>
      <rPr>
        <b/>
        <sz val="8"/>
        <rFont val="Times New Roman CE"/>
        <family val="1"/>
      </rPr>
      <t xml:space="preserve">   Felhalmozási költségvetés kiadásai </t>
    </r>
    <r>
      <rPr>
        <sz val="8"/>
        <rFont val="Times New Roman CE"/>
        <family val="1"/>
      </rPr>
      <t>(2.1.+2.3.+2.5.)</t>
    </r>
  </si>
  <si>
    <t>Beruházások</t>
  </si>
  <si>
    <t>2.1.-ből EU-s forrásból megvalósuló beruházás</t>
  </si>
  <si>
    <t>Felújítások</t>
  </si>
  <si>
    <t>2.3.-ból EU-s forrásból megvalósuló felújítás</t>
  </si>
  <si>
    <t>Egyéb felhalmozási kiadások</t>
  </si>
  <si>
    <t>2.5.-ből        - Garancia- és kezességvállalásból kifizetés ÁH-n belülre</t>
  </si>
  <si>
    <t>2.7.</t>
  </si>
  <si>
    <t xml:space="preserve">   - Visszatérítendő támogatások, kölcsönök nyújtása ÁH-n belülre</t>
  </si>
  <si>
    <t>2.8.</t>
  </si>
  <si>
    <t>2.9.</t>
  </si>
  <si>
    <t xml:space="preserve">   - Egyéb felhalmozási célú támogatások ÁH-n belülre</t>
  </si>
  <si>
    <t>2.10.</t>
  </si>
  <si>
    <t xml:space="preserve">   - Garancia- és kezességvállalásból kifizetés ÁH-n kívülre</t>
  </si>
  <si>
    <t>2.11.</t>
  </si>
  <si>
    <t>2.12.</t>
  </si>
  <si>
    <t xml:space="preserve">   - Lakástámogatás</t>
  </si>
  <si>
    <t>2.13.</t>
  </si>
  <si>
    <t xml:space="preserve">   - Egyéb felhalmozási célú támogatások államháztartáson kívülre</t>
  </si>
  <si>
    <t>KÖLTSÉGVETÉSI KIADÁSOK ÖSSZESEN (1+2)</t>
  </si>
  <si>
    <t>4.</t>
  </si>
  <si>
    <t>Hitel-, kölcsöntörlesztés államháztartáson kívülre (4.1. + … + 4.3.)</t>
  </si>
  <si>
    <t>Likviditási célú hitelek, kölcsönök törlesztése pénzügyi vállalkozásnak</t>
  </si>
  <si>
    <t>Rövid lejáratú hitelek, kölcsönök törlesztése pénzügyi vállalkozásnak</t>
  </si>
  <si>
    <t>Belföldi értékpapírok kiadásai (5.1. + … + 5.6.)</t>
  </si>
  <si>
    <t>Befektetési célú belföldi értékpapírok vásárlása</t>
  </si>
  <si>
    <t>Éven belüli lejáratú belföldi értékpapírok beváltása</t>
  </si>
  <si>
    <t>Belföldi kötvények beváltása</t>
  </si>
  <si>
    <t>Éven túli lejáratú belföldi értékpapírok beváltása</t>
  </si>
  <si>
    <t>Belföldi finanszírozás kiadásai (6.1. + … + 6.4.)</t>
  </si>
  <si>
    <t>Államháztartáson belüli megelőlegezések folyósítása</t>
  </si>
  <si>
    <t>Államháztartáson belüli megelőlegezések visszafizetése</t>
  </si>
  <si>
    <t>Központi, Irányítószervi támogatások folyósítása</t>
  </si>
  <si>
    <t>6.4.</t>
  </si>
  <si>
    <t>Pénzügyi lízing kiadásai</t>
  </si>
  <si>
    <t>7.</t>
  </si>
  <si>
    <t>Külföldi finanszírozás kiadásai (7.1. + … + 7.5.)</t>
  </si>
  <si>
    <t>Forgatási célú külföldi értékpapírok vásárlása</t>
  </si>
  <si>
    <t>Befektetési célú külföldi értékpapírok vásárlása</t>
  </si>
  <si>
    <t>Külföldi értékpapírok beváltása</t>
  </si>
  <si>
    <t>Hitelek, kölcsönök törlesztése külföldi kormányoknak nemz. Szervezeteknek</t>
  </si>
  <si>
    <t>7.5.</t>
  </si>
  <si>
    <t>Hitelek, kölcsönök törlesztése külföldi pénzintézeteknek</t>
  </si>
  <si>
    <t>Adóssághoz nem kapcsolódó származékos ügyletek</t>
  </si>
  <si>
    <t>9.</t>
  </si>
  <si>
    <t>Váltókiadások</t>
  </si>
  <si>
    <t>10.</t>
  </si>
  <si>
    <t>FINANSZÍROZÁSI KIADÁSOK ÖSSZESEN: (4.+…+9.)</t>
  </si>
  <si>
    <t>11.</t>
  </si>
  <si>
    <t>KIADÁSOK ÖSSZESEN: (3.+10.)</t>
  </si>
  <si>
    <t>KÖLTSÉGVETÉSI, FINANSZÍROZÁSI BEVÉTELEK ÉS KIADÁSOK EGYENLEGE</t>
  </si>
  <si>
    <t>3. sz. táblázat</t>
  </si>
  <si>
    <t>Költségvetési hiány, többlet ( költségvetési bevételek 9. sor - költségvetési kiadások 3. sor) (+/-)</t>
  </si>
  <si>
    <t>Finanszírozási bevételek, kiadások egyenlege (finanszírozási bevételek 17. sor - finanszírozási kiadások 10. sor)
 (+/-)</t>
  </si>
  <si>
    <t>I. Működési célú bevételek és kiadások mérlege
(Önkormányzati szinten)</t>
  </si>
  <si>
    <t xml:space="preserve"> Ezer forintban !</t>
  </si>
  <si>
    <t>Bevételek</t>
  </si>
  <si>
    <t>Kiadások</t>
  </si>
  <si>
    <t>Megnevezés</t>
  </si>
  <si>
    <t>C</t>
  </si>
  <si>
    <t>D</t>
  </si>
  <si>
    <t>Önkormányzatok működési támogatásai</t>
  </si>
  <si>
    <t>Személyi juttatások</t>
  </si>
  <si>
    <t>Működési célú támogatások államháztartáson belülről</t>
  </si>
  <si>
    <t>2.-ból EU-s támogatás</t>
  </si>
  <si>
    <t xml:space="preserve">Dologi kiadások </t>
  </si>
  <si>
    <t>Közhatalmi bevételek</t>
  </si>
  <si>
    <t>Működési bevételek</t>
  </si>
  <si>
    <t>Működési célú átvett pénzeszközök</t>
  </si>
  <si>
    <t>12.</t>
  </si>
  <si>
    <t>13.</t>
  </si>
  <si>
    <t>Költségvetési bevételek összesen (1.+2.+4.+5.+6.+8.+…+12.)</t>
  </si>
  <si>
    <t>Költségvetési kiadások összesen (1.+...+12.)</t>
  </si>
  <si>
    <t>14.</t>
  </si>
  <si>
    <t>Hiány belső finanszírozásának bevételei (15.+…+18. )</t>
  </si>
  <si>
    <t>Értékpapír vásárlása, visszavásárlása</t>
  </si>
  <si>
    <t>15.</t>
  </si>
  <si>
    <t xml:space="preserve">   Költségvetési maradvány igénybevétele </t>
  </si>
  <si>
    <t>Likviditási célú hitelek törlesztése</t>
  </si>
  <si>
    <t>18.</t>
  </si>
  <si>
    <t xml:space="preserve">   Egyéb belső finanszírozási bevételek</t>
  </si>
  <si>
    <t>Kölcsön törlesztése</t>
  </si>
  <si>
    <t>19.</t>
  </si>
  <si>
    <t xml:space="preserve">Hiány külső finanszírozásának bevételei (20.+…+21.) </t>
  </si>
  <si>
    <t>20.</t>
  </si>
  <si>
    <t xml:space="preserve">   Likviditási célú hitelek, kölcsönök felvétele</t>
  </si>
  <si>
    <t>Pénzeszközök lekötött betétként elhelyezése</t>
  </si>
  <si>
    <t>21.</t>
  </si>
  <si>
    <t>24.</t>
  </si>
  <si>
    <t>Működési célú finanszírozási bevételek összesen (14.+19.+22.+23.)</t>
  </si>
  <si>
    <t>Működési célú finanszírozási kiadások összesen (14.+...+23.)</t>
  </si>
  <si>
    <t>25.</t>
  </si>
  <si>
    <t>BEVÉTEL ÖSSZESEN (13.+24.)</t>
  </si>
  <si>
    <t>KIADÁSOK ÖSSZESEN (13.+24.)</t>
  </si>
  <si>
    <t>26.</t>
  </si>
  <si>
    <t>Költségvetési hiány:</t>
  </si>
  <si>
    <t>Költségvetési többlet:</t>
  </si>
  <si>
    <t>27.</t>
  </si>
  <si>
    <t>Tárgyévi  hiány:</t>
  </si>
  <si>
    <t>Tárgyévi  többlet:</t>
  </si>
  <si>
    <t>II. Felhalmozási célú bevételek és kiadások mérlege
(Önkormányzati szinten)</t>
  </si>
  <si>
    <t>Felhalmozási célú támogatások államháztartáson belülről</t>
  </si>
  <si>
    <t>Felhalmozási bevételek</t>
  </si>
  <si>
    <t>Felhalmozási célú átvett pénzeszközök átvétele</t>
  </si>
  <si>
    <t>Egyéb felhalmozási célú bevételek</t>
  </si>
  <si>
    <t>Költségvetési bevételek összesen: (1.+3.+4.+6.+…+11.)</t>
  </si>
  <si>
    <t>Költségvetési kiadások összesen: (1.+3.+5.+...+11.)</t>
  </si>
  <si>
    <t>Hiány belső finanszírozás bevételei ( 14+…+18)</t>
  </si>
  <si>
    <t>Költségvetési maradvány igénybevétele</t>
  </si>
  <si>
    <t>Hitelek törlesztése</t>
  </si>
  <si>
    <t>Egyéb belső finanszírozási bevételek</t>
  </si>
  <si>
    <t>Befektetési célú belföldi, külföldi értékpapírok vásárlása</t>
  </si>
  <si>
    <t>Hiány külső finanszírozásának bevételei (20+…+24 )</t>
  </si>
  <si>
    <t>Betét elhelyezése</t>
  </si>
  <si>
    <t>Felhalmozási célú finanszírozási bevételek összesen (13.+19.)</t>
  </si>
  <si>
    <t>Felhalmozási célú finanszírozási kiadások összesen
(13.+...+24.)</t>
  </si>
  <si>
    <t>BEVÉTEL ÖSSZESEN (12+25)</t>
  </si>
  <si>
    <t>KIADÁSOK ÖSSZESEN (12+25)</t>
  </si>
  <si>
    <t>28.</t>
  </si>
  <si>
    <t>ELTÉRÉS</t>
  </si>
  <si>
    <t>KIADÁSOK</t>
  </si>
  <si>
    <t>BEVÉTELEK</t>
  </si>
  <si>
    <t>EGYENLEG</t>
  </si>
  <si>
    <t>Kormányzati funkciók</t>
  </si>
  <si>
    <t>Járulékok</t>
  </si>
  <si>
    <t>Dologi kiadások</t>
  </si>
  <si>
    <t>Ellátottak pénzb. Juttatási</t>
  </si>
  <si>
    <t>Mük. Célú tám ÁH. Bel</t>
  </si>
  <si>
    <t>Mük. Célú tám ÁH. Kívül</t>
  </si>
  <si>
    <t>Tartalék</t>
  </si>
  <si>
    <t>Felhal. Célú kiadás</t>
  </si>
  <si>
    <t>KIADÁS</t>
  </si>
  <si>
    <t>Állami bevét</t>
  </si>
  <si>
    <t>Helyi adó</t>
  </si>
  <si>
    <t>Működési célú tám</t>
  </si>
  <si>
    <t>Felhalm. bevétel</t>
  </si>
  <si>
    <t>Működési bevétel</t>
  </si>
  <si>
    <t>Pénzma-radvány</t>
  </si>
  <si>
    <t>BEVÉTEL</t>
  </si>
  <si>
    <t>011130 Önkormányzatok  és önkorm.hivat.jogalkot. ált. ig tev.</t>
  </si>
  <si>
    <t>013320 Köztemető fentartás</t>
  </si>
  <si>
    <t>013350 Önkormányzati vagyonnal való gazdálk. kapcs. fe.</t>
  </si>
  <si>
    <t>018010 Önkormányzatok elszámmolási a központi költségvetéssel</t>
  </si>
  <si>
    <t xml:space="preserve"> </t>
  </si>
  <si>
    <t>064010 Közviágítás</t>
  </si>
  <si>
    <t>066010 Zöldterület- kezelés</t>
  </si>
  <si>
    <t>066020 Város-, községgazdálkodási egyéb szolgáltatások</t>
  </si>
  <si>
    <t>074031 Család és nővédelmi egészségügyi gondozás</t>
  </si>
  <si>
    <t>081030 Sportlétesítmények, edzőtáborok működtetése</t>
  </si>
  <si>
    <t>082092 Közművelődés- hagyományörzés</t>
  </si>
  <si>
    <t>084031 Civil szervezetek müködési támogatása</t>
  </si>
  <si>
    <t>096015 Gyermekétkeztetés köznevelési intézményben</t>
  </si>
  <si>
    <t>107051 Szociális étkezetetés</t>
  </si>
  <si>
    <t>107060 Egyéb szociális pénzbeli és természetbeni ellátás</t>
  </si>
  <si>
    <t>9000200 Önkormányzatok funkcióra nem sorolható bevétel</t>
  </si>
  <si>
    <t>Összesen:</t>
  </si>
  <si>
    <t>Önkormányzat összesen:</t>
  </si>
  <si>
    <t xml:space="preserve">Működési </t>
  </si>
  <si>
    <t>Felhalmozási</t>
  </si>
  <si>
    <t>Összesen</t>
  </si>
  <si>
    <t xml:space="preserve">Költségvetési bevételek </t>
  </si>
  <si>
    <t>Kölöltségvetési kiadások</t>
  </si>
  <si>
    <t>Költségvetési hiány (-)/többlet (+)</t>
  </si>
  <si>
    <t>Belső finanszirozás</t>
  </si>
  <si>
    <t>Irányítószervi támogatás bevétele</t>
  </si>
  <si>
    <t>ÁH belüli megeőlegezések</t>
  </si>
  <si>
    <t>ÁH bellüli megelőlegezések visszafizetése</t>
  </si>
  <si>
    <t>Irányítószerrvi támogatás folyósítása</t>
  </si>
  <si>
    <t>Külső forrásból finanszirozandó költségvetési hiány (hiány-, többlet +)</t>
  </si>
  <si>
    <t>Belső finanszirozási bevételek (pénzmaradvány)</t>
  </si>
  <si>
    <t>Belső finanszirozási kiadások</t>
  </si>
  <si>
    <t>Külső forrásból finasnzirozandó teljes hiány (hiány-, többlet +)</t>
  </si>
  <si>
    <t>Külső finanszirozási kiadások</t>
  </si>
  <si>
    <t>Egyenleg</t>
  </si>
  <si>
    <t>Bakonyszombathely Önkormányzat adósságot keletkeztető ügyletekből és kezességvállalásokból fennálló kötelezettségei</t>
  </si>
  <si>
    <t>Ezer forintban !</t>
  </si>
  <si>
    <t>Sor-szám</t>
  </si>
  <si>
    <t>MEGNEVEZÉS</t>
  </si>
  <si>
    <t>Évek</t>
  </si>
  <si>
    <t>Összesen
(F=C+D+E)</t>
  </si>
  <si>
    <t>E</t>
  </si>
  <si>
    <t>ÖSSZES KÖTELEZETTSÉG</t>
  </si>
  <si>
    <t>Bakonyszombathely Önkormányzat saját bevételeinek részletezése az adósságot keletkeztető ügyletből származó tárgyévi fizetési kötelezettség megállapításához</t>
  </si>
  <si>
    <t>Bevételi jogcímek</t>
  </si>
  <si>
    <t>Helyi adóból és a települési adóból származó bevétel</t>
  </si>
  <si>
    <t>Az önkormányzati vagyon és az önkormányzatot megillető vagyoni értékű jog értékesítéséből és hasznosításából származó bevétel</t>
  </si>
  <si>
    <t>Osztalék, koncessziós díj és hozambevétel</t>
  </si>
  <si>
    <t>Tárgyi eszköz és az immateriális jószág, részvény, részesedés, vállalat értékesítéséből vagy privatizációból származó bevétel</t>
  </si>
  <si>
    <t>Bírság-, pótlék- és díjbevétel</t>
  </si>
  <si>
    <t>Kezesség-,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</si>
  <si>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</si>
  <si>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</si>
  <si>
    <t>Fejlesztési cél leírása</t>
  </si>
  <si>
    <t>Fejlesztés várható kiadása</t>
  </si>
  <si>
    <t>ADÓSSÁGOT KELETKEZTETŐ ÜGYLETEK VÁRHATÓ EGYÜTTES ÖSSZEGE</t>
  </si>
  <si>
    <t xml:space="preserve">                               Adatok Ft-ban</t>
  </si>
  <si>
    <t xml:space="preserve">               TARTALÉKOK</t>
  </si>
  <si>
    <t>Céltartalék</t>
  </si>
  <si>
    <t xml:space="preserve">Működési célú </t>
  </si>
  <si>
    <t>Felhalmozáscélú</t>
  </si>
  <si>
    <t>Céltartalék összesen</t>
  </si>
  <si>
    <t>Általános Tartalék</t>
  </si>
  <si>
    <t>működési célú</t>
  </si>
  <si>
    <t>felhalmozás célú</t>
  </si>
  <si>
    <t>Általános tartalék összesen</t>
  </si>
  <si>
    <t>Beruházás  megnevezése</t>
  </si>
  <si>
    <t>Teljes költség</t>
  </si>
  <si>
    <t>Kivitelezés kezdési és befejezési éve</t>
  </si>
  <si>
    <t>F=(B-D-E)</t>
  </si>
  <si>
    <t>ÖSSZESEN:</t>
  </si>
  <si>
    <t>Feladat megnevezése</t>
  </si>
  <si>
    <t>Összes bevétel, kiadás</t>
  </si>
  <si>
    <t>Száma</t>
  </si>
  <si>
    <t>Kiemelt előirányzat, előirányzat megnevezése</t>
  </si>
  <si>
    <t>Előirányzat</t>
  </si>
  <si>
    <t>Éves tervezett létszám előirányzat (fő)</t>
  </si>
  <si>
    <t>Közfoglalkoztatottak létszáma (fő)</t>
  </si>
  <si>
    <t>02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</si>
  <si>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</si>
  <si>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</si>
  <si>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</si>
  <si>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</si>
  <si>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Kamatbevételek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</si>
  <si>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</si>
  <si>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</si>
  <si>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</si>
  <si>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</si>
  <si>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</si>
  <si>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</si>
  <si>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</si>
  <si>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</si>
  <si>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</si>
  <si>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</si>
  <si>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</si>
  <si>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</si>
  <si>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</si>
  <si>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</si>
  <si>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</si>
  <si>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</si>
  <si>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</si>
  <si>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</si>
  <si>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</si>
  <si>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</si>
  <si>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</si>
  <si>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</si>
  <si>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</si>
  <si>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 xml:space="preserve">  forintban </t>
  </si>
  <si>
    <t xml:space="preserve">  forintban</t>
  </si>
  <si>
    <t xml:space="preserve">forintban </t>
  </si>
  <si>
    <t>Rendelő felújítása</t>
  </si>
  <si>
    <t>Kisértékű te. Beszerzés (védőnő)</t>
  </si>
  <si>
    <t>Kisértékű te. Beszerzés (városgazd.)</t>
  </si>
  <si>
    <t>Működési tartalék</t>
  </si>
  <si>
    <t>Fejlesztési tartalék</t>
  </si>
  <si>
    <t>018030 Támogatási célú finanszirozási kiadások  (Bakonyszombathelyi Közös Önk. Hivatal)</t>
  </si>
  <si>
    <t xml:space="preserve">018030 Támogatási célú finanszirozási kiadások </t>
  </si>
  <si>
    <t>Lét-szám</t>
  </si>
  <si>
    <t>Kisértékű te. Beszerzés (önkormányzat)</t>
  </si>
  <si>
    <t>Előző évek maradványának igénybevétele</t>
  </si>
  <si>
    <t>2019. évi előirányzat</t>
  </si>
  <si>
    <t>2020. évi előirányzat BEVÉTELEK</t>
  </si>
  <si>
    <t xml:space="preserve">  Hosszú lejáratú  hitelek, kölcsönök felvétele</t>
  </si>
  <si>
    <t>Bakonyszomabathely Község Önkormányzat 2020. évi foglalkoztatott létszáma, működési és felhalmozási kiadások és bevételek egyenlege</t>
  </si>
  <si>
    <t>096025 Munkahelyi étkeztetés köznevelési intézményben</t>
  </si>
  <si>
    <t>041233 Hosszabb időtartamú közfoglalkoztatás</t>
  </si>
  <si>
    <t>Bakonyszombathely Község Önkormányzat 2020 évi költségvetési hiánya belső finanszirozásának bemutatása</t>
  </si>
  <si>
    <t>Bakonyszombathely Község Önkormányzat 2020 évi költségvetési hiánya külső finanszirozásának bemutatása</t>
  </si>
  <si>
    <t xml:space="preserve">2020 évi általános és céltartalék </t>
  </si>
  <si>
    <t>2020 évi fejlesztési célok</t>
  </si>
  <si>
    <t xml:space="preserve">Szenyviztelepen végzett  felújítás </t>
  </si>
  <si>
    <t>Óvoda-bölcsöde építés</t>
  </si>
  <si>
    <t>Művelődési ház felújtása</t>
  </si>
  <si>
    <t>Renault vásárlás</t>
  </si>
  <si>
    <t>Kisértékű te. Beszerzés (Konyha)</t>
  </si>
  <si>
    <t>Hivatal gázkazán csere</t>
  </si>
  <si>
    <t>Hosszú lejáratú hitel felvétele</t>
  </si>
  <si>
    <t>Külső finanszirozási bevételek (hitel)</t>
  </si>
  <si>
    <t>2020.évi előirányzat</t>
  </si>
  <si>
    <t>Bakonyszombathelyi Közös Önkormányzati Hivatal 2020. évi költségvetési mérlege</t>
  </si>
  <si>
    <t>Forintban!</t>
  </si>
  <si>
    <t>Január</t>
  </si>
  <si>
    <t>Február</t>
  </si>
  <si>
    <t>Március</t>
  </si>
  <si>
    <t>Április</t>
  </si>
  <si>
    <t>Május</t>
  </si>
  <si>
    <t>Június</t>
  </si>
  <si>
    <t>Július</t>
  </si>
  <si>
    <t>Auguszt.</t>
  </si>
  <si>
    <t>Szept.</t>
  </si>
  <si>
    <t>Okt.</t>
  </si>
  <si>
    <t>Nov.</t>
  </si>
  <si>
    <t>Dec.</t>
  </si>
  <si>
    <t>Nyitó pénzkészlet</t>
  </si>
  <si>
    <t>-----</t>
  </si>
  <si>
    <t>Működési célú támogatások ÁH-on belül</t>
  </si>
  <si>
    <t>Felhalmozási célú támogatások ÁH-on belül</t>
  </si>
  <si>
    <t>Finanszírozási bevételek</t>
  </si>
  <si>
    <t>Bevételek összesen:</t>
  </si>
  <si>
    <t>Ellátottak pénzbeli juttatása</t>
  </si>
  <si>
    <t>16.</t>
  </si>
  <si>
    <t>17.</t>
  </si>
  <si>
    <t>Kiadások összesen:</t>
  </si>
  <si>
    <t>22.</t>
  </si>
  <si>
    <t>Egyenleg (11-21)</t>
  </si>
  <si>
    <t>Saját bevétel és adósságot keletkeztető ügyletből eredő fizetési kötelezettség összegei</t>
  </si>
  <si>
    <t>ÖSSZESEN
F=(C+D+E)</t>
  </si>
  <si>
    <t>2021.</t>
  </si>
  <si>
    <t>2023.</t>
  </si>
  <si>
    <t>F</t>
  </si>
  <si>
    <t>01</t>
  </si>
  <si>
    <t>03</t>
  </si>
  <si>
    <t>04</t>
  </si>
  <si>
    <t>05</t>
  </si>
  <si>
    <t>06</t>
  </si>
  <si>
    <t>Saját bevételek (01+… .+06)</t>
  </si>
  <si>
    <t>07</t>
  </si>
  <si>
    <t xml:space="preserve">Saját bevételek  (07 sor)  50%-a </t>
  </si>
  <si>
    <t>08</t>
  </si>
  <si>
    <t>Hitel, kölcsön felvétele, átvállalása a folyósítás,
átvállalás napjától a végtörlesztés napjáig, és annak aktuális tőketartozása</t>
  </si>
  <si>
    <t>09</t>
  </si>
  <si>
    <t>A számvitelről szóló törvény (a továbbiakban: Szt.)
szerinti hitelviszonyt megtestesítő értékpapír forgalomba hozatala a forgalomba hozatal napjától a beváltás napjáig, kamatozó értékpapír esetén annak névértéke, egyéb értékpapír esetén annak vételára</t>
  </si>
  <si>
    <t>Váltó kibocsátása a kibocsátás napjától a beváltás
napjáig, és annak a váltóval kiváltott kötelezettséggel megegyező, kamatot nem tartalmazó értéke</t>
  </si>
  <si>
    <t>Az Szt. szerint pénzügyi lízing lízingbevevői félként
történő megkötése a lízing futamideje alatt, és a lízingszerződésben kikötött tőkerész hátralévő összege</t>
  </si>
  <si>
    <t>A visszavásárlási kötelezettség kikötésével megkötött
adásvételi szerződés eladói félként történő megkötése - ideértve az Szt. szerinti valódi penziós és óvadéki repóügyleteket is - a visszavásárlásig, és a kikötött visszavásárlási ár</t>
  </si>
  <si>
    <t>A szerződésben kapott, legalább háromszázhatvanöt
nap időtartamú halasztott fizetés, részletfizetés, és a még ki nem fizetett ellenérték</t>
  </si>
  <si>
    <t>hitelintézetek által, származékos műveletek 
különbözeteként az Államadósság Kezelő Központ Zrt.-nél (a továbbiakban: ÁKK Zrt.) elhelyezett fedezeti betétek, és azok összege</t>
  </si>
  <si>
    <t>Fizetési kötelezettség (09+…+15)</t>
  </si>
  <si>
    <t>Fizetési kötelezettséggel csökkentett saját bevétel (08-16)</t>
  </si>
  <si>
    <t>Bakonyszombathely Község Önkormányzat likviditási terve
2020. évre</t>
  </si>
  <si>
    <t>Bakonyszombathely Község Önkormányzat adósságot keletkeztető ügyleteiből eredő fizetési kötelezettségeinek bemutatása</t>
  </si>
  <si>
    <t>23.</t>
  </si>
  <si>
    <t>Hitel törlesztés</t>
  </si>
  <si>
    <t>Bakonyszombathelyi Óvoda és Bölcsöde építés</t>
  </si>
</sst>
</file>

<file path=xl/styles.xml><?xml version="1.0" encoding="utf-8"?>
<styleSheet xmlns="http://schemas.openxmlformats.org/spreadsheetml/2006/main">
  <numFmts count="17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_-* #,##0_-;\-* #,##0_-;_-* &quot;-&quot;_-;_-@_-"/>
    <numFmt numFmtId="165" formatCode="_-* #,##0.00_-;\-* #,##0.00_-;_-* &quot;-&quot;??_-;_-@_-"/>
    <numFmt numFmtId="166" formatCode="#,###"/>
    <numFmt numFmtId="167" formatCode="0\."/>
    <numFmt numFmtId="168" formatCode="_-* #,##0.00\ _F_t_-;\-* #,##0.00\ _F_t_-;_-* \-??\ _F_t_-;_-@_-"/>
    <numFmt numFmtId="169" formatCode="_-* #,##0\ _F_t_-;\-* #,##0\ _F_t_-;_-* \-??\ _F_t_-;_-@_-"/>
    <numFmt numFmtId="170" formatCode="mmm\ d/"/>
    <numFmt numFmtId="171" formatCode="#,##0\ _F_t"/>
    <numFmt numFmtId="172" formatCode="0&quot;.&quot;"/>
  </numFmts>
  <fonts count="68">
    <font>
      <sz val="10"/>
      <name val="Times New Roman CE"/>
      <family val="1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1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20"/>
      <name val="Times New Roman CE"/>
      <family val="1"/>
    </font>
    <font>
      <sz val="12"/>
      <name val="Times New Roman CE"/>
      <family val="1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sz val="9"/>
      <name val="Times New Roman CE"/>
      <family val="1"/>
    </font>
    <font>
      <b/>
      <sz val="12"/>
      <name val="Times New Roman CE"/>
      <family val="1"/>
    </font>
    <font>
      <sz val="9"/>
      <color indexed="17"/>
      <name val="Times New Roman CE"/>
      <family val="1"/>
    </font>
    <font>
      <sz val="10"/>
      <color indexed="17"/>
      <name val="Times New Roman CE"/>
      <family val="1"/>
    </font>
    <font>
      <b/>
      <i/>
      <sz val="9"/>
      <name val="Times New Roman CE"/>
      <family val="1"/>
    </font>
    <font>
      <b/>
      <i/>
      <sz val="10"/>
      <name val="Times New Roman CE"/>
      <family val="1"/>
    </font>
    <font>
      <b/>
      <sz val="9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1"/>
    </font>
    <font>
      <b/>
      <sz val="11"/>
      <name val="Times New Roman CE"/>
      <family val="1"/>
    </font>
    <font>
      <sz val="8"/>
      <name val="Times New Roman"/>
      <family val="1"/>
    </font>
    <font>
      <sz val="11"/>
      <name val="Times New Roman CE"/>
      <family val="1"/>
    </font>
    <font>
      <b/>
      <sz val="8"/>
      <name val="Times New Roman"/>
      <family val="1"/>
    </font>
    <font>
      <b/>
      <sz val="11"/>
      <name val="Times New Roman"/>
      <family val="1"/>
    </font>
    <font>
      <b/>
      <sz val="12"/>
      <color indexed="10"/>
      <name val="Times New Roman CE"/>
      <family val="1"/>
    </font>
    <font>
      <b/>
      <sz val="9"/>
      <name val="Times New Roman"/>
      <family val="1"/>
    </font>
    <font>
      <i/>
      <sz val="10"/>
      <name val="Times New Roman CE"/>
      <family val="1"/>
    </font>
    <font>
      <b/>
      <sz val="10"/>
      <name val="Times New Roman CE"/>
      <family val="1"/>
    </font>
    <font>
      <i/>
      <sz val="11"/>
      <name val="Times New Roman CE"/>
      <family val="1"/>
    </font>
    <font>
      <i/>
      <sz val="8"/>
      <name val="Times New Roman CE"/>
      <family val="1"/>
    </font>
    <font>
      <b/>
      <sz val="14"/>
      <name val="Times New Roman CE"/>
      <family val="1"/>
    </font>
    <font>
      <sz val="14"/>
      <name val="Times New Roman CE"/>
      <family val="1"/>
    </font>
    <font>
      <b/>
      <i/>
      <sz val="11"/>
      <name val="Times New Roman CE"/>
      <family val="1"/>
    </font>
    <font>
      <b/>
      <i/>
      <sz val="8"/>
      <name val="Times New Roman CE"/>
      <family val="1"/>
    </font>
    <font>
      <sz val="9"/>
      <name val="Times New Roman"/>
      <family val="1"/>
    </font>
    <font>
      <b/>
      <sz val="8"/>
      <name val="Arial CE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12"/>
      <name val="Arial"/>
      <family val="2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sz val="9"/>
      <name val="Arial"/>
      <family val="2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"/>
      <color indexed="8"/>
      <name val="Times New Roman"/>
      <family val="1"/>
    </font>
    <font>
      <sz val="7"/>
      <name val="Times New Roman CE"/>
      <family val="0"/>
    </font>
    <font>
      <sz val="8"/>
      <color indexed="8"/>
      <name val="Times New Roman"/>
      <family val="1"/>
    </font>
    <font>
      <sz val="7"/>
      <name val="Times New Roman"/>
      <family val="1"/>
    </font>
    <font>
      <sz val="7"/>
      <color indexed="8"/>
      <name val="Times New Roman"/>
      <family val="1"/>
    </font>
    <font>
      <sz val="10"/>
      <color indexed="8"/>
      <name val="Times New Roman"/>
      <family val="1"/>
    </font>
    <font>
      <sz val="7"/>
      <color indexed="63"/>
      <name val="Times New Roman"/>
      <family val="1"/>
    </font>
    <font>
      <sz val="7"/>
      <color rgb="FF222222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6"/>
        <bgColor indexed="64"/>
      </patternFill>
    </fill>
  </fills>
  <borders count="1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medium"/>
    </border>
  </borders>
  <cellStyleXfs count="6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3" fillId="2" borderId="0" applyNumberFormat="0" applyBorder="0" applyAlignment="0" applyProtection="0"/>
    <xf numFmtId="0" fontId="3" fillId="13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3" fillId="11" borderId="0" applyNumberFormat="0" applyBorder="0" applyAlignment="0" applyProtection="0"/>
    <xf numFmtId="0" fontId="3" fillId="10" borderId="0" applyNumberFormat="0" applyBorder="0" applyAlignment="0" applyProtection="0"/>
    <xf numFmtId="0" fontId="3" fillId="2" borderId="0" applyNumberFormat="0" applyBorder="0" applyAlignment="0" applyProtection="0"/>
    <xf numFmtId="0" fontId="3" fillId="5" borderId="0" applyNumberFormat="0" applyBorder="0" applyAlignment="0" applyProtection="0"/>
    <xf numFmtId="0" fontId="4" fillId="11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14" borderId="5" applyNumberFormat="0" applyAlignment="0" applyProtection="0"/>
    <xf numFmtId="168" fontId="0" fillId="0" borderId="0" applyFill="0" applyBorder="0" applyAlignment="0" applyProtection="0"/>
    <xf numFmtId="41" fontId="1" fillId="0" borderId="0" applyFill="0" applyBorder="0" applyAlignment="0" applyProtection="0"/>
    <xf numFmtId="43" fontId="2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0" fillId="6" borderId="7" applyNumberFormat="0" applyAlignment="0" applyProtection="0"/>
    <xf numFmtId="0" fontId="13" fillId="15" borderId="0" applyNumberFormat="0" applyBorder="0" applyAlignment="0" applyProtection="0"/>
    <xf numFmtId="0" fontId="14" fillId="16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0">
      <alignment/>
      <protection/>
    </xf>
    <xf numFmtId="0" fontId="17" fillId="0" borderId="0">
      <alignment/>
      <protection/>
    </xf>
    <xf numFmtId="0" fontId="21" fillId="0" borderId="9" applyNumberFormat="0" applyFill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18" fillId="17" borderId="0" applyNumberFormat="0" applyBorder="0" applyAlignment="0" applyProtection="0"/>
    <xf numFmtId="0" fontId="19" fillId="11" borderId="0" applyNumberFormat="0" applyBorder="0" applyAlignment="0" applyProtection="0"/>
    <xf numFmtId="0" fontId="20" fillId="16" borderId="1" applyNumberFormat="0" applyAlignment="0" applyProtection="0"/>
    <xf numFmtId="9" fontId="1" fillId="0" borderId="0" applyFill="0" applyBorder="0" applyAlignment="0" applyProtection="0"/>
  </cellStyleXfs>
  <cellXfs count="514">
    <xf numFmtId="0" fontId="0" fillId="0" borderId="0" xfId="0" applyAlignment="1">
      <alignment/>
    </xf>
    <xf numFmtId="0" fontId="22" fillId="0" borderId="0" xfId="0" applyFont="1" applyAlignment="1">
      <alignment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17" fillId="0" borderId="0" xfId="57">
      <alignment/>
      <protection/>
    </xf>
    <xf numFmtId="0" fontId="17" fillId="0" borderId="0" xfId="57" applyAlignment="1">
      <alignment horizontal="right" vertical="center" indent="1"/>
      <protection/>
    </xf>
    <xf numFmtId="0" fontId="27" fillId="0" borderId="10" xfId="0" applyFont="1" applyBorder="1" applyAlignment="1">
      <alignment horizontal="right" vertical="center"/>
    </xf>
    <xf numFmtId="0" fontId="28" fillId="0" borderId="11" xfId="57" applyFont="1" applyBorder="1" applyAlignment="1">
      <alignment horizontal="center" vertical="center" wrapText="1"/>
      <protection/>
    </xf>
    <xf numFmtId="0" fontId="28" fillId="0" borderId="12" xfId="57" applyFont="1" applyBorder="1" applyAlignment="1">
      <alignment horizontal="center" vertical="center" wrapText="1"/>
      <protection/>
    </xf>
    <xf numFmtId="0" fontId="28" fillId="0" borderId="13" xfId="57" applyFont="1" applyBorder="1" applyAlignment="1">
      <alignment horizontal="center" vertical="center" wrapText="1"/>
      <protection/>
    </xf>
    <xf numFmtId="0" fontId="29" fillId="0" borderId="14" xfId="57" applyFont="1" applyBorder="1" applyAlignment="1">
      <alignment horizontal="center" vertical="center" wrapText="1"/>
      <protection/>
    </xf>
    <xf numFmtId="0" fontId="29" fillId="0" borderId="15" xfId="57" applyFont="1" applyBorder="1" applyAlignment="1">
      <alignment horizontal="center" vertical="center" wrapText="1"/>
      <protection/>
    </xf>
    <xf numFmtId="0" fontId="29" fillId="0" borderId="16" xfId="57" applyFont="1" applyBorder="1" applyAlignment="1">
      <alignment horizontal="center" vertical="center" wrapText="1"/>
      <protection/>
    </xf>
    <xf numFmtId="0" fontId="30" fillId="0" borderId="0" xfId="57" applyFont="1">
      <alignment/>
      <protection/>
    </xf>
    <xf numFmtId="0" fontId="29" fillId="0" borderId="11" xfId="57" applyFont="1" applyBorder="1" applyAlignment="1">
      <alignment horizontal="left" vertical="center" wrapText="1" indent="1"/>
      <protection/>
    </xf>
    <xf numFmtId="0" fontId="29" fillId="0" borderId="12" xfId="57" applyFont="1" applyBorder="1" applyAlignment="1">
      <alignment horizontal="left" vertical="center" wrapText="1" indent="1"/>
      <protection/>
    </xf>
    <xf numFmtId="166" fontId="31" fillId="0" borderId="13" xfId="57" applyNumberFormat="1" applyFont="1" applyBorder="1" applyAlignment="1">
      <alignment horizontal="right" vertical="center" wrapText="1" indent="1"/>
      <protection/>
    </xf>
    <xf numFmtId="0" fontId="0" fillId="0" borderId="0" xfId="57" applyFont="1">
      <alignment/>
      <protection/>
    </xf>
    <xf numFmtId="49" fontId="30" fillId="0" borderId="17" xfId="57" applyNumberFormat="1" applyFont="1" applyBorder="1" applyAlignment="1">
      <alignment horizontal="left" vertical="center" wrapText="1" indent="1"/>
      <protection/>
    </xf>
    <xf numFmtId="0" fontId="32" fillId="0" borderId="18" xfId="0" applyFont="1" applyBorder="1" applyAlignment="1">
      <alignment horizontal="left" wrapText="1" indent="1"/>
    </xf>
    <xf numFmtId="166" fontId="33" fillId="0" borderId="19" xfId="57" applyNumberFormat="1" applyFont="1" applyBorder="1" applyAlignment="1" applyProtection="1">
      <alignment horizontal="right" vertical="center" wrapText="1" indent="1"/>
      <protection locked="0"/>
    </xf>
    <xf numFmtId="49" fontId="30" fillId="0" borderId="20" xfId="57" applyNumberFormat="1" applyFont="1" applyBorder="1" applyAlignment="1">
      <alignment horizontal="left" vertical="center" wrapText="1" indent="1"/>
      <protection/>
    </xf>
    <xf numFmtId="0" fontId="32" fillId="0" borderId="21" xfId="0" applyFont="1" applyBorder="1" applyAlignment="1">
      <alignment horizontal="left" wrapText="1" indent="1"/>
    </xf>
    <xf numFmtId="166" fontId="33" fillId="0" borderId="22" xfId="57" applyNumberFormat="1" applyFont="1" applyBorder="1" applyAlignment="1" applyProtection="1">
      <alignment horizontal="right" vertical="center" wrapText="1" indent="1"/>
      <protection locked="0"/>
    </xf>
    <xf numFmtId="0" fontId="32" fillId="0" borderId="21" xfId="0" applyFont="1" applyBorder="1" applyAlignment="1">
      <alignment horizontal="left" vertical="center" wrapText="1" indent="1"/>
    </xf>
    <xf numFmtId="49" fontId="30" fillId="0" borderId="23" xfId="57" applyNumberFormat="1" applyFont="1" applyBorder="1" applyAlignment="1">
      <alignment horizontal="left" vertical="center" wrapText="1" indent="1"/>
      <protection/>
    </xf>
    <xf numFmtId="0" fontId="32" fillId="0" borderId="24" xfId="0" applyFont="1" applyBorder="1" applyAlignment="1">
      <alignment horizontal="left" vertical="center" wrapText="1" indent="1"/>
    </xf>
    <xf numFmtId="0" fontId="34" fillId="0" borderId="12" xfId="0" applyFont="1" applyBorder="1" applyAlignment="1">
      <alignment horizontal="left" vertical="center" wrapText="1" indent="1"/>
    </xf>
    <xf numFmtId="166" fontId="33" fillId="0" borderId="25" xfId="57" applyNumberFormat="1" applyFont="1" applyBorder="1" applyAlignment="1" applyProtection="1">
      <alignment horizontal="right" vertical="center" wrapText="1" indent="1"/>
      <protection locked="0"/>
    </xf>
    <xf numFmtId="0" fontId="32" fillId="0" borderId="24" xfId="0" applyFont="1" applyBorder="1" applyAlignment="1">
      <alignment horizontal="left" wrapText="1" indent="1"/>
    </xf>
    <xf numFmtId="0" fontId="32" fillId="0" borderId="24" xfId="0" applyFont="1" applyBorder="1" applyAlignment="1">
      <alignment horizontal="left" indent="1"/>
    </xf>
    <xf numFmtId="0" fontId="29" fillId="0" borderId="11" xfId="57" applyFont="1" applyBorder="1" applyAlignment="1">
      <alignment horizontal="left" vertical="center" wrapText="1"/>
      <protection/>
    </xf>
    <xf numFmtId="0" fontId="34" fillId="0" borderId="11" xfId="0" applyFont="1" applyBorder="1" applyAlignment="1">
      <alignment vertical="center" wrapText="1"/>
    </xf>
    <xf numFmtId="0" fontId="32" fillId="0" borderId="24" xfId="0" applyFont="1" applyBorder="1" applyAlignment="1">
      <alignment vertical="center" wrapText="1"/>
    </xf>
    <xf numFmtId="0" fontId="32" fillId="0" borderId="17" xfId="0" applyFont="1" applyBorder="1" applyAlignment="1">
      <alignment wrapText="1"/>
    </xf>
    <xf numFmtId="0" fontId="32" fillId="0" borderId="20" xfId="0" applyFont="1" applyBorder="1" applyAlignment="1">
      <alignment wrapText="1"/>
    </xf>
    <xf numFmtId="166" fontId="31" fillId="0" borderId="13" xfId="57" applyNumberFormat="1" applyFont="1" applyBorder="1" applyAlignment="1" applyProtection="1">
      <alignment horizontal="right" vertical="center" wrapText="1" indent="1"/>
      <protection locked="0"/>
    </xf>
    <xf numFmtId="0" fontId="34" fillId="0" borderId="12" xfId="0" applyFont="1" applyBorder="1" applyAlignment="1">
      <alignment wrapText="1"/>
    </xf>
    <xf numFmtId="0" fontId="34" fillId="0" borderId="26" xfId="0" applyFont="1" applyBorder="1" applyAlignment="1">
      <alignment vertical="center" wrapText="1"/>
    </xf>
    <xf numFmtId="0" fontId="34" fillId="0" borderId="27" xfId="0" applyFont="1" applyBorder="1" applyAlignment="1">
      <alignment wrapText="1"/>
    </xf>
    <xf numFmtId="0" fontId="23" fillId="0" borderId="0" xfId="57" applyFont="1" applyAlignment="1">
      <alignment horizontal="center" vertical="center" wrapText="1"/>
      <protection/>
    </xf>
    <xf numFmtId="0" fontId="23" fillId="0" borderId="0" xfId="57" applyFont="1" applyAlignment="1">
      <alignment vertical="center" wrapText="1"/>
      <protection/>
    </xf>
    <xf numFmtId="166" fontId="23" fillId="0" borderId="0" xfId="57" applyNumberFormat="1" applyFont="1" applyAlignment="1">
      <alignment horizontal="right" vertical="center" wrapText="1" indent="1"/>
      <protection/>
    </xf>
    <xf numFmtId="0" fontId="27" fillId="0" borderId="10" xfId="0" applyFont="1" applyBorder="1" applyAlignment="1">
      <alignment horizontal="right"/>
    </xf>
    <xf numFmtId="0" fontId="29" fillId="0" borderId="11" xfId="57" applyFont="1" applyBorder="1" applyAlignment="1">
      <alignment horizontal="center" vertical="center" wrapText="1"/>
      <protection/>
    </xf>
    <xf numFmtId="0" fontId="29" fillId="0" borderId="12" xfId="57" applyFont="1" applyBorder="1" applyAlignment="1">
      <alignment horizontal="center" vertical="center" wrapText="1"/>
      <protection/>
    </xf>
    <xf numFmtId="0" fontId="29" fillId="0" borderId="13" xfId="57" applyFont="1" applyBorder="1" applyAlignment="1">
      <alignment horizontal="center" vertical="center" wrapText="1"/>
      <protection/>
    </xf>
    <xf numFmtId="0" fontId="29" fillId="0" borderId="14" xfId="57" applyFont="1" applyBorder="1" applyAlignment="1">
      <alignment horizontal="left" vertical="center" wrapText="1" indent="1"/>
      <protection/>
    </xf>
    <xf numFmtId="0" fontId="29" fillId="0" borderId="15" xfId="57" applyFont="1" applyBorder="1" applyAlignment="1">
      <alignment vertical="center" wrapText="1"/>
      <protection/>
    </xf>
    <xf numFmtId="166" fontId="31" fillId="0" borderId="16" xfId="57" applyNumberFormat="1" applyFont="1" applyBorder="1" applyAlignment="1">
      <alignment horizontal="right" vertical="center" wrapText="1" indent="1"/>
      <protection/>
    </xf>
    <xf numFmtId="49" fontId="30" fillId="0" borderId="28" xfId="57" applyNumberFormat="1" applyFont="1" applyBorder="1" applyAlignment="1">
      <alignment horizontal="left" vertical="center" wrapText="1" indent="1"/>
      <protection/>
    </xf>
    <xf numFmtId="0" fontId="30" fillId="0" borderId="29" xfId="57" applyFont="1" applyBorder="1" applyAlignment="1">
      <alignment horizontal="left" vertical="center" wrapText="1" indent="1"/>
      <protection/>
    </xf>
    <xf numFmtId="166" fontId="33" fillId="0" borderId="30" xfId="57" applyNumberFormat="1" applyFont="1" applyBorder="1" applyAlignment="1" applyProtection="1">
      <alignment horizontal="right" vertical="center" wrapText="1" indent="1"/>
      <protection locked="0"/>
    </xf>
    <xf numFmtId="0" fontId="30" fillId="0" borderId="21" xfId="57" applyFont="1" applyBorder="1" applyAlignment="1">
      <alignment horizontal="left" vertical="center" wrapText="1" indent="1"/>
      <protection/>
    </xf>
    <xf numFmtId="0" fontId="30" fillId="0" borderId="31" xfId="57" applyFont="1" applyBorder="1" applyAlignment="1">
      <alignment horizontal="left" vertical="center" wrapText="1" indent="1"/>
      <protection/>
    </xf>
    <xf numFmtId="0" fontId="30" fillId="0" borderId="0" xfId="57" applyFont="1" applyAlignment="1">
      <alignment horizontal="left" vertical="center" wrapText="1" indent="1"/>
      <protection/>
    </xf>
    <xf numFmtId="0" fontId="30" fillId="0" borderId="24" xfId="57" applyFont="1" applyBorder="1" applyAlignment="1">
      <alignment horizontal="left" vertical="center" wrapText="1" indent="6"/>
      <protection/>
    </xf>
    <xf numFmtId="0" fontId="30" fillId="0" borderId="21" xfId="57" applyFont="1" applyBorder="1" applyAlignment="1">
      <alignment horizontal="left" indent="6"/>
      <protection/>
    </xf>
    <xf numFmtId="0" fontId="30" fillId="0" borderId="21" xfId="57" applyFont="1" applyBorder="1" applyAlignment="1">
      <alignment horizontal="left" vertical="center" wrapText="1" indent="6"/>
      <protection/>
    </xf>
    <xf numFmtId="49" fontId="30" fillId="0" borderId="32" xfId="57" applyNumberFormat="1" applyFont="1" applyBorder="1" applyAlignment="1">
      <alignment horizontal="left" vertical="center" wrapText="1" indent="1"/>
      <protection/>
    </xf>
    <xf numFmtId="49" fontId="30" fillId="0" borderId="33" xfId="57" applyNumberFormat="1" applyFont="1" applyBorder="1" applyAlignment="1">
      <alignment horizontal="left" vertical="center" wrapText="1" indent="1"/>
      <protection/>
    </xf>
    <xf numFmtId="0" fontId="30" fillId="0" borderId="34" xfId="57" applyFont="1" applyBorder="1" applyAlignment="1">
      <alignment horizontal="left" vertical="center" wrapText="1" indent="7"/>
      <protection/>
    </xf>
    <xf numFmtId="166" fontId="33" fillId="0" borderId="35" xfId="57" applyNumberFormat="1" applyFont="1" applyBorder="1" applyAlignment="1" applyProtection="1">
      <alignment horizontal="right" vertical="center" wrapText="1" indent="1"/>
      <protection locked="0"/>
    </xf>
    <xf numFmtId="0" fontId="29" fillId="0" borderId="26" xfId="57" applyFont="1" applyBorder="1" applyAlignment="1">
      <alignment horizontal="left" vertical="center" wrapText="1" indent="1"/>
      <protection/>
    </xf>
    <xf numFmtId="0" fontId="29" fillId="0" borderId="27" xfId="57" applyFont="1" applyBorder="1" applyAlignment="1">
      <alignment vertical="center" wrapText="1"/>
      <protection/>
    </xf>
    <xf numFmtId="166" fontId="31" fillId="0" borderId="36" xfId="57" applyNumberFormat="1" applyFont="1" applyBorder="1" applyAlignment="1">
      <alignment horizontal="right" vertical="center" wrapText="1" indent="1"/>
      <protection/>
    </xf>
    <xf numFmtId="0" fontId="30" fillId="0" borderId="24" xfId="57" applyFont="1" applyBorder="1" applyAlignment="1">
      <alignment horizontal="left" vertical="center" wrapText="1" indent="1"/>
      <protection/>
    </xf>
    <xf numFmtId="166" fontId="33" fillId="0" borderId="37" xfId="57" applyNumberFormat="1" applyFont="1" applyBorder="1" applyAlignment="1" applyProtection="1">
      <alignment horizontal="right" vertical="center" wrapText="1" indent="1"/>
      <protection locked="0"/>
    </xf>
    <xf numFmtId="0" fontId="30" fillId="0" borderId="18" xfId="57" applyFont="1" applyBorder="1" applyAlignment="1">
      <alignment horizontal="left" vertical="center" wrapText="1" indent="6"/>
      <protection/>
    </xf>
    <xf numFmtId="166" fontId="33" fillId="0" borderId="38" xfId="57" applyNumberFormat="1" applyFont="1" applyBorder="1" applyAlignment="1" applyProtection="1">
      <alignment horizontal="right" vertical="center" wrapText="1" indent="1"/>
      <protection locked="0"/>
    </xf>
    <xf numFmtId="0" fontId="30" fillId="0" borderId="18" xfId="57" applyFont="1" applyBorder="1" applyAlignment="1">
      <alignment horizontal="left" vertical="center" wrapText="1" indent="1"/>
      <protection/>
    </xf>
    <xf numFmtId="0" fontId="30" fillId="0" borderId="39" xfId="57" applyFont="1" applyBorder="1" applyAlignment="1">
      <alignment horizontal="left" vertical="center" wrapText="1" indent="1"/>
      <protection/>
    </xf>
    <xf numFmtId="166" fontId="35" fillId="0" borderId="13" xfId="0" applyNumberFormat="1" applyFont="1" applyBorder="1" applyAlignment="1">
      <alignment horizontal="right" vertical="center" wrapText="1" indent="1"/>
    </xf>
    <xf numFmtId="166" fontId="35" fillId="0" borderId="13" xfId="0" applyNumberFormat="1" applyFont="1" applyBorder="1" applyAlignment="1" applyProtection="1">
      <alignment horizontal="right" vertical="center" wrapText="1" indent="1"/>
      <protection locked="0"/>
    </xf>
    <xf numFmtId="0" fontId="36" fillId="0" borderId="0" xfId="57" applyFont="1">
      <alignment/>
      <protection/>
    </xf>
    <xf numFmtId="0" fontId="23" fillId="0" borderId="0" xfId="57" applyFont="1">
      <alignment/>
      <protection/>
    </xf>
    <xf numFmtId="0" fontId="34" fillId="0" borderId="26" xfId="0" applyFont="1" applyBorder="1" applyAlignment="1">
      <alignment horizontal="left" vertical="center" wrapText="1" indent="1"/>
    </xf>
    <xf numFmtId="0" fontId="37" fillId="0" borderId="27" xfId="0" applyFont="1" applyBorder="1" applyAlignment="1">
      <alignment horizontal="left" vertical="center" wrapText="1" indent="1"/>
    </xf>
    <xf numFmtId="0" fontId="29" fillId="0" borderId="12" xfId="57" applyFont="1" applyBorder="1" applyAlignment="1">
      <alignment vertical="center" wrapText="1"/>
      <protection/>
    </xf>
    <xf numFmtId="166" fontId="0" fillId="0" borderId="0" xfId="0" applyNumberFormat="1" applyAlignment="1">
      <alignment vertical="center" wrapText="1"/>
    </xf>
    <xf numFmtId="166" fontId="0" fillId="0" borderId="0" xfId="0" applyNumberFormat="1" applyAlignment="1">
      <alignment horizontal="center" vertical="center" wrapText="1"/>
    </xf>
    <xf numFmtId="166" fontId="27" fillId="0" borderId="0" xfId="0" applyNumberFormat="1" applyFont="1" applyAlignment="1">
      <alignment horizontal="right" vertical="center"/>
    </xf>
    <xf numFmtId="166" fontId="28" fillId="0" borderId="11" xfId="0" applyNumberFormat="1" applyFont="1" applyBorder="1" applyAlignment="1">
      <alignment horizontal="center" vertical="center" wrapText="1"/>
    </xf>
    <xf numFmtId="166" fontId="28" fillId="0" borderId="12" xfId="0" applyNumberFormat="1" applyFont="1" applyBorder="1" applyAlignment="1">
      <alignment horizontal="center" vertical="center" wrapText="1"/>
    </xf>
    <xf numFmtId="166" fontId="28" fillId="0" borderId="13" xfId="0" applyNumberFormat="1" applyFont="1" applyBorder="1" applyAlignment="1">
      <alignment horizontal="center" vertical="center" wrapText="1"/>
    </xf>
    <xf numFmtId="166" fontId="39" fillId="0" borderId="0" xfId="0" applyNumberFormat="1" applyFont="1" applyAlignment="1">
      <alignment horizontal="center" vertical="center" wrapText="1"/>
    </xf>
    <xf numFmtId="166" fontId="29" fillId="0" borderId="40" xfId="0" applyNumberFormat="1" applyFont="1" applyBorder="1" applyAlignment="1">
      <alignment horizontal="center" vertical="center" wrapText="1"/>
    </xf>
    <xf numFmtId="166" fontId="29" fillId="0" borderId="11" xfId="0" applyNumberFormat="1" applyFont="1" applyBorder="1" applyAlignment="1">
      <alignment horizontal="center" vertical="center" wrapText="1"/>
    </xf>
    <xf numFmtId="166" fontId="29" fillId="0" borderId="12" xfId="0" applyNumberFormat="1" applyFont="1" applyBorder="1" applyAlignment="1">
      <alignment horizontal="center" vertical="center" wrapText="1"/>
    </xf>
    <xf numFmtId="166" fontId="29" fillId="0" borderId="13" xfId="0" applyNumberFormat="1" applyFont="1" applyBorder="1" applyAlignment="1">
      <alignment horizontal="center" vertical="center" wrapText="1"/>
    </xf>
    <xf numFmtId="166" fontId="29" fillId="0" borderId="0" xfId="0" applyNumberFormat="1" applyFont="1" applyAlignment="1">
      <alignment horizontal="center" vertical="center" wrapText="1"/>
    </xf>
    <xf numFmtId="166" fontId="0" fillId="0" borderId="41" xfId="0" applyNumberFormat="1" applyBorder="1" applyAlignment="1">
      <alignment horizontal="left" vertical="center" wrapText="1" indent="1"/>
    </xf>
    <xf numFmtId="166" fontId="30" fillId="0" borderId="17" xfId="0" applyNumberFormat="1" applyFont="1" applyBorder="1" applyAlignment="1">
      <alignment horizontal="left" vertical="center" wrapText="1" indent="1"/>
    </xf>
    <xf numFmtId="166" fontId="0" fillId="0" borderId="42" xfId="0" applyNumberFormat="1" applyBorder="1" applyAlignment="1">
      <alignment horizontal="left" vertical="center" wrapText="1" indent="1"/>
    </xf>
    <xf numFmtId="166" fontId="30" fillId="0" borderId="20" xfId="0" applyNumberFormat="1" applyFont="1" applyBorder="1" applyAlignment="1">
      <alignment horizontal="left" vertical="center" wrapText="1" indent="1"/>
    </xf>
    <xf numFmtId="166" fontId="30" fillId="0" borderId="43" xfId="0" applyNumberFormat="1" applyFont="1" applyBorder="1" applyAlignment="1">
      <alignment horizontal="left" vertical="center" wrapText="1" indent="1"/>
    </xf>
    <xf numFmtId="166" fontId="30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30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30" fillId="0" borderId="23" xfId="0" applyNumberFormat="1" applyFont="1" applyBorder="1" applyAlignment="1" applyProtection="1">
      <alignment horizontal="left" vertical="center" wrapText="1" indent="1"/>
      <protection locked="0"/>
    </xf>
    <xf numFmtId="166" fontId="39" fillId="0" borderId="40" xfId="0" applyNumberFormat="1" applyFont="1" applyBorder="1" applyAlignment="1">
      <alignment horizontal="left" vertical="center" wrapText="1" indent="1"/>
    </xf>
    <xf numFmtId="166" fontId="29" fillId="0" borderId="11" xfId="0" applyNumberFormat="1" applyFont="1" applyBorder="1" applyAlignment="1">
      <alignment horizontal="left" vertical="center" wrapText="1" indent="1"/>
    </xf>
    <xf numFmtId="166" fontId="29" fillId="0" borderId="12" xfId="0" applyNumberFormat="1" applyFont="1" applyBorder="1" applyAlignment="1">
      <alignment horizontal="right" vertical="center" wrapText="1" indent="1"/>
    </xf>
    <xf numFmtId="166" fontId="29" fillId="0" borderId="13" xfId="0" applyNumberFormat="1" applyFont="1" applyBorder="1" applyAlignment="1">
      <alignment horizontal="right" vertical="center" wrapText="1" indent="1"/>
    </xf>
    <xf numFmtId="166" fontId="0" fillId="0" borderId="45" xfId="0" applyNumberFormat="1" applyBorder="1" applyAlignment="1">
      <alignment horizontal="left" vertical="center" wrapText="1" indent="1"/>
    </xf>
    <xf numFmtId="166" fontId="30" fillId="0" borderId="32" xfId="0" applyNumberFormat="1" applyFont="1" applyBorder="1" applyAlignment="1">
      <alignment horizontal="left" vertical="center" wrapText="1" indent="1"/>
    </xf>
    <xf numFmtId="166" fontId="41" fillId="0" borderId="21" xfId="0" applyNumberFormat="1" applyFont="1" applyBorder="1" applyAlignment="1">
      <alignment horizontal="right" vertical="center" wrapText="1" indent="1"/>
    </xf>
    <xf numFmtId="166" fontId="39" fillId="0" borderId="11" xfId="0" applyNumberFormat="1" applyFont="1" applyBorder="1" applyAlignment="1">
      <alignment horizontal="left" vertical="center" wrapText="1" indent="1"/>
    </xf>
    <xf numFmtId="166" fontId="39" fillId="0" borderId="46" xfId="0" applyNumberFormat="1" applyFont="1" applyBorder="1" applyAlignment="1">
      <alignment horizontal="right" vertical="center" wrapText="1" indent="1"/>
    </xf>
    <xf numFmtId="166" fontId="30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30" fillId="0" borderId="19" xfId="0" applyNumberFormat="1" applyFont="1" applyBorder="1" applyAlignment="1" applyProtection="1">
      <alignment horizontal="right" vertical="center" wrapText="1" indent="1"/>
      <protection locked="0"/>
    </xf>
    <xf numFmtId="166" fontId="30" fillId="0" borderId="22" xfId="0" applyNumberFormat="1" applyFont="1" applyBorder="1" applyAlignment="1" applyProtection="1">
      <alignment horizontal="right" vertical="center" wrapText="1" indent="1"/>
      <protection locked="0"/>
    </xf>
    <xf numFmtId="166" fontId="41" fillId="0" borderId="32" xfId="0" applyNumberFormat="1" applyFont="1" applyBorder="1" applyAlignment="1">
      <alignment horizontal="left" vertical="center" wrapText="1" indent="1"/>
    </xf>
    <xf numFmtId="166" fontId="41" fillId="0" borderId="18" xfId="0" applyNumberFormat="1" applyFont="1" applyBorder="1" applyAlignment="1">
      <alignment horizontal="right" vertical="center" wrapText="1" indent="1"/>
    </xf>
    <xf numFmtId="166" fontId="30" fillId="0" borderId="20" xfId="0" applyNumberFormat="1" applyFont="1" applyBorder="1" applyAlignment="1">
      <alignment horizontal="left" vertical="center" wrapText="1" indent="2"/>
    </xf>
    <xf numFmtId="166" fontId="30" fillId="0" borderId="21" xfId="0" applyNumberFormat="1" applyFont="1" applyBorder="1" applyAlignment="1">
      <alignment horizontal="left" vertical="center" wrapText="1" indent="2"/>
    </xf>
    <xf numFmtId="166" fontId="41" fillId="0" borderId="21" xfId="0" applyNumberFormat="1" applyFont="1" applyBorder="1" applyAlignment="1">
      <alignment horizontal="left" vertical="center" wrapText="1" indent="1"/>
    </xf>
    <xf numFmtId="166" fontId="30" fillId="0" borderId="17" xfId="0" applyNumberFormat="1" applyFont="1" applyBorder="1" applyAlignment="1" applyProtection="1">
      <alignment horizontal="left" vertical="center" wrapText="1" indent="1"/>
      <protection locked="0"/>
    </xf>
    <xf numFmtId="0" fontId="42" fillId="0" borderId="0" xfId="0" applyFont="1" applyAlignment="1">
      <alignment/>
    </xf>
    <xf numFmtId="0" fontId="36" fillId="0" borderId="0" xfId="0" applyFont="1" applyAlignment="1">
      <alignment horizontal="center"/>
    </xf>
    <xf numFmtId="3" fontId="22" fillId="0" borderId="0" xfId="0" applyNumberFormat="1" applyFont="1" applyAlignment="1">
      <alignment horizontal="right" indent="1"/>
    </xf>
    <xf numFmtId="0" fontId="22" fillId="0" borderId="0" xfId="0" applyFont="1" applyAlignment="1">
      <alignment horizontal="right" indent="1"/>
    </xf>
    <xf numFmtId="3" fontId="28" fillId="0" borderId="0" xfId="0" applyNumberFormat="1" applyFont="1" applyAlignment="1">
      <alignment horizontal="right" indent="1"/>
    </xf>
    <xf numFmtId="0" fontId="0" fillId="0" borderId="0" xfId="0" applyAlignment="1">
      <alignment horizontal="center"/>
    </xf>
    <xf numFmtId="0" fontId="43" fillId="0" borderId="0" xfId="0" applyFont="1" applyAlignment="1">
      <alignment horizontal="center"/>
    </xf>
    <xf numFmtId="0" fontId="0" fillId="0" borderId="40" xfId="0" applyBorder="1" applyAlignment="1">
      <alignment/>
    </xf>
    <xf numFmtId="0" fontId="39" fillId="0" borderId="40" xfId="0" applyFont="1" applyBorder="1" applyAlignment="1">
      <alignment/>
    </xf>
    <xf numFmtId="0" fontId="17" fillId="0" borderId="47" xfId="0" applyFont="1" applyBorder="1" applyAlignment="1">
      <alignment horizontal="center" vertical="center"/>
    </xf>
    <xf numFmtId="0" fontId="0" fillId="0" borderId="40" xfId="0" applyBorder="1" applyAlignment="1">
      <alignment horizontal="center" vertical="center" wrapText="1"/>
    </xf>
    <xf numFmtId="0" fontId="0" fillId="0" borderId="40" xfId="0" applyBorder="1" applyAlignment="1">
      <alignment horizontal="center" wrapText="1"/>
    </xf>
    <xf numFmtId="0" fontId="39" fillId="0" borderId="40" xfId="0" applyFont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17" fillId="0" borderId="42" xfId="0" applyFont="1" applyBorder="1" applyAlignment="1">
      <alignment wrapText="1"/>
    </xf>
    <xf numFmtId="0" fontId="0" fillId="0" borderId="47" xfId="0" applyBorder="1" applyAlignment="1">
      <alignment horizontal="center"/>
    </xf>
    <xf numFmtId="3" fontId="22" fillId="0" borderId="48" xfId="0" applyNumberFormat="1" applyFont="1" applyBorder="1" applyAlignment="1">
      <alignment/>
    </xf>
    <xf numFmtId="3" fontId="22" fillId="0" borderId="18" xfId="0" applyNumberFormat="1" applyFont="1" applyBorder="1" applyAlignment="1">
      <alignment/>
    </xf>
    <xf numFmtId="3" fontId="22" fillId="0" borderId="49" xfId="0" applyNumberFormat="1" applyFont="1" applyBorder="1" applyAlignment="1">
      <alignment/>
    </xf>
    <xf numFmtId="3" fontId="22" fillId="0" borderId="41" xfId="0" applyNumberFormat="1" applyFont="1" applyBorder="1" applyAlignment="1">
      <alignment/>
    </xf>
    <xf numFmtId="0" fontId="17" fillId="0" borderId="42" xfId="0" applyFont="1" applyBorder="1" applyAlignment="1">
      <alignment/>
    </xf>
    <xf numFmtId="0" fontId="0" fillId="0" borderId="42" xfId="0" applyBorder="1" applyAlignment="1">
      <alignment horizontal="center"/>
    </xf>
    <xf numFmtId="3" fontId="22" fillId="0" borderId="31" xfId="0" applyNumberFormat="1" applyFont="1" applyBorder="1" applyAlignment="1">
      <alignment/>
    </xf>
    <xf numFmtId="3" fontId="22" fillId="0" borderId="21" xfId="0" applyNumberFormat="1" applyFont="1" applyBorder="1" applyAlignment="1">
      <alignment/>
    </xf>
    <xf numFmtId="3" fontId="22" fillId="0" borderId="44" xfId="0" applyNumberFormat="1" applyFont="1" applyBorder="1" applyAlignment="1">
      <alignment/>
    </xf>
    <xf numFmtId="3" fontId="28" fillId="0" borderId="50" xfId="0" applyNumberFormat="1" applyFont="1" applyBorder="1" applyAlignment="1">
      <alignment/>
    </xf>
    <xf numFmtId="3" fontId="28" fillId="0" borderId="21" xfId="0" applyNumberFormat="1" applyFont="1" applyBorder="1" applyAlignment="1">
      <alignment/>
    </xf>
    <xf numFmtId="3" fontId="22" fillId="0" borderId="42" xfId="0" applyNumberFormat="1" applyFont="1" applyBorder="1" applyAlignment="1">
      <alignment/>
    </xf>
    <xf numFmtId="0" fontId="17" fillId="0" borderId="51" xfId="0" applyFont="1" applyBorder="1" applyAlignment="1">
      <alignment wrapText="1"/>
    </xf>
    <xf numFmtId="0" fontId="0" fillId="0" borderId="52" xfId="0" applyBorder="1" applyAlignment="1">
      <alignment horizontal="center"/>
    </xf>
    <xf numFmtId="3" fontId="22" fillId="0" borderId="53" xfId="0" applyNumberFormat="1" applyFont="1" applyBorder="1" applyAlignment="1">
      <alignment/>
    </xf>
    <xf numFmtId="3" fontId="22" fillId="0" borderId="24" xfId="0" applyNumberFormat="1" applyFont="1" applyBorder="1" applyAlignment="1">
      <alignment/>
    </xf>
    <xf numFmtId="3" fontId="22" fillId="0" borderId="54" xfId="0" applyNumberFormat="1" applyFont="1" applyBorder="1" applyAlignment="1">
      <alignment/>
    </xf>
    <xf numFmtId="3" fontId="28" fillId="0" borderId="43" xfId="0" applyNumberFormat="1" applyFont="1" applyBorder="1" applyAlignment="1">
      <alignment/>
    </xf>
    <xf numFmtId="3" fontId="28" fillId="0" borderId="39" xfId="0" applyNumberFormat="1" applyFont="1" applyBorder="1" applyAlignment="1">
      <alignment/>
    </xf>
    <xf numFmtId="3" fontId="28" fillId="0" borderId="0" xfId="0" applyNumberFormat="1" applyFont="1" applyAlignment="1">
      <alignment/>
    </xf>
    <xf numFmtId="3" fontId="22" fillId="0" borderId="51" xfId="0" applyNumberFormat="1" applyFont="1" applyBorder="1" applyAlignment="1">
      <alignment/>
    </xf>
    <xf numFmtId="0" fontId="17" fillId="0" borderId="55" xfId="0" applyFont="1" applyBorder="1" applyAlignment="1">
      <alignment/>
    </xf>
    <xf numFmtId="0" fontId="0" fillId="0" borderId="56" xfId="0" applyBorder="1" applyAlignment="1">
      <alignment horizontal="center"/>
    </xf>
    <xf numFmtId="3" fontId="22" fillId="0" borderId="40" xfId="0" applyNumberFormat="1" applyFont="1" applyBorder="1" applyAlignment="1">
      <alignment/>
    </xf>
    <xf numFmtId="3" fontId="28" fillId="0" borderId="56" xfId="0" applyNumberFormat="1" applyFont="1" applyBorder="1" applyAlignment="1">
      <alignment/>
    </xf>
    <xf numFmtId="3" fontId="28" fillId="0" borderId="40" xfId="0" applyNumberFormat="1" applyFont="1" applyBorder="1" applyAlignment="1">
      <alignment/>
    </xf>
    <xf numFmtId="0" fontId="17" fillId="0" borderId="40" xfId="0" applyFont="1" applyBorder="1" applyAlignment="1">
      <alignment wrapText="1"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3" fontId="22" fillId="0" borderId="13" xfId="0" applyNumberFormat="1" applyFont="1" applyBorder="1" applyAlignment="1">
      <alignment/>
    </xf>
    <xf numFmtId="3" fontId="28" fillId="0" borderId="57" xfId="0" applyNumberFormat="1" applyFont="1" applyBorder="1" applyAlignment="1">
      <alignment/>
    </xf>
    <xf numFmtId="0" fontId="17" fillId="0" borderId="58" xfId="0" applyFont="1" applyBorder="1" applyAlignment="1">
      <alignment/>
    </xf>
    <xf numFmtId="0" fontId="17" fillId="0" borderId="0" xfId="0" applyFont="1" applyAlignment="1">
      <alignment horizontal="center"/>
    </xf>
    <xf numFmtId="0" fontId="17" fillId="0" borderId="40" xfId="0" applyFont="1" applyBorder="1" applyAlignment="1">
      <alignment horizontal="center"/>
    </xf>
    <xf numFmtId="0" fontId="17" fillId="0" borderId="0" xfId="0" applyFont="1" applyAlignment="1">
      <alignment/>
    </xf>
    <xf numFmtId="0" fontId="17" fillId="0" borderId="17" xfId="0" applyFont="1" applyBorder="1" applyAlignment="1">
      <alignment/>
    </xf>
    <xf numFmtId="3" fontId="17" fillId="0" borderId="18" xfId="0" applyNumberFormat="1" applyFont="1" applyBorder="1" applyAlignment="1">
      <alignment/>
    </xf>
    <xf numFmtId="3" fontId="17" fillId="0" borderId="19" xfId="0" applyNumberFormat="1" applyFont="1" applyBorder="1" applyAlignment="1">
      <alignment/>
    </xf>
    <xf numFmtId="0" fontId="17" fillId="0" borderId="23" xfId="0" applyFont="1" applyBorder="1" applyAlignment="1">
      <alignment/>
    </xf>
    <xf numFmtId="3" fontId="17" fillId="0" borderId="24" xfId="0" applyNumberFormat="1" applyFont="1" applyBorder="1" applyAlignment="1">
      <alignment/>
    </xf>
    <xf numFmtId="0" fontId="17" fillId="0" borderId="11" xfId="0" applyFont="1" applyBorder="1" applyAlignment="1">
      <alignment/>
    </xf>
    <xf numFmtId="3" fontId="17" fillId="0" borderId="12" xfId="0" applyNumberFormat="1" applyFont="1" applyBorder="1" applyAlignment="1">
      <alignment/>
    </xf>
    <xf numFmtId="3" fontId="17" fillId="0" borderId="13" xfId="0" applyNumberFormat="1" applyFont="1" applyBorder="1" applyAlignment="1">
      <alignment/>
    </xf>
    <xf numFmtId="0" fontId="17" fillId="0" borderId="20" xfId="0" applyFont="1" applyBorder="1" applyAlignment="1">
      <alignment/>
    </xf>
    <xf numFmtId="3" fontId="17" fillId="0" borderId="21" xfId="0" applyNumberFormat="1" applyFont="1" applyBorder="1" applyAlignment="1">
      <alignment/>
    </xf>
    <xf numFmtId="3" fontId="17" fillId="0" borderId="22" xfId="0" applyNumberFormat="1" applyFont="1" applyBorder="1" applyAlignment="1">
      <alignment/>
    </xf>
    <xf numFmtId="0" fontId="33" fillId="0" borderId="0" xfId="57" applyFont="1">
      <alignment/>
      <protection/>
    </xf>
    <xf numFmtId="166" fontId="31" fillId="0" borderId="0" xfId="57" applyNumberFormat="1" applyFont="1" applyAlignment="1">
      <alignment horizontal="center" vertical="center" wrapText="1"/>
      <protection/>
    </xf>
    <xf numFmtId="166" fontId="31" fillId="0" borderId="0" xfId="57" applyNumberFormat="1" applyFont="1" applyAlignment="1">
      <alignment horizontal="center" vertical="center"/>
      <protection/>
    </xf>
    <xf numFmtId="0" fontId="44" fillId="0" borderId="0" xfId="0" applyFont="1" applyAlignment="1">
      <alignment/>
    </xf>
    <xf numFmtId="167" fontId="39" fillId="0" borderId="24" xfId="57" applyNumberFormat="1" applyFont="1" applyBorder="1" applyAlignment="1">
      <alignment horizontal="center" vertical="center" wrapText="1"/>
      <protection/>
    </xf>
    <xf numFmtId="0" fontId="0" fillId="0" borderId="11" xfId="57" applyFont="1" applyBorder="1" applyAlignment="1">
      <alignment horizontal="center" vertical="center"/>
      <protection/>
    </xf>
    <xf numFmtId="0" fontId="0" fillId="0" borderId="12" xfId="57" applyFont="1" applyBorder="1" applyAlignment="1">
      <alignment horizontal="center" vertical="center"/>
      <protection/>
    </xf>
    <xf numFmtId="0" fontId="0" fillId="0" borderId="13" xfId="57" applyFont="1" applyBorder="1" applyAlignment="1">
      <alignment horizontal="center" vertical="center"/>
      <protection/>
    </xf>
    <xf numFmtId="0" fontId="0" fillId="0" borderId="17" xfId="57" applyFont="1" applyBorder="1" applyAlignment="1">
      <alignment horizontal="center" vertical="center"/>
      <protection/>
    </xf>
    <xf numFmtId="0" fontId="0" fillId="0" borderId="18" xfId="57" applyFont="1" applyBorder="1" applyProtection="1">
      <alignment/>
      <protection locked="0"/>
    </xf>
    <xf numFmtId="169" fontId="0" fillId="0" borderId="18" xfId="46" applyNumberFormat="1" applyFont="1" applyBorder="1" applyAlignment="1" applyProtection="1">
      <alignment/>
      <protection locked="0"/>
    </xf>
    <xf numFmtId="169" fontId="0" fillId="0" borderId="19" xfId="46" applyNumberFormat="1" applyFont="1" applyBorder="1" applyAlignment="1">
      <alignment/>
    </xf>
    <xf numFmtId="0" fontId="0" fillId="0" borderId="20" xfId="57" applyFont="1" applyBorder="1" applyAlignment="1">
      <alignment horizontal="center" vertical="center"/>
      <protection/>
    </xf>
    <xf numFmtId="0" fontId="0" fillId="0" borderId="21" xfId="57" applyFont="1" applyBorder="1" applyProtection="1">
      <alignment/>
      <protection locked="0"/>
    </xf>
    <xf numFmtId="169" fontId="0" fillId="0" borderId="21" xfId="46" applyNumberFormat="1" applyFont="1" applyBorder="1" applyAlignment="1" applyProtection="1">
      <alignment/>
      <protection locked="0"/>
    </xf>
    <xf numFmtId="169" fontId="0" fillId="0" borderId="22" xfId="46" applyNumberFormat="1" applyFont="1" applyBorder="1" applyAlignment="1">
      <alignment/>
    </xf>
    <xf numFmtId="0" fontId="0" fillId="0" borderId="23" xfId="57" applyFont="1" applyBorder="1" applyAlignment="1">
      <alignment horizontal="center" vertical="center"/>
      <protection/>
    </xf>
    <xf numFmtId="0" fontId="0" fillId="0" borderId="24" xfId="57" applyFont="1" applyBorder="1" applyProtection="1">
      <alignment/>
      <protection locked="0"/>
    </xf>
    <xf numFmtId="169" fontId="0" fillId="0" borderId="24" xfId="46" applyNumberFormat="1" applyFont="1" applyBorder="1" applyAlignment="1" applyProtection="1">
      <alignment/>
      <protection locked="0"/>
    </xf>
    <xf numFmtId="0" fontId="39" fillId="0" borderId="11" xfId="57" applyFont="1" applyBorder="1" applyAlignment="1">
      <alignment horizontal="center" vertical="center"/>
      <protection/>
    </xf>
    <xf numFmtId="0" fontId="39" fillId="0" borderId="12" xfId="57" applyFont="1" applyBorder="1">
      <alignment/>
      <protection/>
    </xf>
    <xf numFmtId="169" fontId="39" fillId="0" borderId="12" xfId="57" applyNumberFormat="1" applyFont="1" applyBorder="1">
      <alignment/>
      <protection/>
    </xf>
    <xf numFmtId="169" fontId="39" fillId="0" borderId="13" xfId="57" applyNumberFormat="1" applyFont="1" applyBorder="1">
      <alignment/>
      <protection/>
    </xf>
    <xf numFmtId="0" fontId="31" fillId="0" borderId="0" xfId="57" applyFont="1">
      <alignment/>
      <protection/>
    </xf>
    <xf numFmtId="0" fontId="45" fillId="0" borderId="0" xfId="0" applyFont="1" applyAlignment="1">
      <alignment horizontal="right"/>
    </xf>
    <xf numFmtId="0" fontId="29" fillId="0" borderId="28" xfId="57" applyFont="1" applyBorder="1" applyAlignment="1">
      <alignment horizontal="center" vertical="center" wrapText="1"/>
      <protection/>
    </xf>
    <xf numFmtId="0" fontId="29" fillId="0" borderId="29" xfId="57" applyFont="1" applyBorder="1" applyAlignment="1">
      <alignment horizontal="center" vertical="center" wrapText="1"/>
      <protection/>
    </xf>
    <xf numFmtId="0" fontId="29" fillId="0" borderId="30" xfId="57" applyFont="1" applyBorder="1" applyAlignment="1">
      <alignment horizontal="center" vertical="center" wrapText="1"/>
      <protection/>
    </xf>
    <xf numFmtId="0" fontId="30" fillId="0" borderId="11" xfId="57" applyFont="1" applyBorder="1" applyAlignment="1">
      <alignment horizontal="center" vertical="center"/>
      <protection/>
    </xf>
    <xf numFmtId="0" fontId="29" fillId="0" borderId="12" xfId="57" applyFont="1" applyBorder="1" applyAlignment="1">
      <alignment horizontal="center" vertical="center"/>
      <protection/>
    </xf>
    <xf numFmtId="0" fontId="29" fillId="0" borderId="13" xfId="57" applyFont="1" applyBorder="1" applyAlignment="1">
      <alignment horizontal="center" vertical="center"/>
      <protection/>
    </xf>
    <xf numFmtId="0" fontId="30" fillId="0" borderId="28" xfId="57" applyFont="1" applyBorder="1" applyAlignment="1">
      <alignment horizontal="center" vertical="center"/>
      <protection/>
    </xf>
    <xf numFmtId="0" fontId="30" fillId="0" borderId="18" xfId="57" applyFont="1" applyBorder="1">
      <alignment/>
      <protection/>
    </xf>
    <xf numFmtId="169" fontId="33" fillId="0" borderId="59" xfId="46" applyNumberFormat="1" applyFont="1" applyBorder="1" applyAlignment="1" applyProtection="1">
      <alignment/>
      <protection locked="0"/>
    </xf>
    <xf numFmtId="0" fontId="30" fillId="0" borderId="20" xfId="57" applyFont="1" applyBorder="1" applyAlignment="1">
      <alignment horizontal="center" vertical="center"/>
      <protection/>
    </xf>
    <xf numFmtId="0" fontId="46" fillId="0" borderId="21" xfId="0" applyFont="1" applyBorder="1" applyAlignment="1">
      <alignment horizontal="justify" wrapText="1"/>
    </xf>
    <xf numFmtId="169" fontId="33" fillId="0" borderId="37" xfId="46" applyNumberFormat="1" applyFont="1" applyBorder="1" applyAlignment="1" applyProtection="1">
      <alignment/>
      <protection locked="0"/>
    </xf>
    <xf numFmtId="0" fontId="46" fillId="0" borderId="21" xfId="0" applyFont="1" applyBorder="1" applyAlignment="1">
      <alignment wrapText="1"/>
    </xf>
    <xf numFmtId="0" fontId="30" fillId="0" borderId="23" xfId="57" applyFont="1" applyBorder="1" applyAlignment="1">
      <alignment horizontal="center" vertical="center"/>
      <protection/>
    </xf>
    <xf numFmtId="169" fontId="33" fillId="0" borderId="38" xfId="46" applyNumberFormat="1" applyFont="1" applyBorder="1" applyAlignment="1" applyProtection="1">
      <alignment/>
      <protection locked="0"/>
    </xf>
    <xf numFmtId="0" fontId="46" fillId="0" borderId="34" xfId="0" applyFont="1" applyBorder="1" applyAlignment="1">
      <alignment wrapText="1"/>
    </xf>
    <xf numFmtId="169" fontId="31" fillId="0" borderId="13" xfId="46" applyNumberFormat="1" applyFont="1" applyBorder="1" applyAlignment="1">
      <alignment/>
    </xf>
    <xf numFmtId="0" fontId="30" fillId="0" borderId="21" xfId="57" applyFont="1" applyBorder="1" applyProtection="1">
      <alignment/>
      <protection locked="0"/>
    </xf>
    <xf numFmtId="169" fontId="30" fillId="0" borderId="22" xfId="46" applyNumberFormat="1" applyFont="1" applyBorder="1" applyAlignment="1" applyProtection="1">
      <alignment/>
      <protection locked="0"/>
    </xf>
    <xf numFmtId="0" fontId="30" fillId="0" borderId="24" xfId="57" applyFont="1" applyBorder="1" applyProtection="1">
      <alignment/>
      <protection locked="0"/>
    </xf>
    <xf numFmtId="169" fontId="30" fillId="0" borderId="25" xfId="46" applyNumberFormat="1" applyFont="1" applyBorder="1" applyAlignment="1" applyProtection="1">
      <alignment/>
      <protection locked="0"/>
    </xf>
    <xf numFmtId="0" fontId="29" fillId="0" borderId="11" xfId="57" applyFont="1" applyBorder="1" applyAlignment="1">
      <alignment horizontal="center" vertical="center"/>
      <protection/>
    </xf>
    <xf numFmtId="0" fontId="29" fillId="0" borderId="12" xfId="57" applyFont="1" applyBorder="1" applyAlignment="1">
      <alignment horizontal="left" vertical="center" wrapText="1"/>
      <protection/>
    </xf>
    <xf numFmtId="0" fontId="49" fillId="0" borderId="0" xfId="0" applyFont="1" applyAlignment="1">
      <alignment/>
    </xf>
    <xf numFmtId="0" fontId="51" fillId="0" borderId="56" xfId="0" applyFont="1" applyBorder="1" applyAlignment="1">
      <alignment/>
    </xf>
    <xf numFmtId="0" fontId="51" fillId="0" borderId="60" xfId="0" applyFont="1" applyBorder="1" applyAlignment="1">
      <alignment/>
    </xf>
    <xf numFmtId="0" fontId="17" fillId="0" borderId="60" xfId="0" applyFont="1" applyBorder="1" applyAlignment="1">
      <alignment/>
    </xf>
    <xf numFmtId="0" fontId="51" fillId="0" borderId="46" xfId="0" applyFont="1" applyBorder="1" applyAlignment="1">
      <alignment/>
    </xf>
    <xf numFmtId="0" fontId="51" fillId="0" borderId="40" xfId="0" applyFont="1" applyBorder="1" applyAlignment="1">
      <alignment horizontal="center"/>
    </xf>
    <xf numFmtId="0" fontId="17" fillId="0" borderId="61" xfId="0" applyFont="1" applyBorder="1" applyAlignment="1">
      <alignment/>
    </xf>
    <xf numFmtId="0" fontId="17" fillId="0" borderId="62" xfId="0" applyFont="1" applyBorder="1" applyAlignment="1">
      <alignment/>
    </xf>
    <xf numFmtId="0" fontId="17" fillId="0" borderId="63" xfId="0" applyFont="1" applyBorder="1" applyAlignment="1">
      <alignment/>
    </xf>
    <xf numFmtId="0" fontId="17" fillId="0" borderId="41" xfId="0" applyFont="1" applyBorder="1" applyAlignment="1">
      <alignment horizontal="center"/>
    </xf>
    <xf numFmtId="0" fontId="17" fillId="0" borderId="41" xfId="0" applyFont="1" applyBorder="1" applyAlignment="1">
      <alignment/>
    </xf>
    <xf numFmtId="0" fontId="51" fillId="0" borderId="50" xfId="0" applyFont="1" applyBorder="1" applyAlignment="1">
      <alignment/>
    </xf>
    <xf numFmtId="0" fontId="17" fillId="0" borderId="64" xfId="0" applyFont="1" applyBorder="1" applyAlignment="1">
      <alignment/>
    </xf>
    <xf numFmtId="0" fontId="17" fillId="0" borderId="37" xfId="0" applyFont="1" applyBorder="1" applyAlignment="1">
      <alignment/>
    </xf>
    <xf numFmtId="0" fontId="17" fillId="0" borderId="50" xfId="0" applyFont="1" applyBorder="1" applyAlignment="1">
      <alignment/>
    </xf>
    <xf numFmtId="0" fontId="51" fillId="0" borderId="64" xfId="0" applyFont="1" applyBorder="1" applyAlignment="1">
      <alignment/>
    </xf>
    <xf numFmtId="3" fontId="17" fillId="0" borderId="42" xfId="0" applyNumberFormat="1" applyFont="1" applyBorder="1" applyAlignment="1">
      <alignment horizontal="center"/>
    </xf>
    <xf numFmtId="0" fontId="17" fillId="0" borderId="42" xfId="0" applyFont="1" applyBorder="1" applyAlignment="1">
      <alignment horizontal="center"/>
    </xf>
    <xf numFmtId="3" fontId="23" fillId="0" borderId="42" xfId="0" applyNumberFormat="1" applyFont="1" applyBorder="1" applyAlignment="1">
      <alignment horizontal="center"/>
    </xf>
    <xf numFmtId="0" fontId="17" fillId="0" borderId="65" xfId="0" applyFont="1" applyBorder="1" applyAlignment="1">
      <alignment/>
    </xf>
    <xf numFmtId="0" fontId="17" fillId="0" borderId="66" xfId="0" applyFont="1" applyBorder="1" applyAlignment="1">
      <alignment/>
    </xf>
    <xf numFmtId="0" fontId="17" fillId="0" borderId="67" xfId="0" applyFont="1" applyBorder="1" applyAlignment="1">
      <alignment/>
    </xf>
    <xf numFmtId="0" fontId="23" fillId="0" borderId="52" xfId="0" applyFont="1" applyBorder="1" applyAlignment="1">
      <alignment/>
    </xf>
    <xf numFmtId="166" fontId="27" fillId="0" borderId="0" xfId="0" applyNumberFormat="1" applyFont="1" applyAlignment="1">
      <alignment horizontal="right" wrapText="1"/>
    </xf>
    <xf numFmtId="166" fontId="29" fillId="0" borderId="26" xfId="0" applyNumberFormat="1" applyFont="1" applyBorder="1" applyAlignment="1">
      <alignment horizontal="center" vertical="center" wrapText="1"/>
    </xf>
    <xf numFmtId="166" fontId="29" fillId="0" borderId="27" xfId="0" applyNumberFormat="1" applyFont="1" applyBorder="1" applyAlignment="1">
      <alignment horizontal="center" vertical="center" wrapText="1"/>
    </xf>
    <xf numFmtId="166" fontId="29" fillId="0" borderId="36" xfId="0" applyNumberFormat="1" applyFont="1" applyBorder="1" applyAlignment="1">
      <alignment horizontal="center" vertical="center" wrapText="1"/>
    </xf>
    <xf numFmtId="166" fontId="33" fillId="0" borderId="20" xfId="0" applyNumberFormat="1" applyFont="1" applyBorder="1" applyAlignment="1" applyProtection="1">
      <alignment horizontal="left" vertical="center" wrapText="1"/>
      <protection locked="0"/>
    </xf>
    <xf numFmtId="166" fontId="33" fillId="0" borderId="21" xfId="0" applyNumberFormat="1" applyFont="1" applyBorder="1" applyAlignment="1" applyProtection="1">
      <alignment vertical="center" wrapText="1"/>
      <protection locked="0"/>
    </xf>
    <xf numFmtId="49" fontId="33" fillId="0" borderId="21" xfId="0" applyNumberFormat="1" applyFont="1" applyBorder="1" applyAlignment="1" applyProtection="1">
      <alignment horizontal="center" vertical="center" wrapText="1"/>
      <protection locked="0"/>
    </xf>
    <xf numFmtId="166" fontId="33" fillId="0" borderId="22" xfId="0" applyNumberFormat="1" applyFont="1" applyBorder="1" applyAlignment="1">
      <alignment vertical="center" wrapText="1"/>
    </xf>
    <xf numFmtId="166" fontId="33" fillId="0" borderId="20" xfId="0" applyNumberFormat="1" applyFont="1" applyBorder="1" applyAlignment="1" applyProtection="1">
      <alignment vertical="center" wrapText="1"/>
      <protection locked="0"/>
    </xf>
    <xf numFmtId="49" fontId="30" fillId="0" borderId="21" xfId="0" applyNumberFormat="1" applyFont="1" applyBorder="1" applyAlignment="1" applyProtection="1">
      <alignment horizontal="center" vertical="center" wrapText="1"/>
      <protection locked="0"/>
    </xf>
    <xf numFmtId="166" fontId="30" fillId="0" borderId="21" xfId="0" applyNumberFormat="1" applyFont="1" applyBorder="1" applyAlignment="1" applyProtection="1">
      <alignment vertical="center" wrapText="1"/>
      <protection locked="0"/>
    </xf>
    <xf numFmtId="166" fontId="30" fillId="0" borderId="20" xfId="0" applyNumberFormat="1" applyFont="1" applyBorder="1" applyAlignment="1" applyProtection="1">
      <alignment horizontal="left" vertical="center" wrapText="1"/>
      <protection locked="0"/>
    </xf>
    <xf numFmtId="166" fontId="30" fillId="0" borderId="22" xfId="0" applyNumberFormat="1" applyFont="1" applyBorder="1" applyAlignment="1">
      <alignment vertical="center" wrapText="1"/>
    </xf>
    <xf numFmtId="166" fontId="30" fillId="0" borderId="24" xfId="0" applyNumberFormat="1" applyFont="1" applyBorder="1" applyAlignment="1" applyProtection="1">
      <alignment vertical="center" wrapText="1"/>
      <protection locked="0"/>
    </xf>
    <xf numFmtId="49" fontId="30" fillId="0" borderId="24" xfId="0" applyNumberFormat="1" applyFont="1" applyBorder="1" applyAlignment="1" applyProtection="1">
      <alignment horizontal="center" vertical="center" wrapText="1"/>
      <protection locked="0"/>
    </xf>
    <xf numFmtId="166" fontId="30" fillId="0" borderId="25" xfId="0" applyNumberFormat="1" applyFont="1" applyBorder="1" applyAlignment="1">
      <alignment vertical="center" wrapText="1"/>
    </xf>
    <xf numFmtId="166" fontId="28" fillId="0" borderId="11" xfId="0" applyNumberFormat="1" applyFont="1" applyBorder="1" applyAlignment="1">
      <alignment horizontal="left" vertical="center" wrapText="1"/>
    </xf>
    <xf numFmtId="166" fontId="31" fillId="0" borderId="12" xfId="0" applyNumberFormat="1" applyFont="1" applyBorder="1" applyAlignment="1">
      <alignment vertical="center" wrapText="1"/>
    </xf>
    <xf numFmtId="166" fontId="31" fillId="18" borderId="12" xfId="0" applyNumberFormat="1" applyFont="1" applyFill="1" applyBorder="1" applyAlignment="1">
      <alignment vertical="center" wrapText="1"/>
    </xf>
    <xf numFmtId="166" fontId="31" fillId="0" borderId="13" xfId="0" applyNumberFormat="1" applyFont="1" applyBorder="1" applyAlignment="1">
      <alignment vertical="center" wrapText="1"/>
    </xf>
    <xf numFmtId="166" fontId="39" fillId="0" borderId="0" xfId="0" applyNumberFormat="1" applyFont="1" applyAlignment="1">
      <alignment vertical="center" wrapText="1"/>
    </xf>
    <xf numFmtId="0" fontId="0" fillId="0" borderId="0" xfId="0" applyAlignment="1">
      <alignment vertical="center" wrapText="1"/>
    </xf>
    <xf numFmtId="166" fontId="17" fillId="0" borderId="0" xfId="0" applyNumberFormat="1" applyFont="1" applyAlignment="1">
      <alignment horizontal="left" vertical="center" wrapText="1"/>
    </xf>
    <xf numFmtId="166" fontId="22" fillId="0" borderId="0" xfId="0" applyNumberFormat="1" applyFont="1" applyAlignment="1">
      <alignment vertical="center" wrapText="1"/>
    </xf>
    <xf numFmtId="0" fontId="27" fillId="0" borderId="0" xfId="0" applyFont="1" applyAlignment="1">
      <alignment horizontal="right"/>
    </xf>
    <xf numFmtId="0" fontId="39" fillId="0" borderId="11" xfId="0" applyFont="1" applyBorder="1" applyAlignment="1">
      <alignment horizontal="left" vertical="center"/>
    </xf>
    <xf numFmtId="0" fontId="39" fillId="0" borderId="68" xfId="0" applyFont="1" applyBorder="1" applyAlignment="1">
      <alignment vertical="center" wrapText="1"/>
    </xf>
    <xf numFmtId="3" fontId="39" fillId="0" borderId="13" xfId="0" applyNumberFormat="1" applyFont="1" applyBorder="1" applyAlignment="1" applyProtection="1">
      <alignment horizontal="right" vertical="center" wrapText="1" indent="1"/>
      <protection locked="0"/>
    </xf>
    <xf numFmtId="0" fontId="0" fillId="0" borderId="0" xfId="0" applyAlignment="1">
      <alignment horizontal="left" vertical="center" wrapText="1"/>
    </xf>
    <xf numFmtId="0" fontId="46" fillId="0" borderId="0" xfId="0" applyFont="1" applyAlignment="1">
      <alignment horizontal="right" vertical="top"/>
    </xf>
    <xf numFmtId="166" fontId="17" fillId="0" borderId="0" xfId="0" applyNumberFormat="1" applyFont="1" applyAlignment="1">
      <alignment vertical="center" wrapText="1"/>
    </xf>
    <xf numFmtId="0" fontId="23" fillId="0" borderId="0" xfId="0" applyFont="1" applyAlignment="1">
      <alignment vertical="center"/>
    </xf>
    <xf numFmtId="0" fontId="39" fillId="0" borderId="0" xfId="0" applyFont="1" applyAlignment="1">
      <alignment vertical="center"/>
    </xf>
    <xf numFmtId="0" fontId="23" fillId="0" borderId="0" xfId="0" applyFont="1" applyAlignment="1">
      <alignment horizontal="center" vertical="center" wrapText="1"/>
    </xf>
    <xf numFmtId="0" fontId="40" fillId="0" borderId="0" xfId="0" applyFont="1" applyAlignment="1">
      <alignment vertical="center" wrapText="1"/>
    </xf>
    <xf numFmtId="0" fontId="33" fillId="0" borderId="0" xfId="0" applyFont="1" applyAlignment="1">
      <alignment vertical="center" wrapText="1"/>
    </xf>
    <xf numFmtId="0" fontId="38" fillId="0" borderId="0" xfId="0" applyFont="1" applyAlignment="1">
      <alignment vertical="center" wrapText="1"/>
    </xf>
    <xf numFmtId="0" fontId="39" fillId="0" borderId="16" xfId="0" applyFont="1" applyBorder="1" applyAlignment="1">
      <alignment horizontal="center" vertical="center" wrapText="1"/>
    </xf>
    <xf numFmtId="166" fontId="0" fillId="0" borderId="18" xfId="0" applyNumberFormat="1" applyFont="1" applyBorder="1" applyAlignment="1" applyProtection="1">
      <alignment horizontal="right" vertical="center" wrapText="1" indent="1"/>
      <protection locked="0"/>
    </xf>
    <xf numFmtId="166" fontId="0" fillId="0" borderId="21" xfId="0" applyNumberFormat="1" applyFont="1" applyBorder="1" applyAlignment="1" applyProtection="1">
      <alignment horizontal="right" vertical="center" wrapText="1" indent="1"/>
      <protection locked="0"/>
    </xf>
    <xf numFmtId="166" fontId="0" fillId="0" borderId="44" xfId="0" applyNumberFormat="1" applyFont="1" applyBorder="1" applyAlignment="1" applyProtection="1">
      <alignment horizontal="right" vertical="center" wrapText="1" indent="1"/>
      <protection locked="0"/>
    </xf>
    <xf numFmtId="166" fontId="39" fillId="0" borderId="12" xfId="0" applyNumberFormat="1" applyFont="1" applyBorder="1" applyAlignment="1">
      <alignment horizontal="right" vertical="center" wrapText="1" indent="1"/>
    </xf>
    <xf numFmtId="166" fontId="38" fillId="0" borderId="39" xfId="0" applyNumberFormat="1" applyFont="1" applyBorder="1" applyAlignment="1">
      <alignment horizontal="right" vertical="center" wrapText="1" indent="1"/>
    </xf>
    <xf numFmtId="166" fontId="38" fillId="0" borderId="21" xfId="0" applyNumberFormat="1" applyFont="1" applyBorder="1" applyAlignment="1">
      <alignment horizontal="right" vertical="center" wrapText="1" indent="1"/>
    </xf>
    <xf numFmtId="166" fontId="0" fillId="0" borderId="39" xfId="0" applyNumberFormat="1" applyFont="1" applyBorder="1" applyAlignment="1" applyProtection="1">
      <alignment horizontal="right" vertical="center" wrapText="1" indent="1"/>
      <protection locked="0"/>
    </xf>
    <xf numFmtId="166" fontId="0" fillId="0" borderId="19" xfId="0" applyNumberFormat="1" applyFont="1" applyBorder="1" applyAlignment="1" applyProtection="1">
      <alignment horizontal="right" vertical="center" wrapText="1" indent="1"/>
      <protection locked="0"/>
    </xf>
    <xf numFmtId="166" fontId="0" fillId="0" borderId="22" xfId="0" applyNumberFormat="1" applyFont="1" applyBorder="1" applyAlignment="1" applyProtection="1">
      <alignment horizontal="right" vertical="center" wrapText="1" indent="1"/>
      <protection locked="0"/>
    </xf>
    <xf numFmtId="166" fontId="39" fillId="0" borderId="13" xfId="0" applyNumberFormat="1" applyFont="1" applyBorder="1" applyAlignment="1">
      <alignment horizontal="right" vertical="center" wrapText="1" indent="1"/>
    </xf>
    <xf numFmtId="166" fontId="0" fillId="0" borderId="69" xfId="0" applyNumberFormat="1" applyFont="1" applyBorder="1" applyAlignment="1" applyProtection="1">
      <alignment horizontal="right" vertical="center" wrapText="1" indent="1"/>
      <protection locked="0"/>
    </xf>
    <xf numFmtId="3" fontId="28" fillId="0" borderId="64" xfId="0" applyNumberFormat="1" applyFont="1" applyBorder="1" applyAlignment="1">
      <alignment/>
    </xf>
    <xf numFmtId="3" fontId="28" fillId="0" borderId="42" xfId="0" applyNumberFormat="1" applyFont="1" applyBorder="1" applyAlignment="1">
      <alignment/>
    </xf>
    <xf numFmtId="3" fontId="28" fillId="0" borderId="51" xfId="0" applyNumberFormat="1" applyFont="1" applyBorder="1" applyAlignment="1">
      <alignment/>
    </xf>
    <xf numFmtId="0" fontId="17" fillId="0" borderId="56" xfId="0" applyFont="1" applyBorder="1" applyAlignment="1">
      <alignment wrapText="1"/>
    </xf>
    <xf numFmtId="3" fontId="17" fillId="0" borderId="70" xfId="0" applyNumberFormat="1" applyFont="1" applyBorder="1" applyAlignment="1">
      <alignment/>
    </xf>
    <xf numFmtId="3" fontId="23" fillId="0" borderId="42" xfId="0" applyNumberFormat="1" applyFont="1" applyBorder="1" applyAlignment="1">
      <alignment horizontal="center"/>
    </xf>
    <xf numFmtId="0" fontId="39" fillId="0" borderId="71" xfId="0" applyFont="1" applyBorder="1" applyAlignment="1">
      <alignment horizontal="center" vertical="center" wrapText="1"/>
    </xf>
    <xf numFmtId="0" fontId="39" fillId="0" borderId="29" xfId="0" applyFont="1" applyBorder="1" applyAlignment="1">
      <alignment horizontal="center" vertical="center"/>
    </xf>
    <xf numFmtId="49" fontId="39" fillId="0" borderId="30" xfId="0" applyNumberFormat="1" applyFont="1" applyBorder="1" applyAlignment="1">
      <alignment horizontal="right" vertical="center"/>
    </xf>
    <xf numFmtId="0" fontId="39" fillId="0" borderId="65" xfId="0" applyFont="1" applyBorder="1" applyAlignment="1">
      <alignment horizontal="center" vertical="center" wrapText="1"/>
    </xf>
    <xf numFmtId="0" fontId="39" fillId="0" borderId="34" xfId="0" applyFont="1" applyBorder="1" applyAlignment="1">
      <alignment horizontal="center" vertical="center"/>
    </xf>
    <xf numFmtId="49" fontId="39" fillId="0" borderId="72" xfId="0" applyNumberFormat="1" applyFont="1" applyBorder="1" applyAlignment="1">
      <alignment horizontal="right" vertical="center"/>
    </xf>
    <xf numFmtId="0" fontId="39" fillId="0" borderId="56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73" xfId="0" applyFont="1" applyBorder="1" applyAlignment="1">
      <alignment horizontal="center" vertical="center" wrapText="1"/>
    </xf>
    <xf numFmtId="0" fontId="39" fillId="0" borderId="74" xfId="0" applyFont="1" applyBorder="1" applyAlignment="1">
      <alignment horizontal="center" vertical="center" wrapText="1"/>
    </xf>
    <xf numFmtId="166" fontId="39" fillId="0" borderId="38" xfId="0" applyNumberFormat="1" applyFont="1" applyBorder="1" applyAlignment="1">
      <alignment horizontal="center" vertical="center" wrapText="1"/>
    </xf>
    <xf numFmtId="0" fontId="39" fillId="0" borderId="12" xfId="0" applyFont="1" applyBorder="1" applyAlignment="1">
      <alignment horizontal="left" vertical="center" wrapText="1" indent="1"/>
    </xf>
    <xf numFmtId="49" fontId="0" fillId="0" borderId="28" xfId="0" applyNumberFormat="1" applyFont="1" applyBorder="1" applyAlignment="1">
      <alignment horizontal="center" vertical="center" wrapText="1"/>
    </xf>
    <xf numFmtId="0" fontId="0" fillId="0" borderId="29" xfId="57" applyFont="1" applyBorder="1" applyAlignment="1">
      <alignment horizontal="left" vertical="center" wrapText="1" indent="1"/>
      <protection/>
    </xf>
    <xf numFmtId="166" fontId="0" fillId="0" borderId="30" xfId="0" applyNumberFormat="1" applyFont="1" applyBorder="1" applyAlignment="1" applyProtection="1">
      <alignment horizontal="right" vertical="center" wrapText="1" indent="1"/>
      <protection locked="0"/>
    </xf>
    <xf numFmtId="49" fontId="0" fillId="0" borderId="20" xfId="0" applyNumberFormat="1" applyFont="1" applyBorder="1" applyAlignment="1">
      <alignment horizontal="center" vertical="center" wrapText="1"/>
    </xf>
    <xf numFmtId="0" fontId="0" fillId="0" borderId="21" xfId="57" applyFont="1" applyBorder="1" applyAlignment="1">
      <alignment horizontal="left" vertical="center" wrapText="1" indent="1"/>
      <protection/>
    </xf>
    <xf numFmtId="0" fontId="0" fillId="0" borderId="39" xfId="57" applyFont="1" applyBorder="1" applyAlignment="1">
      <alignment horizontal="left" vertical="center" wrapText="1" indent="1"/>
      <protection/>
    </xf>
    <xf numFmtId="166" fontId="0" fillId="0" borderId="25" xfId="0" applyNumberFormat="1" applyFont="1" applyBorder="1" applyAlignment="1" applyProtection="1">
      <alignment horizontal="right" vertical="center" wrapText="1" indent="1"/>
      <protection locked="0"/>
    </xf>
    <xf numFmtId="0" fontId="0" fillId="0" borderId="18" xfId="57" applyFont="1" applyBorder="1" applyAlignment="1">
      <alignment horizontal="left" vertical="center" wrapText="1" indent="1"/>
      <protection/>
    </xf>
    <xf numFmtId="0" fontId="39" fillId="0" borderId="12" xfId="57" applyFont="1" applyBorder="1" applyAlignment="1">
      <alignment horizontal="left" vertical="center" wrapText="1" indent="1"/>
      <protection/>
    </xf>
    <xf numFmtId="166" fontId="39" fillId="0" borderId="13" xfId="0" applyNumberFormat="1" applyFont="1" applyBorder="1" applyAlignment="1" applyProtection="1">
      <alignment horizontal="right" vertical="center" wrapText="1" indent="1"/>
      <protection locked="0"/>
    </xf>
    <xf numFmtId="49" fontId="0" fillId="0" borderId="17" xfId="0" applyNumberFormat="1" applyFont="1" applyBorder="1" applyAlignment="1">
      <alignment horizontal="center" vertical="center" wrapText="1"/>
    </xf>
    <xf numFmtId="0" fontId="0" fillId="0" borderId="27" xfId="57" applyFont="1" applyBorder="1" applyAlignment="1">
      <alignment horizontal="left" vertical="center" wrapText="1" indent="1"/>
      <protection/>
    </xf>
    <xf numFmtId="166" fontId="0" fillId="0" borderId="35" xfId="0" applyNumberFormat="1" applyFont="1" applyBorder="1" applyAlignment="1" applyProtection="1">
      <alignment horizontal="right" vertical="center" wrapText="1" indent="1"/>
      <protection locked="0"/>
    </xf>
    <xf numFmtId="166" fontId="39" fillId="0" borderId="46" xfId="0" applyNumberFormat="1" applyFont="1" applyBorder="1" applyAlignment="1" applyProtection="1">
      <alignment horizontal="right" vertical="center" wrapText="1" indent="1"/>
      <protection locked="0"/>
    </xf>
    <xf numFmtId="0" fontId="52" fillId="0" borderId="11" xfId="0" applyFont="1" applyBorder="1" applyAlignment="1">
      <alignment horizontal="center" vertical="center" wrapText="1"/>
    </xf>
    <xf numFmtId="0" fontId="53" fillId="0" borderId="68" xfId="0" applyFont="1" applyBorder="1" applyAlignment="1">
      <alignment horizontal="left" wrapText="1" indent="1"/>
    </xf>
    <xf numFmtId="0" fontId="0" fillId="0" borderId="0" xfId="0" applyFont="1" applyAlignment="1">
      <alignment horizontal="center" vertical="center" wrapText="1"/>
    </xf>
    <xf numFmtId="0" fontId="39" fillId="0" borderId="0" xfId="0" applyFont="1" applyAlignment="1">
      <alignment horizontal="left" vertical="center" wrapText="1" indent="1"/>
    </xf>
    <xf numFmtId="166" fontId="39" fillId="0" borderId="0" xfId="0" applyNumberFormat="1" applyFont="1" applyAlignment="1">
      <alignment horizontal="right" vertical="center" wrapText="1" indent="1"/>
    </xf>
    <xf numFmtId="0" fontId="0" fillId="0" borderId="0" xfId="0" applyFont="1" applyAlignment="1">
      <alignment horizontal="left" vertical="center" wrapText="1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right" vertical="center" wrapText="1" indent="1"/>
    </xf>
    <xf numFmtId="0" fontId="39" fillId="0" borderId="60" xfId="0" applyFont="1" applyBorder="1" applyAlignment="1">
      <alignment horizontal="center" vertical="center" wrapText="1"/>
    </xf>
    <xf numFmtId="3" fontId="54" fillId="0" borderId="0" xfId="0" applyNumberFormat="1" applyFont="1" applyAlignment="1">
      <alignment/>
    </xf>
    <xf numFmtId="166" fontId="17" fillId="0" borderId="20" xfId="0" applyNumberFormat="1" applyFont="1" applyBorder="1" applyAlignment="1" applyProtection="1">
      <alignment horizontal="left" vertical="center" wrapText="1"/>
      <protection locked="0"/>
    </xf>
    <xf numFmtId="166" fontId="17" fillId="0" borderId="21" xfId="0" applyNumberFormat="1" applyFont="1" applyBorder="1" applyAlignment="1" applyProtection="1">
      <alignment vertical="center" wrapText="1"/>
      <protection locked="0"/>
    </xf>
    <xf numFmtId="49" fontId="17" fillId="0" borderId="21" xfId="0" applyNumberFormat="1" applyFont="1" applyBorder="1" applyAlignment="1" applyProtection="1">
      <alignment horizontal="center" vertical="center" wrapText="1"/>
      <protection locked="0"/>
    </xf>
    <xf numFmtId="0" fontId="0" fillId="0" borderId="41" xfId="0" applyBorder="1" applyAlignment="1">
      <alignment horizontal="center"/>
    </xf>
    <xf numFmtId="3" fontId="28" fillId="0" borderId="45" xfId="0" applyNumberFormat="1" applyFont="1" applyBorder="1" applyAlignment="1">
      <alignment/>
    </xf>
    <xf numFmtId="3" fontId="30" fillId="0" borderId="49" xfId="0" applyNumberFormat="1" applyFont="1" applyBorder="1" applyAlignment="1">
      <alignment/>
    </xf>
    <xf numFmtId="0" fontId="0" fillId="0" borderId="46" xfId="0" applyBorder="1" applyAlignment="1">
      <alignment horizontal="center" vertical="center" wrapText="1"/>
    </xf>
    <xf numFmtId="3" fontId="17" fillId="0" borderId="0" xfId="57" applyNumberFormat="1">
      <alignment/>
      <protection/>
    </xf>
    <xf numFmtId="3" fontId="28" fillId="0" borderId="40" xfId="0" applyNumberFormat="1" applyFont="1" applyBorder="1" applyAlignment="1">
      <alignment/>
    </xf>
    <xf numFmtId="0" fontId="17" fillId="0" borderId="56" xfId="0" applyFont="1" applyBorder="1" applyAlignment="1">
      <alignment horizontal="center"/>
    </xf>
    <xf numFmtId="0" fontId="17" fillId="0" borderId="73" xfId="0" applyFont="1" applyBorder="1" applyAlignment="1">
      <alignment/>
    </xf>
    <xf numFmtId="0" fontId="17" fillId="0" borderId="56" xfId="0" applyFont="1" applyBorder="1" applyAlignment="1">
      <alignment/>
    </xf>
    <xf numFmtId="0" fontId="17" fillId="0" borderId="43" xfId="0" applyFont="1" applyBorder="1" applyAlignment="1">
      <alignment/>
    </xf>
    <xf numFmtId="0" fontId="17" fillId="0" borderId="46" xfId="0" applyFont="1" applyBorder="1" applyAlignment="1">
      <alignment horizontal="center"/>
    </xf>
    <xf numFmtId="3" fontId="17" fillId="0" borderId="59" xfId="0" applyNumberFormat="1" applyFont="1" applyBorder="1" applyAlignment="1">
      <alignment/>
    </xf>
    <xf numFmtId="3" fontId="17" fillId="0" borderId="63" xfId="0" applyNumberFormat="1" applyFont="1" applyBorder="1" applyAlignment="1">
      <alignment/>
    </xf>
    <xf numFmtId="3" fontId="17" fillId="0" borderId="46" xfId="0" applyNumberFormat="1" applyFont="1" applyBorder="1" applyAlignment="1">
      <alignment/>
    </xf>
    <xf numFmtId="3" fontId="17" fillId="0" borderId="38" xfId="0" applyNumberFormat="1" applyFont="1" applyBorder="1" applyAlignment="1">
      <alignment/>
    </xf>
    <xf numFmtId="3" fontId="17" fillId="0" borderId="61" xfId="0" applyNumberFormat="1" applyFont="1" applyBorder="1" applyAlignment="1">
      <alignment/>
    </xf>
    <xf numFmtId="3" fontId="17" fillId="0" borderId="73" xfId="0" applyNumberFormat="1" applyFont="1" applyBorder="1" applyAlignment="1">
      <alignment/>
    </xf>
    <xf numFmtId="3" fontId="17" fillId="0" borderId="56" xfId="0" applyNumberFormat="1" applyFont="1" applyBorder="1" applyAlignment="1">
      <alignment/>
    </xf>
    <xf numFmtId="0" fontId="17" fillId="0" borderId="12" xfId="0" applyFont="1" applyBorder="1" applyAlignment="1">
      <alignment horizontal="center"/>
    </xf>
    <xf numFmtId="3" fontId="17" fillId="0" borderId="43" xfId="0" applyNumberFormat="1" applyFont="1" applyBorder="1" applyAlignment="1">
      <alignment/>
    </xf>
    <xf numFmtId="3" fontId="17" fillId="0" borderId="39" xfId="0" applyNumberFormat="1" applyFont="1" applyBorder="1" applyAlignment="1">
      <alignment/>
    </xf>
    <xf numFmtId="3" fontId="17" fillId="0" borderId="72" xfId="0" applyNumberFormat="1" applyFont="1" applyBorder="1" applyAlignment="1">
      <alignment/>
    </xf>
    <xf numFmtId="3" fontId="17" fillId="0" borderId="71" xfId="0" applyNumberFormat="1" applyFont="1" applyBorder="1" applyAlignment="1">
      <alignment/>
    </xf>
    <xf numFmtId="3" fontId="17" fillId="0" borderId="29" xfId="0" applyNumberFormat="1" applyFont="1" applyBorder="1" applyAlignment="1">
      <alignment/>
    </xf>
    <xf numFmtId="0" fontId="17" fillId="0" borderId="0" xfId="58" applyFill="1" applyProtection="1">
      <alignment/>
      <protection locked="0"/>
    </xf>
    <xf numFmtId="0" fontId="27" fillId="0" borderId="0" xfId="0" applyFont="1" applyFill="1" applyAlignment="1" applyProtection="1">
      <alignment horizontal="right"/>
      <protection locked="0"/>
    </xf>
    <xf numFmtId="0" fontId="28" fillId="0" borderId="75" xfId="58" applyFont="1" applyFill="1" applyBorder="1" applyAlignment="1" applyProtection="1">
      <alignment horizontal="center" vertical="center" wrapText="1"/>
      <protection locked="0"/>
    </xf>
    <xf numFmtId="0" fontId="28" fillId="0" borderId="76" xfId="58" applyFont="1" applyFill="1" applyBorder="1" applyAlignment="1" applyProtection="1">
      <alignment horizontal="center" vertical="center"/>
      <protection locked="0"/>
    </xf>
    <xf numFmtId="0" fontId="28" fillId="0" borderId="77" xfId="58" applyFont="1" applyFill="1" applyBorder="1" applyAlignment="1" applyProtection="1">
      <alignment horizontal="center" vertical="center"/>
      <protection locked="0"/>
    </xf>
    <xf numFmtId="0" fontId="17" fillId="0" borderId="0" xfId="58" applyFill="1" applyProtection="1">
      <alignment/>
      <protection/>
    </xf>
    <xf numFmtId="0" fontId="30" fillId="0" borderId="78" xfId="58" applyFont="1" applyFill="1" applyBorder="1" applyAlignment="1" applyProtection="1">
      <alignment horizontal="left" vertical="center" indent="1"/>
      <protection/>
    </xf>
    <xf numFmtId="0" fontId="17" fillId="0" borderId="0" xfId="58" applyFill="1" applyAlignment="1" applyProtection="1">
      <alignment vertical="center"/>
      <protection/>
    </xf>
    <xf numFmtId="0" fontId="30" fillId="0" borderId="79" xfId="58" applyFont="1" applyFill="1" applyBorder="1" applyAlignment="1" applyProtection="1">
      <alignment horizontal="left" vertical="center" indent="1"/>
      <protection/>
    </xf>
    <xf numFmtId="0" fontId="30" fillId="0" borderId="80" xfId="58" applyFont="1" applyFill="1" applyBorder="1" applyAlignment="1" applyProtection="1">
      <alignment horizontal="left" vertical="center" indent="1"/>
      <protection/>
    </xf>
    <xf numFmtId="0" fontId="17" fillId="0" borderId="0" xfId="58" applyFill="1" applyAlignment="1" applyProtection="1">
      <alignment vertical="center"/>
      <protection locked="0"/>
    </xf>
    <xf numFmtId="0" fontId="30" fillId="0" borderId="81" xfId="58" applyFont="1" applyFill="1" applyBorder="1" applyAlignment="1" applyProtection="1">
      <alignment horizontal="left" vertical="center" indent="1"/>
      <protection/>
    </xf>
    <xf numFmtId="0" fontId="29" fillId="0" borderId="78" xfId="58" applyFont="1" applyFill="1" applyBorder="1" applyAlignment="1" applyProtection="1">
      <alignment horizontal="left" vertical="center" indent="1"/>
      <protection/>
    </xf>
    <xf numFmtId="0" fontId="0" fillId="0" borderId="0" xfId="58" applyFont="1" applyFill="1" applyProtection="1">
      <alignment/>
      <protection/>
    </xf>
    <xf numFmtId="0" fontId="31" fillId="0" borderId="0" xfId="58" applyFont="1" applyFill="1" applyProtection="1">
      <alignment/>
      <protection locked="0"/>
    </xf>
    <xf numFmtId="0" fontId="23" fillId="0" borderId="0" xfId="58" applyFont="1" applyFill="1" applyProtection="1">
      <alignment/>
      <protection locked="0"/>
    </xf>
    <xf numFmtId="0" fontId="55" fillId="0" borderId="0" xfId="0" applyFont="1" applyAlignment="1" applyProtection="1">
      <alignment/>
      <protection locked="0"/>
    </xf>
    <xf numFmtId="0" fontId="56" fillId="0" borderId="0" xfId="0" applyFont="1" applyAlignment="1" applyProtection="1">
      <alignment/>
      <protection locked="0"/>
    </xf>
    <xf numFmtId="0" fontId="55" fillId="0" borderId="0" xfId="0" applyFont="1" applyAlignment="1" applyProtection="1">
      <alignment/>
      <protection/>
    </xf>
    <xf numFmtId="0" fontId="58" fillId="0" borderId="0" xfId="0" applyFont="1" applyAlignment="1" applyProtection="1">
      <alignment horizontal="right"/>
      <protection locked="0"/>
    </xf>
    <xf numFmtId="0" fontId="60" fillId="0" borderId="82" xfId="0" applyFont="1" applyBorder="1" applyAlignment="1" applyProtection="1">
      <alignment horizontal="center" vertical="center" wrapText="1"/>
      <protection locked="0"/>
    </xf>
    <xf numFmtId="172" fontId="60" fillId="0" borderId="82" xfId="0" applyNumberFormat="1" applyFont="1" applyBorder="1" applyAlignment="1" applyProtection="1">
      <alignment horizontal="center" vertical="center" wrapText="1"/>
      <protection locked="0"/>
    </xf>
    <xf numFmtId="0" fontId="60" fillId="0" borderId="78" xfId="0" applyFont="1" applyBorder="1" applyAlignment="1" applyProtection="1">
      <alignment horizontal="center" vertical="center" wrapText="1"/>
      <protection/>
    </xf>
    <xf numFmtId="0" fontId="60" fillId="0" borderId="83" xfId="0" applyFont="1" applyBorder="1" applyAlignment="1" applyProtection="1">
      <alignment horizontal="center" vertical="center" wrapText="1"/>
      <protection/>
    </xf>
    <xf numFmtId="0" fontId="60" fillId="0" borderId="76" xfId="0" applyFont="1" applyBorder="1" applyAlignment="1" applyProtection="1">
      <alignment horizontal="center" vertical="center" wrapText="1"/>
      <protection/>
    </xf>
    <xf numFmtId="0" fontId="60" fillId="0" borderId="84" xfId="0" applyFont="1" applyBorder="1" applyAlignment="1" applyProtection="1">
      <alignment horizontal="center" vertical="center" wrapText="1"/>
      <protection/>
    </xf>
    <xf numFmtId="0" fontId="61" fillId="0" borderId="81" xfId="57" applyFont="1" applyFill="1" applyBorder="1" applyAlignment="1" applyProtection="1">
      <alignment vertical="center"/>
      <protection/>
    </xf>
    <xf numFmtId="49" fontId="62" fillId="0" borderId="85" xfId="0" applyNumberFormat="1" applyFont="1" applyBorder="1" applyAlignment="1" applyProtection="1">
      <alignment horizontal="center" vertical="center" wrapText="1"/>
      <protection/>
    </xf>
    <xf numFmtId="0" fontId="63" fillId="0" borderId="80" xfId="0" applyFont="1" applyBorder="1" applyAlignment="1" applyProtection="1">
      <alignment horizontal="justify" vertical="center" wrapText="1"/>
      <protection/>
    </xf>
    <xf numFmtId="49" fontId="62" fillId="0" borderId="86" xfId="0" applyNumberFormat="1" applyFont="1" applyBorder="1" applyAlignment="1" applyProtection="1">
      <alignment horizontal="center" vertical="center" wrapText="1"/>
      <protection/>
    </xf>
    <xf numFmtId="0" fontId="55" fillId="0" borderId="0" xfId="0" applyFont="1" applyBorder="1" applyAlignment="1" applyProtection="1">
      <alignment/>
      <protection/>
    </xf>
    <xf numFmtId="0" fontId="63" fillId="0" borderId="80" xfId="0" applyFont="1" applyBorder="1" applyAlignment="1" applyProtection="1">
      <alignment vertical="center" wrapText="1"/>
      <protection/>
    </xf>
    <xf numFmtId="0" fontId="63" fillId="0" borderId="87" xfId="0" applyFont="1" applyBorder="1" applyAlignment="1" applyProtection="1">
      <alignment vertical="center" wrapText="1"/>
      <protection/>
    </xf>
    <xf numFmtId="0" fontId="60" fillId="0" borderId="78" xfId="0" applyFont="1" applyBorder="1" applyAlignment="1" applyProtection="1">
      <alignment horizontal="left" vertical="center" wrapText="1"/>
      <protection/>
    </xf>
    <xf numFmtId="49" fontId="60" fillId="0" borderId="83" xfId="0" applyNumberFormat="1" applyFont="1" applyBorder="1" applyAlignment="1" applyProtection="1">
      <alignment horizontal="center" vertical="center" wrapText="1"/>
      <protection/>
    </xf>
    <xf numFmtId="0" fontId="64" fillId="0" borderId="81" xfId="0" applyFont="1" applyBorder="1" applyAlignment="1" applyProtection="1">
      <alignment horizontal="left" vertical="center" wrapText="1"/>
      <protection/>
    </xf>
    <xf numFmtId="0" fontId="67" fillId="0" borderId="88" xfId="0" applyFont="1" applyBorder="1" applyAlignment="1" applyProtection="1">
      <alignment vertical="center" wrapText="1"/>
      <protection/>
    </xf>
    <xf numFmtId="0" fontId="62" fillId="0" borderId="86" xfId="0" applyFont="1" applyBorder="1" applyAlignment="1" applyProtection="1">
      <alignment horizontal="center" vertical="center" wrapText="1"/>
      <protection/>
    </xf>
    <xf numFmtId="0" fontId="67" fillId="0" borderId="89" xfId="0" applyFont="1" applyBorder="1" applyAlignment="1" applyProtection="1">
      <alignment vertical="center" wrapText="1"/>
      <protection/>
    </xf>
    <xf numFmtId="0" fontId="62" fillId="0" borderId="82" xfId="0" applyFont="1" applyBorder="1" applyAlignment="1" applyProtection="1">
      <alignment horizontal="center" vertical="center" wrapText="1"/>
      <protection/>
    </xf>
    <xf numFmtId="3" fontId="65" fillId="0" borderId="85" xfId="0" applyNumberFormat="1" applyFont="1" applyBorder="1" applyAlignment="1" applyProtection="1">
      <alignment horizontal="right" vertical="center" wrapText="1" indent="1"/>
      <protection locked="0"/>
    </xf>
    <xf numFmtId="3" fontId="65" fillId="0" borderId="90" xfId="48" applyNumberFormat="1" applyFont="1" applyBorder="1" applyAlignment="1" applyProtection="1">
      <alignment horizontal="right" vertical="center" wrapText="1" indent="1"/>
      <protection locked="0"/>
    </xf>
    <xf numFmtId="166" fontId="39" fillId="0" borderId="91" xfId="57" applyNumberFormat="1" applyFont="1" applyFill="1" applyBorder="1" applyAlignment="1" applyProtection="1">
      <alignment horizontal="right" vertical="center" wrapText="1" indent="1"/>
      <protection/>
    </xf>
    <xf numFmtId="3" fontId="65" fillId="0" borderId="86" xfId="0" applyNumberFormat="1" applyFont="1" applyBorder="1" applyAlignment="1" applyProtection="1">
      <alignment horizontal="right" vertical="center" wrapText="1" indent="1"/>
      <protection locked="0"/>
    </xf>
    <xf numFmtId="3" fontId="65" fillId="0" borderId="86" xfId="48" applyNumberFormat="1" applyFont="1" applyBorder="1" applyAlignment="1" applyProtection="1">
      <alignment horizontal="right" vertical="center" wrapText="1" indent="1"/>
      <protection locked="0"/>
    </xf>
    <xf numFmtId="166" fontId="39" fillId="0" borderId="92" xfId="57" applyNumberFormat="1" applyFont="1" applyFill="1" applyBorder="1" applyAlignment="1" applyProtection="1">
      <alignment horizontal="right" vertical="center" wrapText="1" indent="1"/>
      <protection/>
    </xf>
    <xf numFmtId="3" fontId="65" fillId="0" borderId="82" xfId="0" applyNumberFormat="1" applyFont="1" applyBorder="1" applyAlignment="1" applyProtection="1">
      <alignment horizontal="right" vertical="center" wrapText="1" indent="1"/>
      <protection locked="0"/>
    </xf>
    <xf numFmtId="3" fontId="65" fillId="0" borderId="82" xfId="48" applyNumberFormat="1" applyFont="1" applyBorder="1" applyAlignment="1" applyProtection="1">
      <alignment horizontal="right" vertical="center" wrapText="1" indent="1"/>
      <protection locked="0"/>
    </xf>
    <xf numFmtId="166" fontId="39" fillId="0" borderId="93" xfId="57" applyNumberFormat="1" applyFont="1" applyFill="1" applyBorder="1" applyAlignment="1" applyProtection="1">
      <alignment horizontal="right" vertical="center" wrapText="1" indent="1"/>
      <protection/>
    </xf>
    <xf numFmtId="166" fontId="39" fillId="0" borderId="94" xfId="57" applyNumberFormat="1" applyFont="1" applyFill="1" applyBorder="1" applyAlignment="1" applyProtection="1">
      <alignment horizontal="right" vertical="center" wrapText="1" indent="1"/>
      <protection/>
    </xf>
    <xf numFmtId="166" fontId="39" fillId="0" borderId="83" xfId="57" applyNumberFormat="1" applyFont="1" applyFill="1" applyBorder="1" applyAlignment="1" applyProtection="1">
      <alignment horizontal="right" vertical="center" wrapText="1" indent="1"/>
      <protection/>
    </xf>
    <xf numFmtId="166" fontId="39" fillId="0" borderId="95" xfId="57" applyNumberFormat="1" applyFont="1" applyFill="1" applyBorder="1" applyAlignment="1" applyProtection="1">
      <alignment horizontal="right" vertical="center" wrapText="1" indent="1"/>
      <protection/>
    </xf>
    <xf numFmtId="3" fontId="65" fillId="0" borderId="96" xfId="0" applyNumberFormat="1" applyFont="1" applyBorder="1" applyAlignment="1" applyProtection="1">
      <alignment horizontal="right" vertical="center" wrapText="1" indent="1"/>
      <protection locked="0"/>
    </xf>
    <xf numFmtId="3" fontId="65" fillId="0" borderId="96" xfId="48" applyNumberFormat="1" applyFont="1" applyBorder="1" applyAlignment="1" applyProtection="1">
      <alignment horizontal="right" vertical="center" wrapText="1" indent="1"/>
      <protection locked="0"/>
    </xf>
    <xf numFmtId="166" fontId="39" fillId="0" borderId="97" xfId="57" applyNumberFormat="1" applyFont="1" applyFill="1" applyBorder="1" applyAlignment="1" applyProtection="1">
      <alignment horizontal="right" vertical="center" wrapText="1" indent="1"/>
      <protection/>
    </xf>
    <xf numFmtId="3" fontId="65" fillId="0" borderId="98" xfId="0" applyNumberFormat="1" applyFont="1" applyBorder="1" applyAlignment="1" applyProtection="1">
      <alignment horizontal="right" vertical="center" wrapText="1" indent="1"/>
      <protection locked="0"/>
    </xf>
    <xf numFmtId="3" fontId="65" fillId="0" borderId="98" xfId="48" applyNumberFormat="1" applyFont="1" applyBorder="1" applyAlignment="1" applyProtection="1">
      <alignment horizontal="right" vertical="center" wrapText="1" indent="1"/>
      <protection locked="0"/>
    </xf>
    <xf numFmtId="166" fontId="39" fillId="0" borderId="99" xfId="57" applyNumberFormat="1" applyFont="1" applyFill="1" applyBorder="1" applyAlignment="1" applyProtection="1">
      <alignment horizontal="right" vertical="center" wrapText="1" indent="1"/>
      <protection/>
    </xf>
    <xf numFmtId="3" fontId="65" fillId="0" borderId="85" xfId="48" applyNumberFormat="1" applyFont="1" applyBorder="1" applyAlignment="1" applyProtection="1">
      <alignment horizontal="right" vertical="center" wrapText="1" indent="1"/>
      <protection locked="0"/>
    </xf>
    <xf numFmtId="166" fontId="39" fillId="0" borderId="100" xfId="57" applyNumberFormat="1" applyFont="1" applyFill="1" applyBorder="1" applyAlignment="1" applyProtection="1">
      <alignment horizontal="right" vertical="center" wrapText="1" indent="1"/>
      <protection/>
    </xf>
    <xf numFmtId="3" fontId="65" fillId="0" borderId="101" xfId="0" applyNumberFormat="1" applyFont="1" applyBorder="1" applyAlignment="1" applyProtection="1">
      <alignment horizontal="right" vertical="center" wrapText="1" indent="1"/>
      <protection locked="0"/>
    </xf>
    <xf numFmtId="3" fontId="65" fillId="0" borderId="101" xfId="48" applyNumberFormat="1" applyFont="1" applyBorder="1" applyAlignment="1" applyProtection="1">
      <alignment horizontal="right" vertical="center" wrapText="1" indent="1"/>
      <protection locked="0"/>
    </xf>
    <xf numFmtId="166" fontId="39" fillId="0" borderId="102" xfId="57" applyNumberFormat="1" applyFont="1" applyFill="1" applyBorder="1" applyAlignment="1" applyProtection="1">
      <alignment horizontal="right" vertical="center" wrapText="1" indent="1"/>
      <protection/>
    </xf>
    <xf numFmtId="3" fontId="28" fillId="0" borderId="71" xfId="0" applyNumberFormat="1" applyFont="1" applyBorder="1" applyAlignment="1">
      <alignment/>
    </xf>
    <xf numFmtId="3" fontId="28" fillId="0" borderId="29" xfId="0" applyNumberFormat="1" applyFont="1" applyBorder="1" applyAlignment="1">
      <alignment/>
    </xf>
    <xf numFmtId="3" fontId="29" fillId="0" borderId="29" xfId="0" applyNumberFormat="1" applyFont="1" applyBorder="1" applyAlignment="1">
      <alignment/>
    </xf>
    <xf numFmtId="3" fontId="28" fillId="0" borderId="59" xfId="0" applyNumberFormat="1" applyFont="1" applyBorder="1" applyAlignment="1">
      <alignment/>
    </xf>
    <xf numFmtId="3" fontId="28" fillId="0" borderId="47" xfId="0" applyNumberFormat="1" applyFont="1" applyBorder="1" applyAlignment="1">
      <alignment/>
    </xf>
    <xf numFmtId="3" fontId="22" fillId="0" borderId="47" xfId="0" applyNumberFormat="1" applyFont="1" applyBorder="1" applyAlignment="1">
      <alignment/>
    </xf>
    <xf numFmtId="0" fontId="0" fillId="0" borderId="96" xfId="58" applyFont="1" applyFill="1" applyBorder="1" applyAlignment="1" applyProtection="1">
      <alignment horizontal="left" vertical="center" wrapText="1" indent="1"/>
      <protection/>
    </xf>
    <xf numFmtId="166" fontId="0" fillId="0" borderId="96" xfId="58" applyNumberFormat="1" applyFont="1" applyFill="1" applyBorder="1" applyAlignment="1" applyProtection="1">
      <alignment vertical="center"/>
      <protection locked="0"/>
    </xf>
    <xf numFmtId="166" fontId="0" fillId="0" borderId="96" xfId="58" applyNumberFormat="1" applyFont="1" applyFill="1" applyBorder="1" applyAlignment="1" applyProtection="1">
      <alignment vertical="center"/>
      <protection/>
    </xf>
    <xf numFmtId="166" fontId="0" fillId="0" borderId="103" xfId="58" applyNumberFormat="1" applyFont="1" applyFill="1" applyBorder="1" applyAlignment="1" applyProtection="1" quotePrefix="1">
      <alignment horizontal="center" vertical="center"/>
      <protection/>
    </xf>
    <xf numFmtId="0" fontId="0" fillId="0" borderId="86" xfId="58" applyFont="1" applyFill="1" applyBorder="1" applyAlignment="1" applyProtection="1">
      <alignment horizontal="left" vertical="center" wrapText="1" indent="1"/>
      <protection/>
    </xf>
    <xf numFmtId="166" fontId="0" fillId="0" borderId="86" xfId="58" applyNumberFormat="1" applyFont="1" applyFill="1" applyBorder="1" applyAlignment="1" applyProtection="1">
      <alignment vertical="center"/>
      <protection locked="0"/>
    </xf>
    <xf numFmtId="166" fontId="0" fillId="0" borderId="104" xfId="58" applyNumberFormat="1" applyFont="1" applyFill="1" applyBorder="1" applyAlignment="1" applyProtection="1">
      <alignment vertical="center"/>
      <protection/>
    </xf>
    <xf numFmtId="0" fontId="0" fillId="0" borderId="85" xfId="58" applyFont="1" applyFill="1" applyBorder="1" applyAlignment="1" applyProtection="1">
      <alignment horizontal="left" vertical="center" wrapText="1" indent="1"/>
      <protection/>
    </xf>
    <xf numFmtId="166" fontId="0" fillId="0" borderId="85" xfId="58" applyNumberFormat="1" applyFont="1" applyFill="1" applyBorder="1" applyAlignment="1" applyProtection="1">
      <alignment vertical="center"/>
      <protection locked="0"/>
    </xf>
    <xf numFmtId="0" fontId="0" fillId="0" borderId="86" xfId="58" applyFont="1" applyFill="1" applyBorder="1" applyAlignment="1" applyProtection="1">
      <alignment horizontal="left" vertical="center" indent="1"/>
      <protection/>
    </xf>
    <xf numFmtId="0" fontId="39" fillId="0" borderId="83" xfId="58" applyFont="1" applyFill="1" applyBorder="1" applyAlignment="1" applyProtection="1">
      <alignment horizontal="left" vertical="center" indent="1"/>
      <protection/>
    </xf>
    <xf numFmtId="166" fontId="39" fillId="0" borderId="83" xfId="58" applyNumberFormat="1" applyFont="1" applyFill="1" applyBorder="1" applyAlignment="1" applyProtection="1">
      <alignment vertical="center"/>
      <protection/>
    </xf>
    <xf numFmtId="166" fontId="39" fillId="0" borderId="105" xfId="58" applyNumberFormat="1" applyFont="1" applyFill="1" applyBorder="1" applyAlignment="1" applyProtection="1" quotePrefix="1">
      <alignment horizontal="right" vertical="center"/>
      <protection/>
    </xf>
    <xf numFmtId="0" fontId="0" fillId="0" borderId="85" xfId="58" applyFont="1" applyFill="1" applyBorder="1" applyAlignment="1" applyProtection="1">
      <alignment horizontal="left" vertical="center" indent="1"/>
      <protection/>
    </xf>
    <xf numFmtId="166" fontId="0" fillId="0" borderId="106" xfId="58" applyNumberFormat="1" applyFont="1" applyFill="1" applyBorder="1" applyAlignment="1" applyProtection="1">
      <alignment vertical="center"/>
      <protection/>
    </xf>
    <xf numFmtId="166" fontId="39" fillId="0" borderId="105" xfId="58" applyNumberFormat="1" applyFont="1" applyFill="1" applyBorder="1" applyAlignment="1" applyProtection="1">
      <alignment vertical="center"/>
      <protection/>
    </xf>
    <xf numFmtId="0" fontId="39" fillId="0" borderId="83" xfId="58" applyFont="1" applyFill="1" applyBorder="1" applyAlignment="1" applyProtection="1">
      <alignment horizontal="left" indent="1"/>
      <protection/>
    </xf>
    <xf numFmtId="166" fontId="39" fillId="0" borderId="83" xfId="58" applyNumberFormat="1" applyFont="1" applyFill="1" applyBorder="1" applyProtection="1">
      <alignment/>
      <protection/>
    </xf>
    <xf numFmtId="166" fontId="39" fillId="0" borderId="105" xfId="58" applyNumberFormat="1" applyFont="1" applyFill="1" applyBorder="1" applyAlignment="1" applyProtection="1" quotePrefix="1">
      <alignment horizontal="center"/>
      <protection/>
    </xf>
    <xf numFmtId="0" fontId="0" fillId="0" borderId="86" xfId="58" applyFont="1" applyFill="1" applyBorder="1" applyAlignment="1" applyProtection="1">
      <alignment horizontal="left" vertical="center" indent="1"/>
      <protection/>
    </xf>
    <xf numFmtId="0" fontId="23" fillId="0" borderId="0" xfId="57" applyFont="1" applyAlignment="1">
      <alignment horizontal="center"/>
      <protection/>
    </xf>
    <xf numFmtId="166" fontId="26" fillId="0" borderId="10" xfId="57" applyNumberFormat="1" applyFont="1" applyBorder="1" applyAlignment="1">
      <alignment horizontal="left" vertical="center"/>
      <protection/>
    </xf>
    <xf numFmtId="166" fontId="23" fillId="0" borderId="0" xfId="57" applyNumberFormat="1" applyFont="1" applyAlignment="1">
      <alignment horizontal="center" vertical="center"/>
      <protection/>
    </xf>
    <xf numFmtId="166" fontId="26" fillId="0" borderId="10" xfId="57" applyNumberFormat="1" applyFont="1" applyBorder="1" applyAlignment="1">
      <alignment horizontal="left"/>
      <protection/>
    </xf>
    <xf numFmtId="166" fontId="28" fillId="0" borderId="40" xfId="0" applyNumberFormat="1" applyFont="1" applyBorder="1" applyAlignment="1">
      <alignment horizontal="center" vertical="center" wrapText="1"/>
    </xf>
    <xf numFmtId="166" fontId="28" fillId="0" borderId="11" xfId="0" applyNumberFormat="1" applyFont="1" applyBorder="1" applyAlignment="1">
      <alignment horizontal="center" vertical="center" wrapText="1"/>
    </xf>
    <xf numFmtId="166" fontId="39" fillId="0" borderId="0" xfId="0" applyNumberFormat="1" applyFont="1" applyAlignment="1">
      <alignment horizontal="center" vertical="center" wrapText="1"/>
    </xf>
    <xf numFmtId="166" fontId="38" fillId="0" borderId="0" xfId="0" applyNumberFormat="1" applyFont="1" applyAlignment="1">
      <alignment horizontal="center" textRotation="180" wrapText="1"/>
    </xf>
    <xf numFmtId="166" fontId="31" fillId="0" borderId="0" xfId="0" applyNumberFormat="1" applyFont="1" applyAlignment="1">
      <alignment horizontal="center" vertical="center" wrapText="1"/>
    </xf>
    <xf numFmtId="0" fontId="43" fillId="0" borderId="0" xfId="0" applyFont="1" applyAlignment="1">
      <alignment horizontal="center"/>
    </xf>
    <xf numFmtId="0" fontId="39" fillId="0" borderId="40" xfId="0" applyFont="1" applyBorder="1" applyAlignment="1">
      <alignment horizontal="center"/>
    </xf>
    <xf numFmtId="0" fontId="0" fillId="0" borderId="0" xfId="0" applyAlignment="1">
      <alignment horizontal="center"/>
    </xf>
    <xf numFmtId="0" fontId="23" fillId="0" borderId="0" xfId="0" applyFont="1" applyAlignment="1">
      <alignment horizontal="center" wrapText="1"/>
    </xf>
    <xf numFmtId="166" fontId="31" fillId="0" borderId="0" xfId="57" applyNumberFormat="1" applyFont="1" applyAlignment="1">
      <alignment horizontal="center" vertical="center" wrapText="1"/>
      <protection/>
    </xf>
    <xf numFmtId="0" fontId="44" fillId="0" borderId="0" xfId="0" applyFont="1" applyAlignment="1">
      <alignment horizontal="right"/>
    </xf>
    <xf numFmtId="0" fontId="26" fillId="0" borderId="0" xfId="0" applyFont="1" applyAlignment="1">
      <alignment horizontal="right"/>
    </xf>
    <xf numFmtId="0" fontId="39" fillId="0" borderId="14" xfId="57" applyFont="1" applyBorder="1" applyAlignment="1">
      <alignment horizontal="center" vertical="center" wrapText="1"/>
      <protection/>
    </xf>
    <xf numFmtId="0" fontId="39" fillId="0" borderId="15" xfId="57" applyFont="1" applyBorder="1" applyAlignment="1">
      <alignment horizontal="center" vertical="center" wrapText="1"/>
      <protection/>
    </xf>
    <xf numFmtId="0" fontId="39" fillId="0" borderId="29" xfId="57" applyFont="1" applyBorder="1" applyAlignment="1">
      <alignment horizontal="center" vertical="center" wrapText="1"/>
      <protection/>
    </xf>
    <xf numFmtId="0" fontId="39" fillId="0" borderId="16" xfId="57" applyFont="1" applyBorder="1" applyAlignment="1">
      <alignment horizontal="center" vertical="center" wrapText="1"/>
      <protection/>
    </xf>
    <xf numFmtId="0" fontId="28" fillId="0" borderId="11" xfId="57" applyFont="1" applyBorder="1" applyAlignment="1">
      <alignment horizontal="left"/>
      <protection/>
    </xf>
    <xf numFmtId="0" fontId="30" fillId="0" borderId="107" xfId="57" applyFont="1" applyBorder="1" applyAlignment="1">
      <alignment horizontal="justify" vertical="center" wrapText="1"/>
      <protection/>
    </xf>
    <xf numFmtId="0" fontId="47" fillId="0" borderId="0" xfId="0" applyFont="1" applyAlignment="1">
      <alignment horizontal="left"/>
    </xf>
    <xf numFmtId="0" fontId="48" fillId="0" borderId="0" xfId="0" applyFont="1" applyAlignment="1">
      <alignment horizontal="center"/>
    </xf>
    <xf numFmtId="0" fontId="50" fillId="0" borderId="0" xfId="0" applyFont="1" applyAlignment="1">
      <alignment horizontal="left" vertical="center" wrapText="1"/>
    </xf>
    <xf numFmtId="166" fontId="23" fillId="0" borderId="0" xfId="0" applyNumberFormat="1" applyFont="1" applyAlignment="1">
      <alignment horizontal="center" vertical="center" wrapText="1"/>
    </xf>
    <xf numFmtId="0" fontId="57" fillId="0" borderId="0" xfId="0" applyFont="1" applyAlignment="1" applyProtection="1">
      <alignment horizontal="center" vertical="center" wrapText="1"/>
      <protection locked="0"/>
    </xf>
    <xf numFmtId="0" fontId="59" fillId="0" borderId="75" xfId="0" applyFont="1" applyBorder="1" applyAlignment="1" applyProtection="1">
      <alignment horizontal="center" vertical="center" wrapText="1"/>
      <protection locked="0"/>
    </xf>
    <xf numFmtId="0" fontId="59" fillId="0" borderId="79" xfId="0" applyFont="1" applyBorder="1" applyAlignment="1" applyProtection="1">
      <alignment horizontal="center" vertical="center" wrapText="1"/>
      <protection locked="0"/>
    </xf>
    <xf numFmtId="0" fontId="59" fillId="0" borderId="108" xfId="0" applyFont="1" applyBorder="1" applyAlignment="1" applyProtection="1">
      <alignment horizontal="center" vertical="center" wrapText="1"/>
      <protection locked="0"/>
    </xf>
    <xf numFmtId="0" fontId="59" fillId="0" borderId="76" xfId="0" applyFont="1" applyBorder="1" applyAlignment="1" applyProtection="1">
      <alignment horizontal="center" vertical="center" wrapText="1"/>
      <protection locked="0"/>
    </xf>
    <xf numFmtId="0" fontId="59" fillId="0" borderId="96" xfId="0" applyFont="1" applyBorder="1" applyAlignment="1" applyProtection="1">
      <alignment horizontal="center" vertical="center" wrapText="1"/>
      <protection locked="0"/>
    </xf>
    <xf numFmtId="0" fontId="59" fillId="0" borderId="101" xfId="0" applyFont="1" applyBorder="1" applyAlignment="1" applyProtection="1">
      <alignment horizontal="center" vertical="center" wrapText="1"/>
      <protection locked="0"/>
    </xf>
    <xf numFmtId="0" fontId="59" fillId="0" borderId="109" xfId="0" applyFont="1" applyBorder="1" applyAlignment="1" applyProtection="1">
      <alignment horizontal="center" vertical="center" wrapText="1"/>
      <protection locked="0"/>
    </xf>
    <xf numFmtId="0" fontId="0" fillId="0" borderId="110" xfId="0" applyBorder="1" applyAlignment="1" applyProtection="1">
      <alignment horizontal="center" vertical="center" wrapText="1"/>
      <protection locked="0"/>
    </xf>
    <xf numFmtId="0" fontId="0" fillId="0" borderId="97" xfId="0" applyBorder="1" applyAlignment="1" applyProtection="1">
      <alignment horizontal="center" vertical="center" wrapText="1"/>
      <protection locked="0"/>
    </xf>
    <xf numFmtId="0" fontId="0" fillId="0" borderId="111" xfId="0" applyBorder="1" applyAlignment="1" applyProtection="1">
      <alignment horizontal="center" vertical="center" wrapText="1"/>
      <protection locked="0"/>
    </xf>
    <xf numFmtId="0" fontId="0" fillId="0" borderId="112" xfId="0" applyBorder="1" applyAlignment="1" applyProtection="1">
      <alignment horizontal="center" vertical="center" wrapText="1"/>
      <protection locked="0"/>
    </xf>
    <xf numFmtId="0" fontId="0" fillId="0" borderId="100" xfId="0" applyBorder="1" applyAlignment="1" applyProtection="1">
      <alignment horizontal="center" vertical="center" wrapText="1"/>
      <protection locked="0"/>
    </xf>
    <xf numFmtId="0" fontId="59" fillId="0" borderId="84" xfId="0" applyFont="1" applyBorder="1" applyAlignment="1" applyProtection="1">
      <alignment horizontal="center" vertical="center" wrapText="1"/>
      <protection locked="0"/>
    </xf>
    <xf numFmtId="0" fontId="59" fillId="0" borderId="113" xfId="0" applyFont="1" applyBorder="1" applyAlignment="1" applyProtection="1">
      <alignment horizontal="center" vertical="center" wrapText="1"/>
      <protection locked="0"/>
    </xf>
    <xf numFmtId="0" fontId="59" fillId="0" borderId="114" xfId="0" applyFont="1" applyBorder="1" applyAlignment="1" applyProtection="1">
      <alignment horizontal="center" vertical="center" wrapText="1"/>
      <protection locked="0"/>
    </xf>
    <xf numFmtId="0" fontId="23" fillId="0" borderId="0" xfId="58" applyFont="1" applyFill="1" applyAlignment="1" applyProtection="1">
      <alignment horizontal="center" wrapText="1"/>
      <protection locked="0"/>
    </xf>
    <xf numFmtId="0" fontId="23" fillId="0" borderId="0" xfId="58" applyFont="1" applyFill="1" applyAlignment="1" applyProtection="1">
      <alignment horizontal="center"/>
      <protection locked="0"/>
    </xf>
    <xf numFmtId="0" fontId="26" fillId="0" borderId="115" xfId="58" applyFont="1" applyFill="1" applyBorder="1" applyAlignment="1" applyProtection="1">
      <alignment horizontal="left" vertical="center" indent="1"/>
      <protection/>
    </xf>
    <xf numFmtId="0" fontId="26" fillId="0" borderId="94" xfId="58" applyFont="1" applyFill="1" applyBorder="1" applyAlignment="1" applyProtection="1">
      <alignment horizontal="left" vertical="center" indent="1"/>
      <protection/>
    </xf>
    <xf numFmtId="0" fontId="26" fillId="0" borderId="95" xfId="58" applyFont="1" applyFill="1" applyBorder="1" applyAlignment="1" applyProtection="1">
      <alignment horizontal="left" vertical="center" indent="1"/>
      <protection/>
    </xf>
    <xf numFmtId="0" fontId="27" fillId="0" borderId="115" xfId="58" applyFont="1" applyFill="1" applyBorder="1" applyAlignment="1" applyProtection="1">
      <alignment horizontal="left" vertical="center" indent="1"/>
      <protection/>
    </xf>
    <xf numFmtId="0" fontId="0" fillId="0" borderId="94" xfId="0" applyFont="1" applyBorder="1" applyAlignment="1">
      <alignment/>
    </xf>
    <xf numFmtId="0" fontId="0" fillId="0" borderId="95" xfId="0" applyFont="1" applyBorder="1" applyAlignment="1">
      <alignment/>
    </xf>
    <xf numFmtId="169" fontId="0" fillId="0" borderId="30" xfId="46" applyNumberFormat="1" applyFont="1" applyBorder="1" applyAlignment="1" applyProtection="1">
      <alignment/>
      <protection locked="0"/>
    </xf>
    <xf numFmtId="169" fontId="39" fillId="0" borderId="13" xfId="46" applyNumberFormat="1" applyFont="1" applyBorder="1" applyAlignment="1">
      <alignment/>
    </xf>
    <xf numFmtId="0" fontId="0" fillId="0" borderId="29" xfId="57" applyFont="1" applyBorder="1" applyProtection="1">
      <alignment/>
      <protection locked="0"/>
    </xf>
  </cellXfs>
  <cellStyles count="52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Ezres 2" xfId="48"/>
    <cellStyle name="Figyelmeztetés" xfId="49"/>
    <cellStyle name="Hiperhivatkozás" xfId="50"/>
    <cellStyle name="Hivatkozott cella" xfId="51"/>
    <cellStyle name="Jegyzet" xfId="52"/>
    <cellStyle name="Jó" xfId="53"/>
    <cellStyle name="Kimenet" xfId="54"/>
    <cellStyle name="Magyarázó szöveg" xfId="55"/>
    <cellStyle name="Már látott hiperhivatkozás" xfId="56"/>
    <cellStyle name="Normál_KVRENMUNKA" xfId="57"/>
    <cellStyle name="Normál_SEGEDLETEK" xfId="58"/>
    <cellStyle name="Összesen" xfId="59"/>
    <cellStyle name="Currency" xfId="60"/>
    <cellStyle name="Currency [0]" xfId="61"/>
    <cellStyle name="Rossz" xfId="62"/>
    <cellStyle name="Semleges" xfId="63"/>
    <cellStyle name="Számítás" xfId="64"/>
    <cellStyle name="Percent" xfId="65"/>
  </cellStyles>
  <dxfs count="4">
    <dxf>
      <font>
        <b val="0"/>
        <color indexed="9"/>
      </font>
    </dxf>
    <dxf>
      <font>
        <b val="0"/>
        <color indexed="10"/>
      </font>
    </dxf>
    <dxf>
      <font>
        <b val="0"/>
        <color rgb="FFFF0000"/>
      </font>
      <border/>
    </dxf>
    <dxf>
      <font>
        <b val="0"/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7F7F7F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E3E3E3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BFBFB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2:B16"/>
  <sheetViews>
    <sheetView zoomScalePageLayoutView="0" workbookViewId="0" topLeftCell="A1">
      <selection activeCell="A12" sqref="A12"/>
    </sheetView>
  </sheetViews>
  <sheetFormatPr defaultColWidth="9.00390625" defaultRowHeight="12.75"/>
  <cols>
    <col min="1" max="1" width="48.50390625" style="0" customWidth="1"/>
    <col min="2" max="2" width="73.50390625" style="0" customWidth="1"/>
    <col min="3" max="3" width="16.875" style="0" customWidth="1"/>
  </cols>
  <sheetData>
    <row r="2" ht="12.75">
      <c r="A2" t="s">
        <v>0</v>
      </c>
    </row>
    <row r="4" spans="1:2" ht="12.75">
      <c r="A4" s="1"/>
      <c r="B4" s="1"/>
    </row>
    <row r="5" spans="1:2" s="4" customFormat="1" ht="15.75">
      <c r="A5" s="2" t="s">
        <v>471</v>
      </c>
      <c r="B5" s="3"/>
    </row>
    <row r="6" spans="1:2" ht="12.75">
      <c r="A6" s="1"/>
      <c r="B6" s="1"/>
    </row>
    <row r="7" spans="1:2" ht="12.75">
      <c r="A7" s="1" t="s">
        <v>1</v>
      </c>
      <c r="B7" s="1" t="s">
        <v>2</v>
      </c>
    </row>
    <row r="8" spans="1:2" ht="12.75">
      <c r="A8" s="1" t="s">
        <v>3</v>
      </c>
      <c r="B8" s="1" t="s">
        <v>4</v>
      </c>
    </row>
    <row r="9" spans="1:2" ht="12.75">
      <c r="A9" s="1" t="s">
        <v>5</v>
      </c>
      <c r="B9" s="1" t="s">
        <v>6</v>
      </c>
    </row>
    <row r="10" spans="1:2" ht="12.75">
      <c r="A10" s="1"/>
      <c r="B10" s="1"/>
    </row>
    <row r="11" spans="1:2" ht="12.75">
      <c r="A11" s="1"/>
      <c r="B11" s="1"/>
    </row>
    <row r="12" spans="1:2" s="4" customFormat="1" ht="15.75">
      <c r="A12" s="2" t="str">
        <f>+CONCATENATE(LEFT(A5,4),". évi előirányzat KIADÁSOK")</f>
        <v>2020. évi előirányzat KIADÁSOK</v>
      </c>
      <c r="B12" s="3"/>
    </row>
    <row r="13" spans="1:2" ht="12.75">
      <c r="A13" s="1"/>
      <c r="B13" s="1"/>
    </row>
    <row r="14" spans="1:2" ht="12.75">
      <c r="A14" s="1" t="s">
        <v>7</v>
      </c>
      <c r="B14" s="1" t="s">
        <v>8</v>
      </c>
    </row>
    <row r="15" spans="1:2" ht="12.75">
      <c r="A15" s="1" t="s">
        <v>9</v>
      </c>
      <c r="B15" s="1" t="s">
        <v>10</v>
      </c>
    </row>
    <row r="16" spans="1:2" ht="12.75">
      <c r="A16" s="1" t="s">
        <v>11</v>
      </c>
      <c r="B16" s="1" t="s">
        <v>12</v>
      </c>
    </row>
  </sheetData>
  <sheetProtection selectLockedCells="1" selectUnlockedCells="1"/>
  <printOptions/>
  <pageMargins left="1.0631944444444446" right="1.023611111111111" top="0.7875" bottom="0.7875" header="0.5118055555555555" footer="0.5118055555555555"/>
  <pageSetup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indexed="50"/>
  </sheetPr>
  <dimension ref="A1:D9"/>
  <sheetViews>
    <sheetView zoomScale="120" zoomScaleNormal="120" zoomScalePageLayoutView="0" workbookViewId="0" topLeftCell="A1">
      <selection activeCell="B16" sqref="B16"/>
    </sheetView>
  </sheetViews>
  <sheetFormatPr defaultColWidth="9.00390625" defaultRowHeight="12.75"/>
  <cols>
    <col min="1" max="1" width="5.625" style="180" customWidth="1"/>
    <col min="2" max="2" width="66.875" style="180" customWidth="1"/>
    <col min="3" max="3" width="27.00390625" style="180" customWidth="1"/>
    <col min="4" max="16384" width="9.375" style="180" customWidth="1"/>
  </cols>
  <sheetData>
    <row r="1" spans="1:3" ht="33" customHeight="1">
      <c r="A1" s="474" t="str">
        <f>+CONCATENATE("Bakonyszombathely Önkormányzat ",CONCATENATE(LEFT(ÖSSZEFÜGGÉSEK!A5,4),". évi adósságot keletkeztető fejlesztési céljai"))</f>
        <v>Bakonyszombathely Önkormányzat 2020. évi adósságot keletkeztető fejlesztési céljai</v>
      </c>
      <c r="B1" s="474"/>
      <c r="C1" s="474"/>
    </row>
    <row r="2" spans="1:3" ht="33" customHeight="1">
      <c r="A2" s="181"/>
      <c r="B2" s="181"/>
      <c r="C2" s="181"/>
    </row>
    <row r="3" spans="1:4" ht="15.75" customHeight="1">
      <c r="A3" s="182"/>
      <c r="B3" s="182"/>
      <c r="C3" s="204" t="s">
        <v>386</v>
      </c>
      <c r="D3" s="183"/>
    </row>
    <row r="4" spans="1:3" ht="26.25" customHeight="1">
      <c r="A4" s="205" t="s">
        <v>387</v>
      </c>
      <c r="B4" s="206" t="s">
        <v>403</v>
      </c>
      <c r="C4" s="207" t="s">
        <v>404</v>
      </c>
    </row>
    <row r="5" spans="1:3" ht="15">
      <c r="A5" s="208"/>
      <c r="B5" s="209" t="s">
        <v>18</v>
      </c>
      <c r="C5" s="210" t="s">
        <v>19</v>
      </c>
    </row>
    <row r="6" spans="1:3" ht="15">
      <c r="A6" s="211" t="s">
        <v>20</v>
      </c>
      <c r="B6" s="513" t="s">
        <v>543</v>
      </c>
      <c r="C6" s="511">
        <v>294230000</v>
      </c>
    </row>
    <row r="7" spans="1:3" ht="15">
      <c r="A7" s="214" t="s">
        <v>34</v>
      </c>
      <c r="B7" s="222"/>
      <c r="C7" s="223"/>
    </row>
    <row r="8" spans="1:3" ht="15">
      <c r="A8" s="218" t="s">
        <v>48</v>
      </c>
      <c r="B8" s="224"/>
      <c r="C8" s="225"/>
    </row>
    <row r="9" spans="1:3" s="203" customFormat="1" ht="17.25" customHeight="1">
      <c r="A9" s="226" t="s">
        <v>231</v>
      </c>
      <c r="B9" s="227" t="s">
        <v>405</v>
      </c>
      <c r="C9" s="512">
        <f>SUM(C6:C8)</f>
        <v>294230000</v>
      </c>
    </row>
  </sheetData>
  <sheetProtection selectLockedCells="1" selectUnlockedCells="1"/>
  <mergeCells count="1">
    <mergeCell ref="A1:C1"/>
  </mergeCells>
  <printOptions horizontalCentered="1"/>
  <pageMargins left="0.7874015748031497" right="0.7874015748031497" top="1.3779527559055118" bottom="0.984251968503937" header="0.7874015748031497" footer="0.5118110236220472"/>
  <pageSetup horizontalDpi="300" verticalDpi="300" orientation="portrait" paperSize="9" scale="95" r:id="rId1"/>
  <headerFooter alignWithMargins="0">
    <oddHeader>&amp;R&amp;"Times New Roman CE,Félkövér dőlt"&amp;11 8. melléklet a 3/2020. (II.25.)számú  önkormányzati rendelethez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indexed="50"/>
  </sheetPr>
  <dimension ref="C2:M30"/>
  <sheetViews>
    <sheetView zoomScalePageLayoutView="0" workbookViewId="0" topLeftCell="A7">
      <selection activeCell="G23" sqref="G23"/>
    </sheetView>
  </sheetViews>
  <sheetFormatPr defaultColWidth="9.00390625" defaultRowHeight="12.75"/>
  <cols>
    <col min="2" max="2" width="6.125" style="0" customWidth="1"/>
    <col min="7" max="7" width="31.50390625" style="0" customWidth="1"/>
  </cols>
  <sheetData>
    <row r="2" spans="7:8" ht="12.75">
      <c r="G2" s="483"/>
      <c r="H2" s="483"/>
    </row>
    <row r="4" spans="3:7" ht="18">
      <c r="C4" s="484" t="s">
        <v>478</v>
      </c>
      <c r="D4" s="484"/>
      <c r="E4" s="484"/>
      <c r="F4" s="484"/>
      <c r="G4" s="484"/>
    </row>
    <row r="5" ht="12.75">
      <c r="C5" s="228"/>
    </row>
    <row r="6" spans="3:4" ht="12.75">
      <c r="C6" s="485"/>
      <c r="D6" s="485"/>
    </row>
    <row r="8" ht="12.75">
      <c r="F8" t="s">
        <v>406</v>
      </c>
    </row>
    <row r="9" spans="3:7" ht="15.75">
      <c r="C9" s="229" t="s">
        <v>407</v>
      </c>
      <c r="D9" s="230"/>
      <c r="E9" s="231"/>
      <c r="F9" s="232"/>
      <c r="G9" s="233" t="s">
        <v>488</v>
      </c>
    </row>
    <row r="10" spans="3:7" ht="15.75">
      <c r="C10" s="234"/>
      <c r="D10" s="235"/>
      <c r="E10" s="235"/>
      <c r="F10" s="236"/>
      <c r="G10" s="237"/>
    </row>
    <row r="11" spans="3:7" ht="15.75">
      <c r="C11" s="234"/>
      <c r="D11" s="235"/>
      <c r="E11" s="235"/>
      <c r="F11" s="236"/>
      <c r="G11" s="238"/>
    </row>
    <row r="12" spans="3:7" ht="15.75">
      <c r="C12" s="239" t="s">
        <v>408</v>
      </c>
      <c r="D12" s="240"/>
      <c r="E12" s="240"/>
      <c r="F12" s="241"/>
      <c r="G12" s="138"/>
    </row>
    <row r="13" spans="3:7" ht="15.75">
      <c r="C13" s="242"/>
      <c r="D13" s="240"/>
      <c r="E13" s="240"/>
      <c r="F13" s="241"/>
      <c r="G13" s="138"/>
    </row>
    <row r="14" spans="3:7" ht="15.75">
      <c r="C14" s="242" t="s">
        <v>409</v>
      </c>
      <c r="D14" s="240"/>
      <c r="E14" s="240"/>
      <c r="F14" s="241"/>
      <c r="G14" s="244"/>
    </row>
    <row r="15" spans="3:7" ht="15.75">
      <c r="C15" s="242"/>
      <c r="D15" s="240"/>
      <c r="E15" s="240"/>
      <c r="F15" s="241"/>
      <c r="G15" s="138"/>
    </row>
    <row r="16" spans="3:7" ht="15.75">
      <c r="C16" s="242" t="s">
        <v>410</v>
      </c>
      <c r="D16" s="240"/>
      <c r="E16" s="240"/>
      <c r="F16" s="241"/>
      <c r="G16" s="244"/>
    </row>
    <row r="17" spans="3:7" ht="15.75">
      <c r="C17" s="242"/>
      <c r="D17" s="240"/>
      <c r="E17" s="240"/>
      <c r="F17" s="241"/>
      <c r="G17" s="138"/>
    </row>
    <row r="18" spans="3:7" ht="15.75">
      <c r="C18" s="239" t="s">
        <v>411</v>
      </c>
      <c r="D18" s="243"/>
      <c r="E18" s="240"/>
      <c r="F18" s="241"/>
      <c r="G18" s="305">
        <f>SUM(G14:G16)</f>
        <v>0</v>
      </c>
    </row>
    <row r="19" spans="3:7" ht="15.75">
      <c r="C19" s="242"/>
      <c r="D19" s="240"/>
      <c r="E19" s="240"/>
      <c r="F19" s="241"/>
      <c r="G19" s="138"/>
    </row>
    <row r="20" spans="3:7" ht="15.75">
      <c r="C20" s="242"/>
      <c r="D20" s="240"/>
      <c r="E20" s="240"/>
      <c r="F20" s="241"/>
      <c r="G20" s="138"/>
    </row>
    <row r="21" spans="3:7" ht="15.75">
      <c r="C21" s="239" t="s">
        <v>412</v>
      </c>
      <c r="D21" s="243"/>
      <c r="E21" s="240"/>
      <c r="F21" s="241"/>
      <c r="G21" s="138"/>
    </row>
    <row r="22" spans="3:7" ht="15.75">
      <c r="C22" s="242" t="s">
        <v>413</v>
      </c>
      <c r="D22" s="240"/>
      <c r="E22" s="240"/>
      <c r="F22" s="241"/>
      <c r="G22" s="244">
        <v>3685716</v>
      </c>
    </row>
    <row r="23" spans="3:7" ht="15.75">
      <c r="C23" s="242"/>
      <c r="D23" s="240"/>
      <c r="E23" s="240"/>
      <c r="F23" s="241"/>
      <c r="G23" s="244"/>
    </row>
    <row r="24" spans="3:7" ht="15.75">
      <c r="C24" s="242" t="s">
        <v>414</v>
      </c>
      <c r="D24" s="240"/>
      <c r="E24" s="240"/>
      <c r="F24" s="241"/>
      <c r="G24" s="244">
        <v>16000000</v>
      </c>
    </row>
    <row r="25" spans="3:7" ht="15.75">
      <c r="C25" s="242"/>
      <c r="D25" s="240"/>
      <c r="E25" s="240"/>
      <c r="F25" s="241"/>
      <c r="G25" s="245"/>
    </row>
    <row r="26" spans="3:7" ht="15.75">
      <c r="C26" s="239" t="s">
        <v>415</v>
      </c>
      <c r="D26" s="243"/>
      <c r="E26" s="243"/>
      <c r="F26" s="241"/>
      <c r="G26" s="246">
        <f>SUM(G22:G25)</f>
        <v>19685716</v>
      </c>
    </row>
    <row r="27" spans="3:7" ht="15.75">
      <c r="C27" s="247"/>
      <c r="D27" s="248"/>
      <c r="E27" s="248"/>
      <c r="F27" s="249"/>
      <c r="G27" s="250"/>
    </row>
    <row r="30" ht="12.75">
      <c r="M30" t="s">
        <v>354</v>
      </c>
    </row>
  </sheetData>
  <sheetProtection selectLockedCells="1" selectUnlockedCells="1"/>
  <mergeCells count="3">
    <mergeCell ref="G2:H2"/>
    <mergeCell ref="C4:G4"/>
    <mergeCell ref="C6:D6"/>
  </mergeCells>
  <conditionalFormatting sqref="D49:E49 B8:D8 B18:E18 E11:E17 E25:E32 B32:D32 E35:E42 B42:D42 E5:E8 E2:E3">
    <cfRule type="cellIs" priority="1" dxfId="3" operator="equal" stopIfTrue="1">
      <formula>0</formula>
    </cfRule>
  </conditionalFormatting>
  <printOptions horizontalCentered="1"/>
  <pageMargins left="0.7874015748031497" right="0.7874015748031497" top="1.3779527559055118" bottom="0.984251968503937" header="0.7874015748031497" footer="0.5118110236220472"/>
  <pageSetup horizontalDpi="300" verticalDpi="300" orientation="portrait" paperSize="9" scale="95" r:id="rId1"/>
  <headerFooter alignWithMargins="0">
    <oddHeader>&amp;R&amp;"Times New Roman CE,Félkövér dőlt"&amp;11 &amp;"Times New Roman CE,Normál"9.&amp;"Times New Roman CE,Dőlt" melléklet a 3/2020. (II.25.) számú önkormányzati rendelethez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indexed="50"/>
  </sheetPr>
  <dimension ref="A1:J26"/>
  <sheetViews>
    <sheetView zoomScalePageLayoutView="0" workbookViewId="0" topLeftCell="A1">
      <selection activeCell="B6" sqref="B6"/>
    </sheetView>
  </sheetViews>
  <sheetFormatPr defaultColWidth="9.00390625" defaultRowHeight="12.75"/>
  <cols>
    <col min="1" max="1" width="47.125" style="81" customWidth="1"/>
    <col min="2" max="2" width="15.625" style="80" customWidth="1"/>
    <col min="3" max="3" width="16.375" style="80" customWidth="1"/>
    <col min="4" max="4" width="18.00390625" style="80" customWidth="1"/>
    <col min="5" max="5" width="16.625" style="80" customWidth="1"/>
    <col min="6" max="6" width="18.875" style="80" customWidth="1"/>
    <col min="7" max="8" width="12.875" style="80" customWidth="1"/>
    <col min="9" max="9" width="13.875" style="80" customWidth="1"/>
    <col min="10" max="16384" width="9.375" style="80" customWidth="1"/>
  </cols>
  <sheetData>
    <row r="1" spans="1:6" ht="25.5" customHeight="1">
      <c r="A1" s="486" t="s">
        <v>479</v>
      </c>
      <c r="B1" s="486"/>
      <c r="C1" s="486"/>
      <c r="D1" s="486"/>
      <c r="E1" s="486"/>
      <c r="F1" s="486"/>
    </row>
    <row r="2" ht="22.5" customHeight="1">
      <c r="F2" s="251" t="s">
        <v>266</v>
      </c>
    </row>
    <row r="3" spans="1:6" s="86" customFormat="1" ht="44.25" customHeight="1">
      <c r="A3" s="83" t="s">
        <v>416</v>
      </c>
      <c r="B3" s="84" t="s">
        <v>417</v>
      </c>
      <c r="C3" s="84" t="s">
        <v>418</v>
      </c>
      <c r="D3" s="84" t="str">
        <f>+CONCATENATE("Felhasználás   ",LEFT(ÖSSZEFÜGGÉSEK!A5,4)-1,". XII. 31-ig")</f>
        <v>Felhasználás   2019. XII. 31-ig</v>
      </c>
      <c r="E3" s="84" t="str">
        <f>+'1.1.sz.mell.'!C3</f>
        <v>2020. évi előirányzat</v>
      </c>
      <c r="F3" s="85" t="str">
        <f>+CONCATENATE(LEFT(ÖSSZEFÜGGÉSEK!A5,4),". utáni szükséglet")</f>
        <v>2020. utáni szükséglet</v>
      </c>
    </row>
    <row r="4" spans="1:6" ht="12" customHeight="1">
      <c r="A4" s="252" t="s">
        <v>18</v>
      </c>
      <c r="B4" s="253" t="s">
        <v>19</v>
      </c>
      <c r="C4" s="253" t="s">
        <v>270</v>
      </c>
      <c r="D4" s="253" t="s">
        <v>271</v>
      </c>
      <c r="E4" s="253" t="s">
        <v>391</v>
      </c>
      <c r="F4" s="254" t="s">
        <v>419</v>
      </c>
    </row>
    <row r="5" spans="1:6" ht="33.75" customHeight="1">
      <c r="A5" s="255" t="s">
        <v>460</v>
      </c>
      <c r="B5" s="256">
        <v>16934454</v>
      </c>
      <c r="C5" s="257"/>
      <c r="D5" s="256"/>
      <c r="E5" s="256">
        <f>B5-D5</f>
        <v>16934454</v>
      </c>
      <c r="F5" s="258">
        <f aca="true" t="shared" si="0" ref="F5:F21">B5-D5-E5</f>
        <v>0</v>
      </c>
    </row>
    <row r="6" spans="1:6" ht="33.75" customHeight="1">
      <c r="A6" s="255" t="s">
        <v>481</v>
      </c>
      <c r="B6" s="256">
        <v>244230303</v>
      </c>
      <c r="C6" s="257"/>
      <c r="D6" s="256"/>
      <c r="E6" s="256">
        <f>B6-D6</f>
        <v>244230303</v>
      </c>
      <c r="F6" s="258"/>
    </row>
    <row r="7" spans="1:6" ht="15.75" customHeight="1">
      <c r="A7" s="255" t="s">
        <v>468</v>
      </c>
      <c r="B7" s="256">
        <v>254000</v>
      </c>
      <c r="C7" s="257"/>
      <c r="D7" s="256"/>
      <c r="E7" s="256">
        <f>B7-D7</f>
        <v>254000</v>
      </c>
      <c r="F7" s="258">
        <f t="shared" si="0"/>
        <v>0</v>
      </c>
    </row>
    <row r="8" spans="1:6" ht="15.75" customHeight="1">
      <c r="A8" s="255" t="s">
        <v>485</v>
      </c>
      <c r="B8" s="256">
        <v>1270000</v>
      </c>
      <c r="C8" s="257"/>
      <c r="D8" s="256"/>
      <c r="E8" s="256">
        <f>B8-D8</f>
        <v>1270000</v>
      </c>
      <c r="F8" s="258"/>
    </row>
    <row r="9" spans="1:6" ht="24" customHeight="1">
      <c r="A9" s="255" t="s">
        <v>480</v>
      </c>
      <c r="B9" s="256">
        <v>371818</v>
      </c>
      <c r="C9" s="257"/>
      <c r="D9" s="256"/>
      <c r="E9" s="256">
        <f aca="true" t="shared" si="1" ref="E9:E18">B9-D9</f>
        <v>371818</v>
      </c>
      <c r="F9" s="258">
        <f t="shared" si="0"/>
        <v>0</v>
      </c>
    </row>
    <row r="10" spans="1:6" ht="15.75" customHeight="1">
      <c r="A10" s="259" t="s">
        <v>462</v>
      </c>
      <c r="B10" s="256">
        <v>381000</v>
      </c>
      <c r="C10" s="257"/>
      <c r="D10" s="256"/>
      <c r="E10" s="256">
        <f t="shared" si="1"/>
        <v>381000</v>
      </c>
      <c r="F10" s="258">
        <f t="shared" si="0"/>
        <v>0</v>
      </c>
    </row>
    <row r="11" spans="1:6" ht="15.75" customHeight="1">
      <c r="A11" s="259" t="s">
        <v>461</v>
      </c>
      <c r="B11" s="256">
        <v>31750</v>
      </c>
      <c r="C11" s="257"/>
      <c r="D11" s="256"/>
      <c r="E11" s="256">
        <f t="shared" si="1"/>
        <v>31750</v>
      </c>
      <c r="F11" s="258">
        <f t="shared" si="0"/>
        <v>0</v>
      </c>
    </row>
    <row r="12" spans="1:6" ht="18" customHeight="1">
      <c r="A12" s="259" t="s">
        <v>482</v>
      </c>
      <c r="B12" s="256">
        <v>3876882</v>
      </c>
      <c r="C12" s="257"/>
      <c r="D12" s="256"/>
      <c r="E12" s="256">
        <f t="shared" si="1"/>
        <v>3876882</v>
      </c>
      <c r="F12" s="258">
        <f t="shared" si="0"/>
        <v>0</v>
      </c>
    </row>
    <row r="13" spans="1:6" ht="31.5" customHeight="1">
      <c r="A13" s="259" t="s">
        <v>483</v>
      </c>
      <c r="B13" s="256">
        <v>1600200</v>
      </c>
      <c r="C13" s="260"/>
      <c r="D13" s="261"/>
      <c r="E13" s="256">
        <f t="shared" si="1"/>
        <v>1600200</v>
      </c>
      <c r="F13" s="258">
        <f t="shared" si="0"/>
        <v>0</v>
      </c>
    </row>
    <row r="14" spans="1:6" ht="31.5" customHeight="1">
      <c r="A14" s="259" t="s">
        <v>484</v>
      </c>
      <c r="B14" s="256">
        <v>317500</v>
      </c>
      <c r="C14" s="260"/>
      <c r="D14" s="261"/>
      <c r="E14" s="256">
        <f t="shared" si="1"/>
        <v>317500</v>
      </c>
      <c r="F14" s="258">
        <f t="shared" si="0"/>
        <v>0</v>
      </c>
    </row>
    <row r="15" spans="1:6" ht="15.75" customHeight="1">
      <c r="A15" s="259"/>
      <c r="B15" s="256"/>
      <c r="C15" s="260"/>
      <c r="D15" s="261"/>
      <c r="E15" s="256">
        <f t="shared" si="1"/>
        <v>0</v>
      </c>
      <c r="F15" s="258">
        <f t="shared" si="0"/>
        <v>0</v>
      </c>
    </row>
    <row r="16" spans="1:6" ht="15.75" customHeight="1">
      <c r="A16" s="255"/>
      <c r="B16" s="256"/>
      <c r="C16" s="260"/>
      <c r="D16" s="261"/>
      <c r="E16" s="256">
        <f t="shared" si="1"/>
        <v>0</v>
      </c>
      <c r="F16" s="258">
        <f t="shared" si="0"/>
        <v>0</v>
      </c>
    </row>
    <row r="17" spans="1:6" ht="15.75" customHeight="1">
      <c r="A17" s="345"/>
      <c r="B17" s="346"/>
      <c r="C17" s="347"/>
      <c r="D17" s="346"/>
      <c r="E17" s="346">
        <f t="shared" si="1"/>
        <v>0</v>
      </c>
      <c r="F17" s="263">
        <f t="shared" si="0"/>
        <v>0</v>
      </c>
    </row>
    <row r="18" spans="1:6" ht="15.75" customHeight="1">
      <c r="A18" s="345"/>
      <c r="B18" s="346"/>
      <c r="C18" s="347"/>
      <c r="D18" s="346"/>
      <c r="E18" s="346">
        <f t="shared" si="1"/>
        <v>0</v>
      </c>
      <c r="F18" s="263">
        <f t="shared" si="0"/>
        <v>0</v>
      </c>
    </row>
    <row r="19" spans="1:6" ht="15" customHeight="1">
      <c r="A19" s="262"/>
      <c r="B19" s="261"/>
      <c r="C19" s="260"/>
      <c r="D19" s="261"/>
      <c r="E19" s="261"/>
      <c r="F19" s="263">
        <f t="shared" si="0"/>
        <v>0</v>
      </c>
    </row>
    <row r="20" spans="1:6" ht="15" customHeight="1">
      <c r="A20" s="262"/>
      <c r="B20" s="261"/>
      <c r="C20" s="260"/>
      <c r="D20" s="261"/>
      <c r="E20" s="261"/>
      <c r="F20" s="263">
        <f t="shared" si="0"/>
        <v>0</v>
      </c>
    </row>
    <row r="21" spans="1:6" ht="15.75" customHeight="1">
      <c r="A21" s="99"/>
      <c r="B21" s="264"/>
      <c r="C21" s="265"/>
      <c r="D21" s="264"/>
      <c r="E21" s="264"/>
      <c r="F21" s="266">
        <f t="shared" si="0"/>
        <v>0</v>
      </c>
    </row>
    <row r="22" spans="1:6" s="271" customFormat="1" ht="18" customHeight="1">
      <c r="A22" s="267" t="s">
        <v>420</v>
      </c>
      <c r="B22" s="268">
        <f>SUM(B5:B21)</f>
        <v>269267907</v>
      </c>
      <c r="C22" s="269"/>
      <c r="D22" s="268">
        <f>SUM(D5:D21)</f>
        <v>0</v>
      </c>
      <c r="E22" s="268">
        <f>SUM(E5:E21)</f>
        <v>269267907</v>
      </c>
      <c r="F22" s="270">
        <f>SUM(F5:F21)</f>
        <v>0</v>
      </c>
    </row>
    <row r="26" ht="12.75">
      <c r="J26" s="80" t="s">
        <v>354</v>
      </c>
    </row>
  </sheetData>
  <sheetProtection selectLockedCells="1" selectUnlockedCells="1"/>
  <mergeCells count="1">
    <mergeCell ref="A1:F1"/>
  </mergeCells>
  <printOptions horizontalCentered="1"/>
  <pageMargins left="0.7874015748031497" right="0.7874015748031497" top="0.5118110236220472" bottom="0.3937007874015748" header="0.15748031496062992" footer="0.2362204724409449"/>
  <pageSetup horizontalDpi="300" verticalDpi="300" orientation="landscape" paperSize="9" scale="105" r:id="rId1"/>
  <headerFooter alignWithMargins="0">
    <oddHeader>&amp;R&amp;"Times New Roman CE,Félkövér dőlt"&amp;11 &amp;"Times New Roman CE,Dőlt"10. melléklet a 3/2020. (II.25.) számú önkormányzati rendelethez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indexed="50"/>
  </sheetPr>
  <dimension ref="A1:C61"/>
  <sheetViews>
    <sheetView zoomScalePageLayoutView="0" workbookViewId="0" topLeftCell="A7">
      <selection activeCell="C41" sqref="C41"/>
    </sheetView>
  </sheetViews>
  <sheetFormatPr defaultColWidth="9.00390625" defaultRowHeight="12.75"/>
  <cols>
    <col min="1" max="1" width="13.875" style="279" customWidth="1"/>
    <col min="2" max="2" width="79.125" style="272" customWidth="1"/>
    <col min="3" max="3" width="25.00390625" style="272" customWidth="1"/>
    <col min="4" max="16384" width="9.375" style="272" customWidth="1"/>
  </cols>
  <sheetData>
    <row r="1" spans="1:3" s="281" customFormat="1" ht="21" customHeight="1">
      <c r="A1" s="273"/>
      <c r="B1" s="274"/>
      <c r="C1" s="280"/>
    </row>
    <row r="2" spans="1:3" s="282" customFormat="1" ht="36" customHeight="1">
      <c r="A2" s="306" t="s">
        <v>429</v>
      </c>
      <c r="B2" s="307" t="s">
        <v>489</v>
      </c>
      <c r="C2" s="308" t="s">
        <v>428</v>
      </c>
    </row>
    <row r="3" spans="1:3" s="282" customFormat="1" ht="25.5">
      <c r="A3" s="309" t="s">
        <v>421</v>
      </c>
      <c r="B3" s="310" t="s">
        <v>422</v>
      </c>
      <c r="C3" s="311"/>
    </row>
    <row r="4" s="283" customFormat="1" ht="15.75" customHeight="1">
      <c r="C4" s="275" t="s">
        <v>459</v>
      </c>
    </row>
    <row r="5" spans="1:3" ht="12.75">
      <c r="A5" s="312" t="s">
        <v>423</v>
      </c>
      <c r="B5" s="313" t="s">
        <v>424</v>
      </c>
      <c r="C5" s="288" t="s">
        <v>425</v>
      </c>
    </row>
    <row r="6" spans="1:3" s="284" customFormat="1" ht="12.75" customHeight="1">
      <c r="A6" s="314"/>
      <c r="B6" s="315" t="s">
        <v>18</v>
      </c>
      <c r="C6" s="316" t="s">
        <v>19</v>
      </c>
    </row>
    <row r="7" spans="1:3" s="284" customFormat="1" ht="15.75" customHeight="1">
      <c r="A7" s="317"/>
      <c r="B7" s="318" t="s">
        <v>267</v>
      </c>
      <c r="C7" s="319"/>
    </row>
    <row r="8" spans="1:3" s="285" customFormat="1" ht="12" customHeight="1">
      <c r="A8" s="314" t="s">
        <v>20</v>
      </c>
      <c r="B8" s="320" t="s">
        <v>430</v>
      </c>
      <c r="C8" s="298">
        <f>SUM(C9:C19)</f>
        <v>0</v>
      </c>
    </row>
    <row r="9" spans="1:3" s="285" customFormat="1" ht="12" customHeight="1">
      <c r="A9" s="321" t="s">
        <v>22</v>
      </c>
      <c r="B9" s="322" t="s">
        <v>81</v>
      </c>
      <c r="C9" s="323"/>
    </row>
    <row r="10" spans="1:3" s="285" customFormat="1" ht="12" customHeight="1">
      <c r="A10" s="324" t="s">
        <v>24</v>
      </c>
      <c r="B10" s="325" t="s">
        <v>83</v>
      </c>
      <c r="C10" s="297"/>
    </row>
    <row r="11" spans="1:3" s="285" customFormat="1" ht="12" customHeight="1">
      <c r="A11" s="324" t="s">
        <v>26</v>
      </c>
      <c r="B11" s="325" t="s">
        <v>85</v>
      </c>
      <c r="C11" s="297"/>
    </row>
    <row r="12" spans="1:3" s="285" customFormat="1" ht="12" customHeight="1">
      <c r="A12" s="324" t="s">
        <v>28</v>
      </c>
      <c r="B12" s="325" t="s">
        <v>87</v>
      </c>
      <c r="C12" s="297"/>
    </row>
    <row r="13" spans="1:3" s="285" customFormat="1" ht="12" customHeight="1">
      <c r="A13" s="324" t="s">
        <v>30</v>
      </c>
      <c r="B13" s="325" t="s">
        <v>89</v>
      </c>
      <c r="C13" s="297"/>
    </row>
    <row r="14" spans="1:3" s="285" customFormat="1" ht="12" customHeight="1">
      <c r="A14" s="324" t="s">
        <v>32</v>
      </c>
      <c r="B14" s="325" t="s">
        <v>431</v>
      </c>
      <c r="C14" s="297"/>
    </row>
    <row r="15" spans="1:3" s="285" customFormat="1" ht="12" customHeight="1">
      <c r="A15" s="324" t="s">
        <v>183</v>
      </c>
      <c r="B15" s="326" t="s">
        <v>432</v>
      </c>
      <c r="C15" s="297"/>
    </row>
    <row r="16" spans="1:3" s="285" customFormat="1" ht="12" customHeight="1">
      <c r="A16" s="324" t="s">
        <v>185</v>
      </c>
      <c r="B16" s="325" t="s">
        <v>433</v>
      </c>
      <c r="C16" s="299"/>
    </row>
    <row r="17" spans="1:3" s="286" customFormat="1" ht="12" customHeight="1">
      <c r="A17" s="324" t="s">
        <v>187</v>
      </c>
      <c r="B17" s="325" t="s">
        <v>97</v>
      </c>
      <c r="C17" s="297"/>
    </row>
    <row r="18" spans="1:3" s="286" customFormat="1" ht="12" customHeight="1">
      <c r="A18" s="324" t="s">
        <v>189</v>
      </c>
      <c r="B18" s="325" t="s">
        <v>99</v>
      </c>
      <c r="C18" s="327"/>
    </row>
    <row r="19" spans="1:3" s="286" customFormat="1" ht="12" customHeight="1">
      <c r="A19" s="324" t="s">
        <v>191</v>
      </c>
      <c r="B19" s="326" t="s">
        <v>101</v>
      </c>
      <c r="C19" s="327"/>
    </row>
    <row r="20" spans="1:3" s="285" customFormat="1" ht="12" customHeight="1">
      <c r="A20" s="314" t="s">
        <v>34</v>
      </c>
      <c r="B20" s="320" t="s">
        <v>434</v>
      </c>
      <c r="C20" s="298">
        <f>SUM(C21:C23)</f>
        <v>0</v>
      </c>
    </row>
    <row r="21" spans="1:3" s="286" customFormat="1" ht="12" customHeight="1">
      <c r="A21" s="324" t="s">
        <v>36</v>
      </c>
      <c r="B21" s="328" t="s">
        <v>37</v>
      </c>
      <c r="C21" s="297"/>
    </row>
    <row r="22" spans="1:3" s="286" customFormat="1" ht="12" customHeight="1">
      <c r="A22" s="324" t="s">
        <v>38</v>
      </c>
      <c r="B22" s="325" t="s">
        <v>435</v>
      </c>
      <c r="C22" s="297"/>
    </row>
    <row r="23" spans="1:3" s="286" customFormat="1" ht="12" customHeight="1">
      <c r="A23" s="324" t="s">
        <v>40</v>
      </c>
      <c r="B23" s="325" t="s">
        <v>436</v>
      </c>
      <c r="C23" s="297"/>
    </row>
    <row r="24" spans="1:3" s="286" customFormat="1" ht="12" customHeight="1">
      <c r="A24" s="324" t="s">
        <v>42</v>
      </c>
      <c r="B24" s="325" t="s">
        <v>437</v>
      </c>
      <c r="C24" s="297"/>
    </row>
    <row r="25" spans="1:3" s="286" customFormat="1" ht="12" customHeight="1">
      <c r="A25" s="314" t="s">
        <v>48</v>
      </c>
      <c r="B25" s="329" t="s">
        <v>277</v>
      </c>
      <c r="C25" s="330"/>
    </row>
    <row r="26" spans="1:3" s="286" customFormat="1" ht="12" customHeight="1">
      <c r="A26" s="314" t="s">
        <v>231</v>
      </c>
      <c r="B26" s="329" t="s">
        <v>438</v>
      </c>
      <c r="C26" s="298">
        <f>+C27+C28+C29</f>
        <v>0</v>
      </c>
    </row>
    <row r="27" spans="1:3" s="286" customFormat="1" ht="12" customHeight="1">
      <c r="A27" s="331" t="s">
        <v>64</v>
      </c>
      <c r="B27" s="328" t="s">
        <v>51</v>
      </c>
      <c r="C27" s="296"/>
    </row>
    <row r="28" spans="1:3" s="286" customFormat="1" ht="12" customHeight="1">
      <c r="A28" s="331" t="s">
        <v>66</v>
      </c>
      <c r="B28" s="328" t="s">
        <v>435</v>
      </c>
      <c r="C28" s="297"/>
    </row>
    <row r="29" spans="1:3" s="286" customFormat="1" ht="12" customHeight="1">
      <c r="A29" s="331" t="s">
        <v>68</v>
      </c>
      <c r="B29" s="325" t="s">
        <v>439</v>
      </c>
      <c r="C29" s="297"/>
    </row>
    <row r="30" spans="1:3" s="286" customFormat="1" ht="12" customHeight="1">
      <c r="A30" s="324" t="s">
        <v>70</v>
      </c>
      <c r="B30" s="332" t="s">
        <v>440</v>
      </c>
      <c r="C30" s="333"/>
    </row>
    <row r="31" spans="1:3" s="286" customFormat="1" ht="12" customHeight="1">
      <c r="A31" s="314" t="s">
        <v>78</v>
      </c>
      <c r="B31" s="329" t="s">
        <v>441</v>
      </c>
      <c r="C31" s="298">
        <f>+C32+C33+C34</f>
        <v>0</v>
      </c>
    </row>
    <row r="32" spans="1:3" s="286" customFormat="1" ht="12" customHeight="1">
      <c r="A32" s="331" t="s">
        <v>80</v>
      </c>
      <c r="B32" s="328" t="s">
        <v>105</v>
      </c>
      <c r="C32" s="296"/>
    </row>
    <row r="33" spans="1:3" s="286" customFormat="1" ht="12" customHeight="1">
      <c r="A33" s="331" t="s">
        <v>82</v>
      </c>
      <c r="B33" s="325" t="s">
        <v>107</v>
      </c>
      <c r="C33" s="299"/>
    </row>
    <row r="34" spans="1:3" s="286" customFormat="1" ht="12" customHeight="1">
      <c r="A34" s="324" t="s">
        <v>84</v>
      </c>
      <c r="B34" s="332" t="s">
        <v>109</v>
      </c>
      <c r="C34" s="333"/>
    </row>
    <row r="35" spans="1:3" s="285" customFormat="1" ht="12" customHeight="1">
      <c r="A35" s="314" t="s">
        <v>102</v>
      </c>
      <c r="B35" s="329" t="s">
        <v>279</v>
      </c>
      <c r="C35" s="330"/>
    </row>
    <row r="36" spans="1:3" s="285" customFormat="1" ht="12" customHeight="1">
      <c r="A36" s="314" t="s">
        <v>246</v>
      </c>
      <c r="B36" s="329" t="s">
        <v>442</v>
      </c>
      <c r="C36" s="334"/>
    </row>
    <row r="37" spans="1:3" s="285" customFormat="1" ht="12" customHeight="1">
      <c r="A37" s="314" t="s">
        <v>120</v>
      </c>
      <c r="B37" s="329" t="s">
        <v>443</v>
      </c>
      <c r="C37" s="108">
        <f>+C8+C20+C25+C26+C31+C35+C36</f>
        <v>0</v>
      </c>
    </row>
    <row r="38" spans="1:3" s="285" customFormat="1" ht="12" customHeight="1">
      <c r="A38" s="335" t="s">
        <v>255</v>
      </c>
      <c r="B38" s="329" t="s">
        <v>444</v>
      </c>
      <c r="C38" s="108">
        <f>+C39+C40+C41</f>
        <v>71613346</v>
      </c>
    </row>
    <row r="39" spans="1:3" s="285" customFormat="1" ht="12" customHeight="1">
      <c r="A39" s="331" t="s">
        <v>445</v>
      </c>
      <c r="B39" s="328" t="s">
        <v>319</v>
      </c>
      <c r="C39" s="296"/>
    </row>
    <row r="40" spans="1:3" s="285" customFormat="1" ht="12" customHeight="1">
      <c r="A40" s="331" t="s">
        <v>446</v>
      </c>
      <c r="B40" s="325" t="s">
        <v>447</v>
      </c>
      <c r="C40" s="299"/>
    </row>
    <row r="41" spans="1:3" s="286" customFormat="1" ht="12" customHeight="1">
      <c r="A41" s="324" t="s">
        <v>448</v>
      </c>
      <c r="B41" s="332" t="s">
        <v>449</v>
      </c>
      <c r="C41" s="333">
        <v>71613346</v>
      </c>
    </row>
    <row r="42" spans="1:3" s="286" customFormat="1" ht="15" customHeight="1">
      <c r="A42" s="335" t="s">
        <v>257</v>
      </c>
      <c r="B42" s="336" t="s">
        <v>450</v>
      </c>
      <c r="C42" s="108">
        <f>+C37+C38</f>
        <v>71613346</v>
      </c>
    </row>
    <row r="43" spans="1:3" s="286" customFormat="1" ht="15" customHeight="1">
      <c r="A43" s="337"/>
      <c r="B43" s="338"/>
      <c r="C43" s="339"/>
    </row>
    <row r="44" spans="1:3" ht="12.75">
      <c r="A44" s="340"/>
      <c r="B44" s="341"/>
      <c r="C44" s="342"/>
    </row>
    <row r="45" spans="1:3" s="284" customFormat="1" ht="16.5" customHeight="1">
      <c r="A45" s="312"/>
      <c r="B45" s="343" t="s">
        <v>268</v>
      </c>
      <c r="C45" s="108"/>
    </row>
    <row r="46" spans="1:3" s="287" customFormat="1" ht="12" customHeight="1">
      <c r="A46" s="314" t="s">
        <v>20</v>
      </c>
      <c r="B46" s="329" t="s">
        <v>451</v>
      </c>
      <c r="C46" s="298">
        <f>SUM(C47:C51)</f>
        <v>71422846</v>
      </c>
    </row>
    <row r="47" spans="1:3" ht="12" customHeight="1">
      <c r="A47" s="324" t="s">
        <v>22</v>
      </c>
      <c r="B47" s="328" t="s">
        <v>176</v>
      </c>
      <c r="C47" s="296">
        <v>49132400</v>
      </c>
    </row>
    <row r="48" spans="1:3" ht="12" customHeight="1">
      <c r="A48" s="324" t="s">
        <v>24</v>
      </c>
      <c r="B48" s="325" t="s">
        <v>177</v>
      </c>
      <c r="C48" s="297">
        <v>9485301</v>
      </c>
    </row>
    <row r="49" spans="1:3" ht="12" customHeight="1">
      <c r="A49" s="324" t="s">
        <v>26</v>
      </c>
      <c r="B49" s="325" t="s">
        <v>178</v>
      </c>
      <c r="C49" s="297">
        <v>12805145</v>
      </c>
    </row>
    <row r="50" spans="1:3" ht="12" customHeight="1">
      <c r="A50" s="324" t="s">
        <v>28</v>
      </c>
      <c r="B50" s="325" t="s">
        <v>179</v>
      </c>
      <c r="C50" s="297"/>
    </row>
    <row r="51" spans="1:3" ht="12" customHeight="1">
      <c r="A51" s="324" t="s">
        <v>30</v>
      </c>
      <c r="B51" s="325" t="s">
        <v>181</v>
      </c>
      <c r="C51" s="297"/>
    </row>
    <row r="52" spans="1:3" ht="12" customHeight="1">
      <c r="A52" s="314" t="s">
        <v>34</v>
      </c>
      <c r="B52" s="329" t="s">
        <v>452</v>
      </c>
      <c r="C52" s="298">
        <f>SUM(C53:C55)</f>
        <v>190500</v>
      </c>
    </row>
    <row r="53" spans="1:3" s="287" customFormat="1" ht="12" customHeight="1">
      <c r="A53" s="324" t="s">
        <v>36</v>
      </c>
      <c r="B53" s="328" t="s">
        <v>212</v>
      </c>
      <c r="C53" s="296">
        <v>190500</v>
      </c>
    </row>
    <row r="54" spans="1:3" ht="12" customHeight="1">
      <c r="A54" s="324" t="s">
        <v>38</v>
      </c>
      <c r="B54" s="325" t="s">
        <v>214</v>
      </c>
      <c r="C54" s="297"/>
    </row>
    <row r="55" spans="1:3" ht="12" customHeight="1">
      <c r="A55" s="324" t="s">
        <v>40</v>
      </c>
      <c r="B55" s="325" t="s">
        <v>453</v>
      </c>
      <c r="C55" s="297"/>
    </row>
    <row r="56" spans="1:3" ht="12" customHeight="1">
      <c r="A56" s="324" t="s">
        <v>42</v>
      </c>
      <c r="B56" s="325" t="s">
        <v>454</v>
      </c>
      <c r="C56" s="297"/>
    </row>
    <row r="57" spans="1:3" ht="12" customHeight="1">
      <c r="A57" s="314" t="s">
        <v>48</v>
      </c>
      <c r="B57" s="329" t="s">
        <v>455</v>
      </c>
      <c r="C57" s="330"/>
    </row>
    <row r="58" spans="1:3" ht="15" customHeight="1">
      <c r="A58" s="314" t="s">
        <v>231</v>
      </c>
      <c r="B58" s="320" t="s">
        <v>456</v>
      </c>
      <c r="C58" s="298">
        <f>+C46+C52+C57</f>
        <v>71613346</v>
      </c>
    </row>
    <row r="59" spans="1:3" ht="12.75">
      <c r="A59" s="340"/>
      <c r="B59" s="341"/>
      <c r="C59" s="342"/>
    </row>
    <row r="60" spans="1:3" ht="15" customHeight="1">
      <c r="A60" s="276" t="s">
        <v>426</v>
      </c>
      <c r="B60" s="277"/>
      <c r="C60" s="278">
        <v>12</v>
      </c>
    </row>
    <row r="61" spans="1:3" ht="14.25" customHeight="1">
      <c r="A61" s="276" t="s">
        <v>427</v>
      </c>
      <c r="B61" s="277"/>
      <c r="C61" s="278">
        <v>0</v>
      </c>
    </row>
  </sheetData>
  <sheetProtection formatCells="0"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portrait" paperSize="9" scale="75" r:id="rId1"/>
  <headerFooter alignWithMargins="0">
    <oddHeader>&amp;R&amp;"Times New Roman CE,Dőlt"11. melléklet  a 3/2020. (II.25.) számú önkormányzati rendelethez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J24"/>
  <sheetViews>
    <sheetView zoomScalePageLayoutView="0" workbookViewId="0" topLeftCell="A13">
      <selection activeCell="E13" sqref="E13"/>
    </sheetView>
  </sheetViews>
  <sheetFormatPr defaultColWidth="9.00390625" defaultRowHeight="12.75"/>
  <cols>
    <col min="1" max="1" width="35.625" style="390" customWidth="1"/>
    <col min="2" max="2" width="6.00390625" style="390" customWidth="1"/>
    <col min="3" max="3" width="13.00390625" style="390" customWidth="1"/>
    <col min="4" max="4" width="13.50390625" style="390" customWidth="1"/>
    <col min="5" max="5" width="13.125" style="390" customWidth="1"/>
    <col min="6" max="6" width="15.375" style="390" customWidth="1"/>
    <col min="7" max="16384" width="9.375" style="390" customWidth="1"/>
  </cols>
  <sheetData>
    <row r="1" spans="1:6" ht="15">
      <c r="A1" s="388"/>
      <c r="B1" s="388"/>
      <c r="C1" s="388"/>
      <c r="D1" s="388"/>
      <c r="E1" s="388"/>
      <c r="F1" s="389"/>
    </row>
    <row r="2" spans="1:6" ht="42" customHeight="1">
      <c r="A2" s="487" t="s">
        <v>540</v>
      </c>
      <c r="B2" s="487"/>
      <c r="C2" s="487"/>
      <c r="D2" s="487"/>
      <c r="E2" s="487"/>
      <c r="F2" s="487"/>
    </row>
    <row r="3" spans="1:6" ht="15.75" thickBot="1">
      <c r="A3" s="388"/>
      <c r="B3" s="388"/>
      <c r="C3" s="388"/>
      <c r="D3" s="388"/>
      <c r="E3" s="388"/>
      <c r="F3" s="391" t="s">
        <v>490</v>
      </c>
    </row>
    <row r="4" spans="1:6" ht="22.5" customHeight="1">
      <c r="A4" s="488" t="s">
        <v>388</v>
      </c>
      <c r="B4" s="491" t="s">
        <v>387</v>
      </c>
      <c r="C4" s="494" t="s">
        <v>515</v>
      </c>
      <c r="D4" s="495"/>
      <c r="E4" s="496"/>
      <c r="F4" s="500" t="s">
        <v>516</v>
      </c>
    </row>
    <row r="5" spans="1:6" ht="22.5" customHeight="1">
      <c r="A5" s="489"/>
      <c r="B5" s="492"/>
      <c r="C5" s="497"/>
      <c r="D5" s="498"/>
      <c r="E5" s="499"/>
      <c r="F5" s="501"/>
    </row>
    <row r="6" spans="1:6" ht="15.75" thickBot="1">
      <c r="A6" s="490"/>
      <c r="B6" s="493"/>
      <c r="C6" s="392" t="s">
        <v>517</v>
      </c>
      <c r="D6" s="393">
        <v>2022</v>
      </c>
      <c r="E6" s="393" t="s">
        <v>518</v>
      </c>
      <c r="F6" s="502"/>
    </row>
    <row r="7" spans="1:6" ht="15.75" thickBot="1">
      <c r="A7" s="394" t="s">
        <v>18</v>
      </c>
      <c r="B7" s="395" t="s">
        <v>19</v>
      </c>
      <c r="C7" s="395" t="s">
        <v>270</v>
      </c>
      <c r="D7" s="396" t="s">
        <v>271</v>
      </c>
      <c r="E7" s="396" t="s">
        <v>391</v>
      </c>
      <c r="F7" s="397" t="s">
        <v>519</v>
      </c>
    </row>
    <row r="8" spans="1:6" ht="18" customHeight="1">
      <c r="A8" s="398" t="s">
        <v>395</v>
      </c>
      <c r="B8" s="399" t="s">
        <v>520</v>
      </c>
      <c r="C8" s="412">
        <v>30000000</v>
      </c>
      <c r="D8" s="413">
        <v>35000000</v>
      </c>
      <c r="E8" s="413">
        <v>39000000</v>
      </c>
      <c r="F8" s="414">
        <f>+C8+D8+E8</f>
        <v>104000000</v>
      </c>
    </row>
    <row r="9" spans="1:10" ht="33.75" customHeight="1">
      <c r="A9" s="400" t="s">
        <v>396</v>
      </c>
      <c r="B9" s="401" t="s">
        <v>428</v>
      </c>
      <c r="C9" s="415">
        <v>3100000</v>
      </c>
      <c r="D9" s="416">
        <v>3100000</v>
      </c>
      <c r="E9" s="416">
        <v>3100000</v>
      </c>
      <c r="F9" s="417">
        <f aca="true" t="shared" si="0" ref="F9:F24">+C9+D9+E9</f>
        <v>9300000</v>
      </c>
      <c r="J9" s="402"/>
    </row>
    <row r="10" spans="1:6" ht="15.75" customHeight="1">
      <c r="A10" s="403" t="s">
        <v>397</v>
      </c>
      <c r="B10" s="401" t="s">
        <v>521</v>
      </c>
      <c r="C10" s="415"/>
      <c r="D10" s="416"/>
      <c r="E10" s="416"/>
      <c r="F10" s="417">
        <f t="shared" si="0"/>
        <v>0</v>
      </c>
    </row>
    <row r="11" spans="1:6" ht="34.5" customHeight="1">
      <c r="A11" s="403" t="s">
        <v>398</v>
      </c>
      <c r="B11" s="401" t="s">
        <v>522</v>
      </c>
      <c r="C11" s="415">
        <v>3000000</v>
      </c>
      <c r="D11" s="416"/>
      <c r="E11" s="416"/>
      <c r="F11" s="417">
        <f t="shared" si="0"/>
        <v>3000000</v>
      </c>
    </row>
    <row r="12" spans="1:6" ht="15" customHeight="1">
      <c r="A12" s="403" t="s">
        <v>399</v>
      </c>
      <c r="B12" s="401" t="s">
        <v>523</v>
      </c>
      <c r="C12" s="415">
        <v>900000</v>
      </c>
      <c r="D12" s="416">
        <v>75000</v>
      </c>
      <c r="E12" s="416">
        <v>70000</v>
      </c>
      <c r="F12" s="417">
        <f t="shared" si="0"/>
        <v>1045000</v>
      </c>
    </row>
    <row r="13" spans="1:6" ht="26.25" customHeight="1" thickBot="1">
      <c r="A13" s="404" t="s">
        <v>400</v>
      </c>
      <c r="B13" s="401" t="s">
        <v>524</v>
      </c>
      <c r="C13" s="418"/>
      <c r="D13" s="419"/>
      <c r="E13" s="419"/>
      <c r="F13" s="420">
        <f t="shared" si="0"/>
        <v>0</v>
      </c>
    </row>
    <row r="14" spans="1:6" ht="18" customHeight="1" thickBot="1">
      <c r="A14" s="405" t="s">
        <v>525</v>
      </c>
      <c r="B14" s="406" t="s">
        <v>526</v>
      </c>
      <c r="C14" s="421">
        <f>SUM(C8:C13)</f>
        <v>37000000</v>
      </c>
      <c r="D14" s="422">
        <f>SUM(D8:D13)</f>
        <v>38175000</v>
      </c>
      <c r="E14" s="422">
        <f>SUM(E8:E13)</f>
        <v>42170000</v>
      </c>
      <c r="F14" s="423">
        <f>+C14+D14+E14</f>
        <v>117345000</v>
      </c>
    </row>
    <row r="15" spans="1:6" ht="18" customHeight="1" thickBot="1">
      <c r="A15" s="405" t="s">
        <v>527</v>
      </c>
      <c r="B15" s="406" t="s">
        <v>528</v>
      </c>
      <c r="C15" s="421">
        <f>C14*0.5</f>
        <v>18500000</v>
      </c>
      <c r="D15" s="422">
        <f>D14*0.5</f>
        <v>19087500</v>
      </c>
      <c r="E15" s="422">
        <f>E14*0.5</f>
        <v>21085000</v>
      </c>
      <c r="F15" s="423">
        <f t="shared" si="0"/>
        <v>58672500</v>
      </c>
    </row>
    <row r="16" spans="1:6" ht="36.75" customHeight="1">
      <c r="A16" s="407" t="s">
        <v>529</v>
      </c>
      <c r="B16" s="399" t="s">
        <v>530</v>
      </c>
      <c r="C16" s="424">
        <v>2500000</v>
      </c>
      <c r="D16" s="425">
        <v>2500000</v>
      </c>
      <c r="E16" s="425">
        <v>5000000</v>
      </c>
      <c r="F16" s="426">
        <f t="shared" si="0"/>
        <v>10000000</v>
      </c>
    </row>
    <row r="17" spans="1:6" ht="51.75" customHeight="1">
      <c r="A17" s="408" t="s">
        <v>531</v>
      </c>
      <c r="B17" s="409">
        <v>10</v>
      </c>
      <c r="C17" s="427"/>
      <c r="D17" s="428"/>
      <c r="E17" s="428"/>
      <c r="F17" s="429">
        <f t="shared" si="0"/>
        <v>0</v>
      </c>
    </row>
    <row r="18" spans="1:6" ht="34.5" customHeight="1">
      <c r="A18" s="408" t="s">
        <v>532</v>
      </c>
      <c r="B18" s="409">
        <v>11</v>
      </c>
      <c r="C18" s="415"/>
      <c r="D18" s="416"/>
      <c r="E18" s="416"/>
      <c r="F18" s="417">
        <f t="shared" si="0"/>
        <v>0</v>
      </c>
    </row>
    <row r="19" spans="1:6" ht="45" customHeight="1">
      <c r="A19" s="408" t="s">
        <v>533</v>
      </c>
      <c r="B19" s="409">
        <v>12</v>
      </c>
      <c r="C19" s="415"/>
      <c r="D19" s="416"/>
      <c r="E19" s="416"/>
      <c r="F19" s="417">
        <f t="shared" si="0"/>
        <v>0</v>
      </c>
    </row>
    <row r="20" spans="1:6" ht="53.25" customHeight="1">
      <c r="A20" s="408" t="s">
        <v>534</v>
      </c>
      <c r="B20" s="409">
        <v>13</v>
      </c>
      <c r="C20" s="415"/>
      <c r="D20" s="416"/>
      <c r="E20" s="416"/>
      <c r="F20" s="417">
        <f t="shared" si="0"/>
        <v>0</v>
      </c>
    </row>
    <row r="21" spans="1:6" ht="31.5" customHeight="1">
      <c r="A21" s="408" t="s">
        <v>535</v>
      </c>
      <c r="B21" s="409">
        <v>14</v>
      </c>
      <c r="C21" s="412"/>
      <c r="D21" s="430"/>
      <c r="E21" s="430"/>
      <c r="F21" s="431">
        <f t="shared" si="0"/>
        <v>0</v>
      </c>
    </row>
    <row r="22" spans="1:6" ht="44.25" customHeight="1" thickBot="1">
      <c r="A22" s="410" t="s">
        <v>536</v>
      </c>
      <c r="B22" s="411">
        <v>15</v>
      </c>
      <c r="C22" s="432"/>
      <c r="D22" s="433"/>
      <c r="E22" s="433"/>
      <c r="F22" s="434">
        <f t="shared" si="0"/>
        <v>0</v>
      </c>
    </row>
    <row r="23" spans="1:6" ht="18" customHeight="1" thickBot="1">
      <c r="A23" s="405" t="s">
        <v>537</v>
      </c>
      <c r="B23" s="395">
        <v>16</v>
      </c>
      <c r="C23" s="421">
        <f>SUM(C16:C22)</f>
        <v>2500000</v>
      </c>
      <c r="D23" s="422">
        <f>SUM(D16:D22)</f>
        <v>2500000</v>
      </c>
      <c r="E23" s="422">
        <f>SUM(E16:E22)</f>
        <v>5000000</v>
      </c>
      <c r="F23" s="423">
        <f t="shared" si="0"/>
        <v>10000000</v>
      </c>
    </row>
    <row r="24" spans="1:6" ht="30" customHeight="1" thickBot="1">
      <c r="A24" s="405" t="s">
        <v>538</v>
      </c>
      <c r="B24" s="395">
        <v>17</v>
      </c>
      <c r="C24" s="421">
        <f>+C15-C23</f>
        <v>16000000</v>
      </c>
      <c r="D24" s="422">
        <f>+D15-D23</f>
        <v>16587500</v>
      </c>
      <c r="E24" s="422">
        <f>+E15-E23</f>
        <v>16085000</v>
      </c>
      <c r="F24" s="423">
        <f t="shared" si="0"/>
        <v>48672500</v>
      </c>
    </row>
  </sheetData>
  <sheetProtection/>
  <mergeCells count="5">
    <mergeCell ref="A2:F2"/>
    <mergeCell ref="A4:A6"/>
    <mergeCell ref="B4:B6"/>
    <mergeCell ref="C4:E5"/>
    <mergeCell ref="F4:F6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  <headerFooter>
    <oddHeader>&amp;R&amp;"Times New Roman CE,Dőlt"12. melléklet a 3/2020. (II.25.) önkormányzati rendelethez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O30"/>
  <sheetViews>
    <sheetView tabSelected="1" zoomScalePageLayoutView="0" workbookViewId="0" topLeftCell="A1">
      <selection activeCell="Q13" sqref="Q13"/>
    </sheetView>
  </sheetViews>
  <sheetFormatPr defaultColWidth="9.00390625" defaultRowHeight="12.75"/>
  <cols>
    <col min="1" max="1" width="4.875" style="377" customWidth="1"/>
    <col min="2" max="2" width="29.875" style="372" customWidth="1"/>
    <col min="3" max="3" width="12.375" style="372" customWidth="1"/>
    <col min="4" max="4" width="13.00390625" style="372" customWidth="1"/>
    <col min="5" max="5" width="12.50390625" style="372" customWidth="1"/>
    <col min="6" max="6" width="13.375" style="372" customWidth="1"/>
    <col min="7" max="7" width="13.50390625" style="372" customWidth="1"/>
    <col min="8" max="9" width="12.875" style="372" customWidth="1"/>
    <col min="10" max="10" width="13.00390625" style="372" customWidth="1"/>
    <col min="11" max="11" width="13.875" style="372" customWidth="1"/>
    <col min="12" max="12" width="14.00390625" style="372" customWidth="1"/>
    <col min="13" max="14" width="13.625" style="372" customWidth="1"/>
    <col min="15" max="15" width="12.875" style="377" customWidth="1"/>
    <col min="16" max="16384" width="9.375" style="372" customWidth="1"/>
  </cols>
  <sheetData>
    <row r="1" spans="1:15" ht="31.5" customHeight="1">
      <c r="A1" s="503" t="s">
        <v>539</v>
      </c>
      <c r="B1" s="504"/>
      <c r="C1" s="504"/>
      <c r="D1" s="504"/>
      <c r="E1" s="504"/>
      <c r="F1" s="504"/>
      <c r="G1" s="504"/>
      <c r="H1" s="504"/>
      <c r="I1" s="504"/>
      <c r="J1" s="504"/>
      <c r="K1" s="504"/>
      <c r="L1" s="504"/>
      <c r="M1" s="504"/>
      <c r="N1" s="504"/>
      <c r="O1" s="504"/>
    </row>
    <row r="2" spans="1:15" ht="16.5" thickBot="1">
      <c r="A2" s="372"/>
      <c r="O2" s="373" t="s">
        <v>490</v>
      </c>
    </row>
    <row r="3" spans="1:15" s="377" customFormat="1" ht="25.5" customHeight="1" thickBot="1">
      <c r="A3" s="374" t="s">
        <v>387</v>
      </c>
      <c r="B3" s="375" t="s">
        <v>269</v>
      </c>
      <c r="C3" s="375" t="s">
        <v>491</v>
      </c>
      <c r="D3" s="375" t="s">
        <v>492</v>
      </c>
      <c r="E3" s="375" t="s">
        <v>493</v>
      </c>
      <c r="F3" s="375" t="s">
        <v>494</v>
      </c>
      <c r="G3" s="375" t="s">
        <v>495</v>
      </c>
      <c r="H3" s="375" t="s">
        <v>496</v>
      </c>
      <c r="I3" s="375" t="s">
        <v>497</v>
      </c>
      <c r="J3" s="375" t="s">
        <v>498</v>
      </c>
      <c r="K3" s="375" t="s">
        <v>499</v>
      </c>
      <c r="L3" s="375" t="s">
        <v>500</v>
      </c>
      <c r="M3" s="375" t="s">
        <v>501</v>
      </c>
      <c r="N3" s="375" t="s">
        <v>502</v>
      </c>
      <c r="O3" s="376" t="s">
        <v>366</v>
      </c>
    </row>
    <row r="4" spans="1:15" s="379" customFormat="1" ht="15" customHeight="1" thickBot="1">
      <c r="A4" s="378"/>
      <c r="B4" s="505" t="s">
        <v>267</v>
      </c>
      <c r="C4" s="506"/>
      <c r="D4" s="506"/>
      <c r="E4" s="506"/>
      <c r="F4" s="506"/>
      <c r="G4" s="506"/>
      <c r="H4" s="506"/>
      <c r="I4" s="506"/>
      <c r="J4" s="506"/>
      <c r="K4" s="506"/>
      <c r="L4" s="506"/>
      <c r="M4" s="506"/>
      <c r="N4" s="506"/>
      <c r="O4" s="507"/>
    </row>
    <row r="5" spans="1:15" s="379" customFormat="1" ht="15.75">
      <c r="A5" s="380" t="s">
        <v>20</v>
      </c>
      <c r="B5" s="441" t="s">
        <v>503</v>
      </c>
      <c r="C5" s="442">
        <v>278000000</v>
      </c>
      <c r="D5" s="443">
        <f>+C28</f>
        <v>278612476</v>
      </c>
      <c r="E5" s="443">
        <f>+D28</f>
        <v>269490993</v>
      </c>
      <c r="F5" s="443">
        <f aca="true" t="shared" si="0" ref="F5:N5">+E28</f>
        <v>273095639</v>
      </c>
      <c r="G5" s="443">
        <f t="shared" si="0"/>
        <v>264168490</v>
      </c>
      <c r="H5" s="443">
        <f t="shared" si="0"/>
        <v>262021007</v>
      </c>
      <c r="I5" s="443">
        <f t="shared" si="0"/>
        <v>251777653</v>
      </c>
      <c r="J5" s="443">
        <f t="shared" si="0"/>
        <v>207448470</v>
      </c>
      <c r="K5" s="443">
        <f t="shared" si="0"/>
        <v>160451987</v>
      </c>
      <c r="L5" s="443">
        <f t="shared" si="0"/>
        <v>126836633</v>
      </c>
      <c r="M5" s="443">
        <f t="shared" si="0"/>
        <v>94712493</v>
      </c>
      <c r="N5" s="443">
        <f t="shared" si="0"/>
        <v>48057010</v>
      </c>
      <c r="O5" s="444" t="s">
        <v>504</v>
      </c>
    </row>
    <row r="6" spans="1:15" s="379" customFormat="1" ht="25.5">
      <c r="A6" s="381" t="s">
        <v>34</v>
      </c>
      <c r="B6" s="445" t="s">
        <v>272</v>
      </c>
      <c r="C6" s="446">
        <v>11707561</v>
      </c>
      <c r="D6" s="446">
        <v>7872607</v>
      </c>
      <c r="E6" s="446">
        <v>7872607</v>
      </c>
      <c r="F6" s="446">
        <v>7872607</v>
      </c>
      <c r="G6" s="446">
        <v>7872607</v>
      </c>
      <c r="H6" s="446">
        <v>7872607</v>
      </c>
      <c r="I6" s="446">
        <v>7872607</v>
      </c>
      <c r="J6" s="446">
        <v>7872607</v>
      </c>
      <c r="K6" s="446">
        <v>7872607</v>
      </c>
      <c r="L6" s="446">
        <v>7872607</v>
      </c>
      <c r="M6" s="446">
        <v>7872607</v>
      </c>
      <c r="N6" s="446">
        <v>7872607</v>
      </c>
      <c r="O6" s="447">
        <f>SUM(C6:N6)</f>
        <v>98306238</v>
      </c>
    </row>
    <row r="7" spans="1:15" s="382" customFormat="1" ht="25.5">
      <c r="A7" s="381" t="s">
        <v>48</v>
      </c>
      <c r="B7" s="445" t="s">
        <v>505</v>
      </c>
      <c r="C7" s="446">
        <v>3781426</v>
      </c>
      <c r="D7" s="446">
        <v>3781421</v>
      </c>
      <c r="E7" s="446">
        <v>3781421</v>
      </c>
      <c r="F7" s="446">
        <v>3781421</v>
      </c>
      <c r="G7" s="446">
        <v>3781421</v>
      </c>
      <c r="H7" s="446">
        <v>3781421</v>
      </c>
      <c r="I7" s="446">
        <v>3781421</v>
      </c>
      <c r="J7" s="446">
        <v>3781421</v>
      </c>
      <c r="K7" s="446">
        <v>3781421</v>
      </c>
      <c r="L7" s="446">
        <v>3781421</v>
      </c>
      <c r="M7" s="446">
        <v>3781421</v>
      </c>
      <c r="N7" s="446">
        <v>3781422</v>
      </c>
      <c r="O7" s="447">
        <f aca="true" t="shared" si="1" ref="O7:O14">SUM(C7:N7)</f>
        <v>45377058</v>
      </c>
    </row>
    <row r="8" spans="1:15" s="382" customFormat="1" ht="27" customHeight="1">
      <c r="A8" s="381" t="s">
        <v>231</v>
      </c>
      <c r="B8" s="448" t="s">
        <v>506</v>
      </c>
      <c r="C8" s="449"/>
      <c r="D8" s="449"/>
      <c r="E8" s="449"/>
      <c r="F8" s="449"/>
      <c r="G8" s="449"/>
      <c r="H8" s="449"/>
      <c r="I8" s="449"/>
      <c r="J8" s="449"/>
      <c r="K8" s="449"/>
      <c r="L8" s="449">
        <v>3876882</v>
      </c>
      <c r="M8" s="449"/>
      <c r="N8" s="449"/>
      <c r="O8" s="447">
        <f t="shared" si="1"/>
        <v>3876882</v>
      </c>
    </row>
    <row r="9" spans="1:15" s="382" customFormat="1" ht="13.5" customHeight="1">
      <c r="A9" s="381" t="s">
        <v>78</v>
      </c>
      <c r="B9" s="450" t="s">
        <v>277</v>
      </c>
      <c r="C9" s="446">
        <v>52000</v>
      </c>
      <c r="D9" s="446">
        <v>53000</v>
      </c>
      <c r="E9" s="446">
        <v>16220000</v>
      </c>
      <c r="F9" s="446">
        <v>1123000</v>
      </c>
      <c r="G9" s="446">
        <v>1123000</v>
      </c>
      <c r="H9" s="446">
        <v>1123000</v>
      </c>
      <c r="I9" s="446">
        <v>1123000</v>
      </c>
      <c r="J9" s="446">
        <v>1123000</v>
      </c>
      <c r="K9" s="446">
        <v>16220000</v>
      </c>
      <c r="L9" s="446">
        <v>2000000</v>
      </c>
      <c r="M9" s="446">
        <v>685000</v>
      </c>
      <c r="N9" s="446">
        <v>685000</v>
      </c>
      <c r="O9" s="447">
        <f t="shared" si="1"/>
        <v>41530000</v>
      </c>
    </row>
    <row r="10" spans="1:15" s="382" customFormat="1" ht="13.5" customHeight="1">
      <c r="A10" s="381" t="s">
        <v>102</v>
      </c>
      <c r="B10" s="450" t="s">
        <v>278</v>
      </c>
      <c r="C10" s="446">
        <v>1752648</v>
      </c>
      <c r="D10" s="446">
        <v>1752648</v>
      </c>
      <c r="E10" s="446">
        <v>1752648</v>
      </c>
      <c r="F10" s="446">
        <v>1752648</v>
      </c>
      <c r="G10" s="446">
        <v>1752648</v>
      </c>
      <c r="H10" s="446">
        <v>1752648</v>
      </c>
      <c r="I10" s="446">
        <v>1752648</v>
      </c>
      <c r="J10" s="446">
        <v>1752648</v>
      </c>
      <c r="K10" s="446">
        <v>1752648</v>
      </c>
      <c r="L10" s="446">
        <v>1752648</v>
      </c>
      <c r="M10" s="446">
        <v>1752648</v>
      </c>
      <c r="N10" s="446">
        <v>1752653</v>
      </c>
      <c r="O10" s="447">
        <f t="shared" si="1"/>
        <v>21031781</v>
      </c>
    </row>
    <row r="11" spans="1:15" s="382" customFormat="1" ht="13.5" customHeight="1">
      <c r="A11" s="381" t="s">
        <v>246</v>
      </c>
      <c r="B11" s="450" t="s">
        <v>313</v>
      </c>
      <c r="C11" s="446"/>
      <c r="D11" s="446"/>
      <c r="E11" s="446"/>
      <c r="F11" s="446"/>
      <c r="G11" s="446"/>
      <c r="H11" s="446"/>
      <c r="I11" s="446"/>
      <c r="J11" s="446"/>
      <c r="K11" s="446"/>
      <c r="L11" s="446"/>
      <c r="M11" s="446"/>
      <c r="N11" s="446"/>
      <c r="O11" s="447">
        <f t="shared" si="1"/>
        <v>0</v>
      </c>
    </row>
    <row r="12" spans="1:15" s="382" customFormat="1" ht="15.75">
      <c r="A12" s="381" t="s">
        <v>120</v>
      </c>
      <c r="B12" s="450" t="s">
        <v>279</v>
      </c>
      <c r="C12" s="446"/>
      <c r="D12" s="446"/>
      <c r="E12" s="446"/>
      <c r="F12" s="446"/>
      <c r="G12" s="446"/>
      <c r="H12" s="446"/>
      <c r="I12" s="446"/>
      <c r="J12" s="446"/>
      <c r="K12" s="446"/>
      <c r="L12" s="446"/>
      <c r="M12" s="446"/>
      <c r="N12" s="446"/>
      <c r="O12" s="447">
        <f t="shared" si="1"/>
        <v>0</v>
      </c>
    </row>
    <row r="13" spans="1:15" s="382" customFormat="1" ht="27" customHeight="1">
      <c r="A13" s="381" t="s">
        <v>255</v>
      </c>
      <c r="B13" s="445" t="s">
        <v>442</v>
      </c>
      <c r="C13" s="446"/>
      <c r="D13" s="446"/>
      <c r="E13" s="446"/>
      <c r="F13" s="446"/>
      <c r="G13" s="446"/>
      <c r="H13" s="446"/>
      <c r="I13" s="446"/>
      <c r="J13" s="446"/>
      <c r="K13" s="446"/>
      <c r="L13" s="446"/>
      <c r="M13" s="446"/>
      <c r="N13" s="446"/>
      <c r="O13" s="447">
        <f t="shared" si="1"/>
        <v>0</v>
      </c>
    </row>
    <row r="14" spans="1:15" s="382" customFormat="1" ht="13.5" customHeight="1" thickBot="1">
      <c r="A14" s="381" t="s">
        <v>257</v>
      </c>
      <c r="B14" s="450" t="s">
        <v>507</v>
      </c>
      <c r="C14" s="446"/>
      <c r="D14" s="446"/>
      <c r="E14" s="446"/>
      <c r="F14" s="446"/>
      <c r="G14" s="446"/>
      <c r="H14" s="446"/>
      <c r="I14" s="446"/>
      <c r="J14" s="446"/>
      <c r="K14" s="446"/>
      <c r="L14" s="446">
        <v>10000000</v>
      </c>
      <c r="M14" s="446"/>
      <c r="N14" s="446"/>
      <c r="O14" s="447">
        <f t="shared" si="1"/>
        <v>10000000</v>
      </c>
    </row>
    <row r="15" spans="1:15" s="379" customFormat="1" ht="15.75" customHeight="1" thickBot="1">
      <c r="A15" s="378" t="s">
        <v>259</v>
      </c>
      <c r="B15" s="451" t="s">
        <v>508</v>
      </c>
      <c r="C15" s="452">
        <f aca="true" t="shared" si="2" ref="C15:N15">SUM(C5:C14)</f>
        <v>295293635</v>
      </c>
      <c r="D15" s="452">
        <f t="shared" si="2"/>
        <v>292072152</v>
      </c>
      <c r="E15" s="452">
        <f t="shared" si="2"/>
        <v>299117669</v>
      </c>
      <c r="F15" s="452">
        <f t="shared" si="2"/>
        <v>287625315</v>
      </c>
      <c r="G15" s="452">
        <f t="shared" si="2"/>
        <v>278698166</v>
      </c>
      <c r="H15" s="452">
        <f t="shared" si="2"/>
        <v>276550683</v>
      </c>
      <c r="I15" s="452">
        <f t="shared" si="2"/>
        <v>266307329</v>
      </c>
      <c r="J15" s="452">
        <f t="shared" si="2"/>
        <v>221978146</v>
      </c>
      <c r="K15" s="452">
        <f t="shared" si="2"/>
        <v>190078663</v>
      </c>
      <c r="L15" s="452">
        <f t="shared" si="2"/>
        <v>156120191</v>
      </c>
      <c r="M15" s="452">
        <f t="shared" si="2"/>
        <v>108804169</v>
      </c>
      <c r="N15" s="452">
        <f t="shared" si="2"/>
        <v>62148692</v>
      </c>
      <c r="O15" s="453">
        <f>C5+O6+O7+O8+O9+O10+O11+O12+O13+O14</f>
        <v>498121959</v>
      </c>
    </row>
    <row r="16" spans="1:15" s="379" customFormat="1" ht="15" customHeight="1" thickBot="1">
      <c r="A16" s="378"/>
      <c r="B16" s="508" t="s">
        <v>268</v>
      </c>
      <c r="C16" s="509"/>
      <c r="D16" s="509"/>
      <c r="E16" s="509"/>
      <c r="F16" s="509"/>
      <c r="G16" s="509"/>
      <c r="H16" s="509"/>
      <c r="I16" s="509"/>
      <c r="J16" s="509"/>
      <c r="K16" s="509"/>
      <c r="L16" s="509"/>
      <c r="M16" s="509"/>
      <c r="N16" s="509"/>
      <c r="O16" s="510"/>
    </row>
    <row r="17" spans="1:15" s="382" customFormat="1" ht="13.5" customHeight="1">
      <c r="A17" s="383" t="s">
        <v>280</v>
      </c>
      <c r="B17" s="454" t="s">
        <v>273</v>
      </c>
      <c r="C17" s="449">
        <v>4410318</v>
      </c>
      <c r="D17" s="449">
        <v>4410318</v>
      </c>
      <c r="E17" s="449">
        <v>4410318</v>
      </c>
      <c r="F17" s="449">
        <v>4410318</v>
      </c>
      <c r="G17" s="449">
        <v>4410318</v>
      </c>
      <c r="H17" s="449">
        <v>4410318</v>
      </c>
      <c r="I17" s="449">
        <v>4410318</v>
      </c>
      <c r="J17" s="449">
        <v>4410318</v>
      </c>
      <c r="K17" s="449">
        <v>4410318</v>
      </c>
      <c r="L17" s="449">
        <v>4410318</v>
      </c>
      <c r="M17" s="449">
        <v>4410318</v>
      </c>
      <c r="N17" s="449">
        <v>4410322</v>
      </c>
      <c r="O17" s="455">
        <f aca="true" t="shared" si="3" ref="O17:O27">SUM(C17:N17)</f>
        <v>52923820</v>
      </c>
    </row>
    <row r="18" spans="1:15" s="382" customFormat="1" ht="27" customHeight="1">
      <c r="A18" s="381" t="s">
        <v>281</v>
      </c>
      <c r="B18" s="445" t="s">
        <v>177</v>
      </c>
      <c r="C18" s="446">
        <v>586063</v>
      </c>
      <c r="D18" s="446">
        <v>586063</v>
      </c>
      <c r="E18" s="446">
        <v>586063</v>
      </c>
      <c r="F18" s="446">
        <v>586063</v>
      </c>
      <c r="G18" s="446">
        <v>586063</v>
      </c>
      <c r="H18" s="446">
        <v>586063</v>
      </c>
      <c r="I18" s="446">
        <v>586063</v>
      </c>
      <c r="J18" s="446">
        <v>586063</v>
      </c>
      <c r="K18" s="446">
        <v>586063</v>
      </c>
      <c r="L18" s="446">
        <v>586063</v>
      </c>
      <c r="M18" s="446">
        <v>586063</v>
      </c>
      <c r="N18" s="446">
        <v>586063</v>
      </c>
      <c r="O18" s="447">
        <f t="shared" si="3"/>
        <v>7032756</v>
      </c>
    </row>
    <row r="19" spans="1:15" s="382" customFormat="1" ht="13.5" customHeight="1">
      <c r="A19" s="381" t="s">
        <v>284</v>
      </c>
      <c r="B19" s="450" t="s">
        <v>336</v>
      </c>
      <c r="C19" s="446">
        <v>4925000</v>
      </c>
      <c r="D19" s="446">
        <v>4925000</v>
      </c>
      <c r="E19" s="446">
        <v>6200000</v>
      </c>
      <c r="F19" s="446">
        <v>4925000</v>
      </c>
      <c r="G19" s="446">
        <v>4925000</v>
      </c>
      <c r="H19" s="446">
        <v>4925000</v>
      </c>
      <c r="I19" s="446">
        <v>4925000</v>
      </c>
      <c r="J19" s="446">
        <v>4925000</v>
      </c>
      <c r="K19" s="446">
        <v>4925000</v>
      </c>
      <c r="L19" s="446">
        <v>4786000</v>
      </c>
      <c r="M19" s="446">
        <v>4786000</v>
      </c>
      <c r="N19" s="446">
        <v>4785932</v>
      </c>
      <c r="O19" s="447">
        <f t="shared" si="3"/>
        <v>59957932</v>
      </c>
    </row>
    <row r="20" spans="1:15" s="382" customFormat="1" ht="13.5" customHeight="1">
      <c r="A20" s="381" t="s">
        <v>287</v>
      </c>
      <c r="B20" s="450" t="s">
        <v>509</v>
      </c>
      <c r="C20" s="446">
        <v>792000</v>
      </c>
      <c r="D20" s="446">
        <v>792000</v>
      </c>
      <c r="E20" s="446">
        <v>792000</v>
      </c>
      <c r="F20" s="446">
        <v>792000</v>
      </c>
      <c r="G20" s="446">
        <v>788000</v>
      </c>
      <c r="H20" s="446">
        <v>792000</v>
      </c>
      <c r="I20" s="446">
        <v>792000</v>
      </c>
      <c r="J20" s="446">
        <v>792000</v>
      </c>
      <c r="K20" s="446">
        <v>792000</v>
      </c>
      <c r="L20" s="446">
        <v>792000</v>
      </c>
      <c r="M20" s="446">
        <v>792000</v>
      </c>
      <c r="N20" s="446">
        <v>792000</v>
      </c>
      <c r="O20" s="447">
        <f t="shared" si="3"/>
        <v>9500000</v>
      </c>
    </row>
    <row r="21" spans="1:15" s="382" customFormat="1" ht="13.5" customHeight="1">
      <c r="A21" s="381" t="s">
        <v>510</v>
      </c>
      <c r="B21" s="450" t="s">
        <v>181</v>
      </c>
      <c r="C21" s="446"/>
      <c r="D21" s="446"/>
      <c r="E21" s="446">
        <v>1715871</v>
      </c>
      <c r="F21" s="446">
        <v>425666</v>
      </c>
      <c r="G21" s="446"/>
      <c r="H21" s="446">
        <v>1715871</v>
      </c>
      <c r="I21" s="446">
        <v>460000</v>
      </c>
      <c r="J21" s="446"/>
      <c r="K21" s="446">
        <v>1715871</v>
      </c>
      <c r="L21" s="446">
        <v>391332</v>
      </c>
      <c r="M21" s="446"/>
      <c r="N21" s="446">
        <v>1715871</v>
      </c>
      <c r="O21" s="447">
        <f t="shared" si="3"/>
        <v>8140482</v>
      </c>
    </row>
    <row r="22" spans="1:15" s="382" customFormat="1" ht="13.5" customHeight="1">
      <c r="A22" s="381" t="s">
        <v>511</v>
      </c>
      <c r="B22" s="460" t="s">
        <v>340</v>
      </c>
      <c r="C22" s="446"/>
      <c r="D22" s="446"/>
      <c r="E22" s="446"/>
      <c r="F22" s="446"/>
      <c r="G22" s="446"/>
      <c r="H22" s="446">
        <v>2500000</v>
      </c>
      <c r="I22" s="446"/>
      <c r="J22" s="446">
        <v>3500000</v>
      </c>
      <c r="K22" s="446">
        <v>3500000</v>
      </c>
      <c r="L22" s="446">
        <v>3500000</v>
      </c>
      <c r="M22" s="446">
        <v>3500000</v>
      </c>
      <c r="N22" s="446">
        <v>3185716</v>
      </c>
      <c r="O22" s="447">
        <f t="shared" si="3"/>
        <v>19685716</v>
      </c>
    </row>
    <row r="23" spans="1:15" s="382" customFormat="1" ht="13.5" customHeight="1">
      <c r="A23" s="381" t="s">
        <v>290</v>
      </c>
      <c r="B23" s="450" t="s">
        <v>212</v>
      </c>
      <c r="C23" s="446"/>
      <c r="D23" s="446">
        <v>5900000</v>
      </c>
      <c r="E23" s="446">
        <v>6350000</v>
      </c>
      <c r="F23" s="446">
        <v>6350000</v>
      </c>
      <c r="G23" s="446"/>
      <c r="H23" s="446"/>
      <c r="I23" s="446">
        <v>41345000</v>
      </c>
      <c r="J23" s="446">
        <v>41345000</v>
      </c>
      <c r="K23" s="446">
        <v>41345000</v>
      </c>
      <c r="L23" s="446">
        <v>40974207</v>
      </c>
      <c r="M23" s="446">
        <v>40705000</v>
      </c>
      <c r="N23" s="446">
        <v>40705000</v>
      </c>
      <c r="O23" s="447">
        <f t="shared" si="3"/>
        <v>265019207</v>
      </c>
    </row>
    <row r="24" spans="1:15" s="382" customFormat="1" ht="27" customHeight="1">
      <c r="A24" s="381" t="s">
        <v>293</v>
      </c>
      <c r="B24" s="445" t="s">
        <v>214</v>
      </c>
      <c r="C24" s="446"/>
      <c r="D24" s="446"/>
      <c r="E24" s="446"/>
      <c r="F24" s="446"/>
      <c r="G24" s="446"/>
      <c r="H24" s="446">
        <v>3876000</v>
      </c>
      <c r="I24" s="446">
        <v>372700</v>
      </c>
      <c r="J24" s="446"/>
      <c r="K24" s="446"/>
      <c r="L24" s="446"/>
      <c r="M24" s="446"/>
      <c r="N24" s="446"/>
      <c r="O24" s="447">
        <f t="shared" si="3"/>
        <v>4248700</v>
      </c>
    </row>
    <row r="25" spans="1:15" s="382" customFormat="1" ht="13.5" customHeight="1">
      <c r="A25" s="381" t="s">
        <v>295</v>
      </c>
      <c r="B25" s="450" t="s">
        <v>216</v>
      </c>
      <c r="C25" s="446"/>
      <c r="D25" s="446"/>
      <c r="E25" s="446"/>
      <c r="F25" s="446"/>
      <c r="G25" s="446"/>
      <c r="H25" s="446"/>
      <c r="I25" s="446"/>
      <c r="J25" s="446"/>
      <c r="K25" s="446"/>
      <c r="L25" s="446"/>
      <c r="M25" s="446"/>
      <c r="N25" s="446"/>
      <c r="O25" s="447">
        <f t="shared" si="3"/>
        <v>0</v>
      </c>
    </row>
    <row r="26" spans="1:15" s="382" customFormat="1" ht="13.5" customHeight="1" thickBot="1">
      <c r="A26" s="381" t="s">
        <v>298</v>
      </c>
      <c r="B26" s="450" t="s">
        <v>455</v>
      </c>
      <c r="C26" s="446">
        <v>5967778</v>
      </c>
      <c r="D26" s="446">
        <v>5967778</v>
      </c>
      <c r="E26" s="446">
        <v>5967778</v>
      </c>
      <c r="F26" s="446">
        <v>5967778</v>
      </c>
      <c r="G26" s="446">
        <v>5967778</v>
      </c>
      <c r="H26" s="446">
        <v>5967778</v>
      </c>
      <c r="I26" s="446">
        <v>5967778</v>
      </c>
      <c r="J26" s="446">
        <v>5967778</v>
      </c>
      <c r="K26" s="446">
        <v>5967778</v>
      </c>
      <c r="L26" s="446">
        <v>5967778</v>
      </c>
      <c r="M26" s="446">
        <v>5967778</v>
      </c>
      <c r="N26" s="446">
        <v>5967788</v>
      </c>
      <c r="O26" s="447">
        <f t="shared" si="3"/>
        <v>71613346</v>
      </c>
    </row>
    <row r="27" spans="1:15" s="379" customFormat="1" ht="15.75" customHeight="1" thickBot="1">
      <c r="A27" s="384" t="s">
        <v>513</v>
      </c>
      <c r="B27" s="451" t="s">
        <v>512</v>
      </c>
      <c r="C27" s="452">
        <f aca="true" t="shared" si="4" ref="C27:N27">SUM(C17:C26)</f>
        <v>16681159</v>
      </c>
      <c r="D27" s="452">
        <f t="shared" si="4"/>
        <v>22581159</v>
      </c>
      <c r="E27" s="452">
        <f t="shared" si="4"/>
        <v>26022030</v>
      </c>
      <c r="F27" s="452">
        <f t="shared" si="4"/>
        <v>23456825</v>
      </c>
      <c r="G27" s="452">
        <f t="shared" si="4"/>
        <v>16677159</v>
      </c>
      <c r="H27" s="452">
        <f t="shared" si="4"/>
        <v>24773030</v>
      </c>
      <c r="I27" s="452">
        <f t="shared" si="4"/>
        <v>58858859</v>
      </c>
      <c r="J27" s="452">
        <f t="shared" si="4"/>
        <v>61526159</v>
      </c>
      <c r="K27" s="452">
        <f t="shared" si="4"/>
        <v>63242030</v>
      </c>
      <c r="L27" s="452">
        <f t="shared" si="4"/>
        <v>61407698</v>
      </c>
      <c r="M27" s="452">
        <f t="shared" si="4"/>
        <v>60747159</v>
      </c>
      <c r="N27" s="452">
        <f t="shared" si="4"/>
        <v>62148692</v>
      </c>
      <c r="O27" s="456">
        <f t="shared" si="3"/>
        <v>498121959</v>
      </c>
    </row>
    <row r="28" spans="1:15" ht="16.5" thickBot="1">
      <c r="A28" s="384" t="s">
        <v>541</v>
      </c>
      <c r="B28" s="457" t="s">
        <v>514</v>
      </c>
      <c r="C28" s="458">
        <f aca="true" t="shared" si="5" ref="C28:N28">C15-C27</f>
        <v>278612476</v>
      </c>
      <c r="D28" s="458">
        <f t="shared" si="5"/>
        <v>269490993</v>
      </c>
      <c r="E28" s="458">
        <f t="shared" si="5"/>
        <v>273095639</v>
      </c>
      <c r="F28" s="458">
        <f t="shared" si="5"/>
        <v>264168490</v>
      </c>
      <c r="G28" s="458">
        <f t="shared" si="5"/>
        <v>262021007</v>
      </c>
      <c r="H28" s="458">
        <f t="shared" si="5"/>
        <v>251777653</v>
      </c>
      <c r="I28" s="458">
        <f t="shared" si="5"/>
        <v>207448470</v>
      </c>
      <c r="J28" s="458">
        <f t="shared" si="5"/>
        <v>160451987</v>
      </c>
      <c r="K28" s="458">
        <f t="shared" si="5"/>
        <v>126836633</v>
      </c>
      <c r="L28" s="458">
        <f t="shared" si="5"/>
        <v>94712493</v>
      </c>
      <c r="M28" s="458">
        <f t="shared" si="5"/>
        <v>48057010</v>
      </c>
      <c r="N28" s="458">
        <f t="shared" si="5"/>
        <v>0</v>
      </c>
      <c r="O28" s="459" t="s">
        <v>504</v>
      </c>
    </row>
    <row r="29" ht="15.75">
      <c r="A29" s="385"/>
    </row>
    <row r="30" spans="2:4" ht="15.75">
      <c r="B30" s="386"/>
      <c r="C30" s="387"/>
      <c r="D30" s="387"/>
    </row>
  </sheetData>
  <sheetProtection selectLockedCells="1" selectUnlockedCells="1"/>
  <mergeCells count="3">
    <mergeCell ref="A1:O1"/>
    <mergeCell ref="B4:O4"/>
    <mergeCell ref="B16:O16"/>
  </mergeCells>
  <printOptions/>
  <pageMargins left="0.31496062992125984" right="0.31496062992125984" top="0.5511811023622047" bottom="0.5511811023622047" header="0.5118110236220472" footer="0.5118110236220472"/>
  <pageSetup horizontalDpi="300" verticalDpi="300" orientation="landscape" paperSize="9" r:id="rId1"/>
  <headerFooter alignWithMargins="0">
    <oddHeader>&amp;R&amp;"Times New Roman CE,Dőlt"13. melléklet a 3/2020. (II.25.) önkormányzati rendelethez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50"/>
  </sheetPr>
  <dimension ref="A1:I149"/>
  <sheetViews>
    <sheetView zoomScaleSheetLayoutView="100" zoomScalePageLayoutView="0" workbookViewId="0" topLeftCell="A1">
      <selection activeCell="I52" sqref="I52"/>
    </sheetView>
  </sheetViews>
  <sheetFormatPr defaultColWidth="9.00390625" defaultRowHeight="12.75"/>
  <cols>
    <col min="1" max="1" width="9.50390625" style="5" customWidth="1"/>
    <col min="2" max="2" width="91.625" style="5" customWidth="1"/>
    <col min="3" max="3" width="21.625" style="6" customWidth="1"/>
    <col min="4" max="4" width="9.00390625" style="5" customWidth="1"/>
    <col min="5" max="5" width="9.375" style="5" customWidth="1"/>
    <col min="6" max="6" width="13.375" style="5" bestFit="1" customWidth="1"/>
    <col min="7" max="7" width="10.50390625" style="5" bestFit="1" customWidth="1"/>
    <col min="8" max="8" width="11.875" style="5" bestFit="1" customWidth="1"/>
    <col min="9" max="9" width="13.375" style="5" bestFit="1" customWidth="1"/>
    <col min="10" max="13" width="9.375" style="5" customWidth="1"/>
    <col min="14" max="14" width="11.875" style="5" bestFit="1" customWidth="1"/>
    <col min="15" max="16384" width="9.375" style="5" customWidth="1"/>
  </cols>
  <sheetData>
    <row r="1" spans="1:3" ht="15.75" customHeight="1">
      <c r="A1" s="463" t="s">
        <v>13</v>
      </c>
      <c r="B1" s="463"/>
      <c r="C1" s="463"/>
    </row>
    <row r="2" spans="1:3" ht="15.75" customHeight="1">
      <c r="A2" s="462" t="s">
        <v>14</v>
      </c>
      <c r="B2" s="462"/>
      <c r="C2" s="7" t="s">
        <v>15</v>
      </c>
    </row>
    <row r="3" spans="1:3" ht="37.5" customHeight="1">
      <c r="A3" s="8" t="s">
        <v>16</v>
      </c>
      <c r="B3" s="9" t="s">
        <v>17</v>
      </c>
      <c r="C3" s="10" t="str">
        <f>+CONCATENATE(LEFT(ÖSSZEFÜGGÉSEK!A5,4),". évi előirányzat")</f>
        <v>2020. évi előirányzat</v>
      </c>
    </row>
    <row r="4" spans="1:3" s="14" customFormat="1" ht="12" customHeight="1">
      <c r="A4" s="11"/>
      <c r="B4" s="12" t="s">
        <v>18</v>
      </c>
      <c r="C4" s="13" t="s">
        <v>19</v>
      </c>
    </row>
    <row r="5" spans="1:3" s="18" customFormat="1" ht="12" customHeight="1">
      <c r="A5" s="15" t="s">
        <v>20</v>
      </c>
      <c r="B5" s="16" t="s">
        <v>21</v>
      </c>
      <c r="C5" s="17">
        <f>+C6+C7+C8+C9+C10+C11</f>
        <v>98306238</v>
      </c>
    </row>
    <row r="6" spans="1:3" s="18" customFormat="1" ht="12" customHeight="1">
      <c r="A6" s="19" t="s">
        <v>22</v>
      </c>
      <c r="B6" s="20" t="s">
        <v>23</v>
      </c>
      <c r="C6" s="21">
        <v>69457498</v>
      </c>
    </row>
    <row r="7" spans="1:3" s="18" customFormat="1" ht="12" customHeight="1">
      <c r="A7" s="22" t="s">
        <v>24</v>
      </c>
      <c r="B7" s="23" t="s">
        <v>25</v>
      </c>
      <c r="C7" s="24"/>
    </row>
    <row r="8" spans="1:3" s="18" customFormat="1" ht="12" customHeight="1">
      <c r="A8" s="22" t="s">
        <v>26</v>
      </c>
      <c r="B8" s="23" t="s">
        <v>27</v>
      </c>
      <c r="C8" s="24">
        <v>27048740</v>
      </c>
    </row>
    <row r="9" spans="1:3" s="18" customFormat="1" ht="12" customHeight="1">
      <c r="A9" s="22" t="s">
        <v>28</v>
      </c>
      <c r="B9" s="23" t="s">
        <v>29</v>
      </c>
      <c r="C9" s="24">
        <v>1800000</v>
      </c>
    </row>
    <row r="10" spans="1:3" s="18" customFormat="1" ht="12" customHeight="1">
      <c r="A10" s="22" t="s">
        <v>30</v>
      </c>
      <c r="B10" s="25" t="s">
        <v>31</v>
      </c>
      <c r="C10" s="24"/>
    </row>
    <row r="11" spans="1:3" s="18" customFormat="1" ht="12" customHeight="1">
      <c r="A11" s="26" t="s">
        <v>32</v>
      </c>
      <c r="B11" s="27" t="s">
        <v>33</v>
      </c>
      <c r="C11" s="24"/>
    </row>
    <row r="12" spans="1:3" s="18" customFormat="1" ht="12" customHeight="1">
      <c r="A12" s="15" t="s">
        <v>34</v>
      </c>
      <c r="B12" s="28" t="s">
        <v>35</v>
      </c>
      <c r="C12" s="17">
        <f>+C13+C14+C15+C16+C17</f>
        <v>45377058</v>
      </c>
    </row>
    <row r="13" spans="1:3" s="18" customFormat="1" ht="12" customHeight="1">
      <c r="A13" s="19" t="s">
        <v>36</v>
      </c>
      <c r="B13" s="20" t="s">
        <v>37</v>
      </c>
      <c r="C13" s="21"/>
    </row>
    <row r="14" spans="1:3" s="18" customFormat="1" ht="12" customHeight="1">
      <c r="A14" s="22" t="s">
        <v>38</v>
      </c>
      <c r="B14" s="23" t="s">
        <v>39</v>
      </c>
      <c r="C14" s="24"/>
    </row>
    <row r="15" spans="1:3" s="18" customFormat="1" ht="12" customHeight="1">
      <c r="A15" s="22" t="s">
        <v>40</v>
      </c>
      <c r="B15" s="23" t="s">
        <v>41</v>
      </c>
      <c r="C15" s="24"/>
    </row>
    <row r="16" spans="1:3" s="18" customFormat="1" ht="12" customHeight="1">
      <c r="A16" s="22" t="s">
        <v>42</v>
      </c>
      <c r="B16" s="23" t="s">
        <v>43</v>
      </c>
      <c r="C16" s="24"/>
    </row>
    <row r="17" spans="1:3" s="18" customFormat="1" ht="12" customHeight="1">
      <c r="A17" s="22" t="s">
        <v>44</v>
      </c>
      <c r="B17" s="23" t="s">
        <v>45</v>
      </c>
      <c r="C17" s="24">
        <v>45377058</v>
      </c>
    </row>
    <row r="18" spans="1:3" s="18" customFormat="1" ht="12" customHeight="1">
      <c r="A18" s="26" t="s">
        <v>46</v>
      </c>
      <c r="B18" s="27" t="s">
        <v>47</v>
      </c>
      <c r="C18" s="29"/>
    </row>
    <row r="19" spans="1:3" s="18" customFormat="1" ht="12" customHeight="1">
      <c r="A19" s="15" t="s">
        <v>48</v>
      </c>
      <c r="B19" s="16" t="s">
        <v>49</v>
      </c>
      <c r="C19" s="17">
        <f>+C20+C21+C22+C23+C24</f>
        <v>3876882</v>
      </c>
    </row>
    <row r="20" spans="1:3" s="18" customFormat="1" ht="12" customHeight="1">
      <c r="A20" s="19" t="s">
        <v>50</v>
      </c>
      <c r="B20" s="20" t="s">
        <v>51</v>
      </c>
      <c r="C20" s="21"/>
    </row>
    <row r="21" spans="1:3" s="18" customFormat="1" ht="12" customHeight="1">
      <c r="A21" s="22" t="s">
        <v>52</v>
      </c>
      <c r="B21" s="23" t="s">
        <v>53</v>
      </c>
      <c r="C21" s="24"/>
    </row>
    <row r="22" spans="1:3" s="18" customFormat="1" ht="12" customHeight="1">
      <c r="A22" s="22" t="s">
        <v>54</v>
      </c>
      <c r="B22" s="23" t="s">
        <v>55</v>
      </c>
      <c r="C22" s="24"/>
    </row>
    <row r="23" spans="1:3" s="18" customFormat="1" ht="12" customHeight="1">
      <c r="A23" s="22" t="s">
        <v>56</v>
      </c>
      <c r="B23" s="23" t="s">
        <v>57</v>
      </c>
      <c r="C23" s="24"/>
    </row>
    <row r="24" spans="1:3" s="18" customFormat="1" ht="12" customHeight="1">
      <c r="A24" s="22" t="s">
        <v>58</v>
      </c>
      <c r="B24" s="23" t="s">
        <v>59</v>
      </c>
      <c r="C24" s="24">
        <v>3876882</v>
      </c>
    </row>
    <row r="25" spans="1:3" s="18" customFormat="1" ht="12" customHeight="1">
      <c r="A25" s="26" t="s">
        <v>60</v>
      </c>
      <c r="B25" s="30" t="s">
        <v>61</v>
      </c>
      <c r="C25" s="29"/>
    </row>
    <row r="26" spans="1:3" s="18" customFormat="1" ht="12" customHeight="1">
      <c r="A26" s="15" t="s">
        <v>62</v>
      </c>
      <c r="B26" s="16" t="s">
        <v>63</v>
      </c>
      <c r="C26" s="17">
        <f>SUM(C27:C33)</f>
        <v>41530000</v>
      </c>
    </row>
    <row r="27" spans="1:3" s="18" customFormat="1" ht="12" customHeight="1">
      <c r="A27" s="19" t="s">
        <v>64</v>
      </c>
      <c r="B27" s="20" t="s">
        <v>65</v>
      </c>
      <c r="C27" s="21">
        <v>2700000</v>
      </c>
    </row>
    <row r="28" spans="1:3" s="18" customFormat="1" ht="12" customHeight="1">
      <c r="A28" s="22" t="s">
        <v>66</v>
      </c>
      <c r="B28" s="23" t="s">
        <v>67</v>
      </c>
      <c r="C28" s="24"/>
    </row>
    <row r="29" spans="1:3" s="18" customFormat="1" ht="12" customHeight="1">
      <c r="A29" s="22" t="s">
        <v>68</v>
      </c>
      <c r="B29" s="23" t="s">
        <v>69</v>
      </c>
      <c r="C29" s="24">
        <v>35000000</v>
      </c>
    </row>
    <row r="30" spans="1:3" s="18" customFormat="1" ht="12" customHeight="1">
      <c r="A30" s="22" t="s">
        <v>70</v>
      </c>
      <c r="B30" s="23" t="s">
        <v>71</v>
      </c>
      <c r="C30" s="24">
        <v>200000</v>
      </c>
    </row>
    <row r="31" spans="1:3" s="18" customFormat="1" ht="12" customHeight="1">
      <c r="A31" s="22" t="s">
        <v>72</v>
      </c>
      <c r="B31" s="23" t="s">
        <v>73</v>
      </c>
      <c r="C31" s="24">
        <v>3500000</v>
      </c>
    </row>
    <row r="32" spans="1:3" s="18" customFormat="1" ht="12" customHeight="1">
      <c r="A32" s="22" t="s">
        <v>74</v>
      </c>
      <c r="B32" s="23" t="s">
        <v>75</v>
      </c>
      <c r="C32" s="24"/>
    </row>
    <row r="33" spans="1:3" s="18" customFormat="1" ht="15.75" customHeight="1">
      <c r="A33" s="26" t="s">
        <v>76</v>
      </c>
      <c r="B33" s="31" t="s">
        <v>77</v>
      </c>
      <c r="C33" s="29">
        <v>130000</v>
      </c>
    </row>
    <row r="34" spans="1:3" s="18" customFormat="1" ht="16.5" customHeight="1">
      <c r="A34" s="15" t="s">
        <v>78</v>
      </c>
      <c r="B34" s="16" t="s">
        <v>79</v>
      </c>
      <c r="C34" s="17">
        <f>SUM(C35:C45)</f>
        <v>21031781</v>
      </c>
    </row>
    <row r="35" spans="1:3" s="18" customFormat="1" ht="12" customHeight="1">
      <c r="A35" s="19" t="s">
        <v>80</v>
      </c>
      <c r="B35" s="20" t="s">
        <v>81</v>
      </c>
      <c r="C35" s="21"/>
    </row>
    <row r="36" spans="1:3" s="18" customFormat="1" ht="12" customHeight="1">
      <c r="A36" s="22" t="s">
        <v>82</v>
      </c>
      <c r="B36" s="23" t="s">
        <v>83</v>
      </c>
      <c r="C36" s="24">
        <v>1600000</v>
      </c>
    </row>
    <row r="37" spans="1:3" s="18" customFormat="1" ht="12" customHeight="1">
      <c r="A37" s="22" t="s">
        <v>84</v>
      </c>
      <c r="B37" s="23" t="s">
        <v>85</v>
      </c>
      <c r="C37" s="24">
        <v>2647000</v>
      </c>
    </row>
    <row r="38" spans="1:3" s="18" customFormat="1" ht="12" customHeight="1">
      <c r="A38" s="22" t="s">
        <v>86</v>
      </c>
      <c r="B38" s="23" t="s">
        <v>87</v>
      </c>
      <c r="C38" s="24">
        <v>3783958</v>
      </c>
    </row>
    <row r="39" spans="1:3" s="18" customFormat="1" ht="12" customHeight="1">
      <c r="A39" s="22" t="s">
        <v>88</v>
      </c>
      <c r="B39" s="23" t="s">
        <v>89</v>
      </c>
      <c r="C39" s="24">
        <v>8048286</v>
      </c>
    </row>
    <row r="40" spans="1:3" s="18" customFormat="1" ht="12" customHeight="1">
      <c r="A40" s="22" t="s">
        <v>90</v>
      </c>
      <c r="B40" s="23" t="s">
        <v>91</v>
      </c>
      <c r="C40" s="24">
        <v>2402537</v>
      </c>
    </row>
    <row r="41" spans="1:3" s="18" customFormat="1" ht="12" customHeight="1">
      <c r="A41" s="22" t="s">
        <v>92</v>
      </c>
      <c r="B41" s="23" t="s">
        <v>93</v>
      </c>
      <c r="C41" s="24">
        <v>1800000</v>
      </c>
    </row>
    <row r="42" spans="1:3" s="18" customFormat="1" ht="12" customHeight="1">
      <c r="A42" s="22" t="s">
        <v>94</v>
      </c>
      <c r="B42" s="23" t="s">
        <v>95</v>
      </c>
      <c r="C42" s="24"/>
    </row>
    <row r="43" spans="1:3" s="18" customFormat="1" ht="12" customHeight="1">
      <c r="A43" s="22" t="s">
        <v>96</v>
      </c>
      <c r="B43" s="23" t="s">
        <v>97</v>
      </c>
      <c r="C43" s="24"/>
    </row>
    <row r="44" spans="1:3" s="18" customFormat="1" ht="12" customHeight="1">
      <c r="A44" s="26" t="s">
        <v>98</v>
      </c>
      <c r="B44" s="30" t="s">
        <v>99</v>
      </c>
      <c r="C44" s="29"/>
    </row>
    <row r="45" spans="1:3" s="18" customFormat="1" ht="12" customHeight="1">
      <c r="A45" s="26" t="s">
        <v>100</v>
      </c>
      <c r="B45" s="27" t="s">
        <v>101</v>
      </c>
      <c r="C45" s="29">
        <v>750000</v>
      </c>
    </row>
    <row r="46" spans="1:3" s="18" customFormat="1" ht="12" customHeight="1">
      <c r="A46" s="15" t="s">
        <v>102</v>
      </c>
      <c r="B46" s="16" t="s">
        <v>103</v>
      </c>
      <c r="C46" s="17">
        <f>SUM(C47:C49)</f>
        <v>0</v>
      </c>
    </row>
    <row r="47" spans="1:3" s="18" customFormat="1" ht="12" customHeight="1">
      <c r="A47" s="19" t="s">
        <v>104</v>
      </c>
      <c r="B47" s="20" t="s">
        <v>105</v>
      </c>
      <c r="C47" s="21"/>
    </row>
    <row r="48" spans="1:3" s="18" customFormat="1" ht="12" customHeight="1">
      <c r="A48" s="22" t="s">
        <v>106</v>
      </c>
      <c r="B48" s="23" t="s">
        <v>107</v>
      </c>
      <c r="C48" s="24"/>
    </row>
    <row r="49" spans="1:3" s="18" customFormat="1" ht="10.5" customHeight="1">
      <c r="A49" s="22" t="s">
        <v>108</v>
      </c>
      <c r="B49" s="23" t="s">
        <v>109</v>
      </c>
      <c r="C49" s="24"/>
    </row>
    <row r="50" spans="1:3" s="18" customFormat="1" ht="13.5" customHeight="1">
      <c r="A50" s="15" t="s">
        <v>110</v>
      </c>
      <c r="B50" s="16" t="s">
        <v>111</v>
      </c>
      <c r="C50" s="17">
        <f>SUM(C51:C53)</f>
        <v>0</v>
      </c>
    </row>
    <row r="51" spans="1:3" s="18" customFormat="1" ht="12" customHeight="1">
      <c r="A51" s="19" t="s">
        <v>112</v>
      </c>
      <c r="B51" s="20" t="s">
        <v>113</v>
      </c>
      <c r="C51" s="21"/>
    </row>
    <row r="52" spans="1:3" s="18" customFormat="1" ht="12" customHeight="1">
      <c r="A52" s="22" t="s">
        <v>114</v>
      </c>
      <c r="B52" s="23" t="s">
        <v>115</v>
      </c>
      <c r="C52" s="24"/>
    </row>
    <row r="53" spans="1:3" s="18" customFormat="1" ht="12" customHeight="1">
      <c r="A53" s="22" t="s">
        <v>116</v>
      </c>
      <c r="B53" s="23" t="s">
        <v>117</v>
      </c>
      <c r="C53" s="24"/>
    </row>
    <row r="54" spans="1:3" s="18" customFormat="1" ht="12" customHeight="1">
      <c r="A54" s="26" t="s">
        <v>118</v>
      </c>
      <c r="B54" s="27" t="s">
        <v>119</v>
      </c>
      <c r="C54" s="29"/>
    </row>
    <row r="55" spans="1:3" s="18" customFormat="1" ht="12" customHeight="1">
      <c r="A55" s="15" t="s">
        <v>120</v>
      </c>
      <c r="B55" s="28" t="s">
        <v>121</v>
      </c>
      <c r="C55" s="17">
        <f>SUM(C56:C58)</f>
        <v>0</v>
      </c>
    </row>
    <row r="56" spans="1:3" s="18" customFormat="1" ht="12" customHeight="1">
      <c r="A56" s="19" t="s">
        <v>122</v>
      </c>
      <c r="B56" s="20" t="s">
        <v>123</v>
      </c>
      <c r="C56" s="24"/>
    </row>
    <row r="57" spans="1:3" s="18" customFormat="1" ht="12" customHeight="1">
      <c r="A57" s="22" t="s">
        <v>124</v>
      </c>
      <c r="B57" s="23" t="s">
        <v>125</v>
      </c>
      <c r="C57" s="24"/>
    </row>
    <row r="58" spans="1:3" s="18" customFormat="1" ht="12" customHeight="1">
      <c r="A58" s="22" t="s">
        <v>126</v>
      </c>
      <c r="B58" s="23" t="s">
        <v>127</v>
      </c>
      <c r="C58" s="24"/>
    </row>
    <row r="59" spans="1:3" s="18" customFormat="1" ht="12" customHeight="1">
      <c r="A59" s="26" t="s">
        <v>128</v>
      </c>
      <c r="B59" s="27" t="s">
        <v>129</v>
      </c>
      <c r="C59" s="24"/>
    </row>
    <row r="60" spans="1:3" s="18" customFormat="1" ht="12" customHeight="1">
      <c r="A60" s="32" t="s">
        <v>130</v>
      </c>
      <c r="B60" s="16" t="s">
        <v>131</v>
      </c>
      <c r="C60" s="17">
        <f>+C5+C12+C19+C26+C34+C46+C50+C55</f>
        <v>210121959</v>
      </c>
    </row>
    <row r="61" spans="1:3" s="18" customFormat="1" ht="12" customHeight="1">
      <c r="A61" s="33" t="s">
        <v>132</v>
      </c>
      <c r="B61" s="28" t="s">
        <v>133</v>
      </c>
      <c r="C61" s="17">
        <f>SUM(C62:C63)</f>
        <v>10000000</v>
      </c>
    </row>
    <row r="62" spans="1:3" s="18" customFormat="1" ht="12" customHeight="1">
      <c r="A62" s="22" t="s">
        <v>134</v>
      </c>
      <c r="B62" s="23" t="s">
        <v>135</v>
      </c>
      <c r="C62" s="24"/>
    </row>
    <row r="63" spans="1:3" s="18" customFormat="1" ht="12" customHeight="1">
      <c r="A63" s="26" t="s">
        <v>136</v>
      </c>
      <c r="B63" s="34" t="s">
        <v>472</v>
      </c>
      <c r="C63" s="24">
        <v>10000000</v>
      </c>
    </row>
    <row r="64" spans="1:3" s="18" customFormat="1" ht="12" customHeight="1">
      <c r="A64" s="33" t="s">
        <v>137</v>
      </c>
      <c r="B64" s="28" t="s">
        <v>138</v>
      </c>
      <c r="C64" s="17">
        <f>SUM(C65:C66)</f>
        <v>0</v>
      </c>
    </row>
    <row r="65" spans="1:3" s="18" customFormat="1" ht="12" customHeight="1">
      <c r="A65" s="19" t="s">
        <v>139</v>
      </c>
      <c r="B65" s="20" t="s">
        <v>140</v>
      </c>
      <c r="C65" s="24"/>
    </row>
    <row r="66" spans="1:3" s="18" customFormat="1" ht="12" customHeight="1">
      <c r="A66" s="26" t="s">
        <v>141</v>
      </c>
      <c r="B66" s="27" t="s">
        <v>142</v>
      </c>
      <c r="C66" s="24"/>
    </row>
    <row r="67" spans="1:3" s="18" customFormat="1" ht="12" customHeight="1">
      <c r="A67" s="33" t="s">
        <v>143</v>
      </c>
      <c r="B67" s="28" t="s">
        <v>144</v>
      </c>
      <c r="C67" s="17">
        <f>SUM(C68:C69)</f>
        <v>278000000</v>
      </c>
    </row>
    <row r="68" spans="1:3" s="18" customFormat="1" ht="12" customHeight="1">
      <c r="A68" s="19" t="s">
        <v>145</v>
      </c>
      <c r="B68" s="20" t="s">
        <v>146</v>
      </c>
      <c r="C68" s="24">
        <v>278000000</v>
      </c>
    </row>
    <row r="69" spans="1:3" s="18" customFormat="1" ht="12" customHeight="1">
      <c r="A69" s="26" t="s">
        <v>147</v>
      </c>
      <c r="B69" s="27" t="s">
        <v>148</v>
      </c>
      <c r="C69" s="24"/>
    </row>
    <row r="70" spans="1:3" s="18" customFormat="1" ht="12" customHeight="1">
      <c r="A70" s="33" t="s">
        <v>149</v>
      </c>
      <c r="B70" s="28" t="s">
        <v>150</v>
      </c>
      <c r="C70" s="17">
        <f>SUM(C71:C73)</f>
        <v>0</v>
      </c>
    </row>
    <row r="71" spans="1:3" s="18" customFormat="1" ht="12" customHeight="1">
      <c r="A71" s="19" t="s">
        <v>151</v>
      </c>
      <c r="B71" s="20" t="s">
        <v>152</v>
      </c>
      <c r="C71" s="24"/>
    </row>
    <row r="72" spans="1:3" s="18" customFormat="1" ht="12" customHeight="1">
      <c r="A72" s="22" t="s">
        <v>153</v>
      </c>
      <c r="B72" s="23" t="s">
        <v>154</v>
      </c>
      <c r="C72" s="24"/>
    </row>
    <row r="73" spans="1:3" s="18" customFormat="1" ht="12" customHeight="1">
      <c r="A73" s="26" t="s">
        <v>155</v>
      </c>
      <c r="B73" s="27" t="s">
        <v>156</v>
      </c>
      <c r="C73" s="24"/>
    </row>
    <row r="74" spans="1:3" s="18" customFormat="1" ht="12" customHeight="1">
      <c r="A74" s="33" t="s">
        <v>157</v>
      </c>
      <c r="B74" s="28" t="s">
        <v>158</v>
      </c>
      <c r="C74" s="17">
        <f>SUM(C75:C76)</f>
        <v>0</v>
      </c>
    </row>
    <row r="75" spans="1:3" s="18" customFormat="1" ht="12" customHeight="1">
      <c r="A75" s="35" t="s">
        <v>159</v>
      </c>
      <c r="B75" s="20" t="s">
        <v>160</v>
      </c>
      <c r="C75" s="24"/>
    </row>
    <row r="76" spans="1:3" s="18" customFormat="1" ht="12" customHeight="1">
      <c r="A76" s="36" t="s">
        <v>161</v>
      </c>
      <c r="B76" s="23" t="s">
        <v>162</v>
      </c>
      <c r="C76" s="24"/>
    </row>
    <row r="77" spans="1:3" s="18" customFormat="1" ht="12" customHeight="1">
      <c r="A77" s="33" t="s">
        <v>163</v>
      </c>
      <c r="B77" s="28" t="s">
        <v>164</v>
      </c>
      <c r="C77" s="37"/>
    </row>
    <row r="78" spans="1:3" s="18" customFormat="1" ht="13.5" customHeight="1">
      <c r="A78" s="33" t="s">
        <v>165</v>
      </c>
      <c r="B78" s="28" t="s">
        <v>166</v>
      </c>
      <c r="C78" s="37"/>
    </row>
    <row r="79" spans="1:3" s="18" customFormat="1" ht="15.75" customHeight="1">
      <c r="A79" s="33" t="s">
        <v>167</v>
      </c>
      <c r="B79" s="38" t="s">
        <v>168</v>
      </c>
      <c r="C79" s="17">
        <f>+C61+C64+C67+C70+C74+C78+C77</f>
        <v>288000000</v>
      </c>
    </row>
    <row r="80" spans="1:3" s="18" customFormat="1" ht="16.5" customHeight="1">
      <c r="A80" s="39" t="s">
        <v>169</v>
      </c>
      <c r="B80" s="40" t="s">
        <v>170</v>
      </c>
      <c r="C80" s="17">
        <f>+C60+C79</f>
        <v>498121959</v>
      </c>
    </row>
    <row r="81" spans="1:3" s="18" customFormat="1" ht="37.5" customHeight="1">
      <c r="A81" s="41"/>
      <c r="B81" s="42"/>
      <c r="C81" s="43"/>
    </row>
    <row r="82" spans="1:3" ht="16.5" customHeight="1">
      <c r="A82" s="463" t="s">
        <v>171</v>
      </c>
      <c r="B82" s="463"/>
      <c r="C82" s="463"/>
    </row>
    <row r="83" spans="1:3" ht="16.5" customHeight="1">
      <c r="A83" s="464" t="s">
        <v>172</v>
      </c>
      <c r="B83" s="464"/>
      <c r="C83" s="44" t="s">
        <v>173</v>
      </c>
    </row>
    <row r="84" spans="1:3" ht="37.5" customHeight="1">
      <c r="A84" s="8" t="s">
        <v>16</v>
      </c>
      <c r="B84" s="9" t="s">
        <v>174</v>
      </c>
      <c r="C84" s="10" t="str">
        <f>+C3</f>
        <v>2020. évi előirányzat</v>
      </c>
    </row>
    <row r="85" spans="1:3" s="14" customFormat="1" ht="12" customHeight="1">
      <c r="A85" s="45"/>
      <c r="B85" s="46" t="s">
        <v>18</v>
      </c>
      <c r="C85" s="47" t="s">
        <v>19</v>
      </c>
    </row>
    <row r="86" spans="1:3" ht="12" customHeight="1">
      <c r="A86" s="48" t="s">
        <v>20</v>
      </c>
      <c r="B86" s="49" t="s">
        <v>175</v>
      </c>
      <c r="C86" s="50">
        <f>C87+C88+C89+C90+C91+C104</f>
        <v>157240706</v>
      </c>
    </row>
    <row r="87" spans="1:3" ht="12.75" customHeight="1">
      <c r="A87" s="51" t="s">
        <v>22</v>
      </c>
      <c r="B87" s="52" t="s">
        <v>176</v>
      </c>
      <c r="C87" s="53">
        <v>52923820</v>
      </c>
    </row>
    <row r="88" spans="1:3" ht="12.75" customHeight="1">
      <c r="A88" s="22" t="s">
        <v>24</v>
      </c>
      <c r="B88" s="54" t="s">
        <v>177</v>
      </c>
      <c r="C88" s="24">
        <v>7032756</v>
      </c>
    </row>
    <row r="89" spans="1:3" ht="12.75" customHeight="1">
      <c r="A89" s="22" t="s">
        <v>26</v>
      </c>
      <c r="B89" s="54" t="s">
        <v>178</v>
      </c>
      <c r="C89" s="29">
        <v>59957932</v>
      </c>
    </row>
    <row r="90" spans="1:3" ht="12.75" customHeight="1">
      <c r="A90" s="22" t="s">
        <v>28</v>
      </c>
      <c r="B90" s="55" t="s">
        <v>179</v>
      </c>
      <c r="C90" s="29">
        <v>9500000</v>
      </c>
    </row>
    <row r="91" spans="1:3" ht="12.75" customHeight="1">
      <c r="A91" s="22" t="s">
        <v>180</v>
      </c>
      <c r="B91" s="56" t="s">
        <v>181</v>
      </c>
      <c r="C91" s="29">
        <v>8140482</v>
      </c>
    </row>
    <row r="92" spans="1:3" ht="12.75" customHeight="1">
      <c r="A92" s="22" t="s">
        <v>32</v>
      </c>
      <c r="B92" s="54" t="s">
        <v>182</v>
      </c>
      <c r="C92" s="29"/>
    </row>
    <row r="93" spans="1:3" ht="12.75" customHeight="1">
      <c r="A93" s="22" t="s">
        <v>183</v>
      </c>
      <c r="B93" s="57" t="s">
        <v>184</v>
      </c>
      <c r="C93" s="29"/>
    </row>
    <row r="94" spans="1:3" ht="12.75" customHeight="1">
      <c r="A94" s="22" t="s">
        <v>185</v>
      </c>
      <c r="B94" s="57" t="s">
        <v>186</v>
      </c>
      <c r="C94" s="29"/>
    </row>
    <row r="95" spans="1:3" ht="12.75" customHeight="1">
      <c r="A95" s="22" t="s">
        <v>187</v>
      </c>
      <c r="B95" s="58" t="s">
        <v>188</v>
      </c>
      <c r="C95" s="29"/>
    </row>
    <row r="96" spans="1:3" ht="12.75" customHeight="1">
      <c r="A96" s="22" t="s">
        <v>189</v>
      </c>
      <c r="B96" s="59" t="s">
        <v>190</v>
      </c>
      <c r="C96" s="29"/>
    </row>
    <row r="97" spans="1:3" ht="12.75" customHeight="1">
      <c r="A97" s="22" t="s">
        <v>191</v>
      </c>
      <c r="B97" s="59" t="s">
        <v>192</v>
      </c>
      <c r="C97" s="29"/>
    </row>
    <row r="98" spans="1:3" ht="12.75" customHeight="1">
      <c r="A98" s="22" t="s">
        <v>193</v>
      </c>
      <c r="B98" s="58" t="s">
        <v>194</v>
      </c>
      <c r="C98" s="29">
        <v>6155482</v>
      </c>
    </row>
    <row r="99" spans="1:3" ht="12.75" customHeight="1">
      <c r="A99" s="22" t="s">
        <v>195</v>
      </c>
      <c r="B99" s="58" t="s">
        <v>196</v>
      </c>
      <c r="C99" s="29"/>
    </row>
    <row r="100" spans="1:3" ht="12.75" customHeight="1">
      <c r="A100" s="22" t="s">
        <v>197</v>
      </c>
      <c r="B100" s="59" t="s">
        <v>198</v>
      </c>
      <c r="C100" s="29"/>
    </row>
    <row r="101" spans="1:3" ht="12.75" customHeight="1">
      <c r="A101" s="60" t="s">
        <v>199</v>
      </c>
      <c r="B101" s="57" t="s">
        <v>200</v>
      </c>
      <c r="C101" s="29"/>
    </row>
    <row r="102" spans="1:3" ht="12.75" customHeight="1">
      <c r="A102" s="22" t="s">
        <v>201</v>
      </c>
      <c r="B102" s="57" t="s">
        <v>202</v>
      </c>
      <c r="C102" s="29"/>
    </row>
    <row r="103" spans="1:3" ht="12.75" customHeight="1">
      <c r="A103" s="26" t="s">
        <v>203</v>
      </c>
      <c r="B103" s="57" t="s">
        <v>204</v>
      </c>
      <c r="C103" s="29">
        <v>2128000</v>
      </c>
    </row>
    <row r="104" spans="1:3" ht="12.75" customHeight="1">
      <c r="A104" s="22" t="s">
        <v>205</v>
      </c>
      <c r="B104" s="55" t="s">
        <v>206</v>
      </c>
      <c r="C104" s="24">
        <f>C106+C105</f>
        <v>19685716</v>
      </c>
    </row>
    <row r="105" spans="1:3" ht="12.75" customHeight="1">
      <c r="A105" s="22" t="s">
        <v>207</v>
      </c>
      <c r="B105" s="54" t="s">
        <v>208</v>
      </c>
      <c r="C105" s="24">
        <v>3685716</v>
      </c>
    </row>
    <row r="106" spans="1:3" ht="12.75" customHeight="1">
      <c r="A106" s="61" t="s">
        <v>209</v>
      </c>
      <c r="B106" s="62" t="s">
        <v>210</v>
      </c>
      <c r="C106" s="63">
        <v>16000000</v>
      </c>
    </row>
    <row r="107" spans="1:3" ht="12.75" customHeight="1">
      <c r="A107" s="64" t="s">
        <v>34</v>
      </c>
      <c r="B107" s="65" t="s">
        <v>211</v>
      </c>
      <c r="C107" s="66">
        <f>+C108+C110+C112</f>
        <v>269267907</v>
      </c>
    </row>
    <row r="108" spans="1:3" ht="12.75" customHeight="1">
      <c r="A108" s="19" t="s">
        <v>36</v>
      </c>
      <c r="B108" s="54" t="s">
        <v>212</v>
      </c>
      <c r="C108" s="21">
        <v>265019207</v>
      </c>
    </row>
    <row r="109" spans="1:3" ht="12.75" customHeight="1">
      <c r="A109" s="19" t="s">
        <v>38</v>
      </c>
      <c r="B109" s="67" t="s">
        <v>213</v>
      </c>
      <c r="C109" s="21"/>
    </row>
    <row r="110" spans="1:8" ht="12.75" customHeight="1">
      <c r="A110" s="19" t="s">
        <v>40</v>
      </c>
      <c r="B110" s="67" t="s">
        <v>214</v>
      </c>
      <c r="C110" s="24">
        <v>4248700</v>
      </c>
      <c r="E110" s="344"/>
      <c r="H110" s="352"/>
    </row>
    <row r="111" spans="1:3" ht="12.75" customHeight="1">
      <c r="A111" s="19" t="s">
        <v>42</v>
      </c>
      <c r="B111" s="67" t="s">
        <v>215</v>
      </c>
      <c r="C111" s="68"/>
    </row>
    <row r="112" spans="1:3" ht="12.75" customHeight="1">
      <c r="A112" s="19" t="s">
        <v>44</v>
      </c>
      <c r="B112" s="27" t="s">
        <v>216</v>
      </c>
      <c r="C112" s="68"/>
    </row>
    <row r="113" spans="1:3" ht="12.75" customHeight="1">
      <c r="A113" s="19" t="s">
        <v>46</v>
      </c>
      <c r="B113" s="25" t="s">
        <v>217</v>
      </c>
      <c r="C113" s="68"/>
    </row>
    <row r="114" spans="1:3" ht="12.75" customHeight="1">
      <c r="A114" s="19" t="s">
        <v>218</v>
      </c>
      <c r="B114" s="69" t="s">
        <v>219</v>
      </c>
      <c r="C114" s="68"/>
    </row>
    <row r="115" spans="1:3" ht="12.75" customHeight="1">
      <c r="A115" s="19" t="s">
        <v>220</v>
      </c>
      <c r="B115" s="59" t="s">
        <v>192</v>
      </c>
      <c r="C115" s="68"/>
    </row>
    <row r="116" spans="1:3" ht="12.75" customHeight="1">
      <c r="A116" s="19" t="s">
        <v>221</v>
      </c>
      <c r="B116" s="59" t="s">
        <v>222</v>
      </c>
      <c r="C116" s="68"/>
    </row>
    <row r="117" spans="1:3" ht="12.75" customHeight="1">
      <c r="A117" s="19" t="s">
        <v>223</v>
      </c>
      <c r="B117" s="59" t="s">
        <v>224</v>
      </c>
      <c r="C117" s="68"/>
    </row>
    <row r="118" spans="1:3" ht="12.75" customHeight="1">
      <c r="A118" s="19" t="s">
        <v>225</v>
      </c>
      <c r="B118" s="59" t="s">
        <v>198</v>
      </c>
      <c r="C118" s="68"/>
    </row>
    <row r="119" spans="1:3" ht="12.75" customHeight="1">
      <c r="A119" s="19" t="s">
        <v>226</v>
      </c>
      <c r="B119" s="59" t="s">
        <v>227</v>
      </c>
      <c r="C119" s="68"/>
    </row>
    <row r="120" spans="1:3" ht="12.75" customHeight="1">
      <c r="A120" s="60" t="s">
        <v>228</v>
      </c>
      <c r="B120" s="59" t="s">
        <v>229</v>
      </c>
      <c r="C120" s="70"/>
    </row>
    <row r="121" spans="1:3" ht="12.75" customHeight="1">
      <c r="A121" s="15" t="s">
        <v>48</v>
      </c>
      <c r="B121" s="16" t="s">
        <v>230</v>
      </c>
      <c r="C121" s="17">
        <f>+C86+C107</f>
        <v>426508613</v>
      </c>
    </row>
    <row r="122" spans="1:3" ht="12.75" customHeight="1">
      <c r="A122" s="15" t="s">
        <v>231</v>
      </c>
      <c r="B122" s="16" t="s">
        <v>232</v>
      </c>
      <c r="C122" s="17">
        <f>C123+C124</f>
        <v>0</v>
      </c>
    </row>
    <row r="123" spans="1:3" ht="12.75" customHeight="1">
      <c r="A123" s="19" t="s">
        <v>64</v>
      </c>
      <c r="B123" s="67" t="s">
        <v>233</v>
      </c>
      <c r="C123" s="68"/>
    </row>
    <row r="124" spans="1:3" ht="12.75" customHeight="1">
      <c r="A124" s="60" t="s">
        <v>66</v>
      </c>
      <c r="B124" s="67" t="s">
        <v>234</v>
      </c>
      <c r="C124" s="68"/>
    </row>
    <row r="125" spans="1:3" ht="12.75" customHeight="1">
      <c r="A125" s="15" t="s">
        <v>78</v>
      </c>
      <c r="B125" s="16" t="s">
        <v>235</v>
      </c>
      <c r="C125" s="17">
        <f>SUM(C126:C129)</f>
        <v>0</v>
      </c>
    </row>
    <row r="126" spans="1:3" ht="12.75" customHeight="1">
      <c r="A126" s="19" t="s">
        <v>80</v>
      </c>
      <c r="B126" s="71" t="s">
        <v>236</v>
      </c>
      <c r="C126" s="68"/>
    </row>
    <row r="127" spans="1:3" ht="12.75" customHeight="1">
      <c r="A127" s="19" t="s">
        <v>82</v>
      </c>
      <c r="B127" s="71" t="s">
        <v>237</v>
      </c>
      <c r="C127" s="68"/>
    </row>
    <row r="128" spans="1:3" ht="12.75" customHeight="1">
      <c r="A128" s="19" t="s">
        <v>84</v>
      </c>
      <c r="B128" s="71" t="s">
        <v>238</v>
      </c>
      <c r="C128" s="68"/>
    </row>
    <row r="129" spans="1:3" ht="12.75" customHeight="1">
      <c r="A129" s="60" t="s">
        <v>86</v>
      </c>
      <c r="B129" s="71" t="s">
        <v>239</v>
      </c>
      <c r="C129" s="68"/>
    </row>
    <row r="130" spans="1:3" ht="12.75" customHeight="1">
      <c r="A130" s="15" t="s">
        <v>102</v>
      </c>
      <c r="B130" s="16" t="s">
        <v>240</v>
      </c>
      <c r="C130" s="17">
        <f>+C131+C132+C133+C134</f>
        <v>71613346</v>
      </c>
    </row>
    <row r="131" spans="1:3" ht="12.75" customHeight="1">
      <c r="A131" s="19" t="s">
        <v>104</v>
      </c>
      <c r="B131" s="71" t="s">
        <v>241</v>
      </c>
      <c r="C131" s="68"/>
    </row>
    <row r="132" spans="1:3" ht="12.75" customHeight="1">
      <c r="A132" s="19" t="s">
        <v>106</v>
      </c>
      <c r="B132" s="71" t="s">
        <v>242</v>
      </c>
      <c r="C132" s="68"/>
    </row>
    <row r="133" spans="1:3" ht="12.75" customHeight="1">
      <c r="A133" s="19" t="s">
        <v>108</v>
      </c>
      <c r="B133" s="71" t="s">
        <v>243</v>
      </c>
      <c r="C133" s="68">
        <v>71613346</v>
      </c>
    </row>
    <row r="134" spans="1:3" ht="12.75" customHeight="1">
      <c r="A134" s="60" t="s">
        <v>244</v>
      </c>
      <c r="B134" s="72" t="s">
        <v>245</v>
      </c>
      <c r="C134" s="68"/>
    </row>
    <row r="135" spans="1:3" ht="12.75" customHeight="1">
      <c r="A135" s="15" t="s">
        <v>246</v>
      </c>
      <c r="B135" s="16" t="s">
        <v>247</v>
      </c>
      <c r="C135" s="73">
        <f>SUM(C136:C140)</f>
        <v>0</v>
      </c>
    </row>
    <row r="136" spans="1:3" ht="12.75" customHeight="1">
      <c r="A136" s="19" t="s">
        <v>112</v>
      </c>
      <c r="B136" s="71" t="s">
        <v>248</v>
      </c>
      <c r="C136" s="68"/>
    </row>
    <row r="137" spans="1:3" ht="12.75" customHeight="1">
      <c r="A137" s="19" t="s">
        <v>114</v>
      </c>
      <c r="B137" s="71" t="s">
        <v>249</v>
      </c>
      <c r="C137" s="68"/>
    </row>
    <row r="138" spans="1:3" ht="12.75" customHeight="1">
      <c r="A138" s="19" t="s">
        <v>116</v>
      </c>
      <c r="B138" s="71" t="s">
        <v>250</v>
      </c>
      <c r="C138" s="68"/>
    </row>
    <row r="139" spans="1:3" ht="12.75" customHeight="1">
      <c r="A139" s="19" t="s">
        <v>118</v>
      </c>
      <c r="B139" s="71" t="s">
        <v>251</v>
      </c>
      <c r="C139" s="68"/>
    </row>
    <row r="140" spans="1:3" ht="12.75" customHeight="1">
      <c r="A140" s="19" t="s">
        <v>252</v>
      </c>
      <c r="B140" s="71" t="s">
        <v>253</v>
      </c>
      <c r="C140" s="68"/>
    </row>
    <row r="141" spans="1:3" ht="12.75" customHeight="1">
      <c r="A141" s="15" t="s">
        <v>120</v>
      </c>
      <c r="B141" s="16" t="s">
        <v>254</v>
      </c>
      <c r="C141" s="74"/>
    </row>
    <row r="142" spans="1:3" ht="12.75" customHeight="1">
      <c r="A142" s="15" t="s">
        <v>255</v>
      </c>
      <c r="B142" s="16" t="s">
        <v>256</v>
      </c>
      <c r="C142" s="74"/>
    </row>
    <row r="143" spans="1:9" ht="12.75" customHeight="1">
      <c r="A143" s="15" t="s">
        <v>257</v>
      </c>
      <c r="B143" s="16" t="s">
        <v>258</v>
      </c>
      <c r="C143" s="73">
        <f>+C122+C125+C130+C135+C141+C142</f>
        <v>71613346</v>
      </c>
      <c r="F143" s="75"/>
      <c r="G143" s="76"/>
      <c r="H143" s="76"/>
      <c r="I143" s="76"/>
    </row>
    <row r="144" spans="1:3" s="18" customFormat="1" ht="12.75" customHeight="1">
      <c r="A144" s="77" t="s">
        <v>259</v>
      </c>
      <c r="B144" s="78" t="s">
        <v>260</v>
      </c>
      <c r="C144" s="73">
        <f>+C121+C143</f>
        <v>498121959</v>
      </c>
    </row>
    <row r="145" ht="7.5" customHeight="1"/>
    <row r="146" spans="1:3" ht="15.75">
      <c r="A146" s="461" t="s">
        <v>261</v>
      </c>
      <c r="B146" s="461"/>
      <c r="C146" s="461"/>
    </row>
    <row r="147" spans="1:3" ht="15" customHeight="1">
      <c r="A147" s="462" t="s">
        <v>262</v>
      </c>
      <c r="B147" s="462"/>
      <c r="C147" s="7" t="s">
        <v>173</v>
      </c>
    </row>
    <row r="148" spans="1:3" ht="13.5" customHeight="1">
      <c r="A148" s="15">
        <v>1</v>
      </c>
      <c r="B148" s="79" t="s">
        <v>263</v>
      </c>
      <c r="C148" s="17">
        <f>+C60-C121</f>
        <v>-216386654</v>
      </c>
    </row>
    <row r="149" spans="1:3" ht="34.5" customHeight="1">
      <c r="A149" s="15" t="s">
        <v>34</v>
      </c>
      <c r="B149" s="79" t="s">
        <v>264</v>
      </c>
      <c r="C149" s="17">
        <f>+C79-C143</f>
        <v>216386654</v>
      </c>
    </row>
  </sheetData>
  <sheetProtection selectLockedCells="1" selectUnlockedCells="1"/>
  <mergeCells count="6">
    <mergeCell ref="A146:C146"/>
    <mergeCell ref="A147:B147"/>
    <mergeCell ref="A1:C1"/>
    <mergeCell ref="A2:B2"/>
    <mergeCell ref="A82:C82"/>
    <mergeCell ref="A83:B83"/>
  </mergeCells>
  <printOptions horizontalCentered="1"/>
  <pageMargins left="0.7874015748031497" right="0.7874015748031497" top="1.0236220472440944" bottom="0.5511811023622047" header="0.15748031496062992" footer="0.5118110236220472"/>
  <pageSetup horizontalDpi="600" verticalDpi="600" orientation="portrait" paperSize="9" scale="71" r:id="rId1"/>
  <headerFooter alignWithMargins="0">
    <oddHeader>&amp;C&amp;"Times New Roman CE,Félkövér"&amp;12
Bakonyszombathely Község Önkormányzat
2020. ÉVI KÖLTSÉGVETÉSÉNEK ÖSSZEVONT MÉRLEGE&amp;R&amp;"Times New Roman CE,Félkövér dőlt"&amp;11 &amp;"Times New Roman CE,Dőlt"1.1. melléklet a 3/2020. (II.25.) önkormányzati rendelethez</oddHeader>
  </headerFooter>
  <rowBreaks count="1" manualBreakCount="1">
    <brk id="8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50"/>
  </sheetPr>
  <dimension ref="A1:F41"/>
  <sheetViews>
    <sheetView zoomScale="115" zoomScaleNormal="115" zoomScaleSheetLayoutView="100" zoomScalePageLayoutView="0" workbookViewId="0" topLeftCell="A7">
      <selection activeCell="K30" sqref="K30"/>
    </sheetView>
  </sheetViews>
  <sheetFormatPr defaultColWidth="9.00390625" defaultRowHeight="12.75"/>
  <cols>
    <col min="1" max="1" width="6.875" style="80" customWidth="1"/>
    <col min="2" max="2" width="55.125" style="81" customWidth="1"/>
    <col min="3" max="3" width="16.375" style="80" customWidth="1"/>
    <col min="4" max="4" width="55.125" style="80" customWidth="1"/>
    <col min="5" max="5" width="16.375" style="80" customWidth="1"/>
    <col min="6" max="6" width="4.875" style="80" customWidth="1"/>
    <col min="7" max="16384" width="9.375" style="80" customWidth="1"/>
  </cols>
  <sheetData>
    <row r="1" spans="2:6" ht="27" customHeight="1">
      <c r="B1" s="467" t="s">
        <v>265</v>
      </c>
      <c r="C1" s="467"/>
      <c r="D1" s="467"/>
      <c r="E1" s="467"/>
      <c r="F1" s="468"/>
    </row>
    <row r="2" spans="5:6" ht="9" customHeight="1">
      <c r="E2" s="82" t="s">
        <v>457</v>
      </c>
      <c r="F2" s="468"/>
    </row>
    <row r="3" spans="1:6" ht="14.25" customHeight="1">
      <c r="A3" s="465" t="s">
        <v>16</v>
      </c>
      <c r="B3" s="466" t="s">
        <v>267</v>
      </c>
      <c r="C3" s="466"/>
      <c r="D3" s="465" t="s">
        <v>268</v>
      </c>
      <c r="E3" s="465"/>
      <c r="F3" s="468"/>
    </row>
    <row r="4" spans="1:6" s="86" customFormat="1" ht="23.25" customHeight="1">
      <c r="A4" s="465"/>
      <c r="B4" s="83" t="s">
        <v>269</v>
      </c>
      <c r="C4" s="84" t="str">
        <f>+'1.1.sz.mell.'!C3</f>
        <v>2020. évi előirányzat</v>
      </c>
      <c r="D4" s="83" t="s">
        <v>269</v>
      </c>
      <c r="E4" s="85" t="str">
        <f>+C4</f>
        <v>2020. évi előirányzat</v>
      </c>
      <c r="F4" s="468"/>
    </row>
    <row r="5" spans="1:6" s="91" customFormat="1" ht="12" customHeight="1">
      <c r="A5" s="87"/>
      <c r="B5" s="88" t="s">
        <v>18</v>
      </c>
      <c r="C5" s="89" t="s">
        <v>19</v>
      </c>
      <c r="D5" s="88" t="s">
        <v>270</v>
      </c>
      <c r="E5" s="90" t="s">
        <v>271</v>
      </c>
      <c r="F5" s="468"/>
    </row>
    <row r="6" spans="1:6" ht="12.75" customHeight="1">
      <c r="A6" s="92" t="s">
        <v>20</v>
      </c>
      <c r="B6" s="93" t="s">
        <v>272</v>
      </c>
      <c r="C6" s="289">
        <v>98306238</v>
      </c>
      <c r="D6" s="93" t="s">
        <v>273</v>
      </c>
      <c r="E6" s="296">
        <v>52923820</v>
      </c>
      <c r="F6" s="468"/>
    </row>
    <row r="7" spans="1:6" ht="12.75" customHeight="1">
      <c r="A7" s="94" t="s">
        <v>34</v>
      </c>
      <c r="B7" s="95" t="s">
        <v>274</v>
      </c>
      <c r="C7" s="290">
        <v>45377058</v>
      </c>
      <c r="D7" s="95" t="s">
        <v>177</v>
      </c>
      <c r="E7" s="297">
        <v>7032756</v>
      </c>
      <c r="F7" s="468"/>
    </row>
    <row r="8" spans="1:6" ht="12.75" customHeight="1">
      <c r="A8" s="94" t="s">
        <v>48</v>
      </c>
      <c r="B8" s="95" t="s">
        <v>275</v>
      </c>
      <c r="C8" s="290"/>
      <c r="D8" s="95" t="s">
        <v>276</v>
      </c>
      <c r="E8" s="297">
        <v>59957932</v>
      </c>
      <c r="F8" s="468"/>
    </row>
    <row r="9" spans="1:6" ht="12.75" customHeight="1">
      <c r="A9" s="94" t="s">
        <v>231</v>
      </c>
      <c r="B9" s="95" t="s">
        <v>277</v>
      </c>
      <c r="C9" s="290">
        <v>41530000</v>
      </c>
      <c r="D9" s="95" t="s">
        <v>179</v>
      </c>
      <c r="E9" s="297">
        <v>9500000</v>
      </c>
      <c r="F9" s="468"/>
    </row>
    <row r="10" spans="1:6" ht="12.75" customHeight="1">
      <c r="A10" s="94" t="s">
        <v>78</v>
      </c>
      <c r="B10" s="96" t="s">
        <v>278</v>
      </c>
      <c r="C10" s="290">
        <v>21031781</v>
      </c>
      <c r="D10" s="95" t="s">
        <v>181</v>
      </c>
      <c r="E10" s="297">
        <v>8140482</v>
      </c>
      <c r="F10" s="468"/>
    </row>
    <row r="11" spans="1:6" ht="12.75" customHeight="1" thickBot="1">
      <c r="A11" s="94" t="s">
        <v>102</v>
      </c>
      <c r="B11" s="95" t="s">
        <v>279</v>
      </c>
      <c r="C11" s="291"/>
      <c r="D11" s="95" t="s">
        <v>463</v>
      </c>
      <c r="E11" s="297">
        <v>3685716</v>
      </c>
      <c r="F11" s="468"/>
    </row>
    <row r="12" spans="1:6" ht="15.75" customHeight="1" thickBot="1">
      <c r="A12" s="100" t="s">
        <v>281</v>
      </c>
      <c r="B12" s="101" t="s">
        <v>282</v>
      </c>
      <c r="C12" s="292">
        <f>SUM(C6:C11)</f>
        <v>206245077</v>
      </c>
      <c r="D12" s="101" t="s">
        <v>283</v>
      </c>
      <c r="E12" s="298">
        <f>SUM(E6:E11)</f>
        <v>141240706</v>
      </c>
      <c r="F12" s="468"/>
    </row>
    <row r="13" spans="1:6" ht="12.75" customHeight="1">
      <c r="A13" s="104" t="s">
        <v>284</v>
      </c>
      <c r="B13" s="105" t="s">
        <v>285</v>
      </c>
      <c r="C13" s="293">
        <f>+C14+C15</f>
        <v>6608975</v>
      </c>
      <c r="D13" s="95" t="s">
        <v>286</v>
      </c>
      <c r="E13" s="299"/>
      <c r="F13" s="468"/>
    </row>
    <row r="14" spans="1:6" ht="12.75" customHeight="1">
      <c r="A14" s="94" t="s">
        <v>287</v>
      </c>
      <c r="B14" s="95" t="s">
        <v>288</v>
      </c>
      <c r="C14" s="290">
        <v>6608975</v>
      </c>
      <c r="D14" s="95" t="s">
        <v>289</v>
      </c>
      <c r="E14" s="297"/>
      <c r="F14" s="468"/>
    </row>
    <row r="15" spans="1:6" ht="12.75" customHeight="1">
      <c r="A15" s="94" t="s">
        <v>290</v>
      </c>
      <c r="B15" s="95" t="s">
        <v>291</v>
      </c>
      <c r="C15" s="290"/>
      <c r="D15" s="95" t="s">
        <v>292</v>
      </c>
      <c r="E15" s="297"/>
      <c r="F15" s="468"/>
    </row>
    <row r="16" spans="1:6" ht="12.75" customHeight="1">
      <c r="A16" s="94" t="s">
        <v>293</v>
      </c>
      <c r="B16" s="95" t="s">
        <v>294</v>
      </c>
      <c r="C16" s="294">
        <f>+C17</f>
        <v>0</v>
      </c>
      <c r="D16" s="71" t="s">
        <v>243</v>
      </c>
      <c r="E16" s="297">
        <v>71613346</v>
      </c>
      <c r="F16" s="468"/>
    </row>
    <row r="17" spans="1:6" ht="12.75" customHeight="1" thickBot="1">
      <c r="A17" s="104" t="s">
        <v>295</v>
      </c>
      <c r="B17" s="105" t="s">
        <v>296</v>
      </c>
      <c r="C17" s="295"/>
      <c r="D17" s="93" t="s">
        <v>297</v>
      </c>
      <c r="E17" s="299"/>
      <c r="F17" s="468"/>
    </row>
    <row r="18" spans="1:6" ht="15.75" customHeight="1" thickBot="1">
      <c r="A18" s="100" t="s">
        <v>299</v>
      </c>
      <c r="B18" s="101" t="s">
        <v>300</v>
      </c>
      <c r="C18" s="292">
        <f>+C13+C16</f>
        <v>6608975</v>
      </c>
      <c r="D18" s="101" t="s">
        <v>301</v>
      </c>
      <c r="E18" s="298">
        <f>SUM(E13:E17)</f>
        <v>71613346</v>
      </c>
      <c r="F18" s="468"/>
    </row>
    <row r="19" spans="1:6" ht="12.75">
      <c r="A19" s="100" t="s">
        <v>302</v>
      </c>
      <c r="B19" s="107" t="s">
        <v>303</v>
      </c>
      <c r="C19" s="108">
        <f>+C12+C18</f>
        <v>212854052</v>
      </c>
      <c r="D19" s="107" t="s">
        <v>304</v>
      </c>
      <c r="E19" s="108">
        <f>+E12+E18</f>
        <v>212854052</v>
      </c>
      <c r="F19" s="468"/>
    </row>
    <row r="20" spans="1:6" ht="12.75">
      <c r="A20" s="100" t="s">
        <v>305</v>
      </c>
      <c r="B20" s="107" t="s">
        <v>306</v>
      </c>
      <c r="C20" s="108" t="str">
        <f>IF(C12-E12&lt;0,E12-C12,"-")</f>
        <v>-</v>
      </c>
      <c r="D20" s="107" t="s">
        <v>307</v>
      </c>
      <c r="E20" s="108">
        <f>IF(C12-E12&gt;0,C12-E12,"-")</f>
        <v>65004371</v>
      </c>
      <c r="F20" s="468"/>
    </row>
    <row r="21" spans="1:6" ht="13.5" thickBot="1">
      <c r="A21" s="100" t="s">
        <v>308</v>
      </c>
      <c r="B21" s="107" t="s">
        <v>309</v>
      </c>
      <c r="C21" s="108" t="str">
        <f>IF(C12+C18-E19&lt;0,E19-(C12+C18),"-")</f>
        <v>-</v>
      </c>
      <c r="D21" s="107" t="s">
        <v>310</v>
      </c>
      <c r="E21" s="108" t="str">
        <f>IF(C12+C18-E19&gt;0,C12+C18-E19,"-")</f>
        <v>-</v>
      </c>
      <c r="F21" s="468"/>
    </row>
    <row r="22" ht="4.5" customHeight="1"/>
    <row r="23" spans="2:5" ht="14.25">
      <c r="B23" s="469" t="s">
        <v>311</v>
      </c>
      <c r="C23" s="469"/>
      <c r="D23" s="469"/>
      <c r="E23" s="469"/>
    </row>
    <row r="24" ht="10.5" customHeight="1" thickBot="1">
      <c r="E24" s="82" t="s">
        <v>458</v>
      </c>
    </row>
    <row r="25" spans="1:5" ht="13.5" thickBot="1">
      <c r="A25" s="465" t="s">
        <v>16</v>
      </c>
      <c r="B25" s="466" t="s">
        <v>267</v>
      </c>
      <c r="C25" s="466"/>
      <c r="D25" s="465" t="s">
        <v>268</v>
      </c>
      <c r="E25" s="465"/>
    </row>
    <row r="26" spans="1:5" ht="24.75" thickBot="1">
      <c r="A26" s="465"/>
      <c r="B26" s="83" t="s">
        <v>269</v>
      </c>
      <c r="C26" s="84" t="s">
        <v>470</v>
      </c>
      <c r="D26" s="83" t="s">
        <v>269</v>
      </c>
      <c r="E26" s="84" t="s">
        <v>470</v>
      </c>
    </row>
    <row r="27" spans="1:5" ht="13.5" thickBot="1">
      <c r="A27" s="87"/>
      <c r="B27" s="88" t="s">
        <v>18</v>
      </c>
      <c r="C27" s="89" t="s">
        <v>19</v>
      </c>
      <c r="D27" s="88" t="s">
        <v>270</v>
      </c>
      <c r="E27" s="90" t="s">
        <v>271</v>
      </c>
    </row>
    <row r="28" spans="1:5" ht="12.75">
      <c r="A28" s="92" t="s">
        <v>20</v>
      </c>
      <c r="B28" s="93" t="s">
        <v>312</v>
      </c>
      <c r="C28" s="109"/>
      <c r="D28" s="93" t="s">
        <v>212</v>
      </c>
      <c r="E28" s="110">
        <v>265019207</v>
      </c>
    </row>
    <row r="29" spans="1:5" ht="12.75">
      <c r="A29" s="94" t="s">
        <v>48</v>
      </c>
      <c r="B29" s="95" t="s">
        <v>313</v>
      </c>
      <c r="C29" s="97"/>
      <c r="D29" s="95" t="s">
        <v>214</v>
      </c>
      <c r="E29" s="111">
        <v>4248700</v>
      </c>
    </row>
    <row r="30" spans="1:5" ht="12.75">
      <c r="A30" s="94" t="s">
        <v>231</v>
      </c>
      <c r="B30" s="95" t="s">
        <v>314</v>
      </c>
      <c r="C30" s="97">
        <v>3876882</v>
      </c>
      <c r="D30" s="95" t="s">
        <v>216</v>
      </c>
      <c r="E30" s="111"/>
    </row>
    <row r="31" spans="1:5" ht="13.5" thickBot="1">
      <c r="A31" s="94" t="s">
        <v>102</v>
      </c>
      <c r="B31" s="95" t="s">
        <v>315</v>
      </c>
      <c r="C31" s="98"/>
      <c r="D31" s="105" t="s">
        <v>464</v>
      </c>
      <c r="E31" s="111">
        <v>16000000</v>
      </c>
    </row>
    <row r="32" spans="1:5" ht="13.5" thickBot="1">
      <c r="A32" s="100" t="s">
        <v>280</v>
      </c>
      <c r="B32" s="101" t="s">
        <v>316</v>
      </c>
      <c r="C32" s="102">
        <f>+C28+C29+C30+C31</f>
        <v>3876882</v>
      </c>
      <c r="D32" s="101" t="s">
        <v>317</v>
      </c>
      <c r="E32" s="103">
        <f>+E28+E29+E30+E31</f>
        <v>285267907</v>
      </c>
    </row>
    <row r="33" spans="1:5" ht="12.75">
      <c r="A33" s="92" t="s">
        <v>281</v>
      </c>
      <c r="B33" s="112" t="s">
        <v>318</v>
      </c>
      <c r="C33" s="113">
        <f>+C34+C35</f>
        <v>271391025</v>
      </c>
      <c r="D33" s="95" t="s">
        <v>286</v>
      </c>
      <c r="E33" s="110"/>
    </row>
    <row r="34" spans="1:5" ht="12.75">
      <c r="A34" s="94" t="s">
        <v>284</v>
      </c>
      <c r="B34" s="114" t="s">
        <v>319</v>
      </c>
      <c r="C34" s="97">
        <v>271391025</v>
      </c>
      <c r="D34" s="95" t="s">
        <v>320</v>
      </c>
      <c r="E34" s="111"/>
    </row>
    <row r="35" spans="1:5" ht="12.75">
      <c r="A35" s="94" t="s">
        <v>290</v>
      </c>
      <c r="B35" s="115" t="s">
        <v>321</v>
      </c>
      <c r="C35" s="97"/>
      <c r="D35" s="95" t="s">
        <v>322</v>
      </c>
      <c r="E35" s="111"/>
    </row>
    <row r="36" spans="1:5" ht="12.75">
      <c r="A36" s="92" t="s">
        <v>293</v>
      </c>
      <c r="B36" s="116" t="s">
        <v>323</v>
      </c>
      <c r="C36" s="106">
        <f>+C37</f>
        <v>10000000</v>
      </c>
      <c r="D36" s="93" t="s">
        <v>324</v>
      </c>
      <c r="E36" s="111"/>
    </row>
    <row r="37" spans="1:5" ht="13.5" thickBot="1">
      <c r="A37" s="92" t="s">
        <v>298</v>
      </c>
      <c r="B37" s="115" t="s">
        <v>486</v>
      </c>
      <c r="C37" s="97">
        <v>10000000</v>
      </c>
      <c r="D37" s="117"/>
      <c r="E37" s="111"/>
    </row>
    <row r="38" spans="1:5" ht="21.75" thickBot="1">
      <c r="A38" s="100" t="s">
        <v>302</v>
      </c>
      <c r="B38" s="101" t="s">
        <v>325</v>
      </c>
      <c r="C38" s="102">
        <f>+C33+C36</f>
        <v>281391025</v>
      </c>
      <c r="D38" s="101" t="s">
        <v>326</v>
      </c>
      <c r="E38" s="103">
        <f>SUM(E33:E37)</f>
        <v>0</v>
      </c>
    </row>
    <row r="39" spans="1:5" ht="13.5" thickBot="1">
      <c r="A39" s="100" t="s">
        <v>305</v>
      </c>
      <c r="B39" s="107" t="s">
        <v>327</v>
      </c>
      <c r="C39" s="108">
        <f>+C32+C38</f>
        <v>285267907</v>
      </c>
      <c r="D39" s="107" t="s">
        <v>328</v>
      </c>
      <c r="E39" s="108">
        <f>+E32+E38</f>
        <v>285267907</v>
      </c>
    </row>
    <row r="40" spans="1:5" ht="13.5" thickBot="1">
      <c r="A40" s="100" t="s">
        <v>308</v>
      </c>
      <c r="B40" s="107" t="s">
        <v>306</v>
      </c>
      <c r="C40" s="108">
        <f>IF(C32-E32&lt;0,E32-C32,"-")</f>
        <v>281391025</v>
      </c>
      <c r="D40" s="107" t="s">
        <v>307</v>
      </c>
      <c r="E40" s="108" t="str">
        <f>IF(C32-E32&gt;0,C32-E32,"-")</f>
        <v>-</v>
      </c>
    </row>
    <row r="41" spans="1:5" ht="13.5" thickBot="1">
      <c r="A41" s="100" t="s">
        <v>329</v>
      </c>
      <c r="B41" s="107" t="s">
        <v>309</v>
      </c>
      <c r="C41" s="108" t="str">
        <f>IF(C32+C38-E37&lt;0,E37-(C32+C38),"-")</f>
        <v>-</v>
      </c>
      <c r="D41" s="107" t="s">
        <v>310</v>
      </c>
      <c r="E41" s="108">
        <f>IF(C32+C38-E37&gt;0,C32+C38-E37,"-")</f>
        <v>285267907</v>
      </c>
    </row>
  </sheetData>
  <sheetProtection selectLockedCells="1" selectUnlockedCells="1"/>
  <mergeCells count="9">
    <mergeCell ref="A25:A26"/>
    <mergeCell ref="B25:C25"/>
    <mergeCell ref="D25:E25"/>
    <mergeCell ref="B1:E1"/>
    <mergeCell ref="F1:F21"/>
    <mergeCell ref="A3:A4"/>
    <mergeCell ref="B3:C3"/>
    <mergeCell ref="D3:E3"/>
    <mergeCell ref="B23:E23"/>
  </mergeCells>
  <printOptions horizontalCentered="1"/>
  <pageMargins left="0.31496062992125984" right="0.4724409448818898" top="0.15748031496062992" bottom="0.15748031496062992" header="0.15748031496062992" footer="0.15748031496062992"/>
  <pageSetup horizontalDpi="300" verticalDpi="300" orientation="landscape" paperSize="9" r:id="rId1"/>
  <headerFooter alignWithMargins="0">
    <oddHeader>&amp;R&amp;"Times New Roman CE,Félkövér dőlt" 2&amp;"Times New Roman CE,Dőlt". melléklet  a 3/2020. (II.25.) önkormányzati rendelethe&amp;"Times New Roman CE,Félkövér dőlt"z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50"/>
    <pageSetUpPr fitToPage="1"/>
  </sheetPr>
  <dimension ref="A1:E15"/>
  <sheetViews>
    <sheetView zoomScalePageLayoutView="0" workbookViewId="0" topLeftCell="A1">
      <selection activeCell="E23" sqref="E23"/>
    </sheetView>
  </sheetViews>
  <sheetFormatPr defaultColWidth="9.00390625" defaultRowHeight="12.75"/>
  <cols>
    <col min="1" max="1" width="46.375" style="0" customWidth="1"/>
    <col min="2" max="2" width="13.875" style="0" customWidth="1"/>
    <col min="3" max="3" width="66.125" style="0" customWidth="1"/>
    <col min="4" max="5" width="13.875" style="0" customWidth="1"/>
  </cols>
  <sheetData>
    <row r="1" spans="1:5" ht="18.75">
      <c r="A1" s="118" t="s">
        <v>0</v>
      </c>
      <c r="E1" s="119" t="s">
        <v>330</v>
      </c>
    </row>
    <row r="3" spans="1:5" ht="12.75">
      <c r="A3" s="1"/>
      <c r="B3" s="120"/>
      <c r="C3" s="1"/>
      <c r="D3" s="121"/>
      <c r="E3" s="120"/>
    </row>
    <row r="4" spans="1:5" ht="15.75">
      <c r="A4" s="2" t="str">
        <f>+ÖSSZEFÜGGÉSEK!A5</f>
        <v>2020. évi előirányzat BEVÉTELEK</v>
      </c>
      <c r="B4" s="122"/>
      <c r="C4" s="3"/>
      <c r="D4" s="121"/>
      <c r="E4" s="120"/>
    </row>
    <row r="5" spans="1:5" ht="12.75">
      <c r="A5" s="1"/>
      <c r="B5" s="120"/>
      <c r="C5" s="1"/>
      <c r="D5" s="121"/>
      <c r="E5" s="120"/>
    </row>
    <row r="6" spans="1:5" ht="12.75">
      <c r="A6" s="1" t="s">
        <v>1</v>
      </c>
      <c r="B6" s="120">
        <f>+'1.1.sz.mell.'!C60</f>
        <v>210121959</v>
      </c>
      <c r="C6" s="1" t="s">
        <v>2</v>
      </c>
      <c r="D6" s="121" t="e">
        <f>+'2..sz.mell  '!C12+#REF!</f>
        <v>#REF!</v>
      </c>
      <c r="E6" s="120" t="e">
        <f>+B6-D6</f>
        <v>#REF!</v>
      </c>
    </row>
    <row r="7" spans="1:5" ht="12.75">
      <c r="A7" s="1" t="s">
        <v>3</v>
      </c>
      <c r="B7" s="120">
        <f>+'1.1.sz.mell.'!C79</f>
        <v>288000000</v>
      </c>
      <c r="C7" s="1" t="s">
        <v>4</v>
      </c>
      <c r="D7" s="121" t="e">
        <f>+'2..sz.mell  '!C18+#REF!</f>
        <v>#REF!</v>
      </c>
      <c r="E7" s="120" t="e">
        <f>+B7-D7</f>
        <v>#REF!</v>
      </c>
    </row>
    <row r="8" spans="1:5" ht="12.75">
      <c r="A8" s="1" t="s">
        <v>5</v>
      </c>
      <c r="B8" s="120">
        <f>+'1.1.sz.mell.'!C80</f>
        <v>498121959</v>
      </c>
      <c r="C8" s="1" t="s">
        <v>6</v>
      </c>
      <c r="D8" s="121" t="e">
        <f>+'2..sz.mell  '!C19+#REF!</f>
        <v>#REF!</v>
      </c>
      <c r="E8" s="120" t="e">
        <f>+B8-D8</f>
        <v>#REF!</v>
      </c>
    </row>
    <row r="9" spans="1:5" ht="12.75">
      <c r="A9" s="1"/>
      <c r="B9" s="120"/>
      <c r="C9" s="1"/>
      <c r="D9" s="121"/>
      <c r="E9" s="120"/>
    </row>
    <row r="10" spans="1:5" ht="12.75">
      <c r="A10" s="1"/>
      <c r="B10" s="120"/>
      <c r="C10" s="1"/>
      <c r="D10" s="121"/>
      <c r="E10" s="120"/>
    </row>
    <row r="11" spans="1:5" ht="15.75">
      <c r="A11" s="2" t="str">
        <f>+ÖSSZEFÜGGÉSEK!A12</f>
        <v>2020. évi előirányzat KIADÁSOK</v>
      </c>
      <c r="B11" s="122"/>
      <c r="C11" s="3"/>
      <c r="D11" s="121"/>
      <c r="E11" s="120"/>
    </row>
    <row r="12" spans="1:5" ht="12.75">
      <c r="A12" s="1"/>
      <c r="B12" s="120"/>
      <c r="C12" s="1"/>
      <c r="D12" s="121"/>
      <c r="E12" s="120"/>
    </row>
    <row r="13" spans="1:5" ht="12.75">
      <c r="A13" s="1" t="s">
        <v>7</v>
      </c>
      <c r="B13" s="120">
        <f>+'1.1.sz.mell.'!C121</f>
        <v>426508613</v>
      </c>
      <c r="C13" s="1" t="s">
        <v>8</v>
      </c>
      <c r="D13" s="121" t="e">
        <f>+'2..sz.mell  '!E12+#REF!</f>
        <v>#REF!</v>
      </c>
      <c r="E13" s="120" t="e">
        <f>+B13-D13</f>
        <v>#REF!</v>
      </c>
    </row>
    <row r="14" spans="1:5" ht="12.75">
      <c r="A14" s="1" t="s">
        <v>9</v>
      </c>
      <c r="B14" s="120">
        <f>+'1.1.sz.mell.'!C143</f>
        <v>71613346</v>
      </c>
      <c r="C14" s="1" t="s">
        <v>10</v>
      </c>
      <c r="D14" s="121" t="e">
        <f>+'2..sz.mell  '!E18+#REF!</f>
        <v>#REF!</v>
      </c>
      <c r="E14" s="120" t="e">
        <f>+B14-D14</f>
        <v>#REF!</v>
      </c>
    </row>
    <row r="15" spans="1:5" ht="12.75">
      <c r="A15" s="1" t="s">
        <v>11</v>
      </c>
      <c r="B15" s="120">
        <f>+'1.1.sz.mell.'!C144</f>
        <v>498121959</v>
      </c>
      <c r="C15" s="1" t="s">
        <v>12</v>
      </c>
      <c r="D15" s="121" t="e">
        <f>+'2..sz.mell  '!E19+#REF!</f>
        <v>#REF!</v>
      </c>
      <c r="E15" s="120" t="e">
        <f>+B15-D15</f>
        <v>#REF!</v>
      </c>
    </row>
  </sheetData>
  <sheetProtection sheet="1" objects="1" scenarios="1"/>
  <conditionalFormatting sqref="E3:E15">
    <cfRule type="cellIs" priority="1" dxfId="2" operator="notEqual" stopIfTrue="1">
      <formula>0</formula>
    </cfRule>
  </conditionalFormatting>
  <printOptions/>
  <pageMargins left="0.7902777777777777" right="0.5701388888888889" top="0.8798611111111111" bottom="0.6597222222222222" header="0.5118055555555555" footer="0.5118055555555555"/>
  <pageSetup fitToHeight="1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50"/>
  </sheetPr>
  <dimension ref="A2:V28"/>
  <sheetViews>
    <sheetView zoomScalePageLayoutView="0" workbookViewId="0" topLeftCell="A4">
      <selection activeCell="V19" sqref="V19"/>
    </sheetView>
  </sheetViews>
  <sheetFormatPr defaultColWidth="9.00390625" defaultRowHeight="12.75"/>
  <cols>
    <col min="1" max="1" width="45.50390625" style="0" customWidth="1"/>
    <col min="2" max="2" width="4.875" style="123" customWidth="1"/>
    <col min="3" max="3" width="10.00390625" style="0" customWidth="1"/>
    <col min="4" max="4" width="9.625" style="0" customWidth="1"/>
    <col min="5" max="5" width="10.125" style="0" customWidth="1"/>
    <col min="6" max="6" width="10.375" style="0" customWidth="1"/>
    <col min="7" max="7" width="9.875" style="0" customWidth="1"/>
    <col min="8" max="8" width="10.125" style="0" bestFit="1" customWidth="1"/>
    <col min="9" max="9" width="10.375" style="0" customWidth="1"/>
    <col min="10" max="10" width="11.00390625" style="0" customWidth="1"/>
    <col min="11" max="11" width="12.125" style="0" customWidth="1"/>
    <col min="12" max="12" width="10.00390625" style="0" customWidth="1"/>
    <col min="13" max="13" width="9.875" style="0" customWidth="1"/>
    <col min="14" max="15" width="10.50390625" style="0" customWidth="1"/>
    <col min="16" max="16" width="10.125" style="0" customWidth="1"/>
    <col min="17" max="17" width="10.875" style="0" customWidth="1"/>
    <col min="18" max="18" width="11.375" style="0" customWidth="1"/>
    <col min="19" max="19" width="11.50390625" style="0" customWidth="1"/>
  </cols>
  <sheetData>
    <row r="2" spans="1:19" ht="18.75">
      <c r="A2" s="470" t="s">
        <v>473</v>
      </c>
      <c r="B2" s="470"/>
      <c r="C2" s="470"/>
      <c r="D2" s="470"/>
      <c r="E2" s="470"/>
      <c r="F2" s="470"/>
      <c r="G2" s="470"/>
      <c r="H2" s="470"/>
      <c r="I2" s="470"/>
      <c r="J2" s="470"/>
      <c r="K2" s="470"/>
      <c r="L2" s="470"/>
      <c r="M2" s="470"/>
      <c r="N2" s="470"/>
      <c r="O2" s="470"/>
      <c r="P2" s="470"/>
      <c r="Q2" s="470"/>
      <c r="R2" s="470"/>
      <c r="S2" s="470"/>
    </row>
    <row r="3" spans="1:19" ht="18.75">
      <c r="A3" s="124"/>
      <c r="B3" s="124"/>
      <c r="C3" s="124"/>
      <c r="D3" s="124"/>
      <c r="E3" s="124"/>
      <c r="F3" s="124"/>
      <c r="G3" s="124"/>
      <c r="H3" s="124"/>
      <c r="I3" s="124"/>
      <c r="J3" s="124"/>
      <c r="K3" s="124"/>
      <c r="L3" s="124"/>
      <c r="M3" s="124"/>
      <c r="N3" s="124"/>
      <c r="O3" s="124"/>
      <c r="P3" s="124"/>
      <c r="Q3" s="124"/>
      <c r="R3" s="124"/>
      <c r="S3" s="124"/>
    </row>
    <row r="4" spans="1:19" ht="18.75">
      <c r="A4" s="124"/>
      <c r="B4" s="124"/>
      <c r="C4" s="124"/>
      <c r="D4" s="124"/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4"/>
      <c r="R4" s="124"/>
      <c r="S4" s="124"/>
    </row>
    <row r="6" spans="1:19" ht="18" customHeight="1">
      <c r="A6" s="125"/>
      <c r="B6" s="471" t="s">
        <v>331</v>
      </c>
      <c r="C6" s="471"/>
      <c r="D6" s="471"/>
      <c r="E6" s="471"/>
      <c r="F6" s="471"/>
      <c r="G6" s="471"/>
      <c r="H6" s="471"/>
      <c r="I6" s="471"/>
      <c r="J6" s="471"/>
      <c r="K6" s="471"/>
      <c r="L6" s="471" t="s">
        <v>332</v>
      </c>
      <c r="M6" s="471"/>
      <c r="N6" s="471"/>
      <c r="O6" s="471"/>
      <c r="P6" s="471"/>
      <c r="Q6" s="471"/>
      <c r="R6" s="471"/>
      <c r="S6" s="126" t="s">
        <v>333</v>
      </c>
    </row>
    <row r="7" spans="1:22" s="123" customFormat="1" ht="46.5" customHeight="1" thickBot="1">
      <c r="A7" s="127" t="s">
        <v>334</v>
      </c>
      <c r="B7" s="351" t="s">
        <v>467</v>
      </c>
      <c r="C7" s="128" t="s">
        <v>273</v>
      </c>
      <c r="D7" s="128" t="s">
        <v>335</v>
      </c>
      <c r="E7" s="128" t="s">
        <v>336</v>
      </c>
      <c r="F7" s="129" t="s">
        <v>337</v>
      </c>
      <c r="G7" s="129" t="s">
        <v>338</v>
      </c>
      <c r="H7" s="129" t="s">
        <v>339</v>
      </c>
      <c r="I7" s="128" t="s">
        <v>340</v>
      </c>
      <c r="J7" s="129" t="s">
        <v>341</v>
      </c>
      <c r="K7" s="130" t="s">
        <v>342</v>
      </c>
      <c r="L7" s="128" t="s">
        <v>343</v>
      </c>
      <c r="M7" s="128" t="s">
        <v>344</v>
      </c>
      <c r="N7" s="128" t="s">
        <v>345</v>
      </c>
      <c r="O7" s="128" t="s">
        <v>346</v>
      </c>
      <c r="P7" s="128" t="s">
        <v>347</v>
      </c>
      <c r="Q7" s="128" t="s">
        <v>348</v>
      </c>
      <c r="R7" s="130" t="s">
        <v>349</v>
      </c>
      <c r="S7" s="130" t="s">
        <v>333</v>
      </c>
      <c r="T7" s="131"/>
      <c r="U7" s="131"/>
      <c r="V7" s="131"/>
    </row>
    <row r="8" spans="1:19" ht="30" customHeight="1">
      <c r="A8" s="132" t="s">
        <v>350</v>
      </c>
      <c r="B8" s="133">
        <v>7</v>
      </c>
      <c r="C8" s="134">
        <v>12478820</v>
      </c>
      <c r="D8" s="135">
        <v>2158294</v>
      </c>
      <c r="E8" s="135">
        <v>9892419</v>
      </c>
      <c r="F8" s="135"/>
      <c r="G8" s="135">
        <v>6015482</v>
      </c>
      <c r="H8" s="135"/>
      <c r="I8" s="135">
        <v>19685716</v>
      </c>
      <c r="J8" s="350">
        <v>262688757</v>
      </c>
      <c r="K8" s="435">
        <f>SUM(C8:J8)</f>
        <v>312919488</v>
      </c>
      <c r="L8" s="435"/>
      <c r="M8" s="436"/>
      <c r="N8" s="436"/>
      <c r="O8" s="437">
        <v>13876882</v>
      </c>
      <c r="P8" s="436">
        <v>4815000</v>
      </c>
      <c r="Q8" s="438"/>
      <c r="R8" s="439">
        <f>SUM(L8:Q8)</f>
        <v>18691882</v>
      </c>
      <c r="S8" s="440">
        <f aca="true" t="shared" si="0" ref="S8:S28">R8-K8</f>
        <v>-294227606</v>
      </c>
    </row>
    <row r="9" spans="1:19" ht="30" customHeight="1">
      <c r="A9" s="132" t="s">
        <v>466</v>
      </c>
      <c r="B9" s="348"/>
      <c r="C9" s="134"/>
      <c r="D9" s="135"/>
      <c r="E9" s="135"/>
      <c r="F9" s="135"/>
      <c r="G9" s="135"/>
      <c r="H9" s="135"/>
      <c r="I9" s="135"/>
      <c r="J9" s="136"/>
      <c r="K9" s="151">
        <f>SUM(C9:J9)</f>
        <v>0</v>
      </c>
      <c r="L9" s="151"/>
      <c r="M9" s="152"/>
      <c r="N9" s="152"/>
      <c r="O9" s="152"/>
      <c r="P9" s="152"/>
      <c r="Q9" s="153">
        <v>278000000</v>
      </c>
      <c r="R9" s="349">
        <f>SUM(L9:Q9)</f>
        <v>278000000</v>
      </c>
      <c r="S9" s="137">
        <f t="shared" si="0"/>
        <v>278000000</v>
      </c>
    </row>
    <row r="10" spans="1:19" ht="24.75" customHeight="1">
      <c r="A10" s="138" t="s">
        <v>351</v>
      </c>
      <c r="B10" s="139"/>
      <c r="C10" s="140"/>
      <c r="D10" s="141"/>
      <c r="E10" s="141">
        <v>101600</v>
      </c>
      <c r="F10" s="141"/>
      <c r="G10" s="141"/>
      <c r="H10" s="141">
        <v>300000</v>
      </c>
      <c r="I10" s="141"/>
      <c r="J10" s="142"/>
      <c r="K10" s="301">
        <f aca="true" t="shared" si="1" ref="K10:K25">SUM(C10:J10)</f>
        <v>401600</v>
      </c>
      <c r="L10" s="143"/>
      <c r="M10" s="144"/>
      <c r="N10" s="144"/>
      <c r="O10" s="144"/>
      <c r="P10" s="144"/>
      <c r="Q10" s="300"/>
      <c r="R10" s="301"/>
      <c r="S10" s="145">
        <f t="shared" si="0"/>
        <v>-401600</v>
      </c>
    </row>
    <row r="11" spans="1:19" ht="30" customHeight="1">
      <c r="A11" s="132" t="s">
        <v>352</v>
      </c>
      <c r="B11" s="139"/>
      <c r="C11" s="140"/>
      <c r="D11" s="141"/>
      <c r="E11" s="141"/>
      <c r="F11" s="141"/>
      <c r="G11" s="141"/>
      <c r="H11" s="141"/>
      <c r="I11" s="141"/>
      <c r="J11" s="142"/>
      <c r="K11" s="301">
        <f t="shared" si="1"/>
        <v>0</v>
      </c>
      <c r="L11" s="143"/>
      <c r="M11" s="144"/>
      <c r="N11" s="144"/>
      <c r="O11" s="144"/>
      <c r="P11" s="144">
        <v>3683958</v>
      </c>
      <c r="Q11" s="300"/>
      <c r="R11" s="301">
        <f aca="true" t="shared" si="2" ref="R11:R28">SUM(L11:Q11)</f>
        <v>3683958</v>
      </c>
      <c r="S11" s="145">
        <f t="shared" si="0"/>
        <v>3683958</v>
      </c>
    </row>
    <row r="12" spans="1:19" ht="30" customHeight="1">
      <c r="A12" s="132" t="s">
        <v>353</v>
      </c>
      <c r="B12" s="139"/>
      <c r="C12" s="140"/>
      <c r="D12" s="141"/>
      <c r="E12" s="141"/>
      <c r="F12" s="141"/>
      <c r="G12" s="141"/>
      <c r="H12" s="141"/>
      <c r="I12" s="141"/>
      <c r="J12" s="142"/>
      <c r="K12" s="301">
        <f t="shared" si="1"/>
        <v>0</v>
      </c>
      <c r="L12" s="143">
        <v>48979638</v>
      </c>
      <c r="M12" s="144"/>
      <c r="N12" s="144"/>
      <c r="O12" s="144"/>
      <c r="P12" s="144"/>
      <c r="Q12" s="300"/>
      <c r="R12" s="301">
        <f t="shared" si="2"/>
        <v>48979638</v>
      </c>
      <c r="S12" s="145">
        <f t="shared" si="0"/>
        <v>48979638</v>
      </c>
    </row>
    <row r="13" spans="1:21" ht="33.75" customHeight="1">
      <c r="A13" s="132" t="s">
        <v>475</v>
      </c>
      <c r="B13" s="139">
        <v>25</v>
      </c>
      <c r="C13" s="140">
        <v>24459000</v>
      </c>
      <c r="D13" s="141">
        <v>2140163</v>
      </c>
      <c r="E13" s="141">
        <v>881940</v>
      </c>
      <c r="F13" s="141"/>
      <c r="G13" s="141"/>
      <c r="H13" s="141"/>
      <c r="I13" s="141"/>
      <c r="J13" s="142"/>
      <c r="K13" s="301">
        <f t="shared" si="1"/>
        <v>27481103</v>
      </c>
      <c r="L13" s="143"/>
      <c r="M13" s="144"/>
      <c r="N13" s="144">
        <v>23939247</v>
      </c>
      <c r="O13" s="144"/>
      <c r="P13" s="144"/>
      <c r="Q13" s="300"/>
      <c r="R13" s="301">
        <f t="shared" si="2"/>
        <v>23939247</v>
      </c>
      <c r="S13" s="145">
        <f t="shared" si="0"/>
        <v>-3541856</v>
      </c>
      <c r="U13" t="s">
        <v>354</v>
      </c>
    </row>
    <row r="14" spans="1:19" ht="19.5" customHeight="1">
      <c r="A14" s="138" t="s">
        <v>355</v>
      </c>
      <c r="B14" s="139"/>
      <c r="C14" s="140"/>
      <c r="D14" s="141"/>
      <c r="E14" s="141">
        <v>2819400</v>
      </c>
      <c r="F14" s="141"/>
      <c r="G14" s="141"/>
      <c r="H14" s="141"/>
      <c r="I14" s="141"/>
      <c r="J14" s="142"/>
      <c r="K14" s="301">
        <f t="shared" si="1"/>
        <v>2819400</v>
      </c>
      <c r="L14" s="143"/>
      <c r="M14" s="144"/>
      <c r="N14" s="144"/>
      <c r="O14" s="144"/>
      <c r="P14" s="144"/>
      <c r="Q14" s="300"/>
      <c r="R14" s="301">
        <f t="shared" si="2"/>
        <v>0</v>
      </c>
      <c r="S14" s="145">
        <f t="shared" si="0"/>
        <v>-2819400</v>
      </c>
    </row>
    <row r="15" spans="1:19" ht="19.5" customHeight="1">
      <c r="A15" s="138" t="s">
        <v>356</v>
      </c>
      <c r="B15" s="139"/>
      <c r="C15" s="140"/>
      <c r="D15" s="141"/>
      <c r="E15" s="141">
        <v>726100</v>
      </c>
      <c r="F15" s="141"/>
      <c r="G15" s="141"/>
      <c r="H15" s="141"/>
      <c r="I15" s="141"/>
      <c r="J15" s="142"/>
      <c r="K15" s="301">
        <f t="shared" si="1"/>
        <v>726100</v>
      </c>
      <c r="L15" s="143"/>
      <c r="M15" s="144"/>
      <c r="N15" s="144"/>
      <c r="O15" s="144"/>
      <c r="P15" s="144"/>
      <c r="Q15" s="300"/>
      <c r="R15" s="301">
        <f t="shared" si="2"/>
        <v>0</v>
      </c>
      <c r="S15" s="145">
        <f t="shared" si="0"/>
        <v>-726100</v>
      </c>
    </row>
    <row r="16" spans="1:19" ht="30" customHeight="1">
      <c r="A16" s="132" t="s">
        <v>357</v>
      </c>
      <c r="B16" s="139">
        <v>2</v>
      </c>
      <c r="C16" s="140">
        <v>7827200</v>
      </c>
      <c r="D16" s="141">
        <v>1347260</v>
      </c>
      <c r="E16" s="141">
        <v>9261970</v>
      </c>
      <c r="F16" s="141"/>
      <c r="G16" s="141"/>
      <c r="H16" s="141"/>
      <c r="I16" s="141"/>
      <c r="J16" s="142">
        <v>752818</v>
      </c>
      <c r="K16" s="301">
        <f t="shared" si="1"/>
        <v>19189248</v>
      </c>
      <c r="L16" s="143"/>
      <c r="M16" s="144"/>
      <c r="N16" s="144"/>
      <c r="O16" s="144"/>
      <c r="P16" s="144"/>
      <c r="Q16" s="300"/>
      <c r="R16" s="301">
        <f t="shared" si="2"/>
        <v>0</v>
      </c>
      <c r="S16" s="145">
        <f t="shared" si="0"/>
        <v>-19189248</v>
      </c>
    </row>
    <row r="17" spans="1:19" ht="30" customHeight="1">
      <c r="A17" s="132" t="s">
        <v>358</v>
      </c>
      <c r="B17" s="139">
        <v>1</v>
      </c>
      <c r="C17" s="140">
        <v>5373400</v>
      </c>
      <c r="D17" s="141">
        <v>930345</v>
      </c>
      <c r="E17" s="141">
        <v>1616040</v>
      </c>
      <c r="F17" s="141"/>
      <c r="G17" s="141"/>
      <c r="H17" s="141"/>
      <c r="I17" s="141"/>
      <c r="J17" s="142">
        <v>31750</v>
      </c>
      <c r="K17" s="301">
        <f t="shared" si="1"/>
        <v>7951535</v>
      </c>
      <c r="L17" s="143"/>
      <c r="M17" s="144"/>
      <c r="N17" s="144">
        <v>8178800</v>
      </c>
      <c r="O17" s="144"/>
      <c r="P17" s="144"/>
      <c r="Q17" s="300"/>
      <c r="R17" s="301">
        <f t="shared" si="2"/>
        <v>8178800</v>
      </c>
      <c r="S17" s="145">
        <f t="shared" si="0"/>
        <v>227265</v>
      </c>
    </row>
    <row r="18" spans="1:19" ht="30" customHeight="1">
      <c r="A18" s="132" t="s">
        <v>359</v>
      </c>
      <c r="B18" s="139"/>
      <c r="C18" s="140"/>
      <c r="D18" s="141"/>
      <c r="E18" s="141">
        <v>850900</v>
      </c>
      <c r="F18" s="141"/>
      <c r="G18" s="141"/>
      <c r="H18" s="141"/>
      <c r="I18" s="141"/>
      <c r="J18" s="142"/>
      <c r="K18" s="301">
        <f t="shared" si="1"/>
        <v>850900</v>
      </c>
      <c r="L18" s="143"/>
      <c r="M18" s="144"/>
      <c r="N18" s="144"/>
      <c r="O18" s="144"/>
      <c r="P18" s="144"/>
      <c r="Q18" s="300"/>
      <c r="R18" s="301">
        <f t="shared" si="2"/>
        <v>0</v>
      </c>
      <c r="S18" s="145">
        <f t="shared" si="0"/>
        <v>-850900</v>
      </c>
    </row>
    <row r="19" spans="1:19" ht="19.5" customHeight="1">
      <c r="A19" s="138" t="s">
        <v>360</v>
      </c>
      <c r="B19" s="139"/>
      <c r="C19" s="140">
        <v>2445400</v>
      </c>
      <c r="D19" s="141">
        <v>431695</v>
      </c>
      <c r="E19" s="141">
        <v>5284160</v>
      </c>
      <c r="F19" s="141"/>
      <c r="G19" s="141"/>
      <c r="H19" s="141"/>
      <c r="I19" s="141"/>
      <c r="J19" s="142">
        <v>3876882</v>
      </c>
      <c r="K19" s="301">
        <f t="shared" si="1"/>
        <v>12038137</v>
      </c>
      <c r="L19" s="143"/>
      <c r="M19" s="144"/>
      <c r="N19" s="144"/>
      <c r="O19" s="144"/>
      <c r="P19" s="144">
        <v>550000</v>
      </c>
      <c r="Q19" s="300"/>
      <c r="R19" s="301">
        <f t="shared" si="2"/>
        <v>550000</v>
      </c>
      <c r="S19" s="145">
        <f t="shared" si="0"/>
        <v>-11488137</v>
      </c>
    </row>
    <row r="20" spans="1:19" ht="33.75" customHeight="1">
      <c r="A20" s="132" t="s">
        <v>361</v>
      </c>
      <c r="B20" s="139"/>
      <c r="C20" s="140"/>
      <c r="D20" s="141"/>
      <c r="E20" s="141"/>
      <c r="F20" s="141"/>
      <c r="G20" s="141"/>
      <c r="H20" s="141">
        <v>1828000</v>
      </c>
      <c r="I20" s="141"/>
      <c r="J20" s="142"/>
      <c r="K20" s="301">
        <f t="shared" si="1"/>
        <v>1828000</v>
      </c>
      <c r="L20" s="143"/>
      <c r="M20" s="144"/>
      <c r="N20" s="144"/>
      <c r="O20" s="144"/>
      <c r="P20" s="144"/>
      <c r="Q20" s="300"/>
      <c r="R20" s="301">
        <f t="shared" si="2"/>
        <v>0</v>
      </c>
      <c r="S20" s="145">
        <f t="shared" si="0"/>
        <v>-1828000</v>
      </c>
    </row>
    <row r="21" spans="1:19" ht="31.5" customHeight="1">
      <c r="A21" s="132" t="s">
        <v>362</v>
      </c>
      <c r="B21" s="139"/>
      <c r="C21" s="140"/>
      <c r="D21" s="141"/>
      <c r="E21" s="141">
        <v>19885124</v>
      </c>
      <c r="F21" s="141"/>
      <c r="G21" s="141"/>
      <c r="H21" s="141"/>
      <c r="I21" s="141"/>
      <c r="J21" s="142"/>
      <c r="K21" s="301">
        <f>SUM(C21:J21)</f>
        <v>19885124</v>
      </c>
      <c r="L21" s="143"/>
      <c r="M21" s="144"/>
      <c r="N21" s="144"/>
      <c r="O21" s="144"/>
      <c r="P21" s="144">
        <v>5076553</v>
      </c>
      <c r="Q21" s="300"/>
      <c r="R21" s="301">
        <f t="shared" si="2"/>
        <v>5076553</v>
      </c>
      <c r="S21" s="145">
        <f t="shared" si="0"/>
        <v>-14808571</v>
      </c>
    </row>
    <row r="22" spans="1:19" ht="31.5" customHeight="1">
      <c r="A22" s="132" t="s">
        <v>474</v>
      </c>
      <c r="B22" s="139"/>
      <c r="C22" s="140">
        <v>100000</v>
      </c>
      <c r="D22" s="141">
        <v>25000</v>
      </c>
      <c r="E22" s="141">
        <v>3379009</v>
      </c>
      <c r="F22" s="141"/>
      <c r="G22" s="141"/>
      <c r="H22" s="141"/>
      <c r="I22" s="141"/>
      <c r="J22" s="142">
        <v>1917700</v>
      </c>
      <c r="K22" s="301">
        <f>SUM(C22:J22)</f>
        <v>5421709</v>
      </c>
      <c r="L22" s="143"/>
      <c r="M22" s="144"/>
      <c r="N22" s="144"/>
      <c r="O22" s="144"/>
      <c r="P22" s="144">
        <v>1129500</v>
      </c>
      <c r="Q22" s="300"/>
      <c r="R22" s="301">
        <f t="shared" si="2"/>
        <v>1129500</v>
      </c>
      <c r="S22" s="145">
        <f t="shared" si="0"/>
        <v>-4292209</v>
      </c>
    </row>
    <row r="23" spans="1:19" ht="19.5" customHeight="1">
      <c r="A23" s="138" t="s">
        <v>363</v>
      </c>
      <c r="B23" s="139"/>
      <c r="C23" s="140"/>
      <c r="D23" s="141"/>
      <c r="E23" s="141">
        <v>5116269</v>
      </c>
      <c r="F23" s="141"/>
      <c r="G23" s="141"/>
      <c r="H23" s="141"/>
      <c r="I23" s="141"/>
      <c r="J23" s="142"/>
      <c r="K23" s="301">
        <f t="shared" si="1"/>
        <v>5116269</v>
      </c>
      <c r="L23" s="143"/>
      <c r="M23" s="144"/>
      <c r="N23" s="144"/>
      <c r="O23" s="144"/>
      <c r="P23" s="144">
        <v>5144770</v>
      </c>
      <c r="Q23" s="300"/>
      <c r="R23" s="301">
        <f t="shared" si="2"/>
        <v>5144770</v>
      </c>
      <c r="S23" s="145">
        <f t="shared" si="0"/>
        <v>28501</v>
      </c>
    </row>
    <row r="24" spans="1:19" ht="30" customHeight="1">
      <c r="A24" s="132" t="s">
        <v>364</v>
      </c>
      <c r="B24" s="139"/>
      <c r="C24" s="140">
        <v>240000</v>
      </c>
      <c r="D24" s="141"/>
      <c r="E24" s="141"/>
      <c r="F24" s="141">
        <v>9500000</v>
      </c>
      <c r="G24" s="141">
        <v>140000</v>
      </c>
      <c r="H24" s="141"/>
      <c r="I24" s="141"/>
      <c r="J24" s="142"/>
      <c r="K24" s="301">
        <f t="shared" si="1"/>
        <v>9880000</v>
      </c>
      <c r="L24" s="143"/>
      <c r="M24" s="144"/>
      <c r="N24" s="144"/>
      <c r="O24" s="144"/>
      <c r="P24" s="144"/>
      <c r="Q24" s="300"/>
      <c r="R24" s="301">
        <f t="shared" si="2"/>
        <v>0</v>
      </c>
      <c r="S24" s="145">
        <f t="shared" si="0"/>
        <v>-9880000</v>
      </c>
    </row>
    <row r="25" spans="1:19" ht="30" customHeight="1" thickBot="1">
      <c r="A25" s="146" t="s">
        <v>365</v>
      </c>
      <c r="B25" s="147"/>
      <c r="C25" s="148"/>
      <c r="D25" s="149"/>
      <c r="E25" s="149"/>
      <c r="F25" s="149"/>
      <c r="G25" s="149"/>
      <c r="H25" s="149"/>
      <c r="I25" s="149"/>
      <c r="J25" s="150"/>
      <c r="K25" s="151">
        <f t="shared" si="1"/>
        <v>0</v>
      </c>
      <c r="L25" s="151"/>
      <c r="M25" s="152">
        <v>41530000</v>
      </c>
      <c r="N25" s="152"/>
      <c r="O25" s="152"/>
      <c r="P25" s="152"/>
      <c r="Q25" s="153"/>
      <c r="R25" s="302">
        <f t="shared" si="2"/>
        <v>41530000</v>
      </c>
      <c r="S25" s="154">
        <f t="shared" si="0"/>
        <v>41530000</v>
      </c>
    </row>
    <row r="26" spans="1:19" ht="24.75" customHeight="1" thickBot="1">
      <c r="A26" s="155" t="s">
        <v>366</v>
      </c>
      <c r="B26" s="156">
        <f>SUM(B8:B25)</f>
        <v>35</v>
      </c>
      <c r="C26" s="353">
        <f>SUM(C8:C25)</f>
        <v>52923820</v>
      </c>
      <c r="D26" s="353">
        <f aca="true" t="shared" si="3" ref="D26:J26">SUM(D8:D25)</f>
        <v>7032757</v>
      </c>
      <c r="E26" s="353">
        <f>SUM(E8:E25)</f>
        <v>59814931</v>
      </c>
      <c r="F26" s="353">
        <f t="shared" si="3"/>
        <v>9500000</v>
      </c>
      <c r="G26" s="353">
        <f t="shared" si="3"/>
        <v>6155482</v>
      </c>
      <c r="H26" s="353">
        <f t="shared" si="3"/>
        <v>2128000</v>
      </c>
      <c r="I26" s="353">
        <f t="shared" si="3"/>
        <v>19685716</v>
      </c>
      <c r="J26" s="353">
        <f t="shared" si="3"/>
        <v>269267907</v>
      </c>
      <c r="K26" s="353">
        <f aca="true" t="shared" si="4" ref="K26:Q26">SUM(K8:K25)</f>
        <v>426508613</v>
      </c>
      <c r="L26" s="158">
        <f t="shared" si="4"/>
        <v>48979638</v>
      </c>
      <c r="M26" s="158">
        <f t="shared" si="4"/>
        <v>41530000</v>
      </c>
      <c r="N26" s="158">
        <f t="shared" si="4"/>
        <v>32118047</v>
      </c>
      <c r="O26" s="158">
        <f t="shared" si="4"/>
        <v>13876882</v>
      </c>
      <c r="P26" s="158">
        <f t="shared" si="4"/>
        <v>20399781</v>
      </c>
      <c r="Q26" s="158">
        <f t="shared" si="4"/>
        <v>278000000</v>
      </c>
      <c r="R26" s="159">
        <f t="shared" si="2"/>
        <v>434904348</v>
      </c>
      <c r="S26" s="157">
        <f t="shared" si="0"/>
        <v>8395735</v>
      </c>
    </row>
    <row r="27" spans="1:19" ht="47.25" customHeight="1">
      <c r="A27" s="160" t="s">
        <v>465</v>
      </c>
      <c r="B27" s="123">
        <v>12</v>
      </c>
      <c r="C27" s="161"/>
      <c r="D27" s="162"/>
      <c r="E27" s="162"/>
      <c r="F27" s="162"/>
      <c r="G27" s="162">
        <v>71613346</v>
      </c>
      <c r="H27" s="162"/>
      <c r="I27" s="162"/>
      <c r="J27" s="163"/>
      <c r="K27" s="164">
        <f>SUM(C27:J27)</f>
        <v>71613346</v>
      </c>
      <c r="L27" s="153">
        <v>49326600</v>
      </c>
      <c r="M27" s="152"/>
      <c r="N27" s="152">
        <v>13891011</v>
      </c>
      <c r="O27" s="152"/>
      <c r="P27" s="152"/>
      <c r="Q27" s="153"/>
      <c r="R27" s="159">
        <f t="shared" si="2"/>
        <v>63217611</v>
      </c>
      <c r="S27" s="157">
        <f t="shared" si="0"/>
        <v>-8395735</v>
      </c>
    </row>
    <row r="28" spans="1:19" ht="24.75" customHeight="1">
      <c r="A28" s="165" t="s">
        <v>367</v>
      </c>
      <c r="B28" s="156">
        <f>SUM(B26:B27)</f>
        <v>47</v>
      </c>
      <c r="C28" s="353">
        <f aca="true" t="shared" si="5" ref="C28:Q28">SUM(C26:C27)</f>
        <v>52923820</v>
      </c>
      <c r="D28" s="353">
        <f t="shared" si="5"/>
        <v>7032757</v>
      </c>
      <c r="E28" s="353">
        <f t="shared" si="5"/>
        <v>59814931</v>
      </c>
      <c r="F28" s="353">
        <f t="shared" si="5"/>
        <v>9500000</v>
      </c>
      <c r="G28" s="353">
        <f t="shared" si="5"/>
        <v>77768828</v>
      </c>
      <c r="H28" s="353">
        <f t="shared" si="5"/>
        <v>2128000</v>
      </c>
      <c r="I28" s="353">
        <f t="shared" si="5"/>
        <v>19685716</v>
      </c>
      <c r="J28" s="353">
        <f t="shared" si="5"/>
        <v>269267907</v>
      </c>
      <c r="K28" s="353">
        <f t="shared" si="5"/>
        <v>498121959</v>
      </c>
      <c r="L28" s="159">
        <f t="shared" si="5"/>
        <v>98306238</v>
      </c>
      <c r="M28" s="159">
        <f t="shared" si="5"/>
        <v>41530000</v>
      </c>
      <c r="N28" s="159">
        <f t="shared" si="5"/>
        <v>46009058</v>
      </c>
      <c r="O28" s="159">
        <f t="shared" si="5"/>
        <v>13876882</v>
      </c>
      <c r="P28" s="159">
        <f t="shared" si="5"/>
        <v>20399781</v>
      </c>
      <c r="Q28" s="159">
        <f t="shared" si="5"/>
        <v>278000000</v>
      </c>
      <c r="R28" s="159">
        <f t="shared" si="2"/>
        <v>498121959</v>
      </c>
      <c r="S28" s="157">
        <f t="shared" si="0"/>
        <v>0</v>
      </c>
    </row>
  </sheetData>
  <sheetProtection selectLockedCells="1" selectUnlockedCells="1"/>
  <mergeCells count="3">
    <mergeCell ref="A2:S2"/>
    <mergeCell ref="B6:K6"/>
    <mergeCell ref="L6:R6"/>
  </mergeCells>
  <printOptions/>
  <pageMargins left="0.03937007874015748" right="0" top="0.5118110236220472" bottom="0.35433070866141736" header="0.15748031496062992" footer="0.2362204724409449"/>
  <pageSetup horizontalDpi="300" verticalDpi="300" orientation="landscape" paperSize="8" r:id="rId1"/>
  <headerFooter alignWithMargins="0">
    <oddHeader>&amp;R&amp;"Times New Roman CE,Félkövér"3. melléklet a 3/2020. (II.25.) számú önkormányzati rendelethez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50"/>
  </sheetPr>
  <dimension ref="B1:E17"/>
  <sheetViews>
    <sheetView zoomScalePageLayoutView="0" workbookViewId="0" topLeftCell="A1">
      <selection activeCell="B13" sqref="B13"/>
    </sheetView>
  </sheetViews>
  <sheetFormatPr defaultColWidth="9.00390625" defaultRowHeight="12.75"/>
  <cols>
    <col min="2" max="2" width="71.875" style="0" customWidth="1"/>
    <col min="3" max="3" width="19.00390625" style="0" customWidth="1"/>
    <col min="4" max="4" width="16.00390625" style="0" customWidth="1"/>
    <col min="5" max="5" width="15.375" style="0" customWidth="1"/>
  </cols>
  <sheetData>
    <row r="1" spans="4:5" ht="12.75">
      <c r="D1" s="472"/>
      <c r="E1" s="472"/>
    </row>
    <row r="4" spans="2:5" ht="41.25" customHeight="1">
      <c r="B4" s="473" t="s">
        <v>476</v>
      </c>
      <c r="C4" s="473"/>
      <c r="D4" s="473"/>
      <c r="E4" s="473"/>
    </row>
    <row r="7" spans="2:5" s="166" customFormat="1" ht="15.75">
      <c r="B7" s="167" t="s">
        <v>269</v>
      </c>
      <c r="C7" s="167" t="s">
        <v>368</v>
      </c>
      <c r="D7" s="167" t="s">
        <v>369</v>
      </c>
      <c r="E7" s="167" t="s">
        <v>370</v>
      </c>
    </row>
    <row r="8" spans="2:5" s="168" customFormat="1" ht="15.75">
      <c r="B8" s="169" t="s">
        <v>371</v>
      </c>
      <c r="C8" s="170">
        <v>206245077</v>
      </c>
      <c r="D8" s="170">
        <v>3876882</v>
      </c>
      <c r="E8" s="171">
        <f>SUM(C8:D8)</f>
        <v>210121959</v>
      </c>
    </row>
    <row r="9" spans="2:5" s="168" customFormat="1" ht="15.75">
      <c r="B9" s="172" t="s">
        <v>372</v>
      </c>
      <c r="C9" s="173">
        <v>141240706</v>
      </c>
      <c r="D9" s="173">
        <v>285267907</v>
      </c>
      <c r="E9" s="171">
        <f>SUM(C9:D9)</f>
        <v>426508613</v>
      </c>
    </row>
    <row r="10" spans="2:5" s="168" customFormat="1" ht="15.75">
      <c r="B10" s="174" t="s">
        <v>373</v>
      </c>
      <c r="C10" s="304">
        <f>C8-C9</f>
        <v>65004371</v>
      </c>
      <c r="D10" s="175">
        <f>D8-D9</f>
        <v>-281391025</v>
      </c>
      <c r="E10" s="176">
        <f>E8-E9</f>
        <v>-216386654</v>
      </c>
    </row>
    <row r="11" spans="2:5" s="168" customFormat="1" ht="27.75" customHeight="1">
      <c r="B11" s="169" t="s">
        <v>374</v>
      </c>
      <c r="C11" s="170"/>
      <c r="D11" s="170"/>
      <c r="E11" s="171"/>
    </row>
    <row r="12" spans="2:5" s="168" customFormat="1" ht="15.75">
      <c r="B12" s="177" t="s">
        <v>469</v>
      </c>
      <c r="C12" s="178">
        <v>6608975</v>
      </c>
      <c r="D12" s="178">
        <v>271391025</v>
      </c>
      <c r="E12" s="179">
        <f>SUM(C12:D12)</f>
        <v>278000000</v>
      </c>
    </row>
    <row r="13" spans="2:5" s="168" customFormat="1" ht="15.75">
      <c r="B13" s="177" t="s">
        <v>375</v>
      </c>
      <c r="C13" s="178"/>
      <c r="D13" s="178"/>
      <c r="E13" s="179">
        <f>SUM(C13:D13)</f>
        <v>0</v>
      </c>
    </row>
    <row r="14" spans="2:5" s="168" customFormat="1" ht="15.75">
      <c r="B14" s="177" t="s">
        <v>376</v>
      </c>
      <c r="C14" s="178"/>
      <c r="D14" s="178"/>
      <c r="E14" s="179"/>
    </row>
    <row r="15" spans="2:5" s="168" customFormat="1" ht="15.75">
      <c r="B15" s="177" t="s">
        <v>377</v>
      </c>
      <c r="C15" s="178"/>
      <c r="D15" s="178"/>
      <c r="E15" s="179"/>
    </row>
    <row r="16" spans="2:5" s="168" customFormat="1" ht="15.75">
      <c r="B16" s="172" t="s">
        <v>378</v>
      </c>
      <c r="C16" s="173">
        <v>71613346</v>
      </c>
      <c r="D16" s="173"/>
      <c r="E16" s="179">
        <f>SUM(C16:D16)</f>
        <v>71613346</v>
      </c>
    </row>
    <row r="17" spans="2:5" s="168" customFormat="1" ht="31.5">
      <c r="B17" s="303" t="s">
        <v>379</v>
      </c>
      <c r="C17" s="175">
        <f>C10+C12+C13-C16</f>
        <v>0</v>
      </c>
      <c r="D17" s="175">
        <f>D10+D12+D13-D16</f>
        <v>-10000000</v>
      </c>
      <c r="E17" s="176">
        <f>E10+E12+E13-E16</f>
        <v>-10000000</v>
      </c>
    </row>
  </sheetData>
  <sheetProtection selectLockedCells="1" selectUnlockedCells="1"/>
  <mergeCells count="2">
    <mergeCell ref="D1:E1"/>
    <mergeCell ref="B4:E4"/>
  </mergeCells>
  <printOptions/>
  <pageMargins left="0.7480314960629921" right="0.7480314960629921" top="0.984251968503937" bottom="0.984251968503937" header="0.5118110236220472" footer="0.5118110236220472"/>
  <pageSetup horizontalDpi="300" verticalDpi="300" orientation="landscape" paperSize="9" r:id="rId1"/>
  <headerFooter alignWithMargins="0">
    <oddHeader>&amp;R&amp;"Times New Roman CE,Dőlt"4. melléklet az 3/2020. (II.25.) számú  önkormányzati rendelethez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50"/>
  </sheetPr>
  <dimension ref="C1:F16"/>
  <sheetViews>
    <sheetView zoomScalePageLayoutView="0" workbookViewId="0" topLeftCell="A1">
      <selection activeCell="J21" sqref="J21"/>
    </sheetView>
  </sheetViews>
  <sheetFormatPr defaultColWidth="9.00390625" defaultRowHeight="12.75"/>
  <cols>
    <col min="2" max="2" width="5.875" style="0" customWidth="1"/>
    <col min="3" max="3" width="71.875" style="0" customWidth="1"/>
    <col min="4" max="4" width="19.00390625" style="0" customWidth="1"/>
    <col min="5" max="5" width="15.375" style="0" customWidth="1"/>
    <col min="6" max="6" width="17.00390625" style="0" customWidth="1"/>
  </cols>
  <sheetData>
    <row r="1" spans="5:6" ht="12.75">
      <c r="E1" s="472"/>
      <c r="F1" s="472"/>
    </row>
    <row r="4" spans="3:6" ht="41.25" customHeight="1">
      <c r="C4" s="473" t="s">
        <v>477</v>
      </c>
      <c r="D4" s="473"/>
      <c r="E4" s="473"/>
      <c r="F4" s="473"/>
    </row>
    <row r="7" spans="3:6" s="166" customFormat="1" ht="24.75" customHeight="1">
      <c r="C7" s="354" t="s">
        <v>269</v>
      </c>
      <c r="D7" s="354" t="s">
        <v>368</v>
      </c>
      <c r="E7" s="366" t="s">
        <v>369</v>
      </c>
      <c r="F7" s="358" t="s">
        <v>370</v>
      </c>
    </row>
    <row r="8" spans="3:6" s="168" customFormat="1" ht="24.75" customHeight="1">
      <c r="C8" s="234" t="s">
        <v>371</v>
      </c>
      <c r="D8" s="363">
        <v>206245077</v>
      </c>
      <c r="E8" s="170">
        <v>3876882</v>
      </c>
      <c r="F8" s="359">
        <f>SUM(D8:E8)</f>
        <v>210121959</v>
      </c>
    </row>
    <row r="9" spans="3:6" s="168" customFormat="1" ht="24.75" customHeight="1">
      <c r="C9" s="355" t="s">
        <v>372</v>
      </c>
      <c r="D9" s="364">
        <v>212854052</v>
      </c>
      <c r="E9" s="173">
        <v>285267907</v>
      </c>
      <c r="F9" s="360">
        <f>SUM(D9:E9)</f>
        <v>498121959</v>
      </c>
    </row>
    <row r="10" spans="3:6" s="168" customFormat="1" ht="24.75" customHeight="1">
      <c r="C10" s="356" t="s">
        <v>373</v>
      </c>
      <c r="D10" s="365">
        <f>D8-D9</f>
        <v>-6608975</v>
      </c>
      <c r="E10" s="175">
        <f>E8-E9</f>
        <v>-281391025</v>
      </c>
      <c r="F10" s="361">
        <f>F8-F9</f>
        <v>-288000000</v>
      </c>
    </row>
    <row r="11" spans="3:6" s="168" customFormat="1" ht="24.75" customHeight="1">
      <c r="C11" s="234" t="s">
        <v>380</v>
      </c>
      <c r="D11" s="363">
        <v>6608975</v>
      </c>
      <c r="E11" s="170">
        <v>271391025</v>
      </c>
      <c r="F11" s="360">
        <f>SUM(D11:E11)</f>
        <v>278000000</v>
      </c>
    </row>
    <row r="12" spans="3:6" s="168" customFormat="1" ht="24.75" customHeight="1">
      <c r="C12" s="357" t="s">
        <v>381</v>
      </c>
      <c r="D12" s="364"/>
      <c r="E12" s="173"/>
      <c r="F12" s="362">
        <f>SUM(D12:E12)</f>
        <v>0</v>
      </c>
    </row>
    <row r="13" spans="3:6" s="168" customFormat="1" ht="24.75" customHeight="1" thickBot="1">
      <c r="C13" s="356" t="s">
        <v>382</v>
      </c>
      <c r="D13" s="365">
        <f>D10+D11-D12</f>
        <v>0</v>
      </c>
      <c r="E13" s="175">
        <f>E10+E11-E12</f>
        <v>-10000000</v>
      </c>
      <c r="F13" s="361">
        <f>F10+F11-F12</f>
        <v>-10000000</v>
      </c>
    </row>
    <row r="14" spans="3:6" s="168" customFormat="1" ht="24.75" customHeight="1">
      <c r="C14" s="242" t="s">
        <v>487</v>
      </c>
      <c r="D14" s="370"/>
      <c r="E14" s="371">
        <v>10000000</v>
      </c>
      <c r="F14" s="359">
        <v>10000000</v>
      </c>
    </row>
    <row r="15" spans="3:6" s="168" customFormat="1" ht="24.75" customHeight="1" thickBot="1">
      <c r="C15" s="355" t="s">
        <v>383</v>
      </c>
      <c r="D15" s="367"/>
      <c r="E15" s="368"/>
      <c r="F15" s="369"/>
    </row>
    <row r="16" spans="3:6" s="168" customFormat="1" ht="24.75" customHeight="1" thickBot="1">
      <c r="C16" s="303" t="s">
        <v>384</v>
      </c>
      <c r="D16" s="365">
        <f>D13+D14-D15</f>
        <v>0</v>
      </c>
      <c r="E16" s="175">
        <f>E13+E14-E15</f>
        <v>0</v>
      </c>
      <c r="F16" s="361">
        <f>F13+F14-F15</f>
        <v>0</v>
      </c>
    </row>
  </sheetData>
  <sheetProtection selectLockedCells="1" selectUnlockedCells="1"/>
  <mergeCells count="2">
    <mergeCell ref="E1:F1"/>
    <mergeCell ref="C4:F4"/>
  </mergeCells>
  <printOptions/>
  <pageMargins left="0.1968503937007874" right="0.2362204724409449" top="0.984251968503937" bottom="0.984251968503937" header="0.5118110236220472" footer="0.5118110236220472"/>
  <pageSetup horizontalDpi="300" verticalDpi="300" orientation="landscape" paperSize="9" r:id="rId1"/>
  <headerFooter alignWithMargins="0">
    <oddHeader>&amp;R&amp;"Times New Roman CE,Dőlt"5. melléklet a 3/2020.(II.25.) számú önkormányzati rendelethez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50"/>
  </sheetPr>
  <dimension ref="B3:H23"/>
  <sheetViews>
    <sheetView zoomScale="120" zoomScaleNormal="120" zoomScalePageLayoutView="0" workbookViewId="0" topLeftCell="A1">
      <selection activeCell="C17" sqref="C17"/>
    </sheetView>
  </sheetViews>
  <sheetFormatPr defaultColWidth="9.00390625" defaultRowHeight="12.75"/>
  <cols>
    <col min="1" max="1" width="3.00390625" style="180" customWidth="1"/>
    <col min="2" max="2" width="5.625" style="180" customWidth="1"/>
    <col min="3" max="3" width="35.625" style="180" customWidth="1"/>
    <col min="4" max="6" width="14.00390625" style="180" customWidth="1"/>
    <col min="7" max="7" width="16.125" style="180" customWidth="1"/>
    <col min="8" max="16384" width="9.375" style="180" customWidth="1"/>
  </cols>
  <sheetData>
    <row r="3" spans="2:7" ht="33" customHeight="1">
      <c r="B3" s="474" t="s">
        <v>385</v>
      </c>
      <c r="C3" s="474"/>
      <c r="D3" s="474"/>
      <c r="E3" s="474"/>
      <c r="F3" s="474"/>
      <c r="G3" s="474"/>
    </row>
    <row r="4" spans="2:7" ht="33" customHeight="1">
      <c r="B4" s="181"/>
      <c r="C4" s="181"/>
      <c r="D4" s="181"/>
      <c r="E4" s="181"/>
      <c r="F4" s="181"/>
      <c r="G4" s="181"/>
    </row>
    <row r="5" spans="2:8" ht="15.75" customHeight="1">
      <c r="B5" s="182"/>
      <c r="C5" s="182"/>
      <c r="D5" s="475"/>
      <c r="E5" s="475"/>
      <c r="F5" s="476" t="s">
        <v>386</v>
      </c>
      <c r="G5" s="476"/>
      <c r="H5" s="183"/>
    </row>
    <row r="6" spans="2:7" ht="63" customHeight="1">
      <c r="B6" s="477" t="s">
        <v>387</v>
      </c>
      <c r="C6" s="478" t="s">
        <v>388</v>
      </c>
      <c r="D6" s="479" t="s">
        <v>389</v>
      </c>
      <c r="E6" s="479"/>
      <c r="F6" s="479"/>
      <c r="G6" s="480" t="s">
        <v>390</v>
      </c>
    </row>
    <row r="7" spans="2:7" ht="15">
      <c r="B7" s="477"/>
      <c r="C7" s="478"/>
      <c r="D7" s="184">
        <f>+LEFT(ÖSSZEFÜGGÉSEK!A5,4)+1</f>
        <v>2021</v>
      </c>
      <c r="E7" s="184">
        <f>+D7+1</f>
        <v>2022</v>
      </c>
      <c r="F7" s="184">
        <f>+E7+1</f>
        <v>2023</v>
      </c>
      <c r="G7" s="480"/>
    </row>
    <row r="8" spans="2:7" ht="15">
      <c r="B8" s="185"/>
      <c r="C8" s="186" t="s">
        <v>18</v>
      </c>
      <c r="D8" s="186" t="s">
        <v>19</v>
      </c>
      <c r="E8" s="186" t="s">
        <v>270</v>
      </c>
      <c r="F8" s="186" t="s">
        <v>271</v>
      </c>
      <c r="G8" s="187" t="s">
        <v>391</v>
      </c>
    </row>
    <row r="9" spans="2:7" ht="15">
      <c r="B9" s="188" t="s">
        <v>20</v>
      </c>
      <c r="C9" s="189" t="s">
        <v>542</v>
      </c>
      <c r="D9" s="190">
        <v>2500000</v>
      </c>
      <c r="E9" s="190">
        <v>2500000</v>
      </c>
      <c r="F9" s="190">
        <v>5000000</v>
      </c>
      <c r="G9" s="191">
        <f>SUM(D9:F9)</f>
        <v>10000000</v>
      </c>
    </row>
    <row r="10" spans="2:7" ht="15">
      <c r="B10" s="192" t="s">
        <v>34</v>
      </c>
      <c r="C10" s="193"/>
      <c r="D10" s="194"/>
      <c r="E10" s="194"/>
      <c r="F10" s="194"/>
      <c r="G10" s="195">
        <f>SUM(D10:F10)</f>
        <v>0</v>
      </c>
    </row>
    <row r="11" spans="2:7" ht="15">
      <c r="B11" s="192" t="s">
        <v>48</v>
      </c>
      <c r="C11" s="193"/>
      <c r="D11" s="194"/>
      <c r="E11" s="194"/>
      <c r="F11" s="194"/>
      <c r="G11" s="195">
        <f>SUM(D11:F11)</f>
        <v>0</v>
      </c>
    </row>
    <row r="12" spans="2:7" ht="15">
      <c r="B12" s="192" t="s">
        <v>231</v>
      </c>
      <c r="C12" s="193"/>
      <c r="D12" s="194"/>
      <c r="E12" s="194"/>
      <c r="F12" s="194"/>
      <c r="G12" s="195">
        <f>SUM(D12:F12)</f>
        <v>0</v>
      </c>
    </row>
    <row r="13" spans="2:7" ht="15">
      <c r="B13" s="196" t="s">
        <v>78</v>
      </c>
      <c r="C13" s="197"/>
      <c r="D13" s="198"/>
      <c r="E13" s="198"/>
      <c r="F13" s="198"/>
      <c r="G13" s="195">
        <f>SUM(D13:F13)</f>
        <v>0</v>
      </c>
    </row>
    <row r="14" spans="2:7" s="203" customFormat="1" ht="14.25">
      <c r="B14" s="199" t="s">
        <v>102</v>
      </c>
      <c r="C14" s="200" t="s">
        <v>392</v>
      </c>
      <c r="D14" s="201">
        <f>SUM(D9:D13)</f>
        <v>2500000</v>
      </c>
      <c r="E14" s="201">
        <f>SUM(E9:E13)</f>
        <v>2500000</v>
      </c>
      <c r="F14" s="201">
        <f>SUM(F9:F13)</f>
        <v>5000000</v>
      </c>
      <c r="G14" s="202">
        <f>SUM(G9:G13)</f>
        <v>10000000</v>
      </c>
    </row>
    <row r="23" ht="15">
      <c r="H23" s="180" t="s">
        <v>354</v>
      </c>
    </row>
  </sheetData>
  <sheetProtection selectLockedCells="1" selectUnlockedCells="1"/>
  <mergeCells count="7">
    <mergeCell ref="B3:G3"/>
    <mergeCell ref="D5:E5"/>
    <mergeCell ref="F5:G5"/>
    <mergeCell ref="B6:B7"/>
    <mergeCell ref="C6:C7"/>
    <mergeCell ref="D6:F6"/>
    <mergeCell ref="G6:G7"/>
  </mergeCells>
  <printOptions horizontalCentered="1"/>
  <pageMargins left="0.3937007874015748" right="0.5511811023622047" top="1.3779527559055118" bottom="0.984251968503937" header="0.7874015748031497" footer="0.5118110236220472"/>
  <pageSetup horizontalDpi="300" verticalDpi="300" orientation="portrait" paperSize="9" scale="95" r:id="rId1"/>
  <headerFooter alignWithMargins="0">
    <oddHeader>&amp;R&amp;"Times New Roman CE,Félkövér dőlt"&amp;11 6. melléklet a 3/2020. (II.25.) önkormányzati rendelethez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indexed="50"/>
  </sheetPr>
  <dimension ref="A1:D14"/>
  <sheetViews>
    <sheetView zoomScale="120" zoomScaleNormal="120" zoomScalePageLayoutView="0" workbookViewId="0" topLeftCell="A1">
      <selection activeCell="C7" sqref="C7"/>
    </sheetView>
  </sheetViews>
  <sheetFormatPr defaultColWidth="9.00390625" defaultRowHeight="12.75"/>
  <cols>
    <col min="1" max="1" width="5.625" style="180" customWidth="1"/>
    <col min="2" max="2" width="68.625" style="180" customWidth="1"/>
    <col min="3" max="3" width="19.50390625" style="180" customWidth="1"/>
    <col min="4" max="16384" width="9.375" style="180" customWidth="1"/>
  </cols>
  <sheetData>
    <row r="1" spans="1:3" ht="33" customHeight="1">
      <c r="A1" s="474" t="s">
        <v>393</v>
      </c>
      <c r="B1" s="474"/>
      <c r="C1" s="474"/>
    </row>
    <row r="2" spans="1:3" ht="33" customHeight="1">
      <c r="A2" s="181"/>
      <c r="B2" s="181"/>
      <c r="C2" s="181"/>
    </row>
    <row r="3" spans="1:3" ht="33" customHeight="1">
      <c r="A3" s="181"/>
      <c r="B3" s="181"/>
      <c r="C3" s="181"/>
    </row>
    <row r="4" spans="1:4" ht="15.75" customHeight="1">
      <c r="A4" s="182"/>
      <c r="B4" s="182"/>
      <c r="C4" s="204" t="s">
        <v>386</v>
      </c>
      <c r="D4" s="183"/>
    </row>
    <row r="5" spans="1:3" ht="26.25" customHeight="1">
      <c r="A5" s="205" t="s">
        <v>387</v>
      </c>
      <c r="B5" s="206" t="s">
        <v>394</v>
      </c>
      <c r="C5" s="207" t="str">
        <f>+'1.1.sz.mell.'!C3</f>
        <v>2020. évi előirányzat</v>
      </c>
    </row>
    <row r="6" spans="1:3" ht="15">
      <c r="A6" s="208"/>
      <c r="B6" s="209" t="s">
        <v>18</v>
      </c>
      <c r="C6" s="210" t="s">
        <v>19</v>
      </c>
    </row>
    <row r="7" spans="1:3" ht="15">
      <c r="A7" s="211" t="s">
        <v>20</v>
      </c>
      <c r="B7" s="212" t="s">
        <v>395</v>
      </c>
      <c r="C7" s="213">
        <v>41200000</v>
      </c>
    </row>
    <row r="8" spans="1:3" ht="24.75">
      <c r="A8" s="214" t="s">
        <v>34</v>
      </c>
      <c r="B8" s="215" t="s">
        <v>396</v>
      </c>
      <c r="C8" s="216"/>
    </row>
    <row r="9" spans="1:3" ht="15">
      <c r="A9" s="214" t="s">
        <v>48</v>
      </c>
      <c r="B9" s="217" t="s">
        <v>397</v>
      </c>
      <c r="C9" s="216"/>
    </row>
    <row r="10" spans="1:3" ht="24.75">
      <c r="A10" s="214" t="s">
        <v>231</v>
      </c>
      <c r="B10" s="217" t="s">
        <v>398</v>
      </c>
      <c r="C10" s="216"/>
    </row>
    <row r="11" spans="1:3" ht="15">
      <c r="A11" s="218" t="s">
        <v>78</v>
      </c>
      <c r="B11" s="217" t="s">
        <v>399</v>
      </c>
      <c r="C11" s="219">
        <v>330000</v>
      </c>
    </row>
    <row r="12" spans="1:3" ht="15">
      <c r="A12" s="214" t="s">
        <v>102</v>
      </c>
      <c r="B12" s="220" t="s">
        <v>400</v>
      </c>
      <c r="C12" s="216"/>
    </row>
    <row r="13" spans="1:3" ht="15">
      <c r="A13" s="481" t="s">
        <v>401</v>
      </c>
      <c r="B13" s="481"/>
      <c r="C13" s="221">
        <f>SUM(C7:C12)</f>
        <v>41530000</v>
      </c>
    </row>
    <row r="14" spans="1:3" ht="36.75" customHeight="1">
      <c r="A14" s="482" t="s">
        <v>402</v>
      </c>
      <c r="B14" s="482"/>
      <c r="C14" s="482"/>
    </row>
  </sheetData>
  <sheetProtection selectLockedCells="1" selectUnlockedCells="1"/>
  <mergeCells count="3">
    <mergeCell ref="A1:C1"/>
    <mergeCell ref="A13:B13"/>
    <mergeCell ref="A14:C14"/>
  </mergeCells>
  <printOptions horizontalCentered="1"/>
  <pageMargins left="0.5905511811023623" right="0.6692913385826772" top="1.3779527559055118" bottom="0.984251968503937" header="0.7874015748031497" footer="0.5118110236220472"/>
  <pageSetup horizontalDpi="300" verticalDpi="300" orientation="portrait" paperSize="9" scale="95" r:id="rId1"/>
  <headerFooter alignWithMargins="0">
    <oddHeader>&amp;R&amp;"Times New Roman CE,Félkövér dőlt"&amp;11 7. melléklet a 3/2020. (II.25)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Hp</cp:lastModifiedBy>
  <cp:lastPrinted>2020-03-19T07:28:27Z</cp:lastPrinted>
  <dcterms:created xsi:type="dcterms:W3CDTF">2017-03-28T13:07:49Z</dcterms:created>
  <dcterms:modified xsi:type="dcterms:W3CDTF">2020-03-19T07:54:45Z</dcterms:modified>
  <cp:category/>
  <cp:version/>
  <cp:contentType/>
  <cp:contentStatus/>
</cp:coreProperties>
</file>