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workbookProtection lockStructure="1"/>
  <bookViews>
    <workbookView xWindow="120" yWindow="15" windowWidth="11700" windowHeight="6540" tabRatio="727" firstSheet="39" activeTab="43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mell." sheetId="64" r:id="rId10"/>
    <sheet name="5. sz. mell. " sheetId="71" r:id="rId11"/>
    <sheet name="6.1. sz. mell" sheetId="3" r:id="rId12"/>
    <sheet name="6.2. sz. mell" sheetId="113" r:id="rId13"/>
    <sheet name="6.3. sz. mell" sheetId="114" r:id="rId14"/>
    <sheet name="6.4. sz. mell" sheetId="115" r:id="rId15"/>
    <sheet name="7.1. sz. mell" sheetId="79" r:id="rId16"/>
    <sheet name="7.2. sz. mell" sheetId="116" r:id="rId17"/>
    <sheet name="7.3. sz. mell" sheetId="117" r:id="rId18"/>
    <sheet name="7.4. sz. mell" sheetId="118" r:id="rId19"/>
    <sheet name="8.1. sz. mell." sheetId="84" r:id="rId20"/>
    <sheet name="8.1.1. sz. mell." sheetId="119" r:id="rId21"/>
    <sheet name="8.1.2. sz. mell." sheetId="120" r:id="rId22"/>
    <sheet name="8.1.3. sz. mell." sheetId="121" r:id="rId23"/>
    <sheet name="8.2. sz. mell." sheetId="122" r:id="rId24"/>
    <sheet name="8.2.1. sz. mell." sheetId="123" r:id="rId25"/>
    <sheet name="8.2.2. sz. mell." sheetId="124" r:id="rId26"/>
    <sheet name="8.2.3. sz. mell." sheetId="125" r:id="rId27"/>
    <sheet name="8.3. sz. mell." sheetId="126" r:id="rId28"/>
    <sheet name="8.3.1. sz. mell." sheetId="127" r:id="rId29"/>
    <sheet name="8.3.2. sz. mell. " sheetId="128" r:id="rId30"/>
    <sheet name="8.3.3. sz. mell." sheetId="129" r:id="rId31"/>
    <sheet name="9. sz. mell" sheetId="107" r:id="rId32"/>
    <sheet name="1.tájékoztató" sheetId="95" r:id="rId33"/>
    <sheet name="2. tájékoztató tábla" sheetId="96" r:id="rId34"/>
    <sheet name="3. tájékoztató tábla" sheetId="97" r:id="rId35"/>
    <sheet name="4. tájékoztató tábla" sheetId="98" r:id="rId36"/>
    <sheet name="5. tájékoztató tábla" sheetId="99" r:id="rId37"/>
    <sheet name="6. tájékoztató tábla" sheetId="100" r:id="rId38"/>
    <sheet name="7.1. tájékoztató tábla" sheetId="130" r:id="rId39"/>
    <sheet name="7.2. tájékoztató tábla" sheetId="131" r:id="rId40"/>
    <sheet name="7.3. tájékoztató tábla" sheetId="103" r:id="rId41"/>
    <sheet name="7.4. tájékoztató tábla" sheetId="104" r:id="rId42"/>
    <sheet name="8. tájékoztató tábla" sheetId="105" r:id="rId43"/>
    <sheet name="9. tájékoztató tábla" sheetId="106" r:id="rId44"/>
    <sheet name="Munka1" sheetId="94" r:id="rId45"/>
  </sheets>
  <definedNames>
    <definedName name="_ftn1" localSheetId="40">'7.3. tájékoztató tábla'!$A$27</definedName>
    <definedName name="_ftnref1" localSheetId="40">'7.3. tájékoztató tábla'!$A$18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mell'!$1:$6</definedName>
    <definedName name="_xlnm.Print_Titles" localSheetId="15">'7.1. sz. mell'!$1:$6</definedName>
    <definedName name="_xlnm.Print_Titles" localSheetId="38">'7.1. tájékoztató tábla'!$2:$6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19">'8.1. sz. mell.'!$1:$6</definedName>
    <definedName name="_xlnm.Print_Titles" localSheetId="20">'8.1.1. sz. mell.'!$1:$6</definedName>
    <definedName name="_xlnm.Print_Titles" localSheetId="21">'8.1.2. sz. mell.'!$1:$6</definedName>
    <definedName name="_xlnm.Print_Titles" localSheetId="22">'8.1.3. sz. mell.'!$1:$6</definedName>
    <definedName name="_xlnm.Print_Titles" localSheetId="23">'8.2. sz. mell.'!$1:$6</definedName>
    <definedName name="_xlnm.Print_Titles" localSheetId="24">'8.2.1. sz. mell.'!$1:$6</definedName>
    <definedName name="_xlnm.Print_Titles" localSheetId="25">'8.2.2. sz. mell.'!$1:$6</definedName>
    <definedName name="_xlnm.Print_Titles" localSheetId="26">'8.2.3. sz. mell.'!$1:$6</definedName>
    <definedName name="_xlnm.Print_Titles" localSheetId="27">'8.3. sz. mell.'!$1:$6</definedName>
    <definedName name="_xlnm.Print_Titles" localSheetId="28">'8.3.1. sz. mell.'!$1:$6</definedName>
    <definedName name="_xlnm.Print_Titles" localSheetId="29">'8.3.2. sz. mell. '!$1:$6</definedName>
    <definedName name="_xlnm.Print_Titles" localSheetId="30">'8.3.3. sz. mell.'!$1:$6</definedName>
    <definedName name="_xlnm.Print_Area" localSheetId="1">'1.1.sz.mell.'!$A$1:$E$147</definedName>
    <definedName name="_xlnm.Print_Area" localSheetId="2">'1.2.sz.mell.'!$A$1:$E$147</definedName>
    <definedName name="_xlnm.Print_Area" localSheetId="3">'1.3.sz.mell.'!$A$1:$E$146</definedName>
    <definedName name="_xlnm.Print_Area" localSheetId="4">'1.4.sz.mell.'!$A$1:$E$146</definedName>
    <definedName name="_xlnm.Print_Area" localSheetId="32">'1.tájékoztató'!$A$1:$E$146</definedName>
    <definedName name="_xlnm.Print_Area" localSheetId="5">'2.1.sz.mell  '!$A$1:$J$32</definedName>
  </definedNames>
  <calcPr calcId="125725"/>
</workbook>
</file>

<file path=xl/calcChain.xml><?xml version="1.0" encoding="utf-8"?>
<calcChain xmlns="http://schemas.openxmlformats.org/spreadsheetml/2006/main">
  <c r="G27" i="73"/>
  <c r="C1" i="106"/>
  <c r="E1" i="3"/>
  <c r="H1" i="63"/>
  <c r="J1" i="61"/>
  <c r="J1" i="73"/>
  <c r="C74" i="95"/>
  <c r="C140"/>
  <c r="C135"/>
  <c r="C130"/>
  <c r="C126"/>
  <c r="C145" s="1"/>
  <c r="C122"/>
  <c r="C108"/>
  <c r="C125" s="1"/>
  <c r="C146" s="1"/>
  <c r="C92"/>
  <c r="C78"/>
  <c r="C71"/>
  <c r="C66"/>
  <c r="C62"/>
  <c r="C84" s="1"/>
  <c r="C56"/>
  <c r="C51"/>
  <c r="C45"/>
  <c r="C34"/>
  <c r="C27"/>
  <c r="C20"/>
  <c r="C13"/>
  <c r="C6"/>
  <c r="C61" s="1"/>
  <c r="C85" s="1"/>
  <c r="E6" l="1"/>
  <c r="D6"/>
  <c r="E146" i="3"/>
  <c r="D146"/>
  <c r="C146"/>
  <c r="E140"/>
  <c r="D140"/>
  <c r="C140"/>
  <c r="E135"/>
  <c r="D135"/>
  <c r="C135"/>
  <c r="E130"/>
  <c r="D130"/>
  <c r="C130"/>
  <c r="E126"/>
  <c r="E145" s="1"/>
  <c r="D126"/>
  <c r="D145" s="1"/>
  <c r="C126"/>
  <c r="C145" s="1"/>
  <c r="E122"/>
  <c r="D122"/>
  <c r="C122"/>
  <c r="E108"/>
  <c r="D108"/>
  <c r="D125" s="1"/>
  <c r="C108"/>
  <c r="E92"/>
  <c r="E125" s="1"/>
  <c r="D92"/>
  <c r="C92"/>
  <c r="C125" s="1"/>
  <c r="E8"/>
  <c r="D8"/>
  <c r="C8"/>
  <c r="C16"/>
  <c r="D16"/>
  <c r="E16"/>
  <c r="C23"/>
  <c r="D23"/>
  <c r="E23"/>
  <c r="C30"/>
  <c r="D31"/>
  <c r="D30" s="1"/>
  <c r="E30"/>
  <c r="C37"/>
  <c r="D37"/>
  <c r="E37"/>
  <c r="C48"/>
  <c r="D48"/>
  <c r="E48"/>
  <c r="C54"/>
  <c r="D54"/>
  <c r="E54"/>
  <c r="C59"/>
  <c r="D59"/>
  <c r="E59"/>
  <c r="C65"/>
  <c r="D65"/>
  <c r="E65"/>
  <c r="C69"/>
  <c r="D69"/>
  <c r="E69"/>
  <c r="C74"/>
  <c r="D74"/>
  <c r="E74"/>
  <c r="C77"/>
  <c r="D77"/>
  <c r="D87" s="1"/>
  <c r="E77"/>
  <c r="C81"/>
  <c r="D81"/>
  <c r="E81"/>
  <c r="E141" i="108"/>
  <c r="D141"/>
  <c r="C141"/>
  <c r="E136"/>
  <c r="D136"/>
  <c r="C136"/>
  <c r="E131"/>
  <c r="D131"/>
  <c r="C131"/>
  <c r="E127"/>
  <c r="E146" s="1"/>
  <c r="D127"/>
  <c r="D146" s="1"/>
  <c r="C127"/>
  <c r="C146" s="1"/>
  <c r="E123"/>
  <c r="D123"/>
  <c r="C123"/>
  <c r="E109"/>
  <c r="D109"/>
  <c r="C109"/>
  <c r="E93"/>
  <c r="E126" s="1"/>
  <c r="E147" s="1"/>
  <c r="D93"/>
  <c r="D126" s="1"/>
  <c r="C93"/>
  <c r="C126" s="1"/>
  <c r="C147" s="1"/>
  <c r="E79"/>
  <c r="D79"/>
  <c r="C79"/>
  <c r="E75"/>
  <c r="D75"/>
  <c r="C75"/>
  <c r="E72"/>
  <c r="D72"/>
  <c r="C72"/>
  <c r="E67"/>
  <c r="E85" s="1"/>
  <c r="D67"/>
  <c r="C67"/>
  <c r="C85" s="1"/>
  <c r="E63"/>
  <c r="D63"/>
  <c r="D85" s="1"/>
  <c r="C63"/>
  <c r="E57"/>
  <c r="D57"/>
  <c r="C57"/>
  <c r="E52"/>
  <c r="D52"/>
  <c r="C52"/>
  <c r="E46"/>
  <c r="D46"/>
  <c r="C46"/>
  <c r="E35"/>
  <c r="D35"/>
  <c r="C35"/>
  <c r="E28"/>
  <c r="D28"/>
  <c r="C28"/>
  <c r="E21"/>
  <c r="D21"/>
  <c r="C21"/>
  <c r="E14"/>
  <c r="D14"/>
  <c r="C14"/>
  <c r="E6"/>
  <c r="E62" s="1"/>
  <c r="D6"/>
  <c r="D62" s="1"/>
  <c r="D86" s="1"/>
  <c r="C6"/>
  <c r="C62" s="1"/>
  <c r="E6" i="1"/>
  <c r="D6"/>
  <c r="E1" i="129"/>
  <c r="E1" i="128"/>
  <c r="E1" i="127"/>
  <c r="E1" i="126"/>
  <c r="E1" i="125"/>
  <c r="E1" i="124"/>
  <c r="E1" i="123"/>
  <c r="E1" i="122"/>
  <c r="E1" i="121"/>
  <c r="E1" i="120"/>
  <c r="E1" i="119"/>
  <c r="E1" i="84"/>
  <c r="E1" i="118"/>
  <c r="E1" i="117"/>
  <c r="E1" i="116"/>
  <c r="E2" i="108"/>
  <c r="E2" i="111" s="1"/>
  <c r="E150" i="1"/>
  <c r="E89"/>
  <c r="E28" i="95"/>
  <c r="D28"/>
  <c r="E30" i="115"/>
  <c r="E29"/>
  <c r="D30"/>
  <c r="D29"/>
  <c r="C29"/>
  <c r="E30" i="114"/>
  <c r="E29" s="1"/>
  <c r="D30"/>
  <c r="D29" s="1"/>
  <c r="D63" s="1"/>
  <c r="C29"/>
  <c r="E30" i="113"/>
  <c r="E29"/>
  <c r="D30"/>
  <c r="D29"/>
  <c r="C29"/>
  <c r="E28" i="112"/>
  <c r="E27"/>
  <c r="D28"/>
  <c r="D27"/>
  <c r="C27"/>
  <c r="E28" i="111"/>
  <c r="E27" s="1"/>
  <c r="D28"/>
  <c r="D27"/>
  <c r="C27"/>
  <c r="C28" i="1"/>
  <c r="B12" i="106"/>
  <c r="B6"/>
  <c r="C3" i="95"/>
  <c r="C89" s="1"/>
  <c r="N1" i="71"/>
  <c r="A27"/>
  <c r="M6"/>
  <c r="F6"/>
  <c r="K6" s="1"/>
  <c r="D6"/>
  <c r="G3" i="63"/>
  <c r="E3"/>
  <c r="E3" i="64" s="1"/>
  <c r="D3" i="63"/>
  <c r="D3" i="64" s="1"/>
  <c r="F1" i="105"/>
  <c r="D8" i="104"/>
  <c r="D38" s="1"/>
  <c r="D14"/>
  <c r="A1"/>
  <c r="D18" i="103"/>
  <c r="D14"/>
  <c r="D9"/>
  <c r="D38" s="1"/>
  <c r="A1" i="98"/>
  <c r="J1"/>
  <c r="I1" i="97"/>
  <c r="K1" i="96"/>
  <c r="D3" i="95"/>
  <c r="D89" s="1"/>
  <c r="E134" i="115"/>
  <c r="D134"/>
  <c r="C134"/>
  <c r="E1"/>
  <c r="E134" i="114"/>
  <c r="D134"/>
  <c r="C134"/>
  <c r="E1"/>
  <c r="E1" i="113"/>
  <c r="E134"/>
  <c r="D134"/>
  <c r="C134"/>
  <c r="H1" i="64"/>
  <c r="A2" i="105"/>
  <c r="A1" i="103"/>
  <c r="A2" i="131"/>
  <c r="C18"/>
  <c r="C14"/>
  <c r="A1" i="130"/>
  <c r="E66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E34" s="1"/>
  <c r="D35"/>
  <c r="D34" s="1"/>
  <c r="C35"/>
  <c r="C34"/>
  <c r="E29"/>
  <c r="D29"/>
  <c r="C29"/>
  <c r="E24"/>
  <c r="D24"/>
  <c r="C24"/>
  <c r="E19"/>
  <c r="D19"/>
  <c r="C19"/>
  <c r="E14"/>
  <c r="D14"/>
  <c r="C14"/>
  <c r="E9"/>
  <c r="D9"/>
  <c r="C9"/>
  <c r="C8"/>
  <c r="C51" s="1"/>
  <c r="C68" s="1"/>
  <c r="H2" i="97"/>
  <c r="G3"/>
  <c r="F3"/>
  <c r="E2"/>
  <c r="I3" i="96"/>
  <c r="H3"/>
  <c r="G3"/>
  <c r="F3"/>
  <c r="E2"/>
  <c r="E92" i="95"/>
  <c r="E108"/>
  <c r="E122"/>
  <c r="E126"/>
  <c r="E130"/>
  <c r="E135"/>
  <c r="E140"/>
  <c r="D140"/>
  <c r="D135"/>
  <c r="D130"/>
  <c r="D126"/>
  <c r="D145" s="1"/>
  <c r="D122"/>
  <c r="D108"/>
  <c r="D92"/>
  <c r="E14"/>
  <c r="E21"/>
  <c r="E35"/>
  <c r="E46"/>
  <c r="E52"/>
  <c r="E57"/>
  <c r="E63"/>
  <c r="E67"/>
  <c r="E72"/>
  <c r="E75"/>
  <c r="E79"/>
  <c r="D79"/>
  <c r="D75"/>
  <c r="D72"/>
  <c r="D67"/>
  <c r="D63"/>
  <c r="D57"/>
  <c r="D52"/>
  <c r="D46"/>
  <c r="D35"/>
  <c r="D21"/>
  <c r="D14"/>
  <c r="E50" i="129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50" i="128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50" i="127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50" i="126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50" i="125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50" i="124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50" i="123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50" i="122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50" i="121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50" i="120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50" i="119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D44" i="84"/>
  <c r="E44"/>
  <c r="D50"/>
  <c r="E50"/>
  <c r="D55"/>
  <c r="E55"/>
  <c r="C50"/>
  <c r="C44"/>
  <c r="C55"/>
  <c r="D8"/>
  <c r="E8"/>
  <c r="D19"/>
  <c r="E19"/>
  <c r="D25"/>
  <c r="E25"/>
  <c r="D29"/>
  <c r="E29"/>
  <c r="D35"/>
  <c r="E35"/>
  <c r="D36"/>
  <c r="E36"/>
  <c r="D40"/>
  <c r="E40"/>
  <c r="C36"/>
  <c r="C29"/>
  <c r="C25"/>
  <c r="C19"/>
  <c r="C8"/>
  <c r="C35"/>
  <c r="C40" s="1"/>
  <c r="E50" i="118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50" i="117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E50" i="116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 s="1"/>
  <c r="D8"/>
  <c r="D35" s="1"/>
  <c r="D40" s="1"/>
  <c r="C8"/>
  <c r="C35"/>
  <c r="C40" s="1"/>
  <c r="D44" i="79"/>
  <c r="E44"/>
  <c r="D50"/>
  <c r="E50"/>
  <c r="D55"/>
  <c r="E55"/>
  <c r="C50"/>
  <c r="C44"/>
  <c r="C55"/>
  <c r="D8"/>
  <c r="E8"/>
  <c r="D19"/>
  <c r="E19"/>
  <c r="D25"/>
  <c r="E25"/>
  <c r="D29"/>
  <c r="E29"/>
  <c r="D35"/>
  <c r="E35"/>
  <c r="D36"/>
  <c r="E36"/>
  <c r="D40"/>
  <c r="E40"/>
  <c r="C36"/>
  <c r="C29"/>
  <c r="C25"/>
  <c r="C19"/>
  <c r="C8"/>
  <c r="C35"/>
  <c r="C40" s="1"/>
  <c r="E1"/>
  <c r="E140" i="115"/>
  <c r="D140"/>
  <c r="C140"/>
  <c r="E129"/>
  <c r="D129"/>
  <c r="C129"/>
  <c r="E125"/>
  <c r="E145"/>
  <c r="D125"/>
  <c r="D145"/>
  <c r="C125"/>
  <c r="C145"/>
  <c r="E121"/>
  <c r="D121"/>
  <c r="C121"/>
  <c r="E107"/>
  <c r="D107"/>
  <c r="C107"/>
  <c r="E91"/>
  <c r="E124"/>
  <c r="E146" s="1"/>
  <c r="D91"/>
  <c r="D124" s="1"/>
  <c r="D146" s="1"/>
  <c r="C91"/>
  <c r="C124"/>
  <c r="C146" s="1"/>
  <c r="E80"/>
  <c r="D80"/>
  <c r="C80"/>
  <c r="E76"/>
  <c r="D76"/>
  <c r="C76"/>
  <c r="E73"/>
  <c r="D73"/>
  <c r="C73"/>
  <c r="E68"/>
  <c r="D68"/>
  <c r="C68"/>
  <c r="E64"/>
  <c r="E86" s="1"/>
  <c r="D64"/>
  <c r="D86" s="1"/>
  <c r="D87" s="1"/>
  <c r="C64"/>
  <c r="C86" s="1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E8"/>
  <c r="E63" s="1"/>
  <c r="D8"/>
  <c r="C8"/>
  <c r="C63" s="1"/>
  <c r="E140" i="114"/>
  <c r="D140"/>
  <c r="C140"/>
  <c r="E129"/>
  <c r="D129"/>
  <c r="C129"/>
  <c r="E125"/>
  <c r="E145"/>
  <c r="D125"/>
  <c r="D145"/>
  <c r="C125"/>
  <c r="C145"/>
  <c r="E121"/>
  <c r="D121"/>
  <c r="C121"/>
  <c r="E107"/>
  <c r="D107"/>
  <c r="C107"/>
  <c r="E91"/>
  <c r="E124"/>
  <c r="E146" s="1"/>
  <c r="D91"/>
  <c r="D124" s="1"/>
  <c r="D146" s="1"/>
  <c r="C91"/>
  <c r="C124"/>
  <c r="C146" s="1"/>
  <c r="E80"/>
  <c r="D80"/>
  <c r="C80"/>
  <c r="E76"/>
  <c r="D76"/>
  <c r="C76"/>
  <c r="E73"/>
  <c r="D73"/>
  <c r="C73"/>
  <c r="E68"/>
  <c r="D68"/>
  <c r="C68"/>
  <c r="E64"/>
  <c r="E86" s="1"/>
  <c r="D64"/>
  <c r="D86" s="1"/>
  <c r="C64"/>
  <c r="C86" s="1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E8"/>
  <c r="E63" s="1"/>
  <c r="E87" s="1"/>
  <c r="D8"/>
  <c r="C8"/>
  <c r="C63" s="1"/>
  <c r="C87" s="1"/>
  <c r="E140" i="113"/>
  <c r="D140"/>
  <c r="C140"/>
  <c r="E129"/>
  <c r="D129"/>
  <c r="C129"/>
  <c r="E125"/>
  <c r="E145"/>
  <c r="D125"/>
  <c r="D145"/>
  <c r="C125"/>
  <c r="C145"/>
  <c r="E121"/>
  <c r="D121"/>
  <c r="C121"/>
  <c r="E107"/>
  <c r="D107"/>
  <c r="C107"/>
  <c r="E91"/>
  <c r="E124"/>
  <c r="E146" s="1"/>
  <c r="D91"/>
  <c r="D124" s="1"/>
  <c r="D146" s="1"/>
  <c r="C91"/>
  <c r="C124"/>
  <c r="C146" s="1"/>
  <c r="E80"/>
  <c r="D80"/>
  <c r="C80"/>
  <c r="E76"/>
  <c r="D76"/>
  <c r="C76"/>
  <c r="E73"/>
  <c r="D73"/>
  <c r="C73"/>
  <c r="E68"/>
  <c r="D68"/>
  <c r="C68"/>
  <c r="E64"/>
  <c r="E86" s="1"/>
  <c r="D64"/>
  <c r="D86" s="1"/>
  <c r="C64"/>
  <c r="C86" s="1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E8"/>
  <c r="E63" s="1"/>
  <c r="D8"/>
  <c r="D63"/>
  <c r="D87" s="1"/>
  <c r="C8"/>
  <c r="C63" s="1"/>
  <c r="C87" s="1"/>
  <c r="H6" i="71"/>
  <c r="J6"/>
  <c r="G3" i="64"/>
  <c r="F3" i="63"/>
  <c r="F3" i="64" s="1"/>
  <c r="C3" i="1"/>
  <c r="A34" i="75"/>
  <c r="A34" i="76" s="1"/>
  <c r="A28" i="75"/>
  <c r="A28" i="76" s="1"/>
  <c r="A22" i="75"/>
  <c r="A22" i="76" s="1"/>
  <c r="A16" i="75"/>
  <c r="A16" i="76" s="1"/>
  <c r="A10" i="75"/>
  <c r="A10" i="76" s="1"/>
  <c r="A4"/>
  <c r="H17" i="61"/>
  <c r="I17"/>
  <c r="H30"/>
  <c r="I30"/>
  <c r="H31"/>
  <c r="I31"/>
  <c r="G30"/>
  <c r="G17"/>
  <c r="D17"/>
  <c r="E17"/>
  <c r="E32" s="1"/>
  <c r="D18"/>
  <c r="E18"/>
  <c r="D24"/>
  <c r="E24"/>
  <c r="D30"/>
  <c r="D31" s="1"/>
  <c r="H33" s="1"/>
  <c r="E30"/>
  <c r="E31" s="1"/>
  <c r="C24"/>
  <c r="C18"/>
  <c r="C17"/>
  <c r="H18" i="73"/>
  <c r="D30" i="76" s="1"/>
  <c r="I18" i="73"/>
  <c r="D36" i="76" s="1"/>
  <c r="H27" i="73"/>
  <c r="I27"/>
  <c r="D37" i="76" s="1"/>
  <c r="H28" i="73"/>
  <c r="D32" i="76" s="1"/>
  <c r="I28" i="73"/>
  <c r="D38" i="76" s="1"/>
  <c r="G18" i="73"/>
  <c r="D18"/>
  <c r="D12" i="76" s="1"/>
  <c r="E18" i="73"/>
  <c r="I29" s="1"/>
  <c r="D19"/>
  <c r="E19"/>
  <c r="E27" s="1"/>
  <c r="D24"/>
  <c r="E24"/>
  <c r="D27"/>
  <c r="E29"/>
  <c r="C24"/>
  <c r="C19"/>
  <c r="C18"/>
  <c r="E140" i="112"/>
  <c r="D140"/>
  <c r="C140"/>
  <c r="E135"/>
  <c r="D135"/>
  <c r="C135"/>
  <c r="E130"/>
  <c r="D130"/>
  <c r="C130"/>
  <c r="E126"/>
  <c r="E145"/>
  <c r="D126"/>
  <c r="D145"/>
  <c r="C126"/>
  <c r="C145"/>
  <c r="E122"/>
  <c r="D122"/>
  <c r="C122"/>
  <c r="E108"/>
  <c r="D108"/>
  <c r="C108"/>
  <c r="E92"/>
  <c r="E125"/>
  <c r="E146" s="1"/>
  <c r="D92"/>
  <c r="D125" s="1"/>
  <c r="C92"/>
  <c r="C125"/>
  <c r="C146" s="1"/>
  <c r="E78"/>
  <c r="D78"/>
  <c r="C78"/>
  <c r="E74"/>
  <c r="D74"/>
  <c r="C74"/>
  <c r="E71"/>
  <c r="D71"/>
  <c r="C71"/>
  <c r="E66"/>
  <c r="D66"/>
  <c r="C66"/>
  <c r="E62"/>
  <c r="E84" s="1"/>
  <c r="D62"/>
  <c r="D84"/>
  <c r="D151" s="1"/>
  <c r="C62"/>
  <c r="C84" s="1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E61"/>
  <c r="D6"/>
  <c r="D61"/>
  <c r="C6"/>
  <c r="C61"/>
  <c r="E140" i="111"/>
  <c r="D140"/>
  <c r="C140"/>
  <c r="E135"/>
  <c r="D135"/>
  <c r="C135"/>
  <c r="E130"/>
  <c r="D130"/>
  <c r="C130"/>
  <c r="E126"/>
  <c r="E145" s="1"/>
  <c r="D126"/>
  <c r="D145" s="1"/>
  <c r="C126"/>
  <c r="C145" s="1"/>
  <c r="E122"/>
  <c r="D122"/>
  <c r="C122"/>
  <c r="E108"/>
  <c r="D108"/>
  <c r="C108"/>
  <c r="E92"/>
  <c r="E125" s="1"/>
  <c r="E146" s="1"/>
  <c r="D92"/>
  <c r="D125" s="1"/>
  <c r="C92"/>
  <c r="C125"/>
  <c r="C146" s="1"/>
  <c r="E78"/>
  <c r="D78"/>
  <c r="C78"/>
  <c r="E74"/>
  <c r="D74"/>
  <c r="C74"/>
  <c r="E71"/>
  <c r="D71"/>
  <c r="C71"/>
  <c r="E66"/>
  <c r="D66"/>
  <c r="C66"/>
  <c r="E62"/>
  <c r="E84" s="1"/>
  <c r="E151" s="1"/>
  <c r="D62"/>
  <c r="D84"/>
  <c r="D151" s="1"/>
  <c r="C62"/>
  <c r="C84" s="1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E61" s="1"/>
  <c r="D6"/>
  <c r="D61"/>
  <c r="C6"/>
  <c r="C61"/>
  <c r="C150" s="1"/>
  <c r="D93" i="1"/>
  <c r="E93"/>
  <c r="D109"/>
  <c r="E109"/>
  <c r="D123"/>
  <c r="E123"/>
  <c r="D127"/>
  <c r="E127"/>
  <c r="D131"/>
  <c r="E131"/>
  <c r="D136"/>
  <c r="E136"/>
  <c r="D141"/>
  <c r="E141"/>
  <c r="D146"/>
  <c r="B31" i="76" s="1"/>
  <c r="E146" i="1"/>
  <c r="B37" i="76" s="1"/>
  <c r="E37" s="1"/>
  <c r="C141" i="1"/>
  <c r="C136"/>
  <c r="C146" s="1"/>
  <c r="B25" i="76" s="1"/>
  <c r="C131" i="1"/>
  <c r="C127"/>
  <c r="C123"/>
  <c r="C109"/>
  <c r="C93"/>
  <c r="D28"/>
  <c r="E28"/>
  <c r="D14"/>
  <c r="E14"/>
  <c r="D21"/>
  <c r="E21"/>
  <c r="D35"/>
  <c r="E35"/>
  <c r="D46"/>
  <c r="E46"/>
  <c r="D52"/>
  <c r="E52"/>
  <c r="D57"/>
  <c r="E57"/>
  <c r="D63"/>
  <c r="E63"/>
  <c r="D67"/>
  <c r="E67"/>
  <c r="D72"/>
  <c r="E72"/>
  <c r="D75"/>
  <c r="E75"/>
  <c r="D79"/>
  <c r="E79"/>
  <c r="D85"/>
  <c r="B13" i="76" s="1"/>
  <c r="E85" i="1"/>
  <c r="B19" i="76" s="1"/>
  <c r="C79" i="1"/>
  <c r="C75"/>
  <c r="C72"/>
  <c r="C67"/>
  <c r="C63"/>
  <c r="C85" s="1"/>
  <c r="C57"/>
  <c r="C52"/>
  <c r="C46"/>
  <c r="C35"/>
  <c r="C21"/>
  <c r="C14"/>
  <c r="C6"/>
  <c r="G36" i="107"/>
  <c r="F36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36" s="1"/>
  <c r="D29" i="99"/>
  <c r="C29"/>
  <c r="C6" i="106"/>
  <c r="C12" s="1"/>
  <c r="E22" i="105"/>
  <c r="D22"/>
  <c r="E36" i="100"/>
  <c r="D36"/>
  <c r="G18" i="98"/>
  <c r="F18"/>
  <c r="E18"/>
  <c r="D18"/>
  <c r="C18"/>
  <c r="H17"/>
  <c r="I17" s="1"/>
  <c r="H16"/>
  <c r="H18" s="1"/>
  <c r="G14"/>
  <c r="G19" s="1"/>
  <c r="F14"/>
  <c r="F19" s="1"/>
  <c r="E14"/>
  <c r="E19" s="1"/>
  <c r="D14"/>
  <c r="D19" s="1"/>
  <c r="C14"/>
  <c r="C19" s="1"/>
  <c r="H13"/>
  <c r="I13" s="1"/>
  <c r="H12"/>
  <c r="I12" s="1"/>
  <c r="H11"/>
  <c r="I11" s="1"/>
  <c r="H10"/>
  <c r="I10" s="1"/>
  <c r="H9"/>
  <c r="I9" s="1"/>
  <c r="H8"/>
  <c r="I8" s="1"/>
  <c r="I14" s="1"/>
  <c r="H7"/>
  <c r="H12" i="97"/>
  <c r="G12"/>
  <c r="F12"/>
  <c r="E12"/>
  <c r="H5"/>
  <c r="H19"/>
  <c r="G5"/>
  <c r="G19"/>
  <c r="F5"/>
  <c r="F19"/>
  <c r="E5"/>
  <c r="E19"/>
  <c r="J17" i="96"/>
  <c r="J16"/>
  <c r="I15"/>
  <c r="H15"/>
  <c r="G15"/>
  <c r="F15"/>
  <c r="J15" s="1"/>
  <c r="E15"/>
  <c r="D15"/>
  <c r="J14"/>
  <c r="I13"/>
  <c r="H13"/>
  <c r="G13"/>
  <c r="F13"/>
  <c r="J13" s="1"/>
  <c r="E13"/>
  <c r="D13"/>
  <c r="J12"/>
  <c r="I11"/>
  <c r="H11"/>
  <c r="G11"/>
  <c r="F11"/>
  <c r="J11" s="1"/>
  <c r="E11"/>
  <c r="D11"/>
  <c r="J10"/>
  <c r="J9"/>
  <c r="I8"/>
  <c r="H8"/>
  <c r="G8"/>
  <c r="F8"/>
  <c r="J8"/>
  <c r="E8"/>
  <c r="D8"/>
  <c r="J7"/>
  <c r="J6"/>
  <c r="I5"/>
  <c r="I18"/>
  <c r="H5"/>
  <c r="H18"/>
  <c r="G5"/>
  <c r="G18"/>
  <c r="F5"/>
  <c r="F18"/>
  <c r="E5"/>
  <c r="E18"/>
  <c r="D5"/>
  <c r="D18"/>
  <c r="L32" i="71"/>
  <c r="M32"/>
  <c r="K32"/>
  <c r="C24"/>
  <c r="M24" s="1"/>
  <c r="M23"/>
  <c r="M22"/>
  <c r="M21"/>
  <c r="M20"/>
  <c r="M19"/>
  <c r="M18"/>
  <c r="L20"/>
  <c r="L21"/>
  <c r="L22"/>
  <c r="L23"/>
  <c r="L19"/>
  <c r="L18"/>
  <c r="D24"/>
  <c r="E24"/>
  <c r="F24"/>
  <c r="G24"/>
  <c r="H24"/>
  <c r="I24"/>
  <c r="J24"/>
  <c r="K24"/>
  <c r="L24"/>
  <c r="B24"/>
  <c r="M9"/>
  <c r="M10"/>
  <c r="M11"/>
  <c r="M12"/>
  <c r="M13"/>
  <c r="M14"/>
  <c r="L10"/>
  <c r="L11"/>
  <c r="L12"/>
  <c r="L13"/>
  <c r="L14"/>
  <c r="L9"/>
  <c r="L8"/>
  <c r="L15" s="1"/>
  <c r="C15"/>
  <c r="B15"/>
  <c r="D15"/>
  <c r="E15"/>
  <c r="F15"/>
  <c r="G15"/>
  <c r="H15"/>
  <c r="I15"/>
  <c r="J15"/>
  <c r="K15"/>
  <c r="G5" i="64"/>
  <c r="G24" s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F24"/>
  <c r="E24"/>
  <c r="D24"/>
  <c r="B24"/>
  <c r="F24" i="63"/>
  <c r="G6"/>
  <c r="G7"/>
  <c r="G24" s="1"/>
  <c r="G8"/>
  <c r="G9"/>
  <c r="G10"/>
  <c r="G11"/>
  <c r="G12"/>
  <c r="G13"/>
  <c r="G14"/>
  <c r="G15"/>
  <c r="G16"/>
  <c r="G17"/>
  <c r="G18"/>
  <c r="G19"/>
  <c r="G20"/>
  <c r="G21"/>
  <c r="G22"/>
  <c r="G23"/>
  <c r="G5"/>
  <c r="B24"/>
  <c r="D24"/>
  <c r="E24"/>
  <c r="J5" i="96"/>
  <c r="I7" i="98"/>
  <c r="H14"/>
  <c r="H19" s="1"/>
  <c r="C86" i="95"/>
  <c r="D85"/>
  <c r="D125"/>
  <c r="E145"/>
  <c r="M15" i="71"/>
  <c r="M8"/>
  <c r="H29" i="73"/>
  <c r="D4"/>
  <c r="D4" i="61" s="1"/>
  <c r="C3" i="108"/>
  <c r="C90" s="1"/>
  <c r="E4" i="73"/>
  <c r="E4" i="61" s="1"/>
  <c r="C3" i="111"/>
  <c r="C89" s="1"/>
  <c r="I4" i="61"/>
  <c r="D152" i="1"/>
  <c r="G28" i="73"/>
  <c r="G32" i="61"/>
  <c r="D6" i="76"/>
  <c r="D18"/>
  <c r="C4" i="73"/>
  <c r="G4" i="61" s="1"/>
  <c r="I16" i="98"/>
  <c r="I18" s="1"/>
  <c r="E152" i="1"/>
  <c r="D63" i="115"/>
  <c r="C150" i="112"/>
  <c r="E150"/>
  <c r="D85" i="111"/>
  <c r="D85" i="112"/>
  <c r="D32" i="61"/>
  <c r="C32"/>
  <c r="G31"/>
  <c r="D24" i="76"/>
  <c r="C30" i="61"/>
  <c r="C31" s="1"/>
  <c r="C27" i="73"/>
  <c r="D7" i="76" s="1"/>
  <c r="C28" i="73"/>
  <c r="C4" i="61"/>
  <c r="C30" i="73" l="1"/>
  <c r="D25" i="76"/>
  <c r="E25" s="1"/>
  <c r="D13"/>
  <c r="E8" i="130"/>
  <c r="E51" s="1"/>
  <c r="E68" s="1"/>
  <c r="C21" i="131"/>
  <c r="D8" i="130"/>
  <c r="D51" s="1"/>
  <c r="D68" s="1"/>
  <c r="E125" i="95"/>
  <c r="E146" s="1"/>
  <c r="D146"/>
  <c r="E85"/>
  <c r="D62"/>
  <c r="D86" s="1"/>
  <c r="E62"/>
  <c r="E86" s="1"/>
  <c r="C147" i="3"/>
  <c r="E147"/>
  <c r="D147"/>
  <c r="E87"/>
  <c r="C87"/>
  <c r="D64"/>
  <c r="D88" s="1"/>
  <c r="C64"/>
  <c r="C88" s="1"/>
  <c r="E64"/>
  <c r="E88" s="1"/>
  <c r="D31" i="76"/>
  <c r="E31" s="1"/>
  <c r="E13"/>
  <c r="I32" i="61"/>
  <c r="H32"/>
  <c r="D26" i="76"/>
  <c r="G30" i="73"/>
  <c r="C29"/>
  <c r="D28"/>
  <c r="G29"/>
  <c r="D147" i="108"/>
  <c r="D152"/>
  <c r="C152"/>
  <c r="E152"/>
  <c r="C86"/>
  <c r="C151"/>
  <c r="E86"/>
  <c r="E151"/>
  <c r="E126" i="1"/>
  <c r="C126"/>
  <c r="D126"/>
  <c r="B30" i="76" s="1"/>
  <c r="E30" s="1"/>
  <c r="E62" i="1"/>
  <c r="E86" s="1"/>
  <c r="B20" i="76" s="1"/>
  <c r="D62" i="1"/>
  <c r="D86" s="1"/>
  <c r="B14" i="76" s="1"/>
  <c r="C62" i="1"/>
  <c r="C86" s="1"/>
  <c r="B8" i="76" s="1"/>
  <c r="G4" i="73"/>
  <c r="I4"/>
  <c r="H4"/>
  <c r="C3" i="112"/>
  <c r="C89" s="1"/>
  <c r="D8" i="76"/>
  <c r="C33" i="61"/>
  <c r="G33"/>
  <c r="C151" i="111"/>
  <c r="C85"/>
  <c r="D150"/>
  <c r="D146"/>
  <c r="C151" i="112"/>
  <c r="C85"/>
  <c r="D150"/>
  <c r="D146"/>
  <c r="D19" i="76"/>
  <c r="E19" s="1"/>
  <c r="E28" i="73"/>
  <c r="E33" i="61"/>
  <c r="I33"/>
  <c r="J18" i="96"/>
  <c r="E87" i="113"/>
  <c r="C87" i="115"/>
  <c r="E87"/>
  <c r="D87" i="114"/>
  <c r="B7" i="76"/>
  <c r="E7" s="1"/>
  <c r="C152" i="1"/>
  <c r="B24" i="76"/>
  <c r="C147" i="1"/>
  <c r="B26" i="76" s="1"/>
  <c r="E26" s="1"/>
  <c r="E147" i="1"/>
  <c r="B38" i="76" s="1"/>
  <c r="E38" s="1"/>
  <c r="B36"/>
  <c r="E36" s="1"/>
  <c r="E85" i="111"/>
  <c r="E150"/>
  <c r="E85" i="112"/>
  <c r="E151"/>
  <c r="D151" i="108"/>
  <c r="I19" i="98"/>
  <c r="D33" i="61"/>
  <c r="E24" i="76"/>
  <c r="H4" i="61"/>
  <c r="D147" i="1"/>
  <c r="B32" i="76" s="1"/>
  <c r="E32" s="1"/>
  <c r="D29" i="73"/>
  <c r="E2" i="112"/>
  <c r="E88" i="111"/>
  <c r="E149" s="1"/>
  <c r="C90" i="1"/>
  <c r="E89" i="108"/>
  <c r="E150" s="1"/>
  <c r="E8" i="76" l="1"/>
  <c r="H30" i="73"/>
  <c r="D30"/>
  <c r="D14" i="76"/>
  <c r="E14" s="1"/>
  <c r="D151" i="1"/>
  <c r="C151"/>
  <c r="B12" i="76"/>
  <c r="E12" s="1"/>
  <c r="E151" i="1"/>
  <c r="B6" i="76"/>
  <c r="E6" s="1"/>
  <c r="B18"/>
  <c r="E18" s="1"/>
  <c r="E30" i="73"/>
  <c r="D20" i="76"/>
  <c r="E20" s="1"/>
  <c r="I30" i="73"/>
  <c r="I2"/>
  <c r="I2" i="61" s="1"/>
  <c r="G2" i="63" s="1"/>
  <c r="G2" i="64" s="1"/>
  <c r="M2" i="71" s="1"/>
  <c r="E88" i="112"/>
  <c r="E149" s="1"/>
  <c r="E4" i="3" l="1"/>
  <c r="E4" i="113" s="1"/>
  <c r="E4" i="114" s="1"/>
  <c r="E4" i="115" s="1"/>
  <c r="E4" i="79" s="1"/>
  <c r="E4" i="116" s="1"/>
  <c r="E4" i="117" s="1"/>
  <c r="E4" i="118" s="1"/>
  <c r="E4" i="84" s="1"/>
  <c r="E4" i="119" s="1"/>
  <c r="E4" i="120" s="1"/>
  <c r="E4" i="121" s="1"/>
  <c r="E4" i="122" s="1"/>
  <c r="E4" i="123" s="1"/>
  <c r="E4" i="124" s="1"/>
  <c r="E4" i="125" s="1"/>
  <c r="E4" i="126" s="1"/>
  <c r="E4" i="127" s="1"/>
  <c r="E4" i="128" s="1"/>
  <c r="E4" i="129" s="1"/>
  <c r="G1" i="107" s="1"/>
  <c r="E2" i="95" s="1"/>
  <c r="L28" i="71"/>
  <c r="J1" i="96" l="1"/>
  <c r="H1" i="97" s="1"/>
  <c r="E88" i="95"/>
  <c r="D1" i="99" l="1"/>
  <c r="E1" i="100" s="1"/>
  <c r="H2" i="98"/>
  <c r="C2" i="130" l="1"/>
  <c r="B4" i="131"/>
</calcChain>
</file>

<file path=xl/sharedStrings.xml><?xml version="1.0" encoding="utf-8"?>
<sst xmlns="http://schemas.openxmlformats.org/spreadsheetml/2006/main" count="5338" uniqueCount="763">
  <si>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</si>
  <si>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</si>
  <si>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</si>
  <si>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</si>
  <si>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</si>
  <si>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</si>
  <si>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</si>
  <si>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</si>
  <si>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</si>
  <si>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</si>
  <si>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</si>
  <si>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</si>
  <si>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</si>
  <si>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</si>
  <si>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</si>
  <si>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</si>
  <si>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</si>
  <si>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</si>
  <si>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</si>
  <si>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</si>
  <si>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</si>
  <si>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</si>
  <si>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</si>
  <si>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</si>
  <si>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</si>
  <si>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</si>
  <si>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</si>
  <si>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</si>
  <si>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</si>
  <si>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</si>
  <si>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</si>
  <si>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</si>
  <si>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</si>
  <si>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</si>
  <si>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</si>
  <si>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</si>
  <si>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</si>
  <si>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</si>
  <si>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</si>
  <si>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</si>
  <si>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</si>
  <si>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</si>
  <si>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</si>
  <si>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</si>
  <si>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</si>
  <si>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</si>
  <si>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</si>
  <si>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</si>
  <si>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</si>
  <si>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</si>
  <si>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</si>
  <si>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</si>
  <si>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</si>
  <si>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</si>
  <si>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</si>
  <si>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</si>
  <si>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</si>
  <si>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</si>
  <si>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</si>
  <si>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</si>
  <si>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</si>
  <si>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</si>
  <si>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</si>
  <si>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</si>
  <si>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</si>
  <si>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</si>
  <si>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</si>
  <si>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</si>
  <si>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</si>
  <si>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</si>
  <si>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</si>
  <si>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</si>
  <si>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</si>
  <si>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</si>
  <si>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</si>
  <si>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</si>
  <si>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</si>
  <si>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</si>
  <si>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</si>
  <si>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</si>
  <si>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</si>
  <si>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</si>
  <si>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</si>
  <si>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</si>
  <si>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</si>
  <si>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</si>
  <si>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</si>
  <si>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</si>
  <si>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</si>
  <si>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</si>
  <si>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</si>
  <si>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</si>
  <si>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</si>
  <si>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</si>
  <si>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</si>
  <si>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</si>
  <si>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</si>
  <si>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</si>
  <si>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</si>
  <si>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</si>
  <si>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</si>
  <si>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</si>
  <si>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</si>
  <si>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</si>
  <si>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</si>
  <si>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</si>
  <si>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</si>
  <si>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</si>
  <si>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</si>
  <si>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</si>
  <si>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</si>
  <si>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</si>
  <si>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</si>
  <si>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</si>
  <si>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</si>
  <si>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</si>
  <si>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</si>
  <si>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</si>
  <si>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</si>
  <si>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</si>
  <si>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</si>
  <si>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</si>
  <si>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</si>
  <si>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</si>
  <si>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</si>
  <si>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</si>
  <si>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</si>
  <si>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</si>
  <si>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</si>
  <si>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</si>
  <si>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</si>
  <si>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</si>
  <si>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</si>
  <si>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</si>
  <si>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</si>
  <si>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</si>
  <si>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</si>
  <si>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</si>
  <si>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</si>
  <si>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</si>
  <si>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</si>
  <si>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</si>
  <si>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</si>
  <si>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</si>
  <si>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Feladat megnevezése</t>
  </si>
  <si>
    <t>Költségvetési szerv megnevezése</t>
  </si>
  <si>
    <t>Száma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</si>
  <si>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</si>
  <si>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</si>
  <si>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</si>
  <si>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</si>
  <si>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</si>
  <si>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</si>
  <si>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</si>
  <si>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</si>
  <si>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</si>
  <si>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</si>
  <si>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</si>
  <si>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</si>
  <si>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</si>
  <si>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</si>
  <si>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</si>
  <si>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</si>
  <si>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</si>
  <si>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</si>
  <si>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</si>
  <si>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</si>
  <si>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</si>
  <si>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</si>
  <si>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</si>
  <si>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</si>
  <si>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</si>
  <si>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</si>
  <si>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</si>
  <si>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</si>
  <si>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</si>
  <si>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</si>
  <si>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</si>
  <si>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</si>
  <si>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</si>
  <si>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</si>
  <si>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</si>
  <si>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</si>
  <si>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</si>
  <si>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</si>
  <si>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</si>
  <si>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</si>
  <si>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</si>
  <si>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</si>
  <si>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</si>
  <si>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</si>
  <si>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</si>
  <si>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</si>
  <si>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</si>
  <si>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</si>
  <si>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</si>
  <si>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</si>
  <si>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</si>
  <si>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</si>
  <si>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</si>
  <si>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</si>
  <si>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</si>
  <si>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</si>
  <si>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</si>
  <si>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</si>
  <si>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</si>
  <si>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</si>
  <si>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</si>
  <si>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</si>
  <si>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</si>
  <si>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</si>
  <si>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</si>
  <si>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</si>
  <si>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</si>
  <si>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</si>
  <si>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</si>
  <si>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</si>
  <si>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</si>
  <si>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</si>
  <si>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</si>
  <si>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</si>
  <si>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</si>
  <si>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</si>
  <si>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</si>
  <si>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</si>
  <si>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</si>
  <si>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</si>
  <si>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</si>
  <si>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</si>
  <si>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</si>
  <si>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</si>
  <si>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</si>
  <si>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</si>
  <si>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</si>
  <si>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</si>
  <si>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</si>
  <si>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</si>
  <si>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</si>
  <si>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</si>
  <si>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</si>
  <si>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</si>
  <si>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</si>
  <si>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</si>
  <si>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</si>
  <si>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</si>
  <si>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</si>
  <si>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</si>
  <si>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</si>
  <si>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</si>
  <si>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</si>
  <si>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</si>
  <si>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</si>
  <si>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</si>
  <si>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</si>
  <si>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</si>
  <si>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</si>
  <si>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</si>
  <si>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</si>
  <si>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</si>
  <si>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</si>
  <si>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</si>
  <si>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</si>
  <si>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</si>
  <si>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</si>
  <si>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</si>
  <si>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</si>
  <si>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</si>
  <si>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</si>
  <si>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</si>
  <si>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</si>
  <si>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</si>
  <si>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</si>
  <si>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</si>
  <si>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</si>
  <si>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</si>
  <si>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</si>
  <si>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</si>
  <si>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</si>
  <si>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</si>
  <si>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</si>
  <si>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</si>
  <si>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</si>
  <si>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</si>
  <si>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</si>
  <si>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</si>
  <si>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</si>
  <si>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</si>
  <si>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</si>
  <si>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</si>
  <si>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</si>
  <si>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</si>
  <si>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</si>
  <si>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</si>
  <si>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</si>
  <si>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</si>
  <si>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</si>
  <si>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</si>
  <si>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</si>
  <si>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</si>
  <si>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</si>
  <si>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</si>
  <si>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</si>
  <si>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</si>
  <si>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</si>
  <si>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</si>
  <si>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</si>
  <si>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</si>
  <si>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</si>
  <si>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</si>
  <si>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</si>
  <si>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</si>
  <si>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</si>
  <si>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</si>
  <si>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</si>
  <si>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</si>
  <si>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</si>
  <si>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</si>
  <si>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</si>
  <si>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</si>
  <si>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</si>
  <si>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</si>
  <si>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</si>
  <si>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</si>
  <si>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</si>
  <si>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</si>
  <si>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</si>
  <si>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</si>
  <si>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</si>
  <si>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</si>
  <si>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</si>
  <si>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</si>
  <si>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</si>
  <si>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</si>
  <si>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</si>
  <si>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</si>
  <si>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</si>
  <si>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</si>
  <si>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</si>
  <si>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</si>
  <si>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</si>
  <si>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</si>
  <si>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</si>
  <si>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</si>
  <si>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</si>
  <si>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</si>
  <si>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</si>
  <si>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</si>
  <si>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</si>
  <si>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</si>
  <si>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</si>
  <si>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</si>
  <si>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</si>
  <si>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</si>
  <si>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</si>
  <si>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</si>
  <si>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</si>
  <si>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</si>
  <si>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</si>
  <si>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</si>
  <si>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</si>
  <si>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</si>
  <si>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</si>
  <si>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</si>
  <si>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</si>
  <si>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</si>
  <si>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</si>
  <si>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</si>
  <si>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</si>
  <si>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</si>
  <si>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</si>
  <si>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</si>
  <si>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</si>
  <si>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</si>
  <si>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</si>
  <si>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</si>
  <si>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</si>
  <si>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</si>
  <si>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11.3.</t>
  </si>
  <si>
    <t>Befektetési célú belföldi értékpapírok beváltása,  értékesítése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</si>
  <si>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</si>
  <si>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</si>
  <si>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</si>
  <si>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</si>
  <si>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</si>
  <si>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</si>
  <si>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</si>
  <si>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</si>
  <si>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</si>
  <si>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</si>
  <si>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</si>
  <si>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</si>
  <si>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</si>
  <si>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</si>
  <si>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</si>
  <si>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</si>
  <si>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</si>
  <si>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</si>
  <si>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</si>
  <si>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</si>
  <si>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</si>
  <si>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</si>
  <si>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</si>
  <si>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</si>
  <si>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</si>
  <si>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</si>
  <si>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</si>
  <si>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</si>
  <si>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</si>
  <si>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</si>
  <si>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</si>
  <si>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</si>
  <si>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</si>
  <si>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</si>
  <si>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</si>
  <si>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</si>
  <si>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</si>
  <si>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</si>
  <si>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</si>
  <si>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</si>
  <si>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</si>
  <si>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</si>
  <si>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</si>
  <si>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</si>
  <si>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</si>
  <si>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</si>
  <si>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</si>
  <si>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</si>
  <si>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</si>
  <si>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</si>
  <si>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</si>
  <si>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</si>
  <si>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</si>
  <si>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</si>
  <si>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</si>
  <si>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</si>
  <si>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</si>
  <si>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</si>
  <si>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</si>
  <si>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</si>
  <si>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</si>
  <si>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</si>
  <si>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</si>
  <si>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</si>
  <si>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</si>
  <si>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</si>
  <si>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</si>
  <si>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</si>
  <si>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</si>
  <si>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</si>
  <si>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</si>
  <si>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</si>
  <si>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</si>
  <si>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</si>
  <si>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</si>
  <si>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</si>
  <si>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</si>
  <si>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</si>
  <si>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</si>
  <si>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</si>
  <si>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</si>
  <si>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</si>
  <si>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</si>
  <si>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</si>
  <si>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</si>
  <si>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</si>
  <si>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</si>
  <si>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</si>
  <si>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</si>
  <si>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</si>
  <si>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</si>
  <si>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</si>
  <si>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</si>
  <si>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</si>
  <si>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</si>
  <si>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</si>
  <si>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</si>
  <si>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</si>
  <si>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</si>
  <si>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</si>
  <si>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</si>
  <si>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</si>
  <si>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</si>
  <si>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</si>
  <si>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</si>
  <si>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</si>
  <si>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</si>
  <si>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</si>
  <si>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</si>
  <si>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</si>
  <si>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</si>
  <si>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</si>
  <si>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</si>
  <si>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</si>
  <si>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</si>
  <si>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</si>
  <si>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</si>
  <si>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</si>
  <si>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</si>
  <si>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</si>
  <si>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</si>
  <si>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</si>
  <si>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</si>
  <si>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</si>
  <si>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</si>
  <si>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</si>
  <si>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</si>
  <si>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</si>
  <si>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</si>
  <si>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</si>
  <si>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</si>
  <si>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</si>
  <si>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</si>
  <si>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</si>
  <si>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</si>
  <si>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</si>
  <si>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</si>
  <si>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</si>
  <si>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</si>
  <si>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</si>
  <si>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</si>
  <si>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</si>
  <si>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</si>
  <si>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</si>
  <si>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</si>
  <si>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</si>
  <si>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</si>
  <si>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</si>
  <si>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</si>
  <si>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</si>
  <si>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</si>
  <si>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</si>
  <si>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</si>
  <si>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</si>
  <si>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</si>
  <si>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</si>
  <si>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</si>
  <si>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</si>
  <si>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</si>
  <si>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</si>
  <si>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</si>
  <si>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</si>
  <si>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</si>
  <si>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</si>
  <si>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</si>
  <si>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</si>
  <si>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</si>
  <si>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</si>
  <si>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</si>
  <si>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</si>
  <si>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</si>
  <si>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</si>
  <si>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</si>
  <si>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</si>
  <si>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</si>
  <si>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</si>
  <si>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</si>
  <si>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</si>
  <si>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</si>
  <si>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</si>
  <si>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</si>
  <si>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</si>
  <si>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</si>
  <si>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</si>
  <si>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</si>
  <si>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</si>
  <si>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</si>
  <si>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</si>
  <si>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</si>
  <si>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</si>
  <si>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</si>
  <si>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</si>
  <si>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</si>
  <si>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</si>
  <si>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</si>
  <si>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</si>
  <si>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</si>
  <si>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</si>
  <si>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</si>
  <si>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</si>
  <si>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</si>
  <si>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</si>
  <si>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</si>
  <si>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</si>
  <si>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</si>
  <si>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</si>
  <si>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</si>
  <si>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</si>
  <si>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</si>
  <si>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</si>
  <si>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</si>
  <si>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</si>
  <si>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</si>
  <si>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</si>
  <si>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</si>
  <si>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</si>
  <si>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</si>
  <si>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</si>
  <si>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</si>
  <si>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</si>
  <si>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</si>
  <si>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</si>
  <si>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</si>
  <si>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</si>
  <si>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</si>
  <si>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</si>
  <si>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</si>
  <si>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</si>
  <si>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</si>
  <si>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</si>
  <si>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</si>
  <si>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</si>
  <si>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</si>
  <si>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</si>
  <si>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</si>
  <si>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</si>
  <si>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</si>
  <si>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</si>
  <si>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</si>
  <si>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</si>
  <si>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</si>
  <si>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</si>
  <si>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</si>
  <si>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</si>
  <si>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</si>
  <si>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</si>
  <si>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</si>
  <si>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</si>
  <si>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</si>
  <si>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</si>
  <si>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</si>
  <si>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</si>
  <si>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</si>
  <si>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</si>
  <si>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</si>
  <si>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</si>
  <si>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</si>
  <si>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</si>
  <si>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</si>
  <si>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</si>
  <si>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</si>
  <si>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</si>
  <si>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</si>
  <si>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</si>
  <si>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</si>
  <si>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</si>
  <si>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</si>
  <si>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</si>
  <si>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</si>
  <si>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</si>
  <si>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</si>
  <si>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</si>
  <si>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</si>
  <si>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</si>
  <si>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</si>
  <si>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</si>
  <si>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</si>
  <si>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</si>
  <si>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</si>
  <si>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</si>
  <si>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</si>
  <si>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</si>
  <si>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</si>
  <si>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</si>
  <si>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</si>
  <si>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</si>
  <si>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</si>
  <si>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</si>
  <si>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</si>
  <si>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</si>
  <si>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</si>
  <si>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</si>
  <si>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</si>
  <si>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</si>
  <si>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</si>
  <si>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</si>
  <si>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</si>
  <si>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</si>
  <si>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</si>
  <si>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</si>
  <si>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</si>
  <si>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</si>
  <si>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</si>
  <si>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</si>
  <si>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</si>
  <si>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</si>
  <si>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</si>
  <si>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</si>
  <si>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</si>
  <si>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</si>
  <si>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</si>
  <si>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</si>
  <si>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</si>
  <si>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</si>
  <si>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</si>
  <si>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</si>
  <si>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</si>
  <si>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</si>
  <si>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</si>
  <si>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</si>
  <si>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</si>
  <si>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</si>
  <si>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</si>
  <si>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</si>
  <si>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</si>
  <si>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</si>
  <si>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</si>
  <si>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</si>
  <si>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</si>
  <si>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</si>
  <si>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</si>
  <si>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</si>
  <si>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</si>
  <si>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</si>
  <si>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</si>
  <si>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</si>
  <si>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</si>
  <si>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</si>
  <si>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</si>
  <si>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</si>
  <si>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</si>
  <si>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</si>
  <si>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</si>
  <si>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</si>
  <si>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</si>
  <si>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</si>
  <si>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</si>
  <si>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</si>
  <si>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</si>
  <si>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</si>
  <si>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</si>
  <si>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</si>
  <si>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</si>
  <si>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</si>
  <si>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</si>
  <si>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</si>
  <si>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</si>
  <si>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</si>
  <si>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Forintban!</t>
  </si>
  <si>
    <t>Értéke
(Ft)</t>
  </si>
  <si>
    <t>Összeg  (Ft )</t>
  </si>
  <si>
    <t>Bruttó  hiány:</t>
  </si>
  <si>
    <t>Bruttó  többlet:</t>
  </si>
  <si>
    <t>2017.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</si>
  <si>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</si>
  <si>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</si>
  <si>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</si>
  <si>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t>1.7</t>
  </si>
  <si>
    <t>Elszámolásból származó bevételek</t>
  </si>
  <si>
    <t>Kommunális adó</t>
  </si>
  <si>
    <t>Gépjárműadó</t>
  </si>
  <si>
    <t>Településrendezési terv</t>
  </si>
  <si>
    <t>Mobilgarázs</t>
  </si>
  <si>
    <t>Település arculati kézikönyv</t>
  </si>
  <si>
    <t>Egyéb eszközök,jármű beszerzés</t>
  </si>
  <si>
    <t>Elszámolásból származó bevétel</t>
  </si>
  <si>
    <t>Bosta Község Önkormányzata</t>
  </si>
  <si>
    <t>Elszámolásbó származó bevételek</t>
  </si>
  <si>
    <t>Pécsi Többcélú Agglomerizációs Társulás</t>
  </si>
  <si>
    <t>működési</t>
  </si>
  <si>
    <t>Szociális kölcsön</t>
  </si>
  <si>
    <t>Magánszemélynek adott támogatás</t>
  </si>
  <si>
    <t>Alapítványnak,egyesületnek adott támogatás</t>
  </si>
  <si>
    <t xml:space="preserve">Államháztartáson belüli megelőlegezések 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</si>
</sst>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__;\-#,###__"/>
    <numFmt numFmtId="169" formatCode="00"/>
    <numFmt numFmtId="170" formatCode="#,###\ _F_t;\-#,###\ _F_t"/>
    <numFmt numFmtId="171" formatCode="#,###__"/>
  </numFmts>
  <fonts count="6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b/>
      <sz val="7"/>
      <name val="Times New Roman"/>
      <family val="1"/>
    </font>
    <font>
      <b/>
      <i/>
      <sz val="7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9" fontId="1" fillId="0" borderId="0" applyFont="0" applyFill="0" applyBorder="0" applyAlignment="0" applyProtection="0"/>
  </cellStyleXfs>
  <cellXfs count="843">
    <xf numFmtId="0" fontId="0" fillId="0" borderId="0" xfId="0"/>
    <xf numFmtId="0" fontId="0" fillId="0" borderId="0" xfId="0" applyFill="1" applyAlignment="1">
      <alignment vertical="center" wrapText="1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4" xfId="0" applyNumberFormat="1" applyFill="1" applyBorder="1" applyAlignment="1" applyProtection="1">
      <alignment horizontal="center" vertical="center" wrapText="1"/>
      <protection locked="0"/>
    </xf>
    <xf numFmtId="164" fontId="1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</xf>
    <xf numFmtId="164" fontId="17" fillId="0" borderId="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17" fillId="2" borderId="6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6" fillId="0" borderId="1" xfId="0" applyNumberFormat="1" applyFont="1" applyFill="1" applyBorder="1" applyAlignment="1" applyProtection="1">
      <alignment vertical="center"/>
      <protection locked="0"/>
    </xf>
    <xf numFmtId="164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64" fontId="25" fillId="0" borderId="9" xfId="0" applyNumberFormat="1" applyFont="1" applyFill="1" applyBorder="1" applyAlignment="1" applyProtection="1">
      <alignment vertical="center"/>
    </xf>
    <xf numFmtId="0" fontId="26" fillId="0" borderId="5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/>
    </xf>
    <xf numFmtId="164" fontId="25" fillId="0" borderId="7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29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4" fontId="31" fillId="0" borderId="11" xfId="6" applyNumberFormat="1" applyFont="1" applyFill="1" applyBorder="1" applyAlignment="1" applyProtection="1">
      <alignment vertical="center"/>
    </xf>
    <xf numFmtId="164" fontId="31" fillId="0" borderId="11" xfId="6" applyNumberFormat="1" applyFont="1" applyFill="1" applyBorder="1" applyAlignment="1" applyProtection="1"/>
    <xf numFmtId="0" fontId="7" fillId="0" borderId="12" xfId="6" applyFont="1" applyFill="1" applyBorder="1" applyAlignment="1" applyProtection="1">
      <alignment horizontal="center" vertical="center" wrapText="1"/>
    </xf>
    <xf numFmtId="0" fontId="7" fillId="0" borderId="13" xfId="6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  <protection locked="0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 wrapText="1"/>
    </xf>
    <xf numFmtId="49" fontId="26" fillId="0" borderId="20" xfId="0" applyNumberFormat="1" applyFont="1" applyFill="1" applyBorder="1" applyAlignment="1">
      <alignment horizontal="left" vertical="center"/>
    </xf>
    <xf numFmtId="49" fontId="29" fillId="0" borderId="21" xfId="0" quotePrefix="1" applyNumberFormat="1" applyFont="1" applyFill="1" applyBorder="1" applyAlignment="1">
      <alignment horizontal="left" vertical="center" indent="1"/>
    </xf>
    <xf numFmtId="49" fontId="26" fillId="0" borderId="21" xfId="0" applyNumberFormat="1" applyFont="1" applyFill="1" applyBorder="1" applyAlignment="1">
      <alignment horizontal="left" vertical="center"/>
    </xf>
    <xf numFmtId="49" fontId="26" fillId="0" borderId="22" xfId="0" applyNumberFormat="1" applyFont="1" applyFill="1" applyBorder="1" applyAlignment="1" applyProtection="1">
      <alignment horizontal="left" vertical="center"/>
      <protection locked="0"/>
    </xf>
    <xf numFmtId="49" fontId="25" fillId="0" borderId="23" xfId="0" applyNumberFormat="1" applyFont="1" applyFill="1" applyBorder="1" applyAlignment="1" applyProtection="1">
      <alignment horizontal="left" vertical="center" indent="1"/>
      <protection locked="0"/>
    </xf>
    <xf numFmtId="49" fontId="25" fillId="0" borderId="24" xfId="0" applyNumberFormat="1" applyFont="1" applyFill="1" applyBorder="1" applyAlignment="1" applyProtection="1">
      <alignment vertical="center"/>
      <protection locked="0"/>
    </xf>
    <xf numFmtId="49" fontId="25" fillId="0" borderId="24" xfId="0" applyNumberFormat="1" applyFont="1" applyFill="1" applyBorder="1" applyAlignment="1" applyProtection="1">
      <alignment horizontal="right" vertical="center"/>
      <protection locked="0"/>
    </xf>
    <xf numFmtId="3" fontId="18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1" xfId="0" applyNumberFormat="1" applyFont="1" applyFill="1" applyBorder="1" applyAlignment="1" applyProtection="1">
      <alignment vertical="center"/>
      <protection locked="0"/>
    </xf>
    <xf numFmtId="49" fontId="25" fillId="0" borderId="11" xfId="0" applyNumberFormat="1" applyFont="1" applyFill="1" applyBorder="1" applyAlignment="1" applyProtection="1">
      <alignment horizontal="right" vertical="center"/>
      <protection locked="0"/>
    </xf>
    <xf numFmtId="3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5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 applyProtection="1">
      <alignment horizontal="left" vertical="center"/>
      <protection locked="0"/>
    </xf>
    <xf numFmtId="49" fontId="26" fillId="0" borderId="5" xfId="0" applyNumberFormat="1" applyFont="1" applyFill="1" applyBorder="1" applyAlignment="1" applyProtection="1">
      <alignment horizontal="left" vertical="center"/>
      <protection locked="0"/>
    </xf>
    <xf numFmtId="167" fontId="17" fillId="0" borderId="17" xfId="0" applyNumberFormat="1" applyFont="1" applyFill="1" applyBorder="1" applyAlignment="1">
      <alignment horizontal="left" vertical="center" wrapText="1" indent="1"/>
    </xf>
    <xf numFmtId="167" fontId="39" fillId="0" borderId="0" xfId="0" applyNumberFormat="1" applyFont="1" applyFill="1" applyBorder="1" applyAlignment="1">
      <alignment horizontal="left" vertical="center" wrapText="1"/>
    </xf>
    <xf numFmtId="164" fontId="25" fillId="0" borderId="17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164" fontId="18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Border="1" applyAlignment="1" applyProtection="1">
      <alignment horizontal="right" vertical="center" wrapText="1" indent="1"/>
    </xf>
    <xf numFmtId="164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</xf>
    <xf numFmtId="0" fontId="17" fillId="0" borderId="29" xfId="0" applyFont="1" applyFill="1" applyBorder="1" applyAlignment="1" applyProtection="1">
      <alignment horizontal="center" vertical="center" wrapText="1"/>
    </xf>
    <xf numFmtId="3" fontId="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0" xfId="0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33" xfId="0" applyNumberFormat="1" applyFont="1" applyFill="1" applyBorder="1" applyAlignment="1" applyProtection="1">
      <alignment horizontal="centerContinuous" vertical="center"/>
    </xf>
    <xf numFmtId="164" fontId="7" fillId="0" borderId="34" xfId="0" applyNumberFormat="1" applyFont="1" applyFill="1" applyBorder="1" applyAlignment="1" applyProtection="1">
      <alignment horizontal="centerContinuous" vertical="center"/>
    </xf>
    <xf numFmtId="164" fontId="7" fillId="0" borderId="35" xfId="0" applyNumberFormat="1" applyFont="1" applyFill="1" applyBorder="1" applyAlignment="1" applyProtection="1">
      <alignment horizontal="centerContinuous" vertical="center"/>
    </xf>
    <xf numFmtId="164" fontId="42" fillId="0" borderId="0" xfId="0" applyNumberFormat="1" applyFont="1" applyFill="1" applyAlignment="1">
      <alignment vertical="center"/>
    </xf>
    <xf numFmtId="164" fontId="7" fillId="0" borderId="14" xfId="0" applyNumberFormat="1" applyFont="1" applyFill="1" applyBorder="1" applyAlignment="1" applyProtection="1">
      <alignment horizontal="center" vertical="center"/>
    </xf>
    <xf numFmtId="164" fontId="7" fillId="0" borderId="36" xfId="0" applyNumberFormat="1" applyFont="1" applyFill="1" applyBorder="1" applyAlignment="1" applyProtection="1">
      <alignment horizontal="center" vertical="center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>
      <alignment horizontal="center" vertical="center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37" xfId="0" applyNumberFormat="1" applyFont="1" applyFill="1" applyBorder="1" applyAlignment="1" applyProtection="1">
      <alignment horizontal="right" vertical="center" wrapText="1" indent="1"/>
    </xf>
    <xf numFmtId="164" fontId="25" fillId="0" borderId="27" xfId="0" applyNumberFormat="1" applyFont="1" applyFill="1" applyBorder="1" applyAlignment="1" applyProtection="1">
      <alignment horizontal="left" vertical="center" wrapText="1" indent="1"/>
    </xf>
    <xf numFmtId="1" fontId="28" fillId="2" borderId="27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25" fillId="0" borderId="33" xfId="0" applyNumberFormat="1" applyFont="1" applyFill="1" applyBorder="1" applyAlignment="1" applyProtection="1">
      <alignment vertical="center" wrapText="1"/>
    </xf>
    <xf numFmtId="164" fontId="25" fillId="0" borderId="38" xfId="0" applyNumberFormat="1" applyFont="1" applyFill="1" applyBorder="1" applyAlignment="1" applyProtection="1">
      <alignment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9" xfId="0" applyNumberFormat="1" applyFont="1" applyFill="1" applyBorder="1" applyAlignment="1" applyProtection="1">
      <alignment vertical="center" wrapText="1"/>
    </xf>
    <xf numFmtId="164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39" xfId="0" applyNumberFormat="1" applyFont="1" applyFill="1" applyBorder="1" applyAlignment="1" applyProtection="1">
      <alignment vertical="center" wrapText="1"/>
    </xf>
    <xf numFmtId="164" fontId="17" fillId="0" borderId="1" xfId="0" applyNumberFormat="1" applyFont="1" applyFill="1" applyBorder="1" applyAlignment="1" applyProtection="1">
      <alignment horizontal="left" vertical="center" wrapText="1" indent="1"/>
    </xf>
    <xf numFmtId="164" fontId="17" fillId="0" borderId="4" xfId="0" applyNumberFormat="1" applyFont="1" applyFill="1" applyBorder="1" applyAlignment="1" applyProtection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2" borderId="2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vertical="center" wrapText="1"/>
    </xf>
    <xf numFmtId="164" fontId="25" fillId="0" borderId="40" xfId="0" applyNumberFormat="1" applyFont="1" applyFill="1" applyBorder="1" applyAlignment="1" applyProtection="1">
      <alignment vertical="center" wrapText="1"/>
    </xf>
    <xf numFmtId="1" fontId="13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40" xfId="0" applyNumberFormat="1" applyFont="1" applyFill="1" applyBorder="1" applyAlignment="1" applyProtection="1">
      <alignment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 indent="1"/>
    </xf>
    <xf numFmtId="164" fontId="17" fillId="0" borderId="6" xfId="0" applyNumberFormat="1" applyFont="1" applyFill="1" applyBorder="1" applyAlignment="1" applyProtection="1">
      <alignment horizontal="left" vertical="center" wrapText="1" indent="1"/>
    </xf>
    <xf numFmtId="1" fontId="18" fillId="2" borderId="41" xfId="0" applyNumberFormat="1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 wrapText="1"/>
    </xf>
    <xf numFmtId="164" fontId="25" fillId="0" borderId="41" xfId="0" applyNumberFormat="1" applyFont="1" applyFill="1" applyBorder="1" applyAlignment="1" applyProtection="1">
      <alignment vertical="center" wrapText="1"/>
    </xf>
    <xf numFmtId="164" fontId="25" fillId="0" borderId="17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36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 wrapText="1"/>
    </xf>
    <xf numFmtId="164" fontId="7" fillId="0" borderId="41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64" fontId="42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right" vertical="center" wrapText="1" indent="1"/>
    </xf>
    <xf numFmtId="164" fontId="17" fillId="0" borderId="17" xfId="0" applyNumberFormat="1" applyFont="1" applyFill="1" applyBorder="1" applyAlignment="1">
      <alignment horizontal="left" vertical="center" wrapText="1" indent="1"/>
    </xf>
    <xf numFmtId="164" fontId="13" fillId="2" borderId="17" xfId="0" applyNumberFormat="1" applyFont="1" applyFill="1" applyBorder="1" applyAlignment="1">
      <alignment horizontal="left" vertical="center" wrapText="1" indent="2"/>
    </xf>
    <xf numFmtId="164" fontId="13" fillId="2" borderId="30" xfId="0" applyNumberFormat="1" applyFont="1" applyFill="1" applyBorder="1" applyAlignment="1">
      <alignment horizontal="left" vertical="center" wrapText="1" indent="2"/>
    </xf>
    <xf numFmtId="164" fontId="17" fillId="0" borderId="8" xfId="0" applyNumberFormat="1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 wrapText="1"/>
    </xf>
    <xf numFmtId="164" fontId="17" fillId="0" borderId="7" xfId="0" applyNumberFormat="1" applyFont="1" applyFill="1" applyBorder="1" applyAlignment="1">
      <alignment vertical="center" wrapText="1"/>
    </xf>
    <xf numFmtId="164" fontId="17" fillId="0" borderId="3" xfId="0" applyNumberFormat="1" applyFont="1" applyFill="1" applyBorder="1" applyAlignment="1">
      <alignment horizontal="right" vertical="center" wrapText="1" indent="1"/>
    </xf>
    <xf numFmtId="164" fontId="18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39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3" xfId="0" applyNumberFormat="1" applyFont="1" applyFill="1" applyBorder="1" applyAlignment="1" applyProtection="1">
      <alignment vertical="center" wrapText="1"/>
      <protection locked="0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164" fontId="13" fillId="2" borderId="17" xfId="0" applyNumberFormat="1" applyFont="1" applyFill="1" applyBorder="1" applyAlignment="1">
      <alignment horizontal="right" vertical="center" wrapText="1" indent="2"/>
    </xf>
    <xf numFmtId="164" fontId="13" fillId="2" borderId="30" xfId="0" applyNumberFormat="1" applyFont="1" applyFill="1" applyBorder="1" applyAlignment="1">
      <alignment horizontal="right" vertical="center" wrapText="1" indent="2"/>
    </xf>
    <xf numFmtId="0" fontId="7" fillId="0" borderId="6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64" fontId="26" fillId="0" borderId="15" xfId="0" applyNumberFormat="1" applyFont="1" applyFill="1" applyBorder="1" applyAlignment="1" applyProtection="1">
      <alignment vertical="center"/>
      <protection locked="0"/>
    </xf>
    <xf numFmtId="164" fontId="25" fillId="0" borderId="15" xfId="0" applyNumberFormat="1" applyFont="1" applyFill="1" applyBorder="1" applyAlignment="1" applyProtection="1">
      <alignment vertical="center"/>
    </xf>
    <xf numFmtId="164" fontId="26" fillId="0" borderId="16" xfId="0" applyNumberFormat="1" applyFont="1" applyFill="1" applyBorder="1" applyAlignment="1" applyProtection="1">
      <alignment vertical="center"/>
      <protection locked="0"/>
    </xf>
    <xf numFmtId="0" fontId="26" fillId="0" borderId="42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  <protection locked="0"/>
    </xf>
    <xf numFmtId="164" fontId="26" fillId="0" borderId="12" xfId="0" applyNumberFormat="1" applyFont="1" applyFill="1" applyBorder="1" applyAlignment="1" applyProtection="1">
      <alignment vertical="center"/>
      <protection locked="0"/>
    </xf>
    <xf numFmtId="164" fontId="26" fillId="0" borderId="36" xfId="0" applyNumberFormat="1" applyFont="1" applyFill="1" applyBorder="1" applyAlignment="1" applyProtection="1">
      <alignment vertical="center"/>
      <protection locked="0"/>
    </xf>
    <xf numFmtId="164" fontId="25" fillId="0" borderId="41" xfId="0" applyNumberFormat="1" applyFont="1" applyFill="1" applyBorder="1" applyAlignment="1" applyProtection="1">
      <alignment vertical="center"/>
    </xf>
    <xf numFmtId="164" fontId="25" fillId="0" borderId="13" xfId="0" applyNumberFormat="1" applyFont="1" applyFill="1" applyBorder="1" applyAlignment="1" applyProtection="1">
      <alignment vertical="center"/>
    </xf>
    <xf numFmtId="164" fontId="27" fillId="0" borderId="6" xfId="0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 applyProtection="1">
      <alignment horizontal="right" vertical="center" wrapText="1" indent="1"/>
    </xf>
    <xf numFmtId="0" fontId="23" fillId="0" borderId="43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 applyProtection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8"/>
      <protection locked="0"/>
    </xf>
    <xf numFmtId="0" fontId="26" fillId="0" borderId="42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45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right" vertical="center" indent="1"/>
    </xf>
    <xf numFmtId="0" fontId="26" fillId="0" borderId="27" xfId="0" applyFont="1" applyFill="1" applyBorder="1" applyAlignment="1" applyProtection="1">
      <alignment horizontal="left" vertical="center" indent="1"/>
      <protection locked="0"/>
    </xf>
    <xf numFmtId="3" fontId="26" fillId="0" borderId="33" xfId="0" applyNumberFormat="1" applyFont="1" applyFill="1" applyBorder="1" applyAlignment="1" applyProtection="1">
      <alignment horizontal="right" vertical="center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0" fontId="26" fillId="0" borderId="3" xfId="0" applyFont="1" applyFill="1" applyBorder="1" applyAlignment="1">
      <alignment horizontal="right" vertical="center" indent="1"/>
    </xf>
    <xf numFmtId="0" fontId="26" fillId="0" borderId="1" xfId="0" applyFont="1" applyFill="1" applyBorder="1" applyAlignment="1" applyProtection="1">
      <alignment horizontal="left" vertical="center" indent="1"/>
      <protection locked="0"/>
    </xf>
    <xf numFmtId="3" fontId="26" fillId="0" borderId="15" xfId="0" applyNumberFormat="1" applyFont="1" applyFill="1" applyBorder="1" applyAlignment="1" applyProtection="1">
      <alignment horizontal="right" vertical="center"/>
      <protection locked="0"/>
    </xf>
    <xf numFmtId="3" fontId="26" fillId="0" borderId="9" xfId="0" applyNumberFormat="1" applyFont="1" applyFill="1" applyBorder="1" applyAlignment="1" applyProtection="1">
      <alignment horizontal="right" vertical="center"/>
      <protection locked="0"/>
    </xf>
    <xf numFmtId="0" fontId="26" fillId="0" borderId="5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16" xfId="0" applyNumberFormat="1" applyFont="1" applyFill="1" applyBorder="1" applyAlignment="1" applyProtection="1">
      <alignment horizontal="right" vertical="center"/>
      <protection locked="0"/>
    </xf>
    <xf numFmtId="3" fontId="26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vertical="center"/>
    </xf>
    <xf numFmtId="164" fontId="25" fillId="0" borderId="6" xfId="0" applyNumberFormat="1" applyFont="1" applyFill="1" applyBorder="1" applyAlignment="1">
      <alignment vertical="center" wrapText="1"/>
    </xf>
    <xf numFmtId="164" fontId="25" fillId="0" borderId="7" xfId="0" applyNumberFormat="1" applyFont="1" applyFill="1" applyBorder="1" applyAlignment="1">
      <alignment vertical="center" wrapText="1"/>
    </xf>
    <xf numFmtId="0" fontId="41" fillId="0" borderId="0" xfId="8" applyFill="1"/>
    <xf numFmtId="0" fontId="23" fillId="0" borderId="0" xfId="8" applyFont="1" applyFill="1"/>
    <xf numFmtId="0" fontId="41" fillId="0" borderId="0" xfId="8" applyFont="1" applyFill="1"/>
    <xf numFmtId="3" fontId="41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42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/>
    </xf>
    <xf numFmtId="49" fontId="17" fillId="0" borderId="13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69" fontId="18" fillId="0" borderId="28" xfId="7" applyNumberFormat="1" applyFont="1" applyFill="1" applyBorder="1" applyAlignment="1" applyProtection="1">
      <alignment horizontal="center" vertical="center"/>
    </xf>
    <xf numFmtId="170" fontId="18" fillId="0" borderId="50" xfId="7" applyNumberFormat="1" applyFont="1" applyFill="1" applyBorder="1" applyAlignment="1" applyProtection="1">
      <alignment vertical="center"/>
      <protection locked="0"/>
    </xf>
    <xf numFmtId="169" fontId="18" fillId="0" borderId="1" xfId="7" applyNumberFormat="1" applyFont="1" applyFill="1" applyBorder="1" applyAlignment="1" applyProtection="1">
      <alignment horizontal="center" vertical="center"/>
    </xf>
    <xf numFmtId="170" fontId="18" fillId="0" borderId="9" xfId="7" applyNumberFormat="1" applyFont="1" applyFill="1" applyBorder="1" applyAlignment="1" applyProtection="1">
      <alignment vertical="center"/>
      <protection locked="0"/>
    </xf>
    <xf numFmtId="170" fontId="17" fillId="0" borderId="9" xfId="7" applyNumberFormat="1" applyFont="1" applyFill="1" applyBorder="1" applyAlignment="1" applyProtection="1">
      <alignment vertical="center"/>
    </xf>
    <xf numFmtId="0" fontId="17" fillId="0" borderId="42" xfId="7" applyFont="1" applyFill="1" applyBorder="1" applyAlignment="1" applyProtection="1">
      <alignment horizontal="left" vertical="center" wrapText="1"/>
    </xf>
    <xf numFmtId="169" fontId="18" fillId="0" borderId="12" xfId="7" applyNumberFormat="1" applyFont="1" applyFill="1" applyBorder="1" applyAlignment="1" applyProtection="1">
      <alignment horizontal="center" vertical="center"/>
    </xf>
    <xf numFmtId="170" fontId="17" fillId="0" borderId="13" xfId="7" applyNumberFormat="1" applyFont="1" applyFill="1" applyBorder="1" applyAlignment="1" applyProtection="1">
      <alignment vertical="center"/>
    </xf>
    <xf numFmtId="0" fontId="41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8" xfId="8" applyFont="1" applyFill="1" applyBorder="1" applyAlignment="1">
      <alignment horizontal="center" vertical="center"/>
    </xf>
    <xf numFmtId="0" fontId="22" fillId="0" borderId="6" xfId="8" applyFont="1" applyFill="1" applyBorder="1" applyAlignment="1">
      <alignment horizontal="center" vertical="center" wrapText="1"/>
    </xf>
    <xf numFmtId="0" fontId="22" fillId="0" borderId="7" xfId="8" applyFont="1" applyFill="1" applyBorder="1" applyAlignment="1">
      <alignment horizontal="center" vertical="center" wrapText="1"/>
    </xf>
    <xf numFmtId="0" fontId="23" fillId="0" borderId="25" xfId="8" applyFont="1" applyFill="1" applyBorder="1" applyAlignment="1" applyProtection="1">
      <alignment horizontal="left" indent="1"/>
      <protection locked="0"/>
    </xf>
    <xf numFmtId="0" fontId="23" fillId="0" borderId="28" xfId="8" applyFont="1" applyFill="1" applyBorder="1" applyAlignment="1">
      <alignment horizontal="right" indent="1"/>
    </xf>
    <xf numFmtId="3" fontId="23" fillId="0" borderId="28" xfId="8" applyNumberFormat="1" applyFont="1" applyFill="1" applyBorder="1" applyProtection="1">
      <protection locked="0"/>
    </xf>
    <xf numFmtId="3" fontId="23" fillId="0" borderId="50" xfId="8" applyNumberFormat="1" applyFont="1" applyFill="1" applyBorder="1" applyProtection="1">
      <protection locked="0"/>
    </xf>
    <xf numFmtId="0" fontId="23" fillId="0" borderId="3" xfId="8" applyFont="1" applyFill="1" applyBorder="1" applyAlignment="1" applyProtection="1">
      <alignment horizontal="left" indent="1"/>
      <protection locked="0"/>
    </xf>
    <xf numFmtId="0" fontId="23" fillId="0" borderId="1" xfId="8" applyFont="1" applyFill="1" applyBorder="1" applyAlignment="1">
      <alignment horizontal="right" indent="1"/>
    </xf>
    <xf numFmtId="3" fontId="23" fillId="0" borderId="1" xfId="8" applyNumberFormat="1" applyFont="1" applyFill="1" applyBorder="1" applyProtection="1">
      <protection locked="0"/>
    </xf>
    <xf numFmtId="3" fontId="23" fillId="0" borderId="9" xfId="8" applyNumberFormat="1" applyFont="1" applyFill="1" applyBorder="1" applyProtection="1">
      <protection locked="0"/>
    </xf>
    <xf numFmtId="0" fontId="23" fillId="0" borderId="3" xfId="8" applyFont="1" applyFill="1" applyBorder="1" applyProtection="1">
      <protection locked="0"/>
    </xf>
    <xf numFmtId="0" fontId="23" fillId="0" borderId="5" xfId="8" applyFont="1" applyFill="1" applyBorder="1" applyProtection="1"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49" xfId="8" applyNumberFormat="1" applyFont="1" applyFill="1" applyBorder="1" applyProtection="1">
      <protection locked="0"/>
    </xf>
    <xf numFmtId="3" fontId="23" fillId="0" borderId="51" xfId="8" applyNumberFormat="1" applyFont="1" applyFill="1" applyBorder="1"/>
    <xf numFmtId="0" fontId="49" fillId="0" borderId="0" xfId="8" applyFont="1" applyFill="1"/>
    <xf numFmtId="0" fontId="50" fillId="0" borderId="8" xfId="8" applyFont="1" applyFill="1" applyBorder="1" applyAlignment="1">
      <alignment horizontal="center" vertical="center"/>
    </xf>
    <xf numFmtId="0" fontId="50" fillId="0" borderId="6" xfId="8" applyFont="1" applyFill="1" applyBorder="1" applyAlignment="1">
      <alignment horizontal="center" vertical="center" wrapText="1"/>
    </xf>
    <xf numFmtId="0" fontId="50" fillId="0" borderId="7" xfId="8" applyFont="1" applyFill="1" applyBorder="1" applyAlignment="1">
      <alignment horizontal="center" vertical="center" wrapText="1"/>
    </xf>
    <xf numFmtId="0" fontId="23" fillId="0" borderId="42" xfId="8" applyFont="1" applyFill="1" applyBorder="1" applyAlignment="1" applyProtection="1">
      <alignment horizontal="left" indent="1"/>
      <protection locked="0"/>
    </xf>
    <xf numFmtId="0" fontId="23" fillId="0" borderId="12" xfId="8" applyFont="1" applyFill="1" applyBorder="1" applyAlignment="1">
      <alignment horizontal="right" indent="1"/>
    </xf>
    <xf numFmtId="3" fontId="23" fillId="0" borderId="12" xfId="8" applyNumberFormat="1" applyFont="1" applyFill="1" applyBorder="1" applyProtection="1">
      <protection locked="0"/>
    </xf>
    <xf numFmtId="3" fontId="23" fillId="0" borderId="13" xfId="8" applyNumberFormat="1" applyFont="1" applyFill="1" applyBorder="1" applyProtection="1">
      <protection locked="0"/>
    </xf>
    <xf numFmtId="0" fontId="49" fillId="0" borderId="0" xfId="0" applyFont="1" applyFill="1"/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28" xfId="0" applyFill="1" applyBorder="1" applyAlignment="1" applyProtection="1">
      <alignment horizontal="left" vertical="center" wrapText="1" indent="1"/>
      <protection locked="0"/>
    </xf>
    <xf numFmtId="171" fontId="27" fillId="0" borderId="50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 indent="5"/>
    </xf>
    <xf numFmtId="171" fontId="33" fillId="0" borderId="9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1"/>
    </xf>
    <xf numFmtId="0" fontId="0" fillId="0" borderId="5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171" fontId="33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37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71" fontId="27" fillId="0" borderId="48" xfId="0" applyNumberFormat="1" applyFont="1" applyFill="1" applyBorder="1" applyAlignment="1" applyProtection="1">
      <alignment horizontal="right" vertical="center"/>
    </xf>
    <xf numFmtId="0" fontId="0" fillId="0" borderId="42" xfId="0" applyFill="1" applyBorder="1" applyAlignment="1">
      <alignment horizontal="center" vertical="center"/>
    </xf>
    <xf numFmtId="0" fontId="52" fillId="0" borderId="12" xfId="0" applyFont="1" applyFill="1" applyBorder="1" applyAlignment="1">
      <alignment horizontal="left" vertical="center" indent="5"/>
    </xf>
    <xf numFmtId="171" fontId="33" fillId="0" borderId="13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Font="1" applyFill="1" applyBorder="1" applyAlignment="1">
      <alignment horizontal="right" vertical="center" wrapText="1" indent="1"/>
    </xf>
    <xf numFmtId="0" fontId="25" fillId="0" borderId="6" xfId="0" applyFont="1" applyFill="1" applyBorder="1" applyAlignment="1">
      <alignment vertical="center" wrapText="1"/>
    </xf>
    <xf numFmtId="0" fontId="0" fillId="0" borderId="0" xfId="0" applyProtection="1"/>
    <xf numFmtId="0" fontId="54" fillId="0" borderId="0" xfId="0" applyFont="1" applyAlignment="1" applyProtection="1">
      <alignment horizontal="right"/>
    </xf>
    <xf numFmtId="0" fontId="55" fillId="0" borderId="0" xfId="0" applyFont="1" applyAlignment="1" applyProtection="1">
      <alignment horizontal="center"/>
    </xf>
    <xf numFmtId="0" fontId="56" fillId="0" borderId="8" xfId="0" applyFont="1" applyBorder="1" applyAlignment="1" applyProtection="1">
      <alignment horizontal="center" vertical="center" wrapText="1"/>
    </xf>
    <xf numFmtId="0" fontId="55" fillId="0" borderId="6" xfId="0" applyFont="1" applyBorder="1" applyAlignment="1" applyProtection="1">
      <alignment horizontal="center" vertical="center" wrapText="1"/>
    </xf>
    <xf numFmtId="0" fontId="55" fillId="0" borderId="7" xfId="0" applyFont="1" applyBorder="1" applyAlignment="1" applyProtection="1">
      <alignment horizontal="center" vertical="center" wrapText="1"/>
    </xf>
    <xf numFmtId="0" fontId="55" fillId="0" borderId="25" xfId="0" applyFont="1" applyBorder="1" applyAlignment="1" applyProtection="1">
      <alignment horizontal="center" vertical="top" wrapText="1"/>
    </xf>
    <xf numFmtId="0" fontId="55" fillId="0" borderId="3" xfId="0" applyFont="1" applyBorder="1" applyAlignment="1" applyProtection="1">
      <alignment horizontal="center" vertical="top" wrapText="1"/>
    </xf>
    <xf numFmtId="0" fontId="55" fillId="0" borderId="5" xfId="0" applyFont="1" applyBorder="1" applyAlignment="1" applyProtection="1">
      <alignment horizontal="center" vertical="top" wrapText="1"/>
    </xf>
    <xf numFmtId="0" fontId="55" fillId="3" borderId="6" xfId="0" applyFont="1" applyFill="1" applyBorder="1" applyAlignment="1" applyProtection="1">
      <alignment horizontal="center" vertical="top" wrapText="1"/>
    </xf>
    <xf numFmtId="0" fontId="57" fillId="0" borderId="28" xfId="0" applyFont="1" applyBorder="1" applyAlignment="1" applyProtection="1">
      <alignment horizontal="left" vertical="top" wrapText="1"/>
      <protection locked="0"/>
    </xf>
    <xf numFmtId="0" fontId="57" fillId="0" borderId="1" xfId="0" applyFont="1" applyBorder="1" applyAlignment="1" applyProtection="1">
      <alignment horizontal="left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8" xfId="9" applyFont="1" applyBorder="1" applyAlignment="1" applyProtection="1">
      <alignment horizontal="center" vertical="center" wrapText="1"/>
      <protection locked="0"/>
    </xf>
    <xf numFmtId="9" fontId="57" fillId="0" borderId="1" xfId="9" applyFont="1" applyBorder="1" applyAlignment="1" applyProtection="1">
      <alignment horizontal="center" vertical="center" wrapText="1"/>
      <protection locked="0"/>
    </xf>
    <xf numFmtId="9" fontId="57" fillId="0" borderId="2" xfId="9" applyFont="1" applyBorder="1" applyAlignment="1" applyProtection="1">
      <alignment horizontal="center" vertical="center" wrapText="1"/>
      <protection locked="0"/>
    </xf>
    <xf numFmtId="166" fontId="57" fillId="0" borderId="28" xfId="1" applyNumberFormat="1" applyFont="1" applyBorder="1" applyAlignment="1" applyProtection="1">
      <alignment horizontal="center" vertical="center" wrapText="1"/>
      <protection locked="0"/>
    </xf>
    <xf numFmtId="166" fontId="57" fillId="0" borderId="1" xfId="1" applyNumberFormat="1" applyFont="1" applyBorder="1" applyAlignment="1" applyProtection="1">
      <alignment horizontal="center" vertical="center" wrapText="1"/>
      <protection locked="0"/>
    </xf>
    <xf numFmtId="166" fontId="57" fillId="0" borderId="2" xfId="1" applyNumberFormat="1" applyFont="1" applyBorder="1" applyAlignment="1" applyProtection="1">
      <alignment horizontal="center" vertical="center" wrapText="1"/>
      <protection locked="0"/>
    </xf>
    <xf numFmtId="166" fontId="57" fillId="0" borderId="6" xfId="1" applyNumberFormat="1" applyFont="1" applyBorder="1" applyAlignment="1" applyProtection="1">
      <alignment horizontal="center" vertical="center" wrapText="1"/>
    </xf>
    <xf numFmtId="166" fontId="57" fillId="0" borderId="50" xfId="1" applyNumberFormat="1" applyFont="1" applyBorder="1" applyAlignment="1" applyProtection="1">
      <alignment horizontal="center" vertical="top" wrapText="1"/>
      <protection locked="0"/>
    </xf>
    <xf numFmtId="166" fontId="57" fillId="0" borderId="9" xfId="1" applyNumberFormat="1" applyFont="1" applyBorder="1" applyAlignment="1" applyProtection="1">
      <alignment horizontal="center" vertical="top" wrapText="1"/>
      <protection locked="0"/>
    </xf>
    <xf numFmtId="166" fontId="57" fillId="0" borderId="49" xfId="1" applyNumberFormat="1" applyFont="1" applyBorder="1" applyAlignment="1" applyProtection="1">
      <alignment horizontal="center" vertical="top" wrapText="1"/>
      <protection locked="0"/>
    </xf>
    <xf numFmtId="166" fontId="57" fillId="0" borderId="7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25" xfId="0" applyFont="1" applyFill="1" applyBorder="1" applyAlignment="1" applyProtection="1">
      <alignment horizontal="right" vertical="center" wrapText="1" indent="1"/>
    </xf>
    <xf numFmtId="0" fontId="18" fillId="0" borderId="28" xfId="0" applyFont="1" applyFill="1" applyBorder="1" applyAlignment="1" applyProtection="1">
      <alignment horizontal="left" vertical="center" wrapText="1"/>
      <protection locked="0"/>
    </xf>
    <xf numFmtId="164" fontId="18" fillId="0" borderId="28" xfId="0" applyNumberFormat="1" applyFont="1" applyFill="1" applyBorder="1" applyAlignment="1" applyProtection="1">
      <alignment vertical="center" wrapText="1"/>
      <protection locked="0"/>
    </xf>
    <xf numFmtId="164" fontId="18" fillId="0" borderId="28" xfId="0" applyNumberFormat="1" applyFont="1" applyFill="1" applyBorder="1" applyAlignment="1" applyProtection="1">
      <alignment vertical="center" wrapText="1"/>
    </xf>
    <xf numFmtId="164" fontId="18" fillId="0" borderId="50" xfId="0" applyNumberFormat="1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 inden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164" fontId="18" fillId="0" borderId="49" xfId="0" applyNumberFormat="1" applyFont="1" applyFill="1" applyBorder="1" applyAlignment="1" applyProtection="1">
      <alignment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6" xfId="0" applyFont="1" applyBorder="1" applyAlignment="1" applyProtection="1">
      <alignment vertical="center" wrapText="1"/>
    </xf>
    <xf numFmtId="164" fontId="18" fillId="0" borderId="52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3" xfId="0" applyFont="1" applyBorder="1" applyAlignment="1" applyProtection="1">
      <alignment vertical="center" wrapText="1"/>
    </xf>
    <xf numFmtId="164" fontId="22" fillId="0" borderId="6" xfId="0" quotePrefix="1" applyNumberFormat="1" applyFont="1" applyBorder="1" applyAlignment="1" applyProtection="1">
      <alignment horizontal="right" vertical="center" wrapText="1" indent="1"/>
    </xf>
    <xf numFmtId="164" fontId="22" fillId="0" borderId="29" xfId="0" quotePrefix="1" applyNumberFormat="1" applyFont="1" applyBorder="1" applyAlignment="1" applyProtection="1">
      <alignment horizontal="right" vertical="center" wrapText="1" indent="1"/>
    </xf>
    <xf numFmtId="164" fontId="24" fillId="0" borderId="29" xfId="0" applyNumberFormat="1" applyFont="1" applyBorder="1" applyAlignment="1" applyProtection="1">
      <alignment horizontal="right" vertical="center" wrapText="1" indent="1"/>
    </xf>
    <xf numFmtId="164" fontId="18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4" xfId="6" applyNumberFormat="1" applyFont="1" applyFill="1" applyBorder="1" applyAlignment="1" applyProtection="1">
      <alignment horizontal="right" vertical="center" wrapText="1" indent="1"/>
    </xf>
    <xf numFmtId="0" fontId="18" fillId="0" borderId="10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1"/>
    </xf>
    <xf numFmtId="0" fontId="18" fillId="0" borderId="27" xfId="6" applyFont="1" applyFill="1" applyBorder="1" applyAlignment="1" applyProtection="1">
      <alignment horizontal="left" vertical="center" wrapText="1" indent="1"/>
    </xf>
    <xf numFmtId="0" fontId="18" fillId="0" borderId="44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5" xfId="6" applyNumberFormat="1" applyFont="1" applyFill="1" applyBorder="1" applyAlignment="1" applyProtection="1">
      <alignment horizontal="left" vertical="center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18" fillId="0" borderId="37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8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0" fontId="17" fillId="0" borderId="4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vertical="center" wrapText="1"/>
    </xf>
    <xf numFmtId="0" fontId="17" fillId="0" borderId="46" xfId="6" applyFont="1" applyFill="1" applyBorder="1" applyAlignment="1" applyProtection="1">
      <alignment vertical="center" wrapText="1"/>
    </xf>
    <xf numFmtId="0" fontId="17" fillId="0" borderId="8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 indent="1"/>
    </xf>
    <xf numFmtId="0" fontId="5" fillId="0" borderId="11" xfId="0" applyFont="1" applyFill="1" applyBorder="1" applyAlignment="1" applyProtection="1">
      <alignment horizontal="right"/>
    </xf>
    <xf numFmtId="164" fontId="31" fillId="0" borderId="11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2" xfId="6" applyFont="1" applyFill="1" applyBorder="1" applyAlignment="1" applyProtection="1">
      <alignment horizontal="left" vertical="center" wrapText="1" indent="6"/>
    </xf>
    <xf numFmtId="164" fontId="17" fillId="0" borderId="29" xfId="6" applyNumberFormat="1" applyFont="1" applyFill="1" applyBorder="1" applyAlignment="1" applyProtection="1">
      <alignment horizontal="right" vertical="center" wrapText="1" indent="1"/>
    </xf>
    <xf numFmtId="164" fontId="18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6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57" xfId="0" applyFont="1" applyBorder="1" applyAlignment="1" applyProtection="1">
      <alignment horizontal="left" vertical="center" wrapText="1" indent="1"/>
    </xf>
    <xf numFmtId="164" fontId="17" fillId="0" borderId="7" xfId="6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right" vertical="center"/>
    </xf>
    <xf numFmtId="0" fontId="22" fillId="0" borderId="53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4" fontId="17" fillId="0" borderId="46" xfId="6" applyNumberFormat="1" applyFont="1" applyFill="1" applyBorder="1" applyAlignment="1" applyProtection="1">
      <alignment horizontal="righ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6" applyNumberFormat="1" applyFont="1" applyFill="1" applyBorder="1" applyAlignment="1" applyProtection="1">
      <alignment horizontal="righ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28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5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4" fontId="25" fillId="0" borderId="29" xfId="6" applyNumberFormat="1" applyFont="1" applyFill="1" applyBorder="1" applyAlignment="1" applyProtection="1">
      <alignment horizontal="right" vertical="center" wrapText="1" indent="1"/>
    </xf>
    <xf numFmtId="0" fontId="17" fillId="0" borderId="29" xfId="6" applyFont="1" applyFill="1" applyBorder="1" applyAlignment="1" applyProtection="1">
      <alignment horizontal="center" vertical="center" wrapText="1"/>
    </xf>
    <xf numFmtId="164" fontId="26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Border="1" applyAlignment="1" applyProtection="1">
      <alignment vertical="center" wrapText="1"/>
    </xf>
    <xf numFmtId="0" fontId="23" fillId="0" borderId="5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64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4" fontId="7" fillId="0" borderId="30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0" applyNumberFormat="1" applyFont="1" applyFill="1" applyBorder="1" applyAlignment="1" applyProtection="1">
      <alignment horizontal="righ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58" xfId="0" applyNumberForma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left" vertical="center" wrapText="1" inden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left" vertical="center" wrapText="1" indent="1"/>
    </xf>
    <xf numFmtId="164" fontId="18" fillId="0" borderId="59" xfId="0" applyNumberFormat="1" applyFont="1" applyFill="1" applyBorder="1" applyAlignment="1" applyProtection="1">
      <alignment horizontal="left" vertical="center" wrapText="1" indent="1"/>
    </xf>
    <xf numFmtId="164" fontId="28" fillId="0" borderId="17" xfId="0" applyNumberFormat="1" applyFont="1" applyFill="1" applyBorder="1" applyAlignment="1" applyProtection="1">
      <alignment horizontal="left" vertical="center" wrapText="1" indent="1"/>
    </xf>
    <xf numFmtId="164" fontId="14" fillId="0" borderId="60" xfId="0" applyNumberFormat="1" applyFont="1" applyFill="1" applyBorder="1" applyAlignment="1" applyProtection="1">
      <alignment horizontal="left" vertical="center" wrapText="1" indent="1"/>
    </xf>
    <xf numFmtId="164" fontId="26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1"/>
    </xf>
    <xf numFmtId="164" fontId="14" fillId="0" borderId="39" xfId="0" applyNumberFormat="1" applyFont="1" applyFill="1" applyBorder="1" applyAlignment="1" applyProtection="1">
      <alignment horizontal="lef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17" fillId="0" borderId="57" xfId="0" applyNumberFormat="1" applyFont="1" applyFill="1" applyBorder="1" applyAlignment="1" applyProtection="1">
      <alignment horizontal="center" vertical="center" wrapText="1"/>
    </xf>
    <xf numFmtId="164" fontId="17" fillId="0" borderId="53" xfId="0" applyNumberFormat="1" applyFont="1" applyFill="1" applyBorder="1" applyAlignment="1" applyProtection="1">
      <alignment horizontal="center" vertical="center" wrapText="1"/>
    </xf>
    <xf numFmtId="164" fontId="17" fillId="0" borderId="61" xfId="0" applyNumberFormat="1" applyFont="1" applyFill="1" applyBorder="1" applyAlignment="1" applyProtection="1">
      <alignment horizontal="center" vertical="center" wrapText="1"/>
    </xf>
    <xf numFmtId="164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4" fontId="25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25" fillId="0" borderId="17" xfId="0" applyNumberFormat="1" applyFont="1" applyFill="1" applyBorder="1" applyAlignment="1" applyProtection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4" fontId="25" fillId="0" borderId="6" xfId="0" applyNumberFormat="1" applyFont="1" applyFill="1" applyBorder="1" applyAlignment="1" applyProtection="1">
      <alignment horizontal="center" vertical="center" wrapText="1"/>
    </xf>
    <xf numFmtId="164" fontId="25" fillId="0" borderId="7" xfId="0" applyNumberFormat="1" applyFont="1" applyFill="1" applyBorder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2"/>
    </xf>
    <xf numFmtId="164" fontId="26" fillId="0" borderId="1" xfId="0" applyNumberFormat="1" applyFont="1" applyFill="1" applyBorder="1" applyAlignment="1" applyProtection="1">
      <alignment horizontal="left" vertical="center" wrapText="1" indent="2"/>
    </xf>
    <xf numFmtId="164" fontId="29" fillId="0" borderId="1" xfId="0" applyNumberFormat="1" applyFont="1" applyFill="1" applyBorder="1" applyAlignment="1" applyProtection="1">
      <alignment horizontal="left" vertical="center" wrapText="1" indent="1"/>
    </xf>
    <xf numFmtId="164" fontId="26" fillId="0" borderId="25" xfId="0" applyNumberFormat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left" vertical="center" wrapText="1" indent="2"/>
    </xf>
    <xf numFmtId="164" fontId="18" fillId="0" borderId="5" xfId="0" applyNumberFormat="1" applyFont="1" applyFill="1" applyBorder="1" applyAlignment="1" applyProtection="1">
      <alignment horizontal="left" vertical="center" wrapText="1" indent="2"/>
    </xf>
    <xf numFmtId="164" fontId="29" fillId="0" borderId="28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ill="1" applyBorder="1" applyAlignment="1" applyProtection="1">
      <alignment horizontal="left" vertical="center" wrapText="1" indent="1"/>
    </xf>
    <xf numFmtId="164" fontId="18" fillId="0" borderId="4" xfId="0" applyNumberFormat="1" applyFont="1" applyFill="1" applyBorder="1" applyAlignment="1" applyProtection="1">
      <alignment horizontal="left" vertical="center" wrapText="1" indent="1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6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62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47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4" fontId="17" fillId="0" borderId="47" xfId="6" applyNumberFormat="1" applyFont="1" applyFill="1" applyBorder="1" applyAlignment="1" applyProtection="1">
      <alignment horizontal="right" vertical="center" wrapText="1" indent="1"/>
    </xf>
    <xf numFmtId="164" fontId="1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" xfId="6" applyNumberFormat="1" applyFont="1" applyFill="1" applyBorder="1" applyAlignment="1" applyProtection="1">
      <alignment horizontal="right" vertical="center" wrapText="1" indent="1"/>
    </xf>
    <xf numFmtId="164" fontId="18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" xfId="0" applyNumberFormat="1" applyFont="1" applyBorder="1" applyAlignment="1" applyProtection="1">
      <alignment horizontal="right" vertical="center" wrapText="1" indent="1"/>
    </xf>
    <xf numFmtId="0" fontId="7" fillId="0" borderId="48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0" xfId="0" applyFont="1" applyFill="1" applyBorder="1" applyAlignment="1" applyProtection="1">
      <alignment horizontal="center" vertical="center" wrapText="1"/>
    </xf>
    <xf numFmtId="0" fontId="17" fillId="0" borderId="45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6" xfId="0" applyFont="1" applyBorder="1" applyAlignment="1" applyProtection="1">
      <alignment wrapText="1"/>
    </xf>
    <xf numFmtId="0" fontId="24" fillId="0" borderId="53" xfId="0" applyFont="1" applyBorder="1" applyAlignment="1" applyProtection="1">
      <alignment wrapText="1"/>
    </xf>
    <xf numFmtId="164" fontId="22" fillId="0" borderId="7" xfId="0" quotePrefix="1" applyNumberFormat="1" applyFont="1" applyBorder="1" applyAlignment="1" applyProtection="1">
      <alignment horizontal="right" vertical="center" wrapText="1" indent="1"/>
    </xf>
    <xf numFmtId="49" fontId="18" fillId="0" borderId="25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5" xfId="6" applyNumberFormat="1" applyFont="1" applyFill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wrapText="1"/>
    </xf>
    <xf numFmtId="0" fontId="23" fillId="0" borderId="25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5" xfId="0" applyFont="1" applyBorder="1" applyAlignment="1" applyProtection="1">
      <alignment horizontal="center" wrapText="1"/>
    </xf>
    <xf numFmtId="0" fontId="24" fillId="0" borderId="57" xfId="0" applyFont="1" applyBorder="1" applyAlignment="1" applyProtection="1">
      <alignment horizontal="center" wrapText="1"/>
    </xf>
    <xf numFmtId="49" fontId="18" fillId="0" borderId="37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0" fontId="24" fillId="0" borderId="57" xfId="0" applyFont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4" fontId="1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3" xfId="6" applyFont="1" applyFill="1" applyBorder="1" applyAlignment="1" applyProtection="1">
      <alignment horizontal="left" vertical="center" wrapText="1" indent="1"/>
    </xf>
    <xf numFmtId="0" fontId="25" fillId="0" borderId="8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left" vertical="center" wrapText="1" indent="1"/>
    </xf>
    <xf numFmtId="0" fontId="24" fillId="0" borderId="8" xfId="0" applyFont="1" applyBorder="1" applyAlignment="1" applyProtection="1">
      <alignment horizontal="center" vertical="center" wrapText="1"/>
    </xf>
    <xf numFmtId="0" fontId="34" fillId="0" borderId="30" xfId="0" applyFont="1" applyBorder="1" applyAlignment="1" applyProtection="1">
      <alignment horizontal="left" wrapText="1" indent="1"/>
    </xf>
    <xf numFmtId="0" fontId="7" fillId="0" borderId="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9" xfId="0" applyNumberFormat="1" applyFont="1" applyFill="1" applyBorder="1" applyAlignment="1" applyProtection="1">
      <alignment horizontal="right" vertical="center" wrapText="1" indent="1"/>
    </xf>
    <xf numFmtId="164" fontId="17" fillId="0" borderId="2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48" xfId="0" applyNumberFormat="1" applyFont="1" applyFill="1" applyBorder="1" applyAlignment="1" applyProtection="1">
      <alignment horizontal="right" vertical="center"/>
    </xf>
    <xf numFmtId="49" fontId="7" fillId="0" borderId="62" xfId="0" applyNumberFormat="1" applyFont="1" applyFill="1" applyBorder="1" applyAlignment="1" applyProtection="1">
      <alignment horizontal="right" vertical="center"/>
    </xf>
    <xf numFmtId="49" fontId="26" fillId="0" borderId="37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5" xfId="0" applyNumberFormat="1" applyFont="1" applyFill="1" applyBorder="1" applyAlignment="1" applyProtection="1">
      <alignment horizontal="center" vertical="center" wrapText="1"/>
    </xf>
    <xf numFmtId="0" fontId="26" fillId="0" borderId="28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3" xfId="6" quotePrefix="1" applyFont="1" applyFill="1" applyBorder="1" applyAlignment="1" applyProtection="1">
      <alignment horizontal="left" vertical="center" wrapText="1" indent="1"/>
    </xf>
    <xf numFmtId="164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8" xfId="0" applyFont="1" applyFill="1" applyBorder="1" applyAlignment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/>
    </xf>
    <xf numFmtId="164" fontId="2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17" fillId="0" borderId="41" xfId="0" applyNumberFormat="1" applyFont="1" applyFill="1" applyBorder="1" applyAlignment="1" applyProtection="1">
      <alignment horizontal="center" vertical="center" wrapText="1"/>
    </xf>
    <xf numFmtId="164" fontId="17" fillId="0" borderId="60" xfId="0" applyNumberFormat="1" applyFont="1" applyFill="1" applyBorder="1" applyAlignment="1" applyProtection="1">
      <alignment horizontal="center" vertical="center" wrapText="1"/>
    </xf>
    <xf numFmtId="0" fontId="23" fillId="0" borderId="25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164" fontId="25" fillId="0" borderId="30" xfId="0" applyNumberFormat="1" applyFont="1" applyFill="1" applyBorder="1" applyAlignment="1" applyProtection="1">
      <alignment horizontal="right" vertical="center" wrapText="1" indent="1"/>
    </xf>
    <xf numFmtId="164" fontId="1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 indent="1"/>
    </xf>
    <xf numFmtId="0" fontId="17" fillId="0" borderId="6" xfId="6" applyFont="1" applyFill="1" applyBorder="1" applyAlignment="1" applyProtection="1">
      <alignment horizontal="left" vertical="center" wrapText="1"/>
    </xf>
    <xf numFmtId="0" fontId="23" fillId="0" borderId="28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4" fillId="0" borderId="6" xfId="0" applyFont="1" applyBorder="1" applyAlignment="1" applyProtection="1">
      <alignment horizontal="left" vertical="center" wrapText="1"/>
    </xf>
    <xf numFmtId="0" fontId="18" fillId="0" borderId="27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44" xfId="6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12" xfId="6" applyFont="1" applyFill="1" applyBorder="1" applyAlignment="1" applyProtection="1">
      <alignment horizontal="left" vertical="center" wrapText="1"/>
    </xf>
    <xf numFmtId="0" fontId="18" fillId="0" borderId="28" xfId="6" applyFont="1" applyFill="1" applyBorder="1" applyAlignment="1" applyProtection="1">
      <alignment horizontal="left" vertical="center" wrapText="1"/>
    </xf>
    <xf numFmtId="0" fontId="18" fillId="0" borderId="10" xfId="6" applyFont="1" applyFill="1" applyBorder="1" applyAlignment="1" applyProtection="1">
      <alignment horizontal="left" vertical="center" wrapText="1"/>
    </xf>
    <xf numFmtId="0" fontId="22" fillId="0" borderId="53" xfId="0" applyFont="1" applyBorder="1" applyAlignment="1" applyProtection="1">
      <alignment horizontal="left" vertical="center" wrapText="1"/>
    </xf>
    <xf numFmtId="0" fontId="41" fillId="0" borderId="0" xfId="8" applyFill="1" applyProtection="1"/>
    <xf numFmtId="0" fontId="59" fillId="0" borderId="0" xfId="8" applyFont="1" applyFill="1" applyProtection="1"/>
    <xf numFmtId="0" fontId="39" fillId="0" borderId="42" xfId="8" applyFont="1" applyFill="1" applyBorder="1" applyAlignment="1" applyProtection="1">
      <alignment horizontal="center" vertical="center" wrapText="1"/>
    </xf>
    <xf numFmtId="0" fontId="39" fillId="0" borderId="12" xfId="8" applyFont="1" applyFill="1" applyBorder="1" applyAlignment="1" applyProtection="1">
      <alignment horizontal="center" vertical="center" wrapText="1"/>
    </xf>
    <xf numFmtId="0" fontId="39" fillId="0" borderId="13" xfId="8" applyFont="1" applyFill="1" applyBorder="1" applyAlignment="1" applyProtection="1">
      <alignment horizontal="center" vertical="center" wrapText="1"/>
    </xf>
    <xf numFmtId="0" fontId="41" fillId="0" borderId="0" xfId="8" applyFill="1" applyAlignment="1" applyProtection="1">
      <alignment horizontal="center" vertical="center"/>
    </xf>
    <xf numFmtId="0" fontId="24" fillId="0" borderId="37" xfId="8" applyFont="1" applyFill="1" applyBorder="1" applyAlignment="1" applyProtection="1">
      <alignment vertical="center" wrapText="1"/>
    </xf>
    <xf numFmtId="169" fontId="18" fillId="0" borderId="27" xfId="7" applyNumberFormat="1" applyFont="1" applyFill="1" applyBorder="1" applyAlignment="1" applyProtection="1">
      <alignment horizontal="center" vertical="center"/>
    </xf>
    <xf numFmtId="0" fontId="41" fillId="0" borderId="0" xfId="8" applyFill="1" applyAlignment="1" applyProtection="1">
      <alignment vertical="center"/>
    </xf>
    <xf numFmtId="0" fontId="24" fillId="0" borderId="3" xfId="8" applyFont="1" applyFill="1" applyBorder="1" applyAlignment="1" applyProtection="1">
      <alignment vertical="center" wrapText="1"/>
    </xf>
    <xf numFmtId="0" fontId="38" fillId="0" borderId="3" xfId="8" applyFont="1" applyFill="1" applyBorder="1" applyAlignment="1" applyProtection="1">
      <alignment horizontal="left" vertical="center" wrapText="1" indent="1"/>
    </xf>
    <xf numFmtId="0" fontId="24" fillId="0" borderId="42" xfId="8" applyFont="1" applyFill="1" applyBorder="1" applyAlignment="1" applyProtection="1">
      <alignment vertical="center" wrapText="1"/>
    </xf>
    <xf numFmtId="0" fontId="23" fillId="0" borderId="0" xfId="8" applyFont="1" applyFill="1" applyProtection="1"/>
    <xf numFmtId="3" fontId="41" fillId="0" borderId="0" xfId="8" applyNumberFormat="1" applyFont="1" applyFill="1" applyProtection="1"/>
    <xf numFmtId="3" fontId="41" fillId="0" borderId="0" xfId="8" applyNumberFormat="1" applyFont="1" applyFill="1" applyAlignment="1" applyProtection="1">
      <alignment horizontal="center"/>
    </xf>
    <xf numFmtId="0" fontId="41" fillId="0" borderId="0" xfId="8" applyFont="1" applyFill="1" applyProtection="1"/>
    <xf numFmtId="0" fontId="41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170" fontId="17" fillId="0" borderId="9" xfId="7" applyNumberFormat="1" applyFont="1" applyFill="1" applyBorder="1" applyAlignment="1" applyProtection="1">
      <alignment vertical="center"/>
      <protection locked="0"/>
    </xf>
    <xf numFmtId="0" fontId="13" fillId="0" borderId="0" xfId="7" applyFont="1" applyFill="1" applyAlignment="1" applyProtection="1">
      <alignment vertical="center"/>
    </xf>
    <xf numFmtId="0" fontId="41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0" fillId="0" borderId="0" xfId="0" applyFont="1" applyAlignment="1" applyProtection="1">
      <alignment horizontal="right" vertical="top"/>
      <protection locked="0"/>
    </xf>
    <xf numFmtId="0" fontId="22" fillId="0" borderId="45" xfId="8" applyFont="1" applyFill="1" applyBorder="1" applyAlignment="1">
      <alignment horizontal="center" vertical="center"/>
    </xf>
    <xf numFmtId="0" fontId="22" fillId="0" borderId="46" xfId="8" applyFont="1" applyFill="1" applyBorder="1" applyAlignment="1">
      <alignment horizontal="center" vertical="center" wrapText="1"/>
    </xf>
    <xf numFmtId="0" fontId="22" fillId="0" borderId="47" xfId="8" applyFont="1" applyFill="1" applyBorder="1" applyAlignment="1">
      <alignment horizontal="center" vertical="center" wrapText="1"/>
    </xf>
    <xf numFmtId="0" fontId="23" fillId="0" borderId="25" xfId="8" applyFont="1" applyFill="1" applyBorder="1" applyProtection="1">
      <protection locked="0"/>
    </xf>
    <xf numFmtId="0" fontId="24" fillId="0" borderId="8" xfId="8" applyFont="1" applyFill="1" applyBorder="1" applyProtection="1">
      <protection locked="0"/>
    </xf>
    <xf numFmtId="0" fontId="23" fillId="0" borderId="6" xfId="8" applyFont="1" applyFill="1" applyBorder="1" applyAlignment="1">
      <alignment horizontal="right" indent="1"/>
    </xf>
    <xf numFmtId="3" fontId="23" fillId="0" borderId="6" xfId="8" applyNumberFormat="1" applyFont="1" applyFill="1" applyBorder="1" applyProtection="1">
      <protection locked="0"/>
    </xf>
    <xf numFmtId="170" fontId="17" fillId="0" borderId="7" xfId="7" applyNumberFormat="1" applyFont="1" applyFill="1" applyBorder="1" applyAlignment="1" applyProtection="1">
      <alignment vertical="center"/>
    </xf>
    <xf numFmtId="0" fontId="60" fillId="0" borderId="0" xfId="8" applyFont="1" applyFill="1"/>
    <xf numFmtId="0" fontId="50" fillId="0" borderId="45" xfId="8" applyFont="1" applyFill="1" applyBorder="1" applyAlignment="1">
      <alignment horizontal="center" vertical="center"/>
    </xf>
    <xf numFmtId="0" fontId="50" fillId="0" borderId="46" xfId="8" applyFont="1" applyFill="1" applyBorder="1" applyAlignment="1">
      <alignment horizontal="center" vertical="center" wrapText="1"/>
    </xf>
    <xf numFmtId="0" fontId="50" fillId="0" borderId="47" xfId="8" applyFont="1" applyFill="1" applyBorder="1" applyAlignment="1">
      <alignment horizontal="center" vertical="center" wrapText="1"/>
    </xf>
    <xf numFmtId="0" fontId="23" fillId="0" borderId="5" xfId="8" applyFont="1" applyFill="1" applyBorder="1" applyAlignment="1" applyProtection="1">
      <alignment horizontal="left" indent="1"/>
      <protection locked="0"/>
    </xf>
    <xf numFmtId="0" fontId="24" fillId="0" borderId="41" xfId="8" applyNumberFormat="1" applyFont="1" applyFill="1" applyBorder="1"/>
    <xf numFmtId="0" fontId="7" fillId="0" borderId="7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0" fontId="4" fillId="0" borderId="30" xfId="0" applyFont="1" applyBorder="1" applyAlignment="1">
      <alignment vertical="center" wrapText="1"/>
    </xf>
    <xf numFmtId="0" fontId="4" fillId="0" borderId="57" xfId="0" applyFont="1" applyBorder="1" applyAlignment="1">
      <alignment horizontal="left" vertical="center"/>
    </xf>
    <xf numFmtId="0" fontId="4" fillId="0" borderId="68" xfId="0" applyFont="1" applyBorder="1" applyAlignment="1">
      <alignment vertical="center" wrapText="1"/>
    </xf>
    <xf numFmtId="164" fontId="5" fillId="0" borderId="11" xfId="0" applyNumberFormat="1" applyFont="1" applyFill="1" applyBorder="1" applyAlignment="1" applyProtection="1">
      <alignment horizontal="right" wrapText="1"/>
    </xf>
    <xf numFmtId="164" fontId="5" fillId="0" borderId="11" xfId="0" applyNumberFormat="1" applyFont="1" applyFill="1" applyBorder="1" applyAlignment="1">
      <alignment horizontal="right" vertical="center"/>
    </xf>
    <xf numFmtId="164" fontId="5" fillId="0" borderId="11" xfId="0" applyNumberFormat="1" applyFont="1" applyFill="1" applyBorder="1" applyAlignment="1" applyProtection="1">
      <alignment wrapText="1"/>
    </xf>
    <xf numFmtId="164" fontId="5" fillId="0" borderId="11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 applyProtection="1">
      <alignment horizontal="right" vertical="center" wrapText="1" indent="1"/>
    </xf>
    <xf numFmtId="164" fontId="27" fillId="0" borderId="29" xfId="0" applyNumberFormat="1" applyFont="1" applyFill="1" applyBorder="1" applyAlignment="1" applyProtection="1">
      <alignment horizontal="right" vertical="center" wrapText="1" indent="1"/>
    </xf>
    <xf numFmtId="164" fontId="27" fillId="0" borderId="7" xfId="0" applyNumberFormat="1" applyFont="1" applyFill="1" applyBorder="1" applyAlignment="1" applyProtection="1">
      <alignment horizontal="right" vertical="center" wrapText="1" indent="1"/>
    </xf>
    <xf numFmtId="3" fontId="61" fillId="0" borderId="69" xfId="0" applyNumberFormat="1" applyFont="1" applyFill="1" applyBorder="1" applyAlignment="1" applyProtection="1">
      <alignment horizontal="right" vertical="center"/>
      <protection locked="0"/>
    </xf>
    <xf numFmtId="3" fontId="61" fillId="0" borderId="6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38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38" xfId="0" applyNumberFormat="1" applyFont="1" applyFill="1" applyBorder="1" applyAlignment="1">
      <alignment horizontal="right" vertical="center" wrapText="1"/>
    </xf>
    <xf numFmtId="4" fontId="62" fillId="0" borderId="38" xfId="0" applyNumberFormat="1" applyFont="1" applyFill="1" applyBorder="1" applyAlignment="1">
      <alignment horizontal="right" vertical="center" wrapText="1"/>
    </xf>
    <xf numFmtId="3" fontId="63" fillId="0" borderId="39" xfId="0" applyNumberFormat="1" applyFont="1" applyFill="1" applyBorder="1" applyAlignment="1" applyProtection="1">
      <alignment horizontal="right" vertical="center"/>
      <protection locked="0"/>
    </xf>
    <xf numFmtId="3" fontId="63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39" xfId="0" applyNumberFormat="1" applyFont="1" applyFill="1" applyBorder="1" applyAlignment="1">
      <alignment horizontal="right" vertical="center" wrapText="1"/>
    </xf>
    <xf numFmtId="4" fontId="62" fillId="0" borderId="39" xfId="0" applyNumberFormat="1" applyFont="1" applyFill="1" applyBorder="1" applyAlignment="1">
      <alignment horizontal="right" vertical="center" wrapText="1"/>
    </xf>
    <xf numFmtId="3" fontId="61" fillId="0" borderId="39" xfId="0" applyNumberFormat="1" applyFont="1" applyFill="1" applyBorder="1" applyAlignment="1" applyProtection="1">
      <alignment horizontal="right" vertical="center"/>
      <protection locked="0"/>
    </xf>
    <xf numFmtId="3" fontId="61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0" xfId="0" applyNumberFormat="1" applyFont="1" applyFill="1" applyBorder="1" applyAlignment="1" applyProtection="1">
      <alignment horizontal="right" vertical="center"/>
      <protection locked="0"/>
    </xf>
    <xf numFmtId="3" fontId="61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62" fillId="0" borderId="71" xfId="0" applyNumberFormat="1" applyFont="1" applyFill="1" applyBorder="1" applyAlignment="1">
      <alignment horizontal="right" vertical="center" wrapText="1"/>
    </xf>
    <xf numFmtId="164" fontId="62" fillId="0" borderId="17" xfId="0" applyNumberFormat="1" applyFont="1" applyFill="1" applyBorder="1" applyAlignment="1">
      <alignment vertical="center"/>
    </xf>
    <xf numFmtId="4" fontId="61" fillId="0" borderId="17" xfId="0" applyNumberFormat="1" applyFont="1" applyFill="1" applyBorder="1" applyAlignment="1" applyProtection="1">
      <alignment vertical="center" wrapText="1"/>
      <protection locked="0"/>
    </xf>
    <xf numFmtId="164" fontId="62" fillId="0" borderId="69" xfId="0" applyNumberFormat="1" applyFont="1" applyFill="1" applyBorder="1" applyAlignment="1" applyProtection="1">
      <alignment horizontal="right" vertical="center" wrapText="1"/>
    </xf>
    <xf numFmtId="164" fontId="62" fillId="0" borderId="39" xfId="0" applyNumberFormat="1" applyFont="1" applyFill="1" applyBorder="1" applyAlignment="1" applyProtection="1">
      <alignment horizontal="right" vertical="center" wrapText="1"/>
    </xf>
    <xf numFmtId="3" fontId="61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1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17" xfId="0" applyNumberFormat="1" applyFont="1" applyFill="1" applyBorder="1" applyAlignment="1">
      <alignment horizontal="right" vertical="center" wrapText="1"/>
    </xf>
    <xf numFmtId="3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" xfId="0" applyNumberFormat="1" applyFont="1" applyFill="1" applyBorder="1" applyAlignment="1">
      <alignment horizontal="right" vertical="center" wrapText="1" indent="1"/>
    </xf>
    <xf numFmtId="3" fontId="25" fillId="0" borderId="7" xfId="0" applyNumberFormat="1" applyFont="1" applyFill="1" applyBorder="1" applyAlignment="1">
      <alignment horizontal="right" vertical="center" wrapText="1" indent="1"/>
    </xf>
    <xf numFmtId="168" fontId="64" fillId="0" borderId="27" xfId="8" applyNumberFormat="1" applyFont="1" applyFill="1" applyBorder="1" applyAlignment="1" applyProtection="1">
      <alignment horizontal="right" vertical="center" wrapText="1"/>
      <protection locked="0"/>
    </xf>
    <xf numFmtId="168" fontId="64" fillId="0" borderId="48" xfId="8" applyNumberFormat="1" applyFont="1" applyFill="1" applyBorder="1" applyAlignment="1" applyProtection="1">
      <alignment horizontal="right" vertical="center" wrapText="1"/>
      <protection locked="0"/>
    </xf>
    <xf numFmtId="168" fontId="64" fillId="0" borderId="1" xfId="8" applyNumberFormat="1" applyFont="1" applyFill="1" applyBorder="1" applyAlignment="1" applyProtection="1">
      <alignment horizontal="right" vertical="center" wrapText="1"/>
    </xf>
    <xf numFmtId="168" fontId="64" fillId="0" borderId="9" xfId="8" applyNumberFormat="1" applyFont="1" applyFill="1" applyBorder="1" applyAlignment="1" applyProtection="1">
      <alignment horizontal="right" vertical="center" wrapText="1"/>
    </xf>
    <xf numFmtId="168" fontId="65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65" fillId="0" borderId="9" xfId="8" applyNumberFormat="1" applyFont="1" applyFill="1" applyBorder="1" applyAlignment="1" applyProtection="1">
      <alignment horizontal="right" vertical="center" wrapText="1"/>
      <protection locked="0"/>
    </xf>
    <xf numFmtId="168" fontId="66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66" fillId="0" borderId="9" xfId="8" applyNumberFormat="1" applyFont="1" applyFill="1" applyBorder="1" applyAlignment="1" applyProtection="1">
      <alignment horizontal="right" vertical="center" wrapText="1"/>
      <protection locked="0"/>
    </xf>
    <xf numFmtId="168" fontId="66" fillId="0" borderId="1" xfId="8" applyNumberFormat="1" applyFont="1" applyFill="1" applyBorder="1" applyAlignment="1" applyProtection="1">
      <alignment horizontal="right" vertical="center" wrapText="1"/>
    </xf>
    <xf numFmtId="168" fontId="66" fillId="0" borderId="9" xfId="8" applyNumberFormat="1" applyFont="1" applyFill="1" applyBorder="1" applyAlignment="1" applyProtection="1">
      <alignment horizontal="right" vertical="center" wrapText="1"/>
    </xf>
    <xf numFmtId="168" fontId="64" fillId="0" borderId="12" xfId="8" applyNumberFormat="1" applyFont="1" applyFill="1" applyBorder="1" applyAlignment="1" applyProtection="1">
      <alignment horizontal="right" vertical="center" wrapText="1"/>
    </xf>
    <xf numFmtId="168" fontId="64" fillId="0" borderId="13" xfId="8" applyNumberFormat="1" applyFont="1" applyFill="1" applyBorder="1" applyAlignment="1" applyProtection="1">
      <alignment horizontal="right" vertical="center" wrapText="1"/>
    </xf>
    <xf numFmtId="0" fontId="23" fillId="0" borderId="28" xfId="0" applyFont="1" applyBorder="1" applyAlignment="1">
      <alignment horizontal="left" wrapText="1" indent="1"/>
    </xf>
    <xf numFmtId="0" fontId="23" fillId="0" borderId="10" xfId="0" applyFont="1" applyBorder="1" applyAlignment="1">
      <alignment horizontal="left" vertical="center" wrapText="1" indent="1"/>
    </xf>
    <xf numFmtId="0" fontId="23" fillId="0" borderId="2" xfId="0" applyFont="1" applyBorder="1" applyAlignment="1">
      <alignment horizontal="left" vertical="center" wrapText="1" indent="1"/>
    </xf>
    <xf numFmtId="0" fontId="23" fillId="0" borderId="2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wrapText="1"/>
    </xf>
    <xf numFmtId="0" fontId="23" fillId="0" borderId="10" xfId="0" applyFont="1" applyBorder="1" applyAlignment="1">
      <alignment horizontal="left" vertical="center" wrapText="1"/>
    </xf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164" fontId="16" fillId="0" borderId="0" xfId="0" applyNumberFormat="1" applyFont="1" applyFill="1" applyAlignment="1" applyProtection="1">
      <alignment vertical="center" wrapText="1"/>
      <protection locked="0"/>
    </xf>
    <xf numFmtId="0" fontId="51" fillId="0" borderId="0" xfId="0" applyFont="1" applyFill="1" applyAlignment="1" applyProtection="1">
      <alignment horizontal="right"/>
      <protection locked="0"/>
    </xf>
    <xf numFmtId="0" fontId="23" fillId="0" borderId="10" xfId="0" applyFont="1" applyBorder="1" applyAlignment="1" applyProtection="1">
      <alignment horizontal="left" wrapText="1" indent="1"/>
    </xf>
    <xf numFmtId="164" fontId="18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4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0" xfId="0" applyFont="1" applyBorder="1" applyAlignment="1" applyProtection="1">
      <alignment horizontal="left" vertical="center" wrapText="1" indent="1"/>
    </xf>
    <xf numFmtId="0" fontId="23" fillId="0" borderId="10" xfId="0" applyFont="1" applyBorder="1" applyAlignment="1" applyProtection="1">
      <alignment horizontal="left" vertical="center" wrapText="1"/>
    </xf>
    <xf numFmtId="0" fontId="20" fillId="0" borderId="0" xfId="6" applyFont="1" applyFill="1" applyAlignment="1" applyProtection="1">
      <alignment horizont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0" fontId="7" fillId="0" borderId="37" xfId="6" applyFont="1" applyFill="1" applyBorder="1" applyAlignment="1" applyProtection="1">
      <alignment horizontal="center" vertical="center" wrapText="1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27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4" fontId="27" fillId="0" borderId="27" xfId="6" applyNumberFormat="1" applyFont="1" applyFill="1" applyBorder="1" applyAlignment="1" applyProtection="1">
      <alignment horizontal="center" vertical="center"/>
    </xf>
    <xf numFmtId="164" fontId="27" fillId="0" borderId="48" xfId="6" applyNumberFormat="1" applyFont="1" applyFill="1" applyBorder="1" applyAlignment="1" applyProtection="1">
      <alignment horizontal="center" vertical="center"/>
    </xf>
    <xf numFmtId="164" fontId="27" fillId="0" borderId="69" xfId="0" applyNumberFormat="1" applyFont="1" applyFill="1" applyBorder="1" applyAlignment="1" applyProtection="1">
      <alignment horizontal="center" vertical="center" wrapText="1"/>
    </xf>
    <xf numFmtId="164" fontId="27" fillId="0" borderId="19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27" fillId="0" borderId="38" xfId="0" applyNumberFormat="1" applyFont="1" applyFill="1" applyBorder="1" applyAlignment="1" applyProtection="1">
      <alignment horizontal="center" vertical="center" wrapText="1"/>
    </xf>
    <xf numFmtId="164" fontId="27" fillId="0" borderId="71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27" fillId="0" borderId="17" xfId="0" applyNumberFormat="1" applyFont="1" applyFill="1" applyBorder="1" applyAlignment="1">
      <alignment horizontal="center" vertical="center" wrapText="1"/>
    </xf>
    <xf numFmtId="164" fontId="28" fillId="0" borderId="23" xfId="0" applyNumberFormat="1" applyFont="1" applyFill="1" applyBorder="1" applyAlignment="1">
      <alignment horizontal="left" vertical="center" wrapText="1" indent="2"/>
    </xf>
    <xf numFmtId="164" fontId="28" fillId="0" borderId="73" xfId="0" applyNumberFormat="1" applyFont="1" applyFill="1" applyBorder="1" applyAlignment="1">
      <alignment horizontal="left" vertical="center" wrapText="1" indent="2"/>
    </xf>
    <xf numFmtId="164" fontId="17" fillId="0" borderId="17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horizontal="center" textRotation="180"/>
      <protection locked="0"/>
    </xf>
    <xf numFmtId="164" fontId="0" fillId="0" borderId="20" xfId="0" applyNumberFormat="1" applyFill="1" applyBorder="1" applyAlignment="1" applyProtection="1">
      <alignment horizontal="left" vertical="center" wrapText="1"/>
      <protection locked="0"/>
    </xf>
    <xf numFmtId="164" fontId="0" fillId="0" borderId="34" xfId="0" applyNumberFormat="1" applyFill="1" applyBorder="1" applyAlignment="1" applyProtection="1">
      <alignment horizontal="left" vertical="center" wrapText="1"/>
      <protection locked="0"/>
    </xf>
    <xf numFmtId="164" fontId="0" fillId="0" borderId="63" xfId="0" applyNumberFormat="1" applyFill="1" applyBorder="1" applyAlignment="1" applyProtection="1">
      <alignment horizontal="left" vertical="center" wrapText="1"/>
      <protection locked="0"/>
    </xf>
    <xf numFmtId="164" fontId="0" fillId="0" borderId="74" xfId="0" applyNumberFormat="1" applyFill="1" applyBorder="1" applyAlignment="1" applyProtection="1">
      <alignment horizontal="left" vertical="center" wrapText="1"/>
      <protection locked="0"/>
    </xf>
    <xf numFmtId="164" fontId="7" fillId="0" borderId="69" xfId="0" applyNumberFormat="1" applyFont="1" applyFill="1" applyBorder="1" applyAlignment="1">
      <alignment horizontal="center" vertical="center" wrapText="1"/>
    </xf>
    <xf numFmtId="164" fontId="7" fillId="0" borderId="60" xfId="0" applyNumberFormat="1" applyFont="1" applyFill="1" applyBorder="1" applyAlignment="1">
      <alignment horizontal="center" vertical="center" wrapText="1"/>
    </xf>
    <xf numFmtId="164" fontId="28" fillId="0" borderId="23" xfId="0" applyNumberFormat="1" applyFont="1" applyFill="1" applyBorder="1" applyAlignment="1">
      <alignment horizontal="center" vertical="center" wrapText="1"/>
    </xf>
    <xf numFmtId="164" fontId="28" fillId="0" borderId="73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right" vertical="center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7" fillId="0" borderId="72" xfId="0" applyNumberFormat="1" applyFont="1" applyFill="1" applyBorder="1" applyAlignment="1">
      <alignment horizontal="center" vertical="center"/>
    </xf>
    <xf numFmtId="164" fontId="7" fillId="0" borderId="59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7" fontId="39" fillId="0" borderId="24" xfId="0" applyNumberFormat="1" applyFont="1" applyFill="1" applyBorder="1" applyAlignment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73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74" xfId="0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74" xfId="0" quotePrefix="1" applyFont="1" applyFill="1" applyBorder="1" applyAlignment="1" applyProtection="1">
      <alignment horizontal="center" vertical="center"/>
    </xf>
    <xf numFmtId="0" fontId="7" fillId="0" borderId="52" xfId="0" quotePrefix="1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left" vertical="center" wrapText="1" indent="1"/>
    </xf>
    <xf numFmtId="0" fontId="7" fillId="0" borderId="30" xfId="0" applyFont="1" applyFill="1" applyBorder="1" applyAlignment="1" applyProtection="1">
      <alignment horizontal="left" vertical="center" wrapText="1" inden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7" fillId="0" borderId="53" xfId="6" applyFont="1" applyFill="1" applyBorder="1" applyAlignment="1" applyProtection="1">
      <alignment horizontal="center" vertical="center" wrapText="1"/>
    </xf>
    <xf numFmtId="164" fontId="7" fillId="0" borderId="45" xfId="0" applyNumberFormat="1" applyFont="1" applyFill="1" applyBorder="1" applyAlignment="1" applyProtection="1">
      <alignment horizontal="center" vertical="center" wrapText="1"/>
    </xf>
    <xf numFmtId="164" fontId="7" fillId="0" borderId="57" xfId="0" applyNumberFormat="1" applyFont="1" applyFill="1" applyBorder="1" applyAlignment="1" applyProtection="1">
      <alignment horizontal="center" vertical="center" wrapText="1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164" fontId="7" fillId="0" borderId="53" xfId="0" applyNumberFormat="1" applyFont="1" applyFill="1" applyBorder="1" applyAlignment="1" applyProtection="1">
      <alignment horizontal="center" vertical="center"/>
    </xf>
    <xf numFmtId="164" fontId="7" fillId="0" borderId="53" xfId="0" applyNumberFormat="1" applyFont="1" applyFill="1" applyBorder="1" applyAlignment="1" applyProtection="1">
      <alignment horizontal="center" vertical="center" wrapText="1"/>
    </xf>
    <xf numFmtId="164" fontId="7" fillId="0" borderId="69" xfId="0" applyNumberFormat="1" applyFont="1" applyFill="1" applyBorder="1" applyAlignment="1" applyProtection="1">
      <alignment horizontal="center" vertical="center" wrapText="1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textRotation="180" wrapText="1"/>
      <protection locked="0"/>
    </xf>
    <xf numFmtId="164" fontId="7" fillId="0" borderId="54" xfId="0" applyNumberFormat="1" applyFont="1" applyFill="1" applyBorder="1" applyAlignment="1">
      <alignment horizontal="center" vertical="center" wrapText="1"/>
    </xf>
    <xf numFmtId="164" fontId="7" fillId="0" borderId="62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164" fontId="7" fillId="0" borderId="69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72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33" xfId="0" applyNumberFormat="1" applyFont="1" applyFill="1" applyBorder="1" applyAlignment="1">
      <alignment horizontal="center" vertical="center" wrapText="1"/>
    </xf>
    <xf numFmtId="164" fontId="7" fillId="0" borderId="65" xfId="0" applyNumberFormat="1" applyFont="1" applyFill="1" applyBorder="1" applyAlignment="1">
      <alignment horizontal="center" vertical="center" wrapText="1"/>
    </xf>
    <xf numFmtId="0" fontId="7" fillId="0" borderId="72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54" xfId="0" applyFont="1" applyFill="1" applyBorder="1" applyAlignment="1" applyProtection="1">
      <alignment horizontal="left" vertical="center" wrapText="1"/>
    </xf>
    <xf numFmtId="0" fontId="25" fillId="0" borderId="23" xfId="0" applyFont="1" applyFill="1" applyBorder="1" applyAlignment="1" applyProtection="1">
      <alignment horizontal="left" vertical="center"/>
    </xf>
    <xf numFmtId="0" fontId="25" fillId="0" borderId="30" xfId="0" applyFont="1" applyFill="1" applyBorder="1" applyAlignment="1" applyProtection="1">
      <alignment horizontal="left" vertical="center"/>
    </xf>
    <xf numFmtId="0" fontId="28" fillId="0" borderId="23" xfId="0" applyFont="1" applyFill="1" applyBorder="1" applyAlignment="1" applyProtection="1">
      <alignment horizontal="left" vertical="center"/>
    </xf>
    <xf numFmtId="0" fontId="28" fillId="0" borderId="30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3" fillId="0" borderId="11" xfId="0" applyFont="1" applyFill="1" applyBorder="1" applyAlignment="1">
      <alignment horizontal="right"/>
    </xf>
    <xf numFmtId="0" fontId="7" fillId="0" borderId="7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/>
    </xf>
    <xf numFmtId="0" fontId="27" fillId="0" borderId="73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54" xfId="0" applyFont="1" applyFill="1" applyBorder="1" applyAlignment="1">
      <alignment horizontal="left" vertical="center" wrapText="1"/>
    </xf>
    <xf numFmtId="0" fontId="26" fillId="0" borderId="24" xfId="0" applyFont="1" applyFill="1" applyBorder="1" applyAlignment="1">
      <alignment horizontal="justify" vertical="center" wrapText="1"/>
    </xf>
    <xf numFmtId="0" fontId="27" fillId="0" borderId="23" xfId="0" applyFont="1" applyFill="1" applyBorder="1" applyAlignment="1">
      <alignment horizontal="left" vertical="center" indent="2"/>
    </xf>
    <xf numFmtId="0" fontId="27" fillId="0" borderId="30" xfId="0" applyFont="1" applyFill="1" applyBorder="1" applyAlignment="1">
      <alignment horizontal="left" vertical="center" indent="2"/>
    </xf>
    <xf numFmtId="0" fontId="41" fillId="0" borderId="0" xfId="8" applyFont="1" applyFill="1" applyAlignment="1" applyProtection="1">
      <alignment horizontal="left"/>
    </xf>
    <xf numFmtId="0" fontId="45" fillId="0" borderId="0" xfId="8" applyFont="1" applyFill="1" applyAlignment="1" applyProtection="1">
      <alignment horizontal="center" vertical="center" wrapText="1"/>
    </xf>
    <xf numFmtId="0" fontId="45" fillId="0" borderId="0" xfId="8" applyFont="1" applyFill="1" applyAlignment="1" applyProtection="1">
      <alignment horizontal="center" vertical="center"/>
    </xf>
    <xf numFmtId="0" fontId="46" fillId="0" borderId="0" xfId="8" applyFont="1" applyFill="1" applyBorder="1" applyAlignment="1" applyProtection="1">
      <alignment horizontal="right"/>
    </xf>
    <xf numFmtId="0" fontId="47" fillId="0" borderId="45" xfId="8" applyFont="1" applyFill="1" applyBorder="1" applyAlignment="1" applyProtection="1">
      <alignment horizontal="center" vertical="center" wrapText="1"/>
    </xf>
    <xf numFmtId="0" fontId="47" fillId="0" borderId="4" xfId="8" applyFont="1" applyFill="1" applyBorder="1" applyAlignment="1" applyProtection="1">
      <alignment horizontal="center" vertical="center" wrapText="1"/>
    </xf>
    <xf numFmtId="0" fontId="47" fillId="0" borderId="25" xfId="8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48" fillId="0" borderId="10" xfId="7" applyFont="1" applyFill="1" applyBorder="1" applyAlignment="1" applyProtection="1">
      <alignment horizontal="center" vertical="center" textRotation="90"/>
    </xf>
    <xf numFmtId="0" fontId="48" fillId="0" borderId="28" xfId="7" applyFont="1" applyFill="1" applyBorder="1" applyAlignment="1" applyProtection="1">
      <alignment horizontal="center" vertical="center" textRotation="90"/>
    </xf>
    <xf numFmtId="0" fontId="46" fillId="0" borderId="27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vertical="center" wrapText="1"/>
    </xf>
    <xf numFmtId="0" fontId="46" fillId="0" borderId="47" xfId="8" applyFont="1" applyFill="1" applyBorder="1" applyAlignment="1" applyProtection="1">
      <alignment horizontal="center" vertical="center" wrapText="1"/>
    </xf>
    <xf numFmtId="0" fontId="46" fillId="0" borderId="50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wrapText="1"/>
    </xf>
    <xf numFmtId="0" fontId="46" fillId="0" borderId="9" xfId="8" applyFont="1" applyFill="1" applyBorder="1" applyAlignment="1" applyProtection="1">
      <alignment horizontal="center" wrapText="1"/>
    </xf>
    <xf numFmtId="0" fontId="41" fillId="0" borderId="0" xfId="8" applyFont="1" applyFill="1" applyAlignment="1" applyProtection="1">
      <alignment horizontal="center"/>
    </xf>
    <xf numFmtId="0" fontId="28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Border="1" applyAlignment="1" applyProtection="1">
      <alignment horizontal="right" vertical="center"/>
    </xf>
    <xf numFmtId="0" fontId="20" fillId="0" borderId="37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8" fillId="0" borderId="27" xfId="7" applyFont="1" applyFill="1" applyBorder="1" applyAlignment="1" applyProtection="1">
      <alignment horizontal="center" vertical="center" textRotation="90"/>
    </xf>
    <xf numFmtId="0" fontId="48" fillId="0" borderId="1" xfId="7" applyFont="1" applyFill="1" applyBorder="1" applyAlignment="1" applyProtection="1">
      <alignment horizontal="center" vertical="center" textRotation="90"/>
    </xf>
    <xf numFmtId="0" fontId="5" fillId="0" borderId="48" xfId="7" applyFont="1" applyFill="1" applyBorder="1" applyAlignment="1" applyProtection="1">
      <alignment horizontal="center" vertical="center" wrapText="1"/>
    </xf>
    <xf numFmtId="0" fontId="5" fillId="0" borderId="9" xfId="7" applyFont="1" applyFill="1" applyBorder="1" applyAlignment="1" applyProtection="1">
      <alignment horizontal="center" vertical="center"/>
    </xf>
    <xf numFmtId="0" fontId="45" fillId="0" borderId="0" xfId="8" applyFont="1" applyFill="1" applyAlignment="1">
      <alignment horizontal="center" vertical="center" wrapText="1"/>
    </xf>
    <xf numFmtId="0" fontId="45" fillId="0" borderId="0" xfId="8" applyFont="1" applyFill="1" applyAlignment="1">
      <alignment horizontal="center" vertical="center"/>
    </xf>
    <xf numFmtId="0" fontId="22" fillId="0" borderId="23" xfId="8" applyFont="1" applyFill="1" applyBorder="1" applyAlignment="1">
      <alignment horizontal="left"/>
    </xf>
    <xf numFmtId="0" fontId="22" fillId="0" borderId="30" xfId="8" applyFont="1" applyFill="1" applyBorder="1" applyAlignment="1">
      <alignment horizontal="left"/>
    </xf>
    <xf numFmtId="3" fontId="41" fillId="0" borderId="0" xfId="8" applyNumberFormat="1" applyFont="1" applyFill="1" applyAlignment="1">
      <alignment horizontal="center"/>
    </xf>
    <xf numFmtId="0" fontId="45" fillId="0" borderId="0" xfId="8" applyFont="1" applyFill="1" applyAlignment="1">
      <alignment horizontal="center" wrapText="1"/>
    </xf>
    <xf numFmtId="0" fontId="45" fillId="0" borderId="0" xfId="8" applyFont="1" applyFill="1" applyAlignment="1">
      <alignment horizontal="center"/>
    </xf>
    <xf numFmtId="0" fontId="22" fillId="0" borderId="23" xfId="8" applyFont="1" applyFill="1" applyBorder="1" applyAlignment="1">
      <alignment horizontal="left" indent="1"/>
    </xf>
    <xf numFmtId="0" fontId="22" fillId="0" borderId="30" xfId="8" applyFont="1" applyFill="1" applyBorder="1" applyAlignment="1">
      <alignment horizontal="left" indent="1"/>
    </xf>
    <xf numFmtId="0" fontId="58" fillId="0" borderId="0" xfId="0" applyFont="1" applyAlignment="1" applyProtection="1">
      <alignment horizontal="center" vertical="center" wrapText="1"/>
      <protection locked="0"/>
    </xf>
    <xf numFmtId="0" fontId="55" fillId="0" borderId="8" xfId="0" applyFont="1" applyBorder="1" applyAlignment="1" applyProtection="1">
      <alignment wrapText="1"/>
    </xf>
    <xf numFmtId="0" fontId="55" fillId="0" borderId="6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  <protection locked="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zoomScaleNormal="100" workbookViewId="0">
      <selection activeCell="F28" sqref="F28"/>
    </sheetView>
  </sheetViews>
  <sheetFormatPr defaultRowHeight="12.75"/>
  <cols>
    <col min="1" max="1" width="46.33203125" style="282" customWidth="1"/>
    <col min="2" max="2" width="66.1640625" style="282" customWidth="1"/>
    <col min="3" max="16384" width="9.33203125" style="282"/>
  </cols>
  <sheetData>
    <row r="1" spans="1:2" ht="18.75">
      <c r="A1" s="469" t="s">
        <v>109</v>
      </c>
    </row>
    <row r="3" spans="1:2">
      <c r="A3" s="470"/>
      <c r="B3" s="470"/>
    </row>
    <row r="4" spans="1:2" ht="15.75">
      <c r="A4" s="444" t="s">
        <v>742</v>
      </c>
      <c r="B4" s="471"/>
    </row>
    <row r="5" spans="1:2" s="472" customFormat="1">
      <c r="A5" s="470"/>
      <c r="B5" s="470"/>
    </row>
    <row r="6" spans="1:2">
      <c r="A6" s="470" t="s">
        <v>503</v>
      </c>
      <c r="B6" s="470" t="s">
        <v>504</v>
      </c>
    </row>
    <row r="7" spans="1:2">
      <c r="A7" s="470" t="s">
        <v>505</v>
      </c>
      <c r="B7" s="470" t="s">
        <v>506</v>
      </c>
    </row>
    <row r="8" spans="1:2">
      <c r="A8" s="470" t="s">
        <v>507</v>
      </c>
      <c r="B8" s="470" t="s">
        <v>508</v>
      </c>
    </row>
    <row r="9" spans="1:2">
      <c r="A9" s="470"/>
      <c r="B9" s="470"/>
    </row>
    <row r="10" spans="1:2" ht="15.75">
      <c r="A10" s="444" t="str">
        <f>+CONCATENATE(LEFT(A4,4),". évi módosított előirányzat BEVÉTELEK")</f>
        <v>2017. évi módosított előirányzat BEVÉTELEK</v>
      </c>
      <c r="B10" s="471"/>
    </row>
    <row r="11" spans="1:2">
      <c r="A11" s="470"/>
      <c r="B11" s="470"/>
    </row>
    <row r="12" spans="1:2" s="472" customFormat="1">
      <c r="A12" s="470" t="s">
        <v>509</v>
      </c>
      <c r="B12" s="470" t="s">
        <v>515</v>
      </c>
    </row>
    <row r="13" spans="1:2">
      <c r="A13" s="470" t="s">
        <v>510</v>
      </c>
      <c r="B13" s="470" t="s">
        <v>516</v>
      </c>
    </row>
    <row r="14" spans="1:2">
      <c r="A14" s="470" t="s">
        <v>511</v>
      </c>
      <c r="B14" s="470" t="s">
        <v>517</v>
      </c>
    </row>
    <row r="15" spans="1:2">
      <c r="A15" s="470"/>
      <c r="B15" s="470"/>
    </row>
    <row r="16" spans="1:2" ht="14.25">
      <c r="A16" s="473" t="str">
        <f>+CONCATENATE(LEFT(A4,4),". évi teljesítés BEVÉTELEK")</f>
        <v>2017. évi teljesítés BEVÉTELEK</v>
      </c>
      <c r="B16" s="471"/>
    </row>
    <row r="17" spans="1:2">
      <c r="A17" s="470"/>
      <c r="B17" s="470"/>
    </row>
    <row r="18" spans="1:2">
      <c r="A18" s="470" t="s">
        <v>512</v>
      </c>
      <c r="B18" s="470" t="s">
        <v>518</v>
      </c>
    </row>
    <row r="19" spans="1:2">
      <c r="A19" s="470" t="s">
        <v>513</v>
      </c>
      <c r="B19" s="470" t="s">
        <v>519</v>
      </c>
    </row>
    <row r="20" spans="1:2">
      <c r="A20" s="470" t="s">
        <v>514</v>
      </c>
      <c r="B20" s="470" t="s">
        <v>520</v>
      </c>
    </row>
    <row r="21" spans="1:2">
      <c r="A21" s="470"/>
      <c r="B21" s="470"/>
    </row>
    <row r="22" spans="1:2" ht="15.75">
      <c r="A22" s="444" t="str">
        <f>+CONCATENATE(LEFT(A4,4),". évi eredeti előirányzat KIADÁSOK")</f>
        <v>2017. évi eredeti előirányzat KIADÁSOK</v>
      </c>
      <c r="B22" s="471"/>
    </row>
    <row r="23" spans="1:2">
      <c r="A23" s="470"/>
      <c r="B23" s="470"/>
    </row>
    <row r="24" spans="1:2">
      <c r="A24" s="470" t="s">
        <v>521</v>
      </c>
      <c r="B24" s="470" t="s">
        <v>527</v>
      </c>
    </row>
    <row r="25" spans="1:2">
      <c r="A25" s="470" t="s">
        <v>500</v>
      </c>
      <c r="B25" s="470" t="s">
        <v>528</v>
      </c>
    </row>
    <row r="26" spans="1:2">
      <c r="A26" s="470" t="s">
        <v>522</v>
      </c>
      <c r="B26" s="470" t="s">
        <v>529</v>
      </c>
    </row>
    <row r="27" spans="1:2">
      <c r="A27" s="470"/>
      <c r="B27" s="470"/>
    </row>
    <row r="28" spans="1:2" ht="15.75">
      <c r="A28" s="444" t="str">
        <f>+CONCATENATE(LEFT(A4,4),". évi módosított előirányzat KIADÁSOK")</f>
        <v>2017. évi módosított előirányzat KIADÁSOK</v>
      </c>
      <c r="B28" s="471"/>
    </row>
    <row r="29" spans="1:2">
      <c r="A29" s="470"/>
      <c r="B29" s="470"/>
    </row>
    <row r="30" spans="1:2">
      <c r="A30" s="470" t="s">
        <v>523</v>
      </c>
      <c r="B30" s="470" t="s">
        <v>534</v>
      </c>
    </row>
    <row r="31" spans="1:2">
      <c r="A31" s="470" t="s">
        <v>501</v>
      </c>
      <c r="B31" s="470" t="s">
        <v>531</v>
      </c>
    </row>
    <row r="32" spans="1:2">
      <c r="A32" s="470" t="s">
        <v>524</v>
      </c>
      <c r="B32" s="470" t="s">
        <v>530</v>
      </c>
    </row>
    <row r="33" spans="1:2">
      <c r="A33" s="470"/>
      <c r="B33" s="470"/>
    </row>
    <row r="34" spans="1:2" ht="15.75">
      <c r="A34" s="474" t="str">
        <f>+CONCATENATE(LEFT(A4,4),". évi teljesítés KIADÁSOK")</f>
        <v>2017. évi teljesítés KIADÁSOK</v>
      </c>
      <c r="B34" s="471"/>
    </row>
    <row r="35" spans="1:2">
      <c r="A35" s="470"/>
      <c r="B35" s="470"/>
    </row>
    <row r="36" spans="1:2">
      <c r="A36" s="470" t="s">
        <v>525</v>
      </c>
      <c r="B36" s="470" t="s">
        <v>535</v>
      </c>
    </row>
    <row r="37" spans="1:2">
      <c r="A37" s="470" t="s">
        <v>502</v>
      </c>
      <c r="B37" s="470" t="s">
        <v>533</v>
      </c>
    </row>
    <row r="38" spans="1:2">
      <c r="A38" s="470" t="s">
        <v>526</v>
      </c>
      <c r="B38" s="470" t="s">
        <v>532</v>
      </c>
    </row>
  </sheetData>
  <sheetProtection sheet="1"/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4"/>
  <sheetViews>
    <sheetView zoomScaleNormal="100" zoomScaleSheetLayoutView="130" workbookViewId="0">
      <selection activeCell="L28" sqref="L28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714" t="s">
        <v>2</v>
      </c>
      <c r="B1" s="714"/>
      <c r="C1" s="714"/>
      <c r="D1" s="714"/>
      <c r="E1" s="714"/>
      <c r="F1" s="714"/>
      <c r="G1" s="714"/>
      <c r="H1" s="711" t="str">
        <f>+CONCATENATE("4. melléklet a ……/",LEFT(ÖSSZEFÜGGÉSEK!A4,4)+1,". (……) önkormányzati rendelethez")</f>
        <v>4. melléklet a ……/2018. (……) önkormányzati rendelethez</v>
      </c>
    </row>
    <row r="2" spans="1:8" ht="23.25" customHeight="1" thickBot="1">
      <c r="A2" s="27"/>
      <c r="B2" s="10"/>
      <c r="C2" s="10"/>
      <c r="D2" s="10"/>
      <c r="E2" s="10"/>
      <c r="F2" s="641"/>
      <c r="G2" s="639" t="str">
        <f>'3.sz.mell.'!G2</f>
        <v>Forintban!</v>
      </c>
      <c r="H2" s="711"/>
    </row>
    <row r="3" spans="1:8" s="6" customFormat="1" ht="48.75" customHeight="1" thickBot="1">
      <c r="A3" s="28" t="s">
        <v>57</v>
      </c>
      <c r="B3" s="29" t="s">
        <v>55</v>
      </c>
      <c r="C3" s="29" t="s">
        <v>56</v>
      </c>
      <c r="D3" s="29" t="str">
        <f>+'3.sz.mell.'!D3</f>
        <v>Felhasználás 2016. XII.31-ig</v>
      </c>
      <c r="E3" s="29" t="str">
        <f>+'3.sz.mell.'!E3</f>
        <v>2017. évi módosított előirányzat</v>
      </c>
      <c r="F3" s="83" t="str">
        <f>+'3.sz.mell.'!F3</f>
        <v>2017. évi teljesítés</v>
      </c>
      <c r="G3" s="82" t="str">
        <f>+'3.sz.mell.'!G3</f>
        <v>Összes teljesítés 2017. dec. 31-ig</v>
      </c>
      <c r="H3" s="711"/>
    </row>
    <row r="4" spans="1:8" s="10" customFormat="1" ht="15" customHeight="1" thickBot="1">
      <c r="A4" s="437" t="s">
        <v>409</v>
      </c>
      <c r="B4" s="438" t="s">
        <v>410</v>
      </c>
      <c r="C4" s="438" t="s">
        <v>411</v>
      </c>
      <c r="D4" s="438" t="s">
        <v>412</v>
      </c>
      <c r="E4" s="438" t="s">
        <v>413</v>
      </c>
      <c r="F4" s="50" t="s">
        <v>490</v>
      </c>
      <c r="G4" s="439" t="s">
        <v>536</v>
      </c>
      <c r="H4" s="711"/>
    </row>
    <row r="5" spans="1:8" ht="15.95" customHeight="1">
      <c r="A5" s="18"/>
      <c r="B5" s="2"/>
      <c r="C5" s="306"/>
      <c r="D5" s="2"/>
      <c r="E5" s="2"/>
      <c r="F5" s="51"/>
      <c r="G5" s="52">
        <f>+D5+F5</f>
        <v>0</v>
      </c>
      <c r="H5" s="711"/>
    </row>
    <row r="6" spans="1:8" ht="15.95" customHeight="1">
      <c r="A6" s="18"/>
      <c r="B6" s="2"/>
      <c r="C6" s="306"/>
      <c r="D6" s="2"/>
      <c r="E6" s="2"/>
      <c r="F6" s="51"/>
      <c r="G6" s="52">
        <f t="shared" ref="G6:G23" si="0">+D6+F6</f>
        <v>0</v>
      </c>
      <c r="H6" s="711"/>
    </row>
    <row r="7" spans="1:8" ht="15.95" customHeight="1">
      <c r="A7" s="18"/>
      <c r="B7" s="2"/>
      <c r="C7" s="306"/>
      <c r="D7" s="2"/>
      <c r="E7" s="2"/>
      <c r="F7" s="51"/>
      <c r="G7" s="52">
        <f t="shared" si="0"/>
        <v>0</v>
      </c>
      <c r="H7" s="711"/>
    </row>
    <row r="8" spans="1:8" ht="15.95" customHeight="1">
      <c r="A8" s="18"/>
      <c r="B8" s="2"/>
      <c r="C8" s="306"/>
      <c r="D8" s="2"/>
      <c r="E8" s="2"/>
      <c r="F8" s="51"/>
      <c r="G8" s="52">
        <f t="shared" si="0"/>
        <v>0</v>
      </c>
      <c r="H8" s="711"/>
    </row>
    <row r="9" spans="1:8" ht="15.95" customHeight="1">
      <c r="A9" s="18"/>
      <c r="B9" s="2"/>
      <c r="C9" s="306"/>
      <c r="D9" s="2"/>
      <c r="E9" s="2"/>
      <c r="F9" s="51"/>
      <c r="G9" s="52">
        <f t="shared" si="0"/>
        <v>0</v>
      </c>
      <c r="H9" s="711"/>
    </row>
    <row r="10" spans="1:8" ht="15.95" customHeight="1">
      <c r="A10" s="18"/>
      <c r="B10" s="2"/>
      <c r="C10" s="306"/>
      <c r="D10" s="2"/>
      <c r="E10" s="2"/>
      <c r="F10" s="51"/>
      <c r="G10" s="52">
        <f t="shared" si="0"/>
        <v>0</v>
      </c>
      <c r="H10" s="711"/>
    </row>
    <row r="11" spans="1:8" ht="15.95" customHeight="1">
      <c r="A11" s="18"/>
      <c r="B11" s="2"/>
      <c r="C11" s="306"/>
      <c r="D11" s="2"/>
      <c r="E11" s="2"/>
      <c r="F11" s="51"/>
      <c r="G11" s="52">
        <f t="shared" si="0"/>
        <v>0</v>
      </c>
      <c r="H11" s="711"/>
    </row>
    <row r="12" spans="1:8" ht="15.95" customHeight="1">
      <c r="A12" s="18"/>
      <c r="B12" s="2"/>
      <c r="C12" s="306"/>
      <c r="D12" s="2"/>
      <c r="E12" s="2"/>
      <c r="F12" s="51"/>
      <c r="G12" s="52">
        <f t="shared" si="0"/>
        <v>0</v>
      </c>
      <c r="H12" s="711"/>
    </row>
    <row r="13" spans="1:8" ht="15.95" customHeight="1">
      <c r="A13" s="18"/>
      <c r="B13" s="2"/>
      <c r="C13" s="306"/>
      <c r="D13" s="2"/>
      <c r="E13" s="2"/>
      <c r="F13" s="51"/>
      <c r="G13" s="52">
        <f t="shared" si="0"/>
        <v>0</v>
      </c>
      <c r="H13" s="711"/>
    </row>
    <row r="14" spans="1:8" ht="15.95" customHeight="1">
      <c r="A14" s="18"/>
      <c r="B14" s="2"/>
      <c r="C14" s="306"/>
      <c r="D14" s="2"/>
      <c r="E14" s="2"/>
      <c r="F14" s="51"/>
      <c r="G14" s="52">
        <f t="shared" si="0"/>
        <v>0</v>
      </c>
      <c r="H14" s="711"/>
    </row>
    <row r="15" spans="1:8" ht="15.95" customHeight="1">
      <c r="A15" s="18"/>
      <c r="B15" s="2"/>
      <c r="C15" s="306"/>
      <c r="D15" s="2"/>
      <c r="E15" s="2"/>
      <c r="F15" s="51"/>
      <c r="G15" s="52">
        <f t="shared" si="0"/>
        <v>0</v>
      </c>
      <c r="H15" s="711"/>
    </row>
    <row r="16" spans="1:8" ht="15.95" customHeight="1">
      <c r="A16" s="18"/>
      <c r="B16" s="2"/>
      <c r="C16" s="306"/>
      <c r="D16" s="2"/>
      <c r="E16" s="2"/>
      <c r="F16" s="51"/>
      <c r="G16" s="52">
        <f t="shared" si="0"/>
        <v>0</v>
      </c>
      <c r="H16" s="711"/>
    </row>
    <row r="17" spans="1:8" ht="15.95" customHeight="1">
      <c r="A17" s="18"/>
      <c r="B17" s="2"/>
      <c r="C17" s="306"/>
      <c r="D17" s="2"/>
      <c r="E17" s="2"/>
      <c r="F17" s="51"/>
      <c r="G17" s="52">
        <f t="shared" si="0"/>
        <v>0</v>
      </c>
      <c r="H17" s="711"/>
    </row>
    <row r="18" spans="1:8" ht="15.95" customHeight="1">
      <c r="A18" s="18"/>
      <c r="B18" s="2"/>
      <c r="C18" s="306"/>
      <c r="D18" s="2"/>
      <c r="E18" s="2"/>
      <c r="F18" s="51"/>
      <c r="G18" s="52">
        <f t="shared" si="0"/>
        <v>0</v>
      </c>
      <c r="H18" s="711"/>
    </row>
    <row r="19" spans="1:8" ht="15.95" customHeight="1">
      <c r="A19" s="18"/>
      <c r="B19" s="2"/>
      <c r="C19" s="306"/>
      <c r="D19" s="2"/>
      <c r="E19" s="2"/>
      <c r="F19" s="51"/>
      <c r="G19" s="52">
        <f t="shared" si="0"/>
        <v>0</v>
      </c>
      <c r="H19" s="711"/>
    </row>
    <row r="20" spans="1:8" ht="15.95" customHeight="1">
      <c r="A20" s="18"/>
      <c r="B20" s="2"/>
      <c r="C20" s="306"/>
      <c r="D20" s="2"/>
      <c r="E20" s="2"/>
      <c r="F20" s="51"/>
      <c r="G20" s="52">
        <f t="shared" si="0"/>
        <v>0</v>
      </c>
      <c r="H20" s="711"/>
    </row>
    <row r="21" spans="1:8" ht="15.95" customHeight="1">
      <c r="A21" s="18"/>
      <c r="B21" s="2"/>
      <c r="C21" s="306"/>
      <c r="D21" s="2"/>
      <c r="E21" s="2"/>
      <c r="F21" s="51"/>
      <c r="G21" s="52">
        <f t="shared" si="0"/>
        <v>0</v>
      </c>
      <c r="H21" s="711"/>
    </row>
    <row r="22" spans="1:8" ht="15.95" customHeight="1">
      <c r="A22" s="18"/>
      <c r="B22" s="2"/>
      <c r="C22" s="306"/>
      <c r="D22" s="2"/>
      <c r="E22" s="2"/>
      <c r="F22" s="51"/>
      <c r="G22" s="52">
        <f t="shared" si="0"/>
        <v>0</v>
      </c>
      <c r="H22" s="711"/>
    </row>
    <row r="23" spans="1:8" ht="15.95" customHeight="1" thickBot="1">
      <c r="A23" s="19"/>
      <c r="B23" s="3"/>
      <c r="C23" s="307"/>
      <c r="D23" s="3"/>
      <c r="E23" s="3"/>
      <c r="F23" s="53"/>
      <c r="G23" s="52">
        <f t="shared" si="0"/>
        <v>0</v>
      </c>
      <c r="H23" s="711"/>
    </row>
    <row r="24" spans="1:8" s="17" customFormat="1" ht="18" customHeight="1" thickBot="1">
      <c r="A24" s="30" t="s">
        <v>53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711"/>
    </row>
  </sheetData>
  <sheetProtection sheet="1"/>
  <mergeCells count="2"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N48"/>
  <sheetViews>
    <sheetView zoomScale="130" zoomScaleNormal="130" zoomScaleSheetLayoutView="100" workbookViewId="0">
      <selection activeCell="Q28" sqref="Q28"/>
    </sheetView>
  </sheetViews>
  <sheetFormatPr defaultRowHeight="12.75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>
      <c r="A1" s="736" t="s">
        <v>0</v>
      </c>
      <c r="B1" s="736"/>
      <c r="C1" s="736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21" t="str">
        <f>+CONCATENATE("5. melléklet a ……/",LEFT(ÖSSZEFÜGGÉSEK!A4,4)+1,". (……) önkormányzati rendelethez    ")</f>
        <v xml:space="preserve">5. melléklet a ……/2018. (……) önkormányzati rendelethez    </v>
      </c>
    </row>
    <row r="2" spans="1:14" ht="15.75" thickBo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642"/>
      <c r="M2" s="640" t="str">
        <f>'4.sz.mell.'!G2</f>
        <v>Forintban!</v>
      </c>
      <c r="N2" s="721"/>
    </row>
    <row r="3" spans="1:14" ht="13.5" thickBot="1">
      <c r="A3" s="733" t="s">
        <v>91</v>
      </c>
      <c r="B3" s="716" t="s">
        <v>178</v>
      </c>
      <c r="C3" s="716"/>
      <c r="D3" s="716"/>
      <c r="E3" s="716"/>
      <c r="F3" s="716"/>
      <c r="G3" s="716"/>
      <c r="H3" s="716"/>
      <c r="I3" s="716"/>
      <c r="J3" s="726" t="s">
        <v>180</v>
      </c>
      <c r="K3" s="726"/>
      <c r="L3" s="726"/>
      <c r="M3" s="726"/>
      <c r="N3" s="721"/>
    </row>
    <row r="4" spans="1:14" ht="15" customHeight="1" thickBot="1">
      <c r="A4" s="734"/>
      <c r="B4" s="719" t="s">
        <v>181</v>
      </c>
      <c r="C4" s="732" t="s">
        <v>182</v>
      </c>
      <c r="D4" s="730" t="s">
        <v>176</v>
      </c>
      <c r="E4" s="730"/>
      <c r="F4" s="730"/>
      <c r="G4" s="730"/>
      <c r="H4" s="730"/>
      <c r="I4" s="730"/>
      <c r="J4" s="727"/>
      <c r="K4" s="727"/>
      <c r="L4" s="727"/>
      <c r="M4" s="727"/>
      <c r="N4" s="721"/>
    </row>
    <row r="5" spans="1:14" ht="21.75" thickBot="1">
      <c r="A5" s="734"/>
      <c r="B5" s="719"/>
      <c r="C5" s="732"/>
      <c r="D5" s="55" t="s">
        <v>181</v>
      </c>
      <c r="E5" s="55" t="s">
        <v>182</v>
      </c>
      <c r="F5" s="55" t="s">
        <v>181</v>
      </c>
      <c r="G5" s="55" t="s">
        <v>182</v>
      </c>
      <c r="H5" s="55" t="s">
        <v>181</v>
      </c>
      <c r="I5" s="55" t="s">
        <v>182</v>
      </c>
      <c r="J5" s="727"/>
      <c r="K5" s="727"/>
      <c r="L5" s="727"/>
      <c r="M5" s="727"/>
      <c r="N5" s="721"/>
    </row>
    <row r="6" spans="1:14" ht="32.25" thickBot="1">
      <c r="A6" s="735"/>
      <c r="B6" s="732" t="s">
        <v>177</v>
      </c>
      <c r="C6" s="732"/>
      <c r="D6" s="732" t="str">
        <f>+CONCATENATE(LEFT(ÖSSZEFÜGGÉSEK!A4,4),". előtt")</f>
        <v>2017. előtt</v>
      </c>
      <c r="E6" s="732"/>
      <c r="F6" s="732" t="str">
        <f>+CONCATENATE(LEFT(ÖSSZEFÜGGÉSEK!A4,4),". évi")</f>
        <v>2017. évi</v>
      </c>
      <c r="G6" s="732"/>
      <c r="H6" s="719" t="str">
        <f>+CONCATENATE(LEFT(ÖSSZEFÜGGÉSEK!A4,4),". után")</f>
        <v>2017. után</v>
      </c>
      <c r="I6" s="719"/>
      <c r="J6" s="54" t="str">
        <f>+D6</f>
        <v>2017. előtt</v>
      </c>
      <c r="K6" s="55" t="str">
        <f>+F6</f>
        <v>2017. évi</v>
      </c>
      <c r="L6" s="54" t="s">
        <v>39</v>
      </c>
      <c r="M6" s="55" t="str">
        <f>+CONCATENATE("Teljesítés %-a ",LEFT(ÖSSZEFÜGGÉSEK!A4,4),". XII. 31-ig")</f>
        <v>Teljesítés %-a 2017. XII. 31-ig</v>
      </c>
      <c r="N6" s="721"/>
    </row>
    <row r="7" spans="1:14" ht="13.5" thickBot="1">
      <c r="A7" s="56" t="s">
        <v>409</v>
      </c>
      <c r="B7" s="54" t="s">
        <v>410</v>
      </c>
      <c r="C7" s="54" t="s">
        <v>411</v>
      </c>
      <c r="D7" s="57" t="s">
        <v>412</v>
      </c>
      <c r="E7" s="55" t="s">
        <v>413</v>
      </c>
      <c r="F7" s="55" t="s">
        <v>490</v>
      </c>
      <c r="G7" s="55" t="s">
        <v>491</v>
      </c>
      <c r="H7" s="54" t="s">
        <v>492</v>
      </c>
      <c r="I7" s="57" t="s">
        <v>493</v>
      </c>
      <c r="J7" s="57" t="s">
        <v>537</v>
      </c>
      <c r="K7" s="57" t="s">
        <v>538</v>
      </c>
      <c r="L7" s="57" t="s">
        <v>539</v>
      </c>
      <c r="M7" s="58" t="s">
        <v>540</v>
      </c>
      <c r="N7" s="721"/>
    </row>
    <row r="8" spans="1:14">
      <c r="A8" s="59" t="s">
        <v>92</v>
      </c>
      <c r="B8" s="646"/>
      <c r="C8" s="647"/>
      <c r="D8" s="647"/>
      <c r="E8" s="648"/>
      <c r="F8" s="647"/>
      <c r="G8" s="647"/>
      <c r="H8" s="647"/>
      <c r="I8" s="647"/>
      <c r="J8" s="647"/>
      <c r="K8" s="647"/>
      <c r="L8" s="649">
        <f t="shared" ref="L8:L14" si="0">+J8+K8</f>
        <v>0</v>
      </c>
      <c r="M8" s="650" t="str">
        <f>IF((C8&lt;&gt;0),ROUND((L8/C8)*100,1),"")</f>
        <v/>
      </c>
      <c r="N8" s="721"/>
    </row>
    <row r="9" spans="1:14">
      <c r="A9" s="60" t="s">
        <v>104</v>
      </c>
      <c r="B9" s="651"/>
      <c r="C9" s="652"/>
      <c r="D9" s="652"/>
      <c r="E9" s="652"/>
      <c r="F9" s="652"/>
      <c r="G9" s="652"/>
      <c r="H9" s="652"/>
      <c r="I9" s="652"/>
      <c r="J9" s="652"/>
      <c r="K9" s="652"/>
      <c r="L9" s="653">
        <f t="shared" si="0"/>
        <v>0</v>
      </c>
      <c r="M9" s="654" t="str">
        <f t="shared" ref="M9:M14" si="1">IF((C9&lt;&gt;0),ROUND((L9/C9)*100,1),"")</f>
        <v/>
      </c>
      <c r="N9" s="721"/>
    </row>
    <row r="10" spans="1:14">
      <c r="A10" s="61" t="s">
        <v>93</v>
      </c>
      <c r="B10" s="655"/>
      <c r="C10" s="656"/>
      <c r="D10" s="656"/>
      <c r="E10" s="656"/>
      <c r="F10" s="656"/>
      <c r="G10" s="656"/>
      <c r="H10" s="656"/>
      <c r="I10" s="656"/>
      <c r="J10" s="656"/>
      <c r="K10" s="656"/>
      <c r="L10" s="653">
        <f t="shared" si="0"/>
        <v>0</v>
      </c>
      <c r="M10" s="654" t="str">
        <f t="shared" si="1"/>
        <v/>
      </c>
      <c r="N10" s="721"/>
    </row>
    <row r="11" spans="1:14">
      <c r="A11" s="61" t="s">
        <v>105</v>
      </c>
      <c r="B11" s="655"/>
      <c r="C11" s="656"/>
      <c r="D11" s="656"/>
      <c r="E11" s="656"/>
      <c r="F11" s="656"/>
      <c r="G11" s="656"/>
      <c r="H11" s="656"/>
      <c r="I11" s="656"/>
      <c r="J11" s="656"/>
      <c r="K11" s="656"/>
      <c r="L11" s="653">
        <f t="shared" si="0"/>
        <v>0</v>
      </c>
      <c r="M11" s="654" t="str">
        <f t="shared" si="1"/>
        <v/>
      </c>
      <c r="N11" s="721"/>
    </row>
    <row r="12" spans="1:14">
      <c r="A12" s="61" t="s">
        <v>94</v>
      </c>
      <c r="B12" s="655"/>
      <c r="C12" s="656"/>
      <c r="D12" s="656"/>
      <c r="E12" s="656"/>
      <c r="F12" s="656"/>
      <c r="G12" s="656"/>
      <c r="H12" s="656"/>
      <c r="I12" s="656"/>
      <c r="J12" s="656"/>
      <c r="K12" s="656"/>
      <c r="L12" s="653">
        <f t="shared" si="0"/>
        <v>0</v>
      </c>
      <c r="M12" s="654" t="str">
        <f t="shared" si="1"/>
        <v/>
      </c>
      <c r="N12" s="721"/>
    </row>
    <row r="13" spans="1:14">
      <c r="A13" s="61" t="s">
        <v>95</v>
      </c>
      <c r="B13" s="655"/>
      <c r="C13" s="656"/>
      <c r="D13" s="656"/>
      <c r="E13" s="656"/>
      <c r="F13" s="656"/>
      <c r="G13" s="656"/>
      <c r="H13" s="656"/>
      <c r="I13" s="656"/>
      <c r="J13" s="656"/>
      <c r="K13" s="656"/>
      <c r="L13" s="653">
        <f t="shared" si="0"/>
        <v>0</v>
      </c>
      <c r="M13" s="654" t="str">
        <f t="shared" si="1"/>
        <v/>
      </c>
      <c r="N13" s="721"/>
    </row>
    <row r="14" spans="1:14" ht="15" customHeight="1" thickBot="1">
      <c r="A14" s="62"/>
      <c r="B14" s="657"/>
      <c r="C14" s="658"/>
      <c r="D14" s="658"/>
      <c r="E14" s="658"/>
      <c r="F14" s="658"/>
      <c r="G14" s="658"/>
      <c r="H14" s="658"/>
      <c r="I14" s="658"/>
      <c r="J14" s="658"/>
      <c r="K14" s="658"/>
      <c r="L14" s="653">
        <f t="shared" si="0"/>
        <v>0</v>
      </c>
      <c r="M14" s="659" t="str">
        <f t="shared" si="1"/>
        <v/>
      </c>
      <c r="N14" s="721"/>
    </row>
    <row r="15" spans="1:14" ht="13.5" thickBot="1">
      <c r="A15" s="63" t="s">
        <v>97</v>
      </c>
      <c r="B15" s="660">
        <f>B8+SUM(B10:B14)</f>
        <v>0</v>
      </c>
      <c r="C15" s="660">
        <f t="shared" ref="C15:L15" si="2">C8+SUM(C10:C14)</f>
        <v>0</v>
      </c>
      <c r="D15" s="660">
        <f t="shared" si="2"/>
        <v>0</v>
      </c>
      <c r="E15" s="660">
        <f t="shared" si="2"/>
        <v>0</v>
      </c>
      <c r="F15" s="660">
        <f t="shared" si="2"/>
        <v>0</v>
      </c>
      <c r="G15" s="660">
        <f t="shared" si="2"/>
        <v>0</v>
      </c>
      <c r="H15" s="660">
        <f t="shared" si="2"/>
        <v>0</v>
      </c>
      <c r="I15" s="660">
        <f t="shared" si="2"/>
        <v>0</v>
      </c>
      <c r="J15" s="660">
        <f t="shared" si="2"/>
        <v>0</v>
      </c>
      <c r="K15" s="660">
        <f t="shared" si="2"/>
        <v>0</v>
      </c>
      <c r="L15" s="660">
        <f t="shared" si="2"/>
        <v>0</v>
      </c>
      <c r="M15" s="661" t="str">
        <f>IF((C15&lt;&gt;0),ROUND((L15/C15)*100,1),"")</f>
        <v/>
      </c>
      <c r="N15" s="721"/>
    </row>
    <row r="16" spans="1:14">
      <c r="A16" s="64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721"/>
    </row>
    <row r="17" spans="1:14" ht="13.5" thickBot="1">
      <c r="A17" s="67" t="s">
        <v>96</v>
      </c>
      <c r="B17" s="6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21"/>
    </row>
    <row r="18" spans="1:14">
      <c r="A18" s="70" t="s">
        <v>100</v>
      </c>
      <c r="B18" s="646"/>
      <c r="C18" s="647"/>
      <c r="D18" s="647"/>
      <c r="E18" s="648"/>
      <c r="F18" s="647"/>
      <c r="G18" s="647"/>
      <c r="H18" s="647"/>
      <c r="I18" s="647"/>
      <c r="J18" s="647"/>
      <c r="K18" s="647"/>
      <c r="L18" s="662">
        <f t="shared" ref="L18:L23" si="3">+J18+K18</f>
        <v>0</v>
      </c>
      <c r="M18" s="650" t="str">
        <f t="shared" ref="M18:M24" si="4">IF((C18&lt;&gt;0),ROUND((L18/C18)*100,1),"")</f>
        <v/>
      </c>
      <c r="N18" s="721"/>
    </row>
    <row r="19" spans="1:14">
      <c r="A19" s="71" t="s">
        <v>101</v>
      </c>
      <c r="B19" s="651"/>
      <c r="C19" s="656"/>
      <c r="D19" s="656"/>
      <c r="E19" s="656"/>
      <c r="F19" s="656"/>
      <c r="G19" s="656"/>
      <c r="H19" s="656"/>
      <c r="I19" s="656"/>
      <c r="J19" s="656"/>
      <c r="K19" s="656"/>
      <c r="L19" s="663">
        <f t="shared" si="3"/>
        <v>0</v>
      </c>
      <c r="M19" s="654" t="str">
        <f t="shared" si="4"/>
        <v/>
      </c>
      <c r="N19" s="721"/>
    </row>
    <row r="20" spans="1:14">
      <c r="A20" s="71" t="s">
        <v>102</v>
      </c>
      <c r="B20" s="655"/>
      <c r="C20" s="656"/>
      <c r="D20" s="656"/>
      <c r="E20" s="656"/>
      <c r="F20" s="656"/>
      <c r="G20" s="656"/>
      <c r="H20" s="656"/>
      <c r="I20" s="656"/>
      <c r="J20" s="656"/>
      <c r="K20" s="656"/>
      <c r="L20" s="663">
        <f t="shared" si="3"/>
        <v>0</v>
      </c>
      <c r="M20" s="654" t="str">
        <f t="shared" si="4"/>
        <v/>
      </c>
      <c r="N20" s="721"/>
    </row>
    <row r="21" spans="1:14">
      <c r="A21" s="71" t="s">
        <v>103</v>
      </c>
      <c r="B21" s="655"/>
      <c r="C21" s="656"/>
      <c r="D21" s="656"/>
      <c r="E21" s="656"/>
      <c r="F21" s="656"/>
      <c r="G21" s="656"/>
      <c r="H21" s="656"/>
      <c r="I21" s="656"/>
      <c r="J21" s="656"/>
      <c r="K21" s="656"/>
      <c r="L21" s="663">
        <f t="shared" si="3"/>
        <v>0</v>
      </c>
      <c r="M21" s="654" t="str">
        <f t="shared" si="4"/>
        <v/>
      </c>
      <c r="N21" s="721"/>
    </row>
    <row r="22" spans="1:14">
      <c r="A22" s="72"/>
      <c r="B22" s="655"/>
      <c r="C22" s="656"/>
      <c r="D22" s="656"/>
      <c r="E22" s="656"/>
      <c r="F22" s="656"/>
      <c r="G22" s="656"/>
      <c r="H22" s="656"/>
      <c r="I22" s="656"/>
      <c r="J22" s="656"/>
      <c r="K22" s="656"/>
      <c r="L22" s="663">
        <f t="shared" si="3"/>
        <v>0</v>
      </c>
      <c r="M22" s="654" t="str">
        <f t="shared" si="4"/>
        <v/>
      </c>
      <c r="N22" s="721"/>
    </row>
    <row r="23" spans="1:14" ht="13.5" thickBot="1">
      <c r="A23" s="73"/>
      <c r="B23" s="657"/>
      <c r="C23" s="658"/>
      <c r="D23" s="658"/>
      <c r="E23" s="658"/>
      <c r="F23" s="658"/>
      <c r="G23" s="658"/>
      <c r="H23" s="658"/>
      <c r="I23" s="658"/>
      <c r="J23" s="658"/>
      <c r="K23" s="658"/>
      <c r="L23" s="663">
        <f t="shared" si="3"/>
        <v>0</v>
      </c>
      <c r="M23" s="659" t="str">
        <f t="shared" si="4"/>
        <v/>
      </c>
      <c r="N23" s="721"/>
    </row>
    <row r="24" spans="1:14" ht="13.5" thickBot="1">
      <c r="A24" s="74" t="s">
        <v>81</v>
      </c>
      <c r="B24" s="660">
        <f t="shared" ref="B24:L24" si="5">SUM(B18:B23)</f>
        <v>0</v>
      </c>
      <c r="C24" s="660">
        <f t="shared" si="5"/>
        <v>0</v>
      </c>
      <c r="D24" s="660">
        <f t="shared" si="5"/>
        <v>0</v>
      </c>
      <c r="E24" s="660">
        <f t="shared" si="5"/>
        <v>0</v>
      </c>
      <c r="F24" s="660">
        <f t="shared" si="5"/>
        <v>0</v>
      </c>
      <c r="G24" s="660">
        <f t="shared" si="5"/>
        <v>0</v>
      </c>
      <c r="H24" s="660">
        <f t="shared" si="5"/>
        <v>0</v>
      </c>
      <c r="I24" s="660">
        <f t="shared" si="5"/>
        <v>0</v>
      </c>
      <c r="J24" s="660">
        <f t="shared" si="5"/>
        <v>0</v>
      </c>
      <c r="K24" s="660">
        <f t="shared" si="5"/>
        <v>0</v>
      </c>
      <c r="L24" s="660">
        <f t="shared" si="5"/>
        <v>0</v>
      </c>
      <c r="M24" s="661" t="str">
        <f t="shared" si="4"/>
        <v/>
      </c>
      <c r="N24" s="721"/>
    </row>
    <row r="25" spans="1:14">
      <c r="A25" s="738" t="s">
        <v>175</v>
      </c>
      <c r="B25" s="738"/>
      <c r="C25" s="738"/>
      <c r="D25" s="738"/>
      <c r="E25" s="738"/>
      <c r="F25" s="738"/>
      <c r="G25" s="738"/>
      <c r="H25" s="738"/>
      <c r="I25" s="738"/>
      <c r="J25" s="738"/>
      <c r="K25" s="738"/>
      <c r="L25" s="738"/>
      <c r="M25" s="738"/>
      <c r="N25" s="721"/>
    </row>
    <row r="26" spans="1:14" ht="5.2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21"/>
    </row>
    <row r="27" spans="1:14" ht="15.75">
      <c r="A27" s="720" t="str">
        <f>+CONCATENATE("Önkormányzaton kívüli EU-s projekthez történő hozzájárulás ",LEFT(ÖSSZEFÜGGÉSEK!A4,4),". évi előirányzata és teljesítése")</f>
        <v>Önkormányzaton kívüli EU-s projekthez történő hozzájárulás 2017. évi előirányzata és teljesítése</v>
      </c>
      <c r="B27" s="720"/>
      <c r="C27" s="720"/>
      <c r="D27" s="720"/>
      <c r="E27" s="720"/>
      <c r="F27" s="720"/>
      <c r="G27" s="720"/>
      <c r="H27" s="720"/>
      <c r="I27" s="720"/>
      <c r="J27" s="720"/>
      <c r="K27" s="720"/>
      <c r="L27" s="720"/>
      <c r="M27" s="720"/>
      <c r="N27" s="721"/>
    </row>
    <row r="28" spans="1:14" ht="12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31" t="str">
        <f>M2</f>
        <v>Forintban!</v>
      </c>
      <c r="M28" s="731"/>
      <c r="N28" s="721"/>
    </row>
    <row r="29" spans="1:14" ht="21.75" thickBot="1">
      <c r="A29" s="728" t="s">
        <v>98</v>
      </c>
      <c r="B29" s="729"/>
      <c r="C29" s="729"/>
      <c r="D29" s="729"/>
      <c r="E29" s="729"/>
      <c r="F29" s="729"/>
      <c r="G29" s="729"/>
      <c r="H29" s="729"/>
      <c r="I29" s="729"/>
      <c r="J29" s="729"/>
      <c r="K29" s="76" t="s">
        <v>664</v>
      </c>
      <c r="L29" s="76" t="s">
        <v>663</v>
      </c>
      <c r="M29" s="76" t="s">
        <v>180</v>
      </c>
      <c r="N29" s="721"/>
    </row>
    <row r="30" spans="1:14">
      <c r="A30" s="722"/>
      <c r="B30" s="723"/>
      <c r="C30" s="723"/>
      <c r="D30" s="723"/>
      <c r="E30" s="723"/>
      <c r="F30" s="723"/>
      <c r="G30" s="723"/>
      <c r="H30" s="723"/>
      <c r="I30" s="723"/>
      <c r="J30" s="723"/>
      <c r="K30" s="648"/>
      <c r="L30" s="664"/>
      <c r="M30" s="664"/>
      <c r="N30" s="721"/>
    </row>
    <row r="31" spans="1:14" ht="13.5" thickBot="1">
      <c r="A31" s="724"/>
      <c r="B31" s="725"/>
      <c r="C31" s="725"/>
      <c r="D31" s="725"/>
      <c r="E31" s="725"/>
      <c r="F31" s="725"/>
      <c r="G31" s="725"/>
      <c r="H31" s="725"/>
      <c r="I31" s="725"/>
      <c r="J31" s="725"/>
      <c r="K31" s="665"/>
      <c r="L31" s="658"/>
      <c r="M31" s="658"/>
      <c r="N31" s="721"/>
    </row>
    <row r="32" spans="1:14" ht="13.5" thickBot="1">
      <c r="A32" s="717" t="s">
        <v>40</v>
      </c>
      <c r="B32" s="718"/>
      <c r="C32" s="718"/>
      <c r="D32" s="718"/>
      <c r="E32" s="718"/>
      <c r="F32" s="718"/>
      <c r="G32" s="718"/>
      <c r="H32" s="718"/>
      <c r="I32" s="718"/>
      <c r="J32" s="718"/>
      <c r="K32" s="666">
        <f>SUM(K30:K31)</f>
        <v>0</v>
      </c>
      <c r="L32" s="666">
        <f>SUM(L30:L31)</f>
        <v>0</v>
      </c>
      <c r="M32" s="666">
        <f>SUM(M30:M31)</f>
        <v>0</v>
      </c>
      <c r="N32" s="721"/>
    </row>
    <row r="33" spans="1:14">
      <c r="N33" s="721"/>
    </row>
    <row r="48" spans="1:14">
      <c r="A48" s="9"/>
    </row>
  </sheetData>
  <sheetProtection sheet="1" objects="1" scenarios="1"/>
  <mergeCells count="20">
    <mergeCell ref="A1:C1"/>
    <mergeCell ref="D1:M1"/>
    <mergeCell ref="A25:M25"/>
    <mergeCell ref="B6:C6"/>
    <mergeCell ref="B3:I3"/>
    <mergeCell ref="A32:J32"/>
    <mergeCell ref="B4:B5"/>
    <mergeCell ref="A27:M27"/>
    <mergeCell ref="N1:N33"/>
    <mergeCell ref="A30:J30"/>
    <mergeCell ref="A31:J31"/>
    <mergeCell ref="J3:M5"/>
    <mergeCell ref="A29:J29"/>
    <mergeCell ref="D4:I4"/>
    <mergeCell ref="L28:M28"/>
    <mergeCell ref="F6:G6"/>
    <mergeCell ref="C4:C5"/>
    <mergeCell ref="D6:E6"/>
    <mergeCell ref="A3:A6"/>
    <mergeCell ref="H6:I6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0"/>
  <sheetViews>
    <sheetView zoomScaleNormal="100" zoomScaleSheetLayoutView="100" workbookViewId="0">
      <selection activeCell="E2" sqref="E2"/>
    </sheetView>
  </sheetViews>
  <sheetFormatPr defaultRowHeight="12.75"/>
  <cols>
    <col min="1" max="1" width="14.83203125" style="509" customWidth="1"/>
    <col min="2" max="2" width="65.33203125" style="510" customWidth="1"/>
    <col min="3" max="5" width="17" style="511" customWidth="1"/>
    <col min="6" max="16384" width="9.33203125" style="33"/>
  </cols>
  <sheetData>
    <row r="1" spans="1:5" s="485" customFormat="1" ht="16.5" customHeight="1" thickBot="1">
      <c r="A1" s="693"/>
      <c r="B1" s="694"/>
      <c r="C1" s="496"/>
      <c r="D1" s="496"/>
      <c r="E1" s="618" t="str">
        <f>+CONCATENATE("6.1. melléklet a 5/",LEFT(ÖSSZEFÜGGÉSEK!A4,4)+1,". (V.31.) önkormányzati rendelethez")</f>
        <v>6.1. melléklet a 5/2018. (V.31.) önkormányzati rendelethez</v>
      </c>
    </row>
    <row r="2" spans="1:5" s="532" customFormat="1" ht="15.75" customHeight="1">
      <c r="A2" s="512" t="s">
        <v>51</v>
      </c>
      <c r="B2" s="742" t="s">
        <v>153</v>
      </c>
      <c r="C2" s="743"/>
      <c r="D2" s="744"/>
      <c r="E2" s="505" t="s">
        <v>41</v>
      </c>
    </row>
    <row r="3" spans="1:5" s="532" customFormat="1" ht="24.75" thickBot="1">
      <c r="A3" s="530" t="s">
        <v>542</v>
      </c>
      <c r="B3" s="745" t="s">
        <v>541</v>
      </c>
      <c r="C3" s="746"/>
      <c r="D3" s="747"/>
      <c r="E3" s="480" t="s">
        <v>41</v>
      </c>
    </row>
    <row r="4" spans="1:5" s="533" customFormat="1" ht="15.95" customHeight="1" thickBot="1">
      <c r="A4" s="487"/>
      <c r="B4" s="487"/>
      <c r="C4" s="488"/>
      <c r="D4" s="488"/>
      <c r="E4" s="488" t="str">
        <f>'5. sz. mell. '!M2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34" customFormat="1" ht="12" customHeight="1" thickBot="1">
      <c r="A8" s="352" t="s">
        <v>7</v>
      </c>
      <c r="B8" s="348" t="s">
        <v>304</v>
      </c>
      <c r="C8" s="379">
        <f>SUM(C9:C14)</f>
        <v>12970325</v>
      </c>
      <c r="D8" s="379">
        <f>SUM(D9:D15)</f>
        <v>17000182</v>
      </c>
      <c r="E8" s="362">
        <f>SUM(E9:E15)</f>
        <v>17000182</v>
      </c>
    </row>
    <row r="9" spans="1:5" s="508" customFormat="1" ht="12" customHeight="1">
      <c r="A9" s="518" t="s">
        <v>70</v>
      </c>
      <c r="B9" s="390" t="s">
        <v>305</v>
      </c>
      <c r="C9" s="381">
        <v>8923205</v>
      </c>
      <c r="D9" s="381">
        <v>9923205</v>
      </c>
      <c r="E9" s="364">
        <v>9923205</v>
      </c>
    </row>
    <row r="10" spans="1:5" s="535" customFormat="1" ht="12" customHeight="1">
      <c r="A10" s="519" t="s">
        <v>71</v>
      </c>
      <c r="B10" s="391" t="s">
        <v>306</v>
      </c>
      <c r="C10" s="380"/>
      <c r="D10" s="380"/>
      <c r="E10" s="363"/>
    </row>
    <row r="11" spans="1:5" s="535" customFormat="1" ht="12" customHeight="1">
      <c r="A11" s="519" t="s">
        <v>72</v>
      </c>
      <c r="B11" s="391" t="s">
        <v>307</v>
      </c>
      <c r="C11" s="380">
        <v>2847120</v>
      </c>
      <c r="D11" s="380">
        <v>4238457</v>
      </c>
      <c r="E11" s="363">
        <v>4238457</v>
      </c>
    </row>
    <row r="12" spans="1:5" s="535" customFormat="1" ht="12" customHeight="1">
      <c r="A12" s="519" t="s">
        <v>73</v>
      </c>
      <c r="B12" s="391" t="s">
        <v>308</v>
      </c>
      <c r="C12" s="380">
        <v>1200000</v>
      </c>
      <c r="D12" s="380">
        <v>1200000</v>
      </c>
      <c r="E12" s="363">
        <v>1200000</v>
      </c>
    </row>
    <row r="13" spans="1:5" s="535" customFormat="1" ht="12" customHeight="1">
      <c r="A13" s="519" t="s">
        <v>106</v>
      </c>
      <c r="B13" s="391" t="s">
        <v>309</v>
      </c>
      <c r="C13" s="380"/>
      <c r="D13" s="380"/>
      <c r="E13" s="363"/>
    </row>
    <row r="14" spans="1:5" s="508" customFormat="1" ht="12" customHeight="1">
      <c r="A14" s="520" t="s">
        <v>74</v>
      </c>
      <c r="B14" s="371" t="s">
        <v>310</v>
      </c>
      <c r="C14" s="382"/>
      <c r="D14" s="382">
        <v>1626550</v>
      </c>
      <c r="E14" s="365">
        <v>1626550</v>
      </c>
    </row>
    <row r="15" spans="1:5" s="508" customFormat="1" ht="12" customHeight="1" thickBot="1">
      <c r="A15" s="527" t="s">
        <v>75</v>
      </c>
      <c r="B15" s="699" t="s">
        <v>754</v>
      </c>
      <c r="C15" s="697"/>
      <c r="D15" s="697">
        <v>11970</v>
      </c>
      <c r="E15" s="698">
        <v>11970</v>
      </c>
    </row>
    <row r="16" spans="1:5" s="508" customFormat="1" ht="12" customHeight="1" thickBot="1">
      <c r="A16" s="352" t="s">
        <v>8</v>
      </c>
      <c r="B16" s="369" t="s">
        <v>311</v>
      </c>
      <c r="C16" s="379">
        <f>SUM(C17:C21)</f>
        <v>964000</v>
      </c>
      <c r="D16" s="379">
        <f>SUM(D17:D21)</f>
        <v>15095077</v>
      </c>
      <c r="E16" s="362">
        <f>SUM(E17:E21)</f>
        <v>15095077</v>
      </c>
    </row>
    <row r="17" spans="1:5" s="508" customFormat="1" ht="12" customHeight="1">
      <c r="A17" s="518" t="s">
        <v>76</v>
      </c>
      <c r="B17" s="390" t="s">
        <v>312</v>
      </c>
      <c r="C17" s="381"/>
      <c r="D17" s="381"/>
      <c r="E17" s="364"/>
    </row>
    <row r="18" spans="1:5" s="508" customFormat="1" ht="12" customHeight="1">
      <c r="A18" s="519" t="s">
        <v>77</v>
      </c>
      <c r="B18" s="391" t="s">
        <v>313</v>
      </c>
      <c r="C18" s="380"/>
      <c r="D18" s="380"/>
      <c r="E18" s="363"/>
    </row>
    <row r="19" spans="1:5" s="508" customFormat="1" ht="12" customHeight="1">
      <c r="A19" s="519" t="s">
        <v>78</v>
      </c>
      <c r="B19" s="391" t="s">
        <v>314</v>
      </c>
      <c r="C19" s="380"/>
      <c r="D19" s="380"/>
      <c r="E19" s="363"/>
    </row>
    <row r="20" spans="1:5" s="508" customFormat="1" ht="12" customHeight="1">
      <c r="A20" s="519" t="s">
        <v>79</v>
      </c>
      <c r="B20" s="391" t="s">
        <v>315</v>
      </c>
      <c r="C20" s="380"/>
      <c r="D20" s="380"/>
      <c r="E20" s="363"/>
    </row>
    <row r="21" spans="1:5" s="508" customFormat="1" ht="12" customHeight="1">
      <c r="A21" s="519" t="s">
        <v>80</v>
      </c>
      <c r="B21" s="391" t="s">
        <v>316</v>
      </c>
      <c r="C21" s="380">
        <v>964000</v>
      </c>
      <c r="D21" s="380">
        <v>15095077</v>
      </c>
      <c r="E21" s="363">
        <v>15095077</v>
      </c>
    </row>
    <row r="22" spans="1:5" s="535" customFormat="1" ht="12" customHeight="1" thickBot="1">
      <c r="A22" s="520" t="s">
        <v>87</v>
      </c>
      <c r="B22" s="371" t="s">
        <v>317</v>
      </c>
      <c r="C22" s="382"/>
      <c r="D22" s="382"/>
      <c r="E22" s="365"/>
    </row>
    <row r="23" spans="1:5" s="535" customFormat="1" ht="12" customHeight="1" thickBot="1">
      <c r="A23" s="352" t="s">
        <v>9</v>
      </c>
      <c r="B23" s="348" t="s">
        <v>318</v>
      </c>
      <c r="C23" s="379">
        <f>SUM(C24:C28)</f>
        <v>0</v>
      </c>
      <c r="D23" s="379">
        <f>SUM(D24:D28)</f>
        <v>750000</v>
      </c>
      <c r="E23" s="362">
        <f>SUM(E24:E28)</f>
        <v>750000</v>
      </c>
    </row>
    <row r="24" spans="1:5" s="535" customFormat="1" ht="12" customHeight="1">
      <c r="A24" s="518" t="s">
        <v>59</v>
      </c>
      <c r="B24" s="390" t="s">
        <v>319</v>
      </c>
      <c r="C24" s="381"/>
      <c r="D24" s="381">
        <v>750000</v>
      </c>
      <c r="E24" s="364">
        <v>750000</v>
      </c>
    </row>
    <row r="25" spans="1:5" s="508" customFormat="1" ht="12" customHeight="1">
      <c r="A25" s="519" t="s">
        <v>60</v>
      </c>
      <c r="B25" s="391" t="s">
        <v>320</v>
      </c>
      <c r="C25" s="380"/>
      <c r="D25" s="380"/>
      <c r="E25" s="363"/>
    </row>
    <row r="26" spans="1:5" s="535" customFormat="1" ht="12" customHeight="1">
      <c r="A26" s="519" t="s">
        <v>61</v>
      </c>
      <c r="B26" s="391" t="s">
        <v>321</v>
      </c>
      <c r="C26" s="380"/>
      <c r="D26" s="380"/>
      <c r="E26" s="363"/>
    </row>
    <row r="27" spans="1:5" s="535" customFormat="1" ht="12" customHeight="1">
      <c r="A27" s="519" t="s">
        <v>62</v>
      </c>
      <c r="B27" s="391" t="s">
        <v>322</v>
      </c>
      <c r="C27" s="380"/>
      <c r="D27" s="380"/>
      <c r="E27" s="363"/>
    </row>
    <row r="28" spans="1:5" s="535" customFormat="1" ht="12" customHeight="1">
      <c r="A28" s="519" t="s">
        <v>120</v>
      </c>
      <c r="B28" s="391" t="s">
        <v>323</v>
      </c>
      <c r="C28" s="380"/>
      <c r="D28" s="380"/>
      <c r="E28" s="363"/>
    </row>
    <row r="29" spans="1:5" s="535" customFormat="1" ht="12" customHeight="1" thickBot="1">
      <c r="A29" s="520" t="s">
        <v>121</v>
      </c>
      <c r="B29" s="392" t="s">
        <v>324</v>
      </c>
      <c r="C29" s="382"/>
      <c r="D29" s="382"/>
      <c r="E29" s="365"/>
    </row>
    <row r="30" spans="1:5" s="535" customFormat="1" ht="12" customHeight="1" thickBot="1">
      <c r="A30" s="352" t="s">
        <v>122</v>
      </c>
      <c r="B30" s="348" t="s">
        <v>725</v>
      </c>
      <c r="C30" s="385">
        <f>SUM(C31:C36)</f>
        <v>1320000</v>
      </c>
      <c r="D30" s="385">
        <f>SUM(D31:D36)</f>
        <v>2320000</v>
      </c>
      <c r="E30" s="398">
        <f>SUM(E31:E36)</f>
        <v>2658590</v>
      </c>
    </row>
    <row r="31" spans="1:5" s="535" customFormat="1" ht="12" customHeight="1">
      <c r="A31" s="518" t="s">
        <v>325</v>
      </c>
      <c r="B31" s="390" t="s">
        <v>729</v>
      </c>
      <c r="C31" s="381"/>
      <c r="D31" s="381">
        <f>+D32+D33</f>
        <v>1000000</v>
      </c>
      <c r="E31" s="364">
        <v>177750</v>
      </c>
    </row>
    <row r="32" spans="1:5" s="535" customFormat="1" ht="12" customHeight="1">
      <c r="A32" s="519" t="s">
        <v>326</v>
      </c>
      <c r="B32" s="391" t="s">
        <v>730</v>
      </c>
      <c r="C32" s="380"/>
      <c r="D32" s="380"/>
      <c r="E32" s="363"/>
    </row>
    <row r="33" spans="1:5" s="535" customFormat="1" ht="12" customHeight="1">
      <c r="A33" s="519" t="s">
        <v>327</v>
      </c>
      <c r="B33" s="391" t="s">
        <v>731</v>
      </c>
      <c r="C33" s="380">
        <v>1000000</v>
      </c>
      <c r="D33" s="380">
        <v>1000000</v>
      </c>
      <c r="E33" s="363">
        <v>2215550</v>
      </c>
    </row>
    <row r="34" spans="1:5" s="535" customFormat="1" ht="12" customHeight="1">
      <c r="A34" s="519" t="s">
        <v>726</v>
      </c>
      <c r="B34" s="391" t="s">
        <v>732</v>
      </c>
      <c r="C34" s="380"/>
      <c r="D34" s="380"/>
      <c r="E34" s="363"/>
    </row>
    <row r="35" spans="1:5" s="535" customFormat="1" ht="12" customHeight="1">
      <c r="A35" s="519" t="s">
        <v>727</v>
      </c>
      <c r="B35" s="391" t="s">
        <v>749</v>
      </c>
      <c r="C35" s="380">
        <v>200000</v>
      </c>
      <c r="D35" s="380">
        <v>200000</v>
      </c>
      <c r="E35" s="363">
        <v>224214</v>
      </c>
    </row>
    <row r="36" spans="1:5" s="535" customFormat="1" ht="12" customHeight="1" thickBot="1">
      <c r="A36" s="520" t="s">
        <v>728</v>
      </c>
      <c r="B36" s="371" t="s">
        <v>329</v>
      </c>
      <c r="C36" s="382">
        <v>120000</v>
      </c>
      <c r="D36" s="382">
        <v>120000</v>
      </c>
      <c r="E36" s="365">
        <v>41076</v>
      </c>
    </row>
    <row r="37" spans="1:5" s="535" customFormat="1" ht="12" customHeight="1" thickBot="1">
      <c r="A37" s="352" t="s">
        <v>11</v>
      </c>
      <c r="B37" s="348" t="s">
        <v>330</v>
      </c>
      <c r="C37" s="379">
        <f>SUM(C38:C47)</f>
        <v>566000</v>
      </c>
      <c r="D37" s="379">
        <f>SUM(D38:D47)</f>
        <v>1053373</v>
      </c>
      <c r="E37" s="362">
        <f>SUM(E38:E47)</f>
        <v>905708</v>
      </c>
    </row>
    <row r="38" spans="1:5" s="535" customFormat="1" ht="12" customHeight="1">
      <c r="A38" s="518" t="s">
        <v>63</v>
      </c>
      <c r="B38" s="390" t="s">
        <v>331</v>
      </c>
      <c r="C38" s="381"/>
      <c r="D38" s="381"/>
      <c r="E38" s="364"/>
    </row>
    <row r="39" spans="1:5" s="535" customFormat="1" ht="12" customHeight="1">
      <c r="A39" s="519" t="s">
        <v>64</v>
      </c>
      <c r="B39" s="391" t="s">
        <v>332</v>
      </c>
      <c r="C39" s="380"/>
      <c r="D39" s="380">
        <v>362920</v>
      </c>
      <c r="E39" s="363">
        <v>362920</v>
      </c>
    </row>
    <row r="40" spans="1:5" s="535" customFormat="1" ht="12" customHeight="1">
      <c r="A40" s="519" t="s">
        <v>65</v>
      </c>
      <c r="B40" s="391" t="s">
        <v>333</v>
      </c>
      <c r="C40" s="380">
        <v>561000</v>
      </c>
      <c r="D40" s="380">
        <v>570477</v>
      </c>
      <c r="E40" s="363">
        <v>128555</v>
      </c>
    </row>
    <row r="41" spans="1:5" s="535" customFormat="1" ht="12" customHeight="1">
      <c r="A41" s="519" t="s">
        <v>124</v>
      </c>
      <c r="B41" s="391" t="s">
        <v>334</v>
      </c>
      <c r="C41" s="380"/>
      <c r="D41" s="380">
        <v>27400</v>
      </c>
      <c r="E41" s="363">
        <v>27400</v>
      </c>
    </row>
    <row r="42" spans="1:5" s="535" customFormat="1" ht="12" customHeight="1">
      <c r="A42" s="519" t="s">
        <v>125</v>
      </c>
      <c r="B42" s="391" t="s">
        <v>335</v>
      </c>
      <c r="C42" s="380"/>
      <c r="D42" s="380"/>
      <c r="E42" s="363"/>
    </row>
    <row r="43" spans="1:5" s="535" customFormat="1" ht="12" customHeight="1">
      <c r="A43" s="519" t="s">
        <v>126</v>
      </c>
      <c r="B43" s="391" t="s">
        <v>336</v>
      </c>
      <c r="C43" s="380"/>
      <c r="D43" s="380"/>
      <c r="E43" s="363"/>
    </row>
    <row r="44" spans="1:5" s="535" customFormat="1" ht="12" customHeight="1">
      <c r="A44" s="519" t="s">
        <v>127</v>
      </c>
      <c r="B44" s="391" t="s">
        <v>337</v>
      </c>
      <c r="C44" s="380"/>
      <c r="D44" s="380"/>
      <c r="E44" s="363"/>
    </row>
    <row r="45" spans="1:5" s="535" customFormat="1" ht="12" customHeight="1">
      <c r="A45" s="519" t="s">
        <v>128</v>
      </c>
      <c r="B45" s="391" t="s">
        <v>338</v>
      </c>
      <c r="C45" s="380">
        <v>5000</v>
      </c>
      <c r="D45" s="380">
        <v>5000</v>
      </c>
      <c r="E45" s="363">
        <v>235</v>
      </c>
    </row>
    <row r="46" spans="1:5" s="535" customFormat="1" ht="12" customHeight="1">
      <c r="A46" s="519" t="s">
        <v>339</v>
      </c>
      <c r="B46" s="391" t="s">
        <v>340</v>
      </c>
      <c r="C46" s="383"/>
      <c r="D46" s="383"/>
      <c r="E46" s="366"/>
    </row>
    <row r="47" spans="1:5" s="508" customFormat="1" ht="12" customHeight="1" thickBot="1">
      <c r="A47" s="520" t="s">
        <v>341</v>
      </c>
      <c r="B47" s="392" t="s">
        <v>342</v>
      </c>
      <c r="C47" s="384"/>
      <c r="D47" s="384">
        <v>87576</v>
      </c>
      <c r="E47" s="367">
        <v>386598</v>
      </c>
    </row>
    <row r="48" spans="1:5" s="535" customFormat="1" ht="12" customHeight="1" thickBot="1">
      <c r="A48" s="352" t="s">
        <v>12</v>
      </c>
      <c r="B48" s="348" t="s">
        <v>343</v>
      </c>
      <c r="C48" s="379">
        <f>SUM(C49:C53)</f>
        <v>0</v>
      </c>
      <c r="D48" s="379">
        <f>SUM(D49:D53)</f>
        <v>0</v>
      </c>
      <c r="E48" s="362">
        <f>SUM(E49:E53)</f>
        <v>0</v>
      </c>
    </row>
    <row r="49" spans="1:5" s="535" customFormat="1" ht="12" customHeight="1">
      <c r="A49" s="518" t="s">
        <v>66</v>
      </c>
      <c r="B49" s="390" t="s">
        <v>344</v>
      </c>
      <c r="C49" s="400"/>
      <c r="D49" s="400"/>
      <c r="E49" s="368"/>
    </row>
    <row r="50" spans="1:5" s="535" customFormat="1" ht="12" customHeight="1">
      <c r="A50" s="519" t="s">
        <v>67</v>
      </c>
      <c r="B50" s="391" t="s">
        <v>345</v>
      </c>
      <c r="C50" s="383"/>
      <c r="D50" s="383"/>
      <c r="E50" s="366"/>
    </row>
    <row r="51" spans="1:5" s="535" customFormat="1" ht="12" customHeight="1">
      <c r="A51" s="519" t="s">
        <v>346</v>
      </c>
      <c r="B51" s="391" t="s">
        <v>347</v>
      </c>
      <c r="C51" s="383"/>
      <c r="D51" s="383"/>
      <c r="E51" s="366"/>
    </row>
    <row r="52" spans="1:5" s="535" customFormat="1" ht="12" customHeight="1">
      <c r="A52" s="519" t="s">
        <v>348</v>
      </c>
      <c r="B52" s="391" t="s">
        <v>349</v>
      </c>
      <c r="C52" s="383"/>
      <c r="D52" s="383"/>
      <c r="E52" s="366"/>
    </row>
    <row r="53" spans="1:5" s="535" customFormat="1" ht="12" customHeight="1" thickBot="1">
      <c r="A53" s="520" t="s">
        <v>350</v>
      </c>
      <c r="B53" s="392" t="s">
        <v>351</v>
      </c>
      <c r="C53" s="384"/>
      <c r="D53" s="384"/>
      <c r="E53" s="367"/>
    </row>
    <row r="54" spans="1:5" s="535" customFormat="1" ht="12" customHeight="1" thickBot="1">
      <c r="A54" s="352" t="s">
        <v>129</v>
      </c>
      <c r="B54" s="348" t="s">
        <v>352</v>
      </c>
      <c r="C54" s="379">
        <f>SUM(C55:C57)</f>
        <v>94000</v>
      </c>
      <c r="D54" s="379">
        <f>SUM(D55:D57)</f>
        <v>160000</v>
      </c>
      <c r="E54" s="362">
        <f>SUM(E55:E57)</f>
        <v>160000</v>
      </c>
    </row>
    <row r="55" spans="1:5" s="508" customFormat="1" ht="12" customHeight="1">
      <c r="A55" s="518" t="s">
        <v>68</v>
      </c>
      <c r="B55" s="390" t="s">
        <v>353</v>
      </c>
      <c r="C55" s="381"/>
      <c r="D55" s="381"/>
      <c r="E55" s="364"/>
    </row>
    <row r="56" spans="1:5" s="508" customFormat="1" ht="12" customHeight="1">
      <c r="A56" s="519" t="s">
        <v>69</v>
      </c>
      <c r="B56" s="391" t="s">
        <v>354</v>
      </c>
      <c r="C56" s="380">
        <v>94000</v>
      </c>
      <c r="D56" s="380">
        <v>160000</v>
      </c>
      <c r="E56" s="363">
        <v>160000</v>
      </c>
    </row>
    <row r="57" spans="1:5" s="508" customFormat="1" ht="12" customHeight="1">
      <c r="A57" s="519" t="s">
        <v>355</v>
      </c>
      <c r="B57" s="391" t="s">
        <v>356</v>
      </c>
      <c r="C57" s="380"/>
      <c r="D57" s="380"/>
      <c r="E57" s="363"/>
    </row>
    <row r="58" spans="1:5" s="508" customFormat="1" ht="12" customHeight="1" thickBot="1">
      <c r="A58" s="520" t="s">
        <v>357</v>
      </c>
      <c r="B58" s="392" t="s">
        <v>358</v>
      </c>
      <c r="C58" s="382"/>
      <c r="D58" s="382"/>
      <c r="E58" s="365"/>
    </row>
    <row r="59" spans="1:5" s="535" customFormat="1" ht="12" customHeight="1" thickBot="1">
      <c r="A59" s="352" t="s">
        <v>14</v>
      </c>
      <c r="B59" s="369" t="s">
        <v>359</v>
      </c>
      <c r="C59" s="379">
        <f>SUM(C60:C62)</f>
        <v>0</v>
      </c>
      <c r="D59" s="379">
        <f>SUM(D60:D62)</f>
        <v>0</v>
      </c>
      <c r="E59" s="362">
        <f>SUM(E60:E62)</f>
        <v>0</v>
      </c>
    </row>
    <row r="60" spans="1:5" s="535" customFormat="1" ht="12" customHeight="1">
      <c r="A60" s="518" t="s">
        <v>130</v>
      </c>
      <c r="B60" s="390" t="s">
        <v>360</v>
      </c>
      <c r="C60" s="383"/>
      <c r="D60" s="383"/>
      <c r="E60" s="366"/>
    </row>
    <row r="61" spans="1:5" s="535" customFormat="1" ht="12" customHeight="1">
      <c r="A61" s="519" t="s">
        <v>131</v>
      </c>
      <c r="B61" s="391" t="s">
        <v>545</v>
      </c>
      <c r="C61" s="383"/>
      <c r="D61" s="383"/>
      <c r="E61" s="366"/>
    </row>
    <row r="62" spans="1:5" s="535" customFormat="1" ht="12" customHeight="1">
      <c r="A62" s="519" t="s">
        <v>157</v>
      </c>
      <c r="B62" s="391" t="s">
        <v>362</v>
      </c>
      <c r="C62" s="383"/>
      <c r="D62" s="383"/>
      <c r="E62" s="366"/>
    </row>
    <row r="63" spans="1:5" s="535" customFormat="1" ht="12" customHeight="1" thickBot="1">
      <c r="A63" s="520" t="s">
        <v>363</v>
      </c>
      <c r="B63" s="392" t="s">
        <v>364</v>
      </c>
      <c r="C63" s="383"/>
      <c r="D63" s="383"/>
      <c r="E63" s="366"/>
    </row>
    <row r="64" spans="1:5" s="535" customFormat="1" ht="12" customHeight="1" thickBot="1">
      <c r="A64" s="352" t="s">
        <v>15</v>
      </c>
      <c r="B64" s="348" t="s">
        <v>365</v>
      </c>
      <c r="C64" s="385">
        <f>+C8+C16+C23+C30+C37+C48+C54+C59</f>
        <v>15914325</v>
      </c>
      <c r="D64" s="385">
        <f>+D8+D16+D23+D30+D37+D48+D54+D59</f>
        <v>36378632</v>
      </c>
      <c r="E64" s="398">
        <f>+E8+E16+E23+E30+E37+E48+E54+E59</f>
        <v>36569557</v>
      </c>
    </row>
    <row r="65" spans="1:5" s="535" customFormat="1" ht="12" customHeight="1" thickBot="1">
      <c r="A65" s="521" t="s">
        <v>543</v>
      </c>
      <c r="B65" s="369" t="s">
        <v>367</v>
      </c>
      <c r="C65" s="379">
        <f>SUM(C66:C68)</f>
        <v>0</v>
      </c>
      <c r="D65" s="379">
        <f>SUM(D66:D68)</f>
        <v>0</v>
      </c>
      <c r="E65" s="362">
        <f>SUM(E66:E68)</f>
        <v>0</v>
      </c>
    </row>
    <row r="66" spans="1:5" s="535" customFormat="1" ht="12" customHeight="1">
      <c r="A66" s="518" t="s">
        <v>368</v>
      </c>
      <c r="B66" s="390" t="s">
        <v>369</v>
      </c>
      <c r="C66" s="383"/>
      <c r="D66" s="383"/>
      <c r="E66" s="366"/>
    </row>
    <row r="67" spans="1:5" s="535" customFormat="1" ht="12" customHeight="1">
      <c r="A67" s="519" t="s">
        <v>370</v>
      </c>
      <c r="B67" s="391" t="s">
        <v>371</v>
      </c>
      <c r="C67" s="383"/>
      <c r="D67" s="383"/>
      <c r="E67" s="366"/>
    </row>
    <row r="68" spans="1:5" s="535" customFormat="1" ht="12" customHeight="1" thickBot="1">
      <c r="A68" s="520" t="s">
        <v>372</v>
      </c>
      <c r="B68" s="514" t="s">
        <v>373</v>
      </c>
      <c r="C68" s="383"/>
      <c r="D68" s="383"/>
      <c r="E68" s="366"/>
    </row>
    <row r="69" spans="1:5" s="535" customFormat="1" ht="12" customHeight="1" thickBot="1">
      <c r="A69" s="521" t="s">
        <v>374</v>
      </c>
      <c r="B69" s="369" t="s">
        <v>375</v>
      </c>
      <c r="C69" s="379">
        <f>SUM(C70:C73)</f>
        <v>0</v>
      </c>
      <c r="D69" s="379">
        <f>SUM(D70:D73)</f>
        <v>0</v>
      </c>
      <c r="E69" s="362">
        <f>SUM(E70:E73)</f>
        <v>0</v>
      </c>
    </row>
    <row r="70" spans="1:5" s="535" customFormat="1" ht="12" customHeight="1">
      <c r="A70" s="518" t="s">
        <v>107</v>
      </c>
      <c r="B70" s="687" t="s">
        <v>376</v>
      </c>
      <c r="C70" s="383"/>
      <c r="D70" s="383"/>
      <c r="E70" s="366"/>
    </row>
    <row r="71" spans="1:5" s="535" customFormat="1" ht="12" customHeight="1">
      <c r="A71" s="519" t="s">
        <v>108</v>
      </c>
      <c r="B71" s="687" t="s">
        <v>743</v>
      </c>
      <c r="C71" s="383"/>
      <c r="D71" s="383"/>
      <c r="E71" s="366"/>
    </row>
    <row r="72" spans="1:5" s="535" customFormat="1" ht="12" customHeight="1">
      <c r="A72" s="519" t="s">
        <v>377</v>
      </c>
      <c r="B72" s="687" t="s">
        <v>378</v>
      </c>
      <c r="C72" s="383"/>
      <c r="D72" s="383"/>
      <c r="E72" s="366"/>
    </row>
    <row r="73" spans="1:5" s="535" customFormat="1" ht="12" customHeight="1" thickBot="1">
      <c r="A73" s="520" t="s">
        <v>379</v>
      </c>
      <c r="B73" s="688" t="s">
        <v>744</v>
      </c>
      <c r="C73" s="383"/>
      <c r="D73" s="383"/>
      <c r="E73" s="366"/>
    </row>
    <row r="74" spans="1:5" s="535" customFormat="1" ht="12" customHeight="1" thickBot="1">
      <c r="A74" s="521" t="s">
        <v>380</v>
      </c>
      <c r="B74" s="369" t="s">
        <v>381</v>
      </c>
      <c r="C74" s="379">
        <f>SUM(C75:C76)</f>
        <v>9494236</v>
      </c>
      <c r="D74" s="379">
        <f>SUM(D75:D76)</f>
        <v>9493258</v>
      </c>
      <c r="E74" s="362">
        <f>SUM(E75:E76)</f>
        <v>9493258</v>
      </c>
    </row>
    <row r="75" spans="1:5" s="535" customFormat="1" ht="12" customHeight="1">
      <c r="A75" s="518" t="s">
        <v>382</v>
      </c>
      <c r="B75" s="390" t="s">
        <v>383</v>
      </c>
      <c r="C75" s="383">
        <v>9494236</v>
      </c>
      <c r="D75" s="383">
        <v>9493258</v>
      </c>
      <c r="E75" s="366">
        <v>9493258</v>
      </c>
    </row>
    <row r="76" spans="1:5" s="535" customFormat="1" ht="12" customHeight="1" thickBot="1">
      <c r="A76" s="520" t="s">
        <v>384</v>
      </c>
      <c r="B76" s="392" t="s">
        <v>385</v>
      </c>
      <c r="C76" s="383"/>
      <c r="D76" s="383"/>
      <c r="E76" s="366"/>
    </row>
    <row r="77" spans="1:5" s="535" customFormat="1" ht="12" customHeight="1" thickBot="1">
      <c r="A77" s="521" t="s">
        <v>386</v>
      </c>
      <c r="B77" s="369" t="s">
        <v>387</v>
      </c>
      <c r="C77" s="379">
        <f>SUM(C78:C80)</f>
        <v>0</v>
      </c>
      <c r="D77" s="379">
        <f>SUM(D78:D80)</f>
        <v>594761</v>
      </c>
      <c r="E77" s="362">
        <f>SUM(E78:E80)</f>
        <v>594761</v>
      </c>
    </row>
    <row r="78" spans="1:5" s="535" customFormat="1" ht="12" customHeight="1">
      <c r="A78" s="518" t="s">
        <v>388</v>
      </c>
      <c r="B78" s="390" t="s">
        <v>389</v>
      </c>
      <c r="C78" s="383"/>
      <c r="D78" s="383">
        <v>594761</v>
      </c>
      <c r="E78" s="366">
        <v>594761</v>
      </c>
    </row>
    <row r="79" spans="1:5" s="535" customFormat="1" ht="12" customHeight="1">
      <c r="A79" s="519" t="s">
        <v>390</v>
      </c>
      <c r="B79" s="391" t="s">
        <v>391</v>
      </c>
      <c r="C79" s="383"/>
      <c r="D79" s="383"/>
      <c r="E79" s="366"/>
    </row>
    <row r="80" spans="1:5" s="535" customFormat="1" ht="12" customHeight="1" thickBot="1">
      <c r="A80" s="520" t="s">
        <v>392</v>
      </c>
      <c r="B80" s="689" t="s">
        <v>745</v>
      </c>
      <c r="C80" s="383"/>
      <c r="D80" s="383"/>
      <c r="E80" s="366"/>
    </row>
    <row r="81" spans="1:5" s="535" customFormat="1" ht="12" customHeight="1" thickBot="1">
      <c r="A81" s="521" t="s">
        <v>393</v>
      </c>
      <c r="B81" s="369" t="s">
        <v>394</v>
      </c>
      <c r="C81" s="379">
        <f>SUM(C82:C85)</f>
        <v>0</v>
      </c>
      <c r="D81" s="379">
        <f>SUM(D82:D85)</f>
        <v>0</v>
      </c>
      <c r="E81" s="362">
        <f>SUM(E82:E85)</f>
        <v>0</v>
      </c>
    </row>
    <row r="82" spans="1:5" s="535" customFormat="1" ht="12" customHeight="1">
      <c r="A82" s="522" t="s">
        <v>395</v>
      </c>
      <c r="B82" s="390" t="s">
        <v>396</v>
      </c>
      <c r="C82" s="383"/>
      <c r="D82" s="383"/>
      <c r="E82" s="366"/>
    </row>
    <row r="83" spans="1:5" s="535" customFormat="1" ht="12" customHeight="1">
      <c r="A83" s="523" t="s">
        <v>397</v>
      </c>
      <c r="B83" s="391" t="s">
        <v>398</v>
      </c>
      <c r="C83" s="383"/>
      <c r="D83" s="383"/>
      <c r="E83" s="366"/>
    </row>
    <row r="84" spans="1:5" s="535" customFormat="1" ht="12" customHeight="1">
      <c r="A84" s="523" t="s">
        <v>399</v>
      </c>
      <c r="B84" s="391" t="s">
        <v>400</v>
      </c>
      <c r="C84" s="383"/>
      <c r="D84" s="383"/>
      <c r="E84" s="366"/>
    </row>
    <row r="85" spans="1:5" s="535" customFormat="1" ht="12" customHeight="1" thickBot="1">
      <c r="A85" s="524" t="s">
        <v>401</v>
      </c>
      <c r="B85" s="392" t="s">
        <v>402</v>
      </c>
      <c r="C85" s="383"/>
      <c r="D85" s="383"/>
      <c r="E85" s="366"/>
    </row>
    <row r="86" spans="1:5" s="535" customFormat="1" ht="12" customHeight="1" thickBot="1">
      <c r="A86" s="521" t="s">
        <v>403</v>
      </c>
      <c r="B86" s="369" t="s">
        <v>404</v>
      </c>
      <c r="C86" s="404"/>
      <c r="D86" s="404"/>
      <c r="E86" s="405"/>
    </row>
    <row r="87" spans="1:5" s="535" customFormat="1" ht="12" customHeight="1" thickBot="1">
      <c r="A87" s="521" t="s">
        <v>405</v>
      </c>
      <c r="B87" s="515" t="s">
        <v>406</v>
      </c>
      <c r="C87" s="385">
        <f>+C65+C69+C74+C77+C81+C86</f>
        <v>9494236</v>
      </c>
      <c r="D87" s="385">
        <f>+D65+D69+D74+D77+D81+D86</f>
        <v>10088019</v>
      </c>
      <c r="E87" s="398">
        <f>+E65+E69+E74+E77+E81+E86</f>
        <v>10088019</v>
      </c>
    </row>
    <row r="88" spans="1:5" s="535" customFormat="1" ht="12" customHeight="1" thickBot="1">
      <c r="A88" s="525" t="s">
        <v>407</v>
      </c>
      <c r="B88" s="516" t="s">
        <v>544</v>
      </c>
      <c r="C88" s="385">
        <f>+C64+C87</f>
        <v>25408561</v>
      </c>
      <c r="D88" s="385">
        <f>+D64+D87</f>
        <v>46466651</v>
      </c>
      <c r="E88" s="398">
        <f>+E64+E87</f>
        <v>46657576</v>
      </c>
    </row>
    <row r="89" spans="1:5" s="535" customFormat="1" ht="15" customHeight="1">
      <c r="A89" s="490"/>
      <c r="B89" s="491"/>
      <c r="C89" s="506"/>
      <c r="D89" s="506"/>
      <c r="E89" s="506"/>
    </row>
    <row r="90" spans="1:5" ht="13.5" thickBot="1">
      <c r="A90" s="492"/>
      <c r="B90" s="493"/>
      <c r="C90" s="507"/>
      <c r="D90" s="507"/>
      <c r="E90" s="507"/>
    </row>
    <row r="91" spans="1:5" s="534" customFormat="1" ht="16.5" customHeight="1" thickBot="1">
      <c r="A91" s="739" t="s">
        <v>43</v>
      </c>
      <c r="B91" s="740"/>
      <c r="C91" s="740"/>
      <c r="D91" s="740"/>
      <c r="E91" s="741"/>
    </row>
    <row r="92" spans="1:5" s="310" customFormat="1" ht="12" customHeight="1" thickBot="1">
      <c r="A92" s="513" t="s">
        <v>7</v>
      </c>
      <c r="B92" s="351" t="s">
        <v>415</v>
      </c>
      <c r="C92" s="378">
        <f>SUM(C93:C97)</f>
        <v>12534748</v>
      </c>
      <c r="D92" s="378">
        <f>SUM(D93:D97)</f>
        <v>32401222</v>
      </c>
      <c r="E92" s="333">
        <f>SUM(E93:E97)</f>
        <v>29513325</v>
      </c>
    </row>
    <row r="93" spans="1:5" ht="12" customHeight="1">
      <c r="A93" s="526" t="s">
        <v>70</v>
      </c>
      <c r="B93" s="337" t="s">
        <v>37</v>
      </c>
      <c r="C93" s="78">
        <v>4908460</v>
      </c>
      <c r="D93" s="78">
        <v>16973130</v>
      </c>
      <c r="E93" s="332">
        <v>16695693</v>
      </c>
    </row>
    <row r="94" spans="1:5" ht="12" customHeight="1">
      <c r="A94" s="519" t="s">
        <v>71</v>
      </c>
      <c r="B94" s="335" t="s">
        <v>132</v>
      </c>
      <c r="C94" s="380">
        <v>773181</v>
      </c>
      <c r="D94" s="380">
        <v>2694267</v>
      </c>
      <c r="E94" s="363">
        <v>2508541</v>
      </c>
    </row>
    <row r="95" spans="1:5" ht="12" customHeight="1">
      <c r="A95" s="519" t="s">
        <v>72</v>
      </c>
      <c r="B95" s="335" t="s">
        <v>99</v>
      </c>
      <c r="C95" s="382">
        <v>3616107</v>
      </c>
      <c r="D95" s="382">
        <v>8319990</v>
      </c>
      <c r="E95" s="365">
        <v>7912453</v>
      </c>
    </row>
    <row r="96" spans="1:5" ht="12" customHeight="1">
      <c r="A96" s="519" t="s">
        <v>73</v>
      </c>
      <c r="B96" s="338" t="s">
        <v>133</v>
      </c>
      <c r="C96" s="382">
        <v>1940000</v>
      </c>
      <c r="D96" s="382">
        <v>2798750</v>
      </c>
      <c r="E96" s="365">
        <v>1722000</v>
      </c>
    </row>
    <row r="97" spans="1:5" ht="12" customHeight="1">
      <c r="A97" s="519" t="s">
        <v>82</v>
      </c>
      <c r="B97" s="346" t="s">
        <v>134</v>
      </c>
      <c r="C97" s="382">
        <v>1297000</v>
      </c>
      <c r="D97" s="382">
        <v>1615085</v>
      </c>
      <c r="E97" s="365">
        <v>674638</v>
      </c>
    </row>
    <row r="98" spans="1:5" ht="12" customHeight="1">
      <c r="A98" s="519" t="s">
        <v>74</v>
      </c>
      <c r="B98" s="335" t="s">
        <v>416</v>
      </c>
      <c r="C98" s="382"/>
      <c r="D98" s="382"/>
      <c r="E98" s="365"/>
    </row>
    <row r="99" spans="1:5" ht="12" customHeight="1">
      <c r="A99" s="519" t="s">
        <v>75</v>
      </c>
      <c r="B99" s="358" t="s">
        <v>417</v>
      </c>
      <c r="C99" s="382"/>
      <c r="D99" s="382"/>
      <c r="E99" s="365"/>
    </row>
    <row r="100" spans="1:5" ht="12" customHeight="1">
      <c r="A100" s="519" t="s">
        <v>83</v>
      </c>
      <c r="B100" s="359" t="s">
        <v>418</v>
      </c>
      <c r="C100" s="382"/>
      <c r="D100" s="382"/>
      <c r="E100" s="365"/>
    </row>
    <row r="101" spans="1:5" ht="12" customHeight="1">
      <c r="A101" s="519" t="s">
        <v>84</v>
      </c>
      <c r="B101" s="359" t="s">
        <v>419</v>
      </c>
      <c r="C101" s="382"/>
      <c r="D101" s="382"/>
      <c r="E101" s="365"/>
    </row>
    <row r="102" spans="1:5" ht="12" customHeight="1">
      <c r="A102" s="519" t="s">
        <v>85</v>
      </c>
      <c r="B102" s="358" t="s">
        <v>420</v>
      </c>
      <c r="C102" s="382">
        <v>1107000</v>
      </c>
      <c r="D102" s="382">
        <v>1107000</v>
      </c>
      <c r="E102" s="365">
        <v>368523</v>
      </c>
    </row>
    <row r="103" spans="1:5" ht="12" customHeight="1">
      <c r="A103" s="519" t="s">
        <v>86</v>
      </c>
      <c r="B103" s="358" t="s">
        <v>421</v>
      </c>
      <c r="C103" s="382"/>
      <c r="D103" s="382"/>
      <c r="E103" s="365"/>
    </row>
    <row r="104" spans="1:5" ht="12" customHeight="1">
      <c r="A104" s="519" t="s">
        <v>88</v>
      </c>
      <c r="B104" s="359" t="s">
        <v>422</v>
      </c>
      <c r="C104" s="382"/>
      <c r="D104" s="382">
        <v>100000</v>
      </c>
      <c r="E104" s="365">
        <v>100000</v>
      </c>
    </row>
    <row r="105" spans="1:5" ht="12" customHeight="1">
      <c r="A105" s="527" t="s">
        <v>135</v>
      </c>
      <c r="B105" s="360" t="s">
        <v>423</v>
      </c>
      <c r="C105" s="382"/>
      <c r="D105" s="382"/>
      <c r="E105" s="365"/>
    </row>
    <row r="106" spans="1:5" ht="12" customHeight="1">
      <c r="A106" s="519" t="s">
        <v>424</v>
      </c>
      <c r="B106" s="360" t="s">
        <v>425</v>
      </c>
      <c r="C106" s="382"/>
      <c r="D106" s="382"/>
      <c r="E106" s="365"/>
    </row>
    <row r="107" spans="1:5" s="310" customFormat="1" ht="12" customHeight="1" thickBot="1">
      <c r="A107" s="528" t="s">
        <v>426</v>
      </c>
      <c r="B107" s="361" t="s">
        <v>427</v>
      </c>
      <c r="C107" s="79">
        <v>190000</v>
      </c>
      <c r="D107" s="79">
        <v>206115</v>
      </c>
      <c r="E107" s="326">
        <v>206115</v>
      </c>
    </row>
    <row r="108" spans="1:5" ht="12" customHeight="1" thickBot="1">
      <c r="A108" s="352" t="s">
        <v>8</v>
      </c>
      <c r="B108" s="350" t="s">
        <v>428</v>
      </c>
      <c r="C108" s="379">
        <f>+C109+C111+C113</f>
        <v>2950000</v>
      </c>
      <c r="D108" s="379">
        <f>+D109+D111+D113</f>
        <v>7310877</v>
      </c>
      <c r="E108" s="362">
        <f>+E109+E111+E113</f>
        <v>4360877</v>
      </c>
    </row>
    <row r="109" spans="1:5" ht="12" customHeight="1">
      <c r="A109" s="518" t="s">
        <v>76</v>
      </c>
      <c r="B109" s="335" t="s">
        <v>156</v>
      </c>
      <c r="C109" s="381">
        <v>2950000</v>
      </c>
      <c r="D109" s="381">
        <v>7310877</v>
      </c>
      <c r="E109" s="364">
        <v>4360877</v>
      </c>
    </row>
    <row r="110" spans="1:5" ht="12" customHeight="1">
      <c r="A110" s="518" t="s">
        <v>77</v>
      </c>
      <c r="B110" s="339" t="s">
        <v>429</v>
      </c>
      <c r="C110" s="381"/>
      <c r="D110" s="381"/>
      <c r="E110" s="364"/>
    </row>
    <row r="111" spans="1:5" ht="12" customHeight="1">
      <c r="A111" s="518" t="s">
        <v>78</v>
      </c>
      <c r="B111" s="339" t="s">
        <v>136</v>
      </c>
      <c r="C111" s="380"/>
      <c r="D111" s="380"/>
      <c r="E111" s="363"/>
    </row>
    <row r="112" spans="1:5" ht="12" customHeight="1">
      <c r="A112" s="518" t="s">
        <v>79</v>
      </c>
      <c r="B112" s="339" t="s">
        <v>430</v>
      </c>
      <c r="C112" s="380"/>
      <c r="D112" s="380"/>
      <c r="E112" s="363"/>
    </row>
    <row r="113" spans="1:5" ht="12" customHeight="1">
      <c r="A113" s="518" t="s">
        <v>80</v>
      </c>
      <c r="B113" s="371" t="s">
        <v>158</v>
      </c>
      <c r="C113" s="380"/>
      <c r="D113" s="380"/>
      <c r="E113" s="363"/>
    </row>
    <row r="114" spans="1:5" ht="12" customHeight="1">
      <c r="A114" s="518" t="s">
        <v>87</v>
      </c>
      <c r="B114" s="370" t="s">
        <v>431</v>
      </c>
      <c r="C114" s="380"/>
      <c r="D114" s="380"/>
      <c r="E114" s="363"/>
    </row>
    <row r="115" spans="1:5" ht="12" customHeight="1">
      <c r="A115" s="518" t="s">
        <v>89</v>
      </c>
      <c r="B115" s="386" t="s">
        <v>432</v>
      </c>
      <c r="C115" s="380"/>
      <c r="D115" s="380"/>
      <c r="E115" s="363"/>
    </row>
    <row r="116" spans="1:5" ht="12" customHeight="1">
      <c r="A116" s="518" t="s">
        <v>137</v>
      </c>
      <c r="B116" s="359" t="s">
        <v>419</v>
      </c>
      <c r="C116" s="380"/>
      <c r="D116" s="380"/>
      <c r="E116" s="363"/>
    </row>
    <row r="117" spans="1:5" ht="12" customHeight="1">
      <c r="A117" s="518" t="s">
        <v>138</v>
      </c>
      <c r="B117" s="359" t="s">
        <v>433</v>
      </c>
      <c r="C117" s="380"/>
      <c r="D117" s="380"/>
      <c r="E117" s="363"/>
    </row>
    <row r="118" spans="1:5" ht="12" customHeight="1">
      <c r="A118" s="518" t="s">
        <v>139</v>
      </c>
      <c r="B118" s="359" t="s">
        <v>434</v>
      </c>
      <c r="C118" s="380"/>
      <c r="D118" s="380"/>
      <c r="E118" s="363"/>
    </row>
    <row r="119" spans="1:5" ht="12" customHeight="1">
      <c r="A119" s="518" t="s">
        <v>435</v>
      </c>
      <c r="B119" s="359" t="s">
        <v>422</v>
      </c>
      <c r="C119" s="380"/>
      <c r="D119" s="380"/>
      <c r="E119" s="363"/>
    </row>
    <row r="120" spans="1:5" ht="12" customHeight="1">
      <c r="A120" s="518" t="s">
        <v>436</v>
      </c>
      <c r="B120" s="359" t="s">
        <v>437</v>
      </c>
      <c r="C120" s="380"/>
      <c r="D120" s="380"/>
      <c r="E120" s="363"/>
    </row>
    <row r="121" spans="1:5" ht="12" customHeight="1" thickBot="1">
      <c r="A121" s="527" t="s">
        <v>438</v>
      </c>
      <c r="B121" s="359" t="s">
        <v>439</v>
      </c>
      <c r="C121" s="382"/>
      <c r="D121" s="382"/>
      <c r="E121" s="365"/>
    </row>
    <row r="122" spans="1:5" ht="12" customHeight="1" thickBot="1">
      <c r="A122" s="352" t="s">
        <v>9</v>
      </c>
      <c r="B122" s="355" t="s">
        <v>440</v>
      </c>
      <c r="C122" s="379">
        <f>+C123+C124</f>
        <v>9405000</v>
      </c>
      <c r="D122" s="379">
        <f>+D123+D124</f>
        <v>5235739</v>
      </c>
      <c r="E122" s="362">
        <f>+E123+E124</f>
        <v>0</v>
      </c>
    </row>
    <row r="123" spans="1:5" ht="12" customHeight="1">
      <c r="A123" s="518" t="s">
        <v>59</v>
      </c>
      <c r="B123" s="336" t="s">
        <v>45</v>
      </c>
      <c r="C123" s="381">
        <v>9405000</v>
      </c>
      <c r="D123" s="381">
        <v>5235739</v>
      </c>
      <c r="E123" s="364"/>
    </row>
    <row r="124" spans="1:5" ht="12" customHeight="1" thickBot="1">
      <c r="A124" s="520" t="s">
        <v>60</v>
      </c>
      <c r="B124" s="339" t="s">
        <v>46</v>
      </c>
      <c r="C124" s="382"/>
      <c r="D124" s="382"/>
      <c r="E124" s="365"/>
    </row>
    <row r="125" spans="1:5" ht="12" customHeight="1" thickBot="1">
      <c r="A125" s="352" t="s">
        <v>10</v>
      </c>
      <c r="B125" s="355" t="s">
        <v>441</v>
      </c>
      <c r="C125" s="379">
        <f>+C92+C108+C122</f>
        <v>24889748</v>
      </c>
      <c r="D125" s="379">
        <f>+D92+D108+D122</f>
        <v>44947838</v>
      </c>
      <c r="E125" s="362">
        <f>+E92+E108+E122</f>
        <v>33874202</v>
      </c>
    </row>
    <row r="126" spans="1:5" ht="12" customHeight="1" thickBot="1">
      <c r="A126" s="352" t="s">
        <v>11</v>
      </c>
      <c r="B126" s="355" t="s">
        <v>546</v>
      </c>
      <c r="C126" s="379">
        <f>+C127+C128+C129</f>
        <v>0</v>
      </c>
      <c r="D126" s="379">
        <f>+D127+D128+D129</f>
        <v>0</v>
      </c>
      <c r="E126" s="362">
        <f>+E127+E128+E129</f>
        <v>0</v>
      </c>
    </row>
    <row r="127" spans="1:5" ht="12" customHeight="1">
      <c r="A127" s="518" t="s">
        <v>63</v>
      </c>
      <c r="B127" s="336" t="s">
        <v>443</v>
      </c>
      <c r="C127" s="380"/>
      <c r="D127" s="380"/>
      <c r="E127" s="363"/>
    </row>
    <row r="128" spans="1:5" ht="12" customHeight="1">
      <c r="A128" s="518" t="s">
        <v>64</v>
      </c>
      <c r="B128" s="336" t="s">
        <v>444</v>
      </c>
      <c r="C128" s="380"/>
      <c r="D128" s="380"/>
      <c r="E128" s="363"/>
    </row>
    <row r="129" spans="1:11" ht="12" customHeight="1" thickBot="1">
      <c r="A129" s="527" t="s">
        <v>65</v>
      </c>
      <c r="B129" s="334" t="s">
        <v>445</v>
      </c>
      <c r="C129" s="380"/>
      <c r="D129" s="380"/>
      <c r="E129" s="363"/>
    </row>
    <row r="130" spans="1:11" ht="12" customHeight="1" thickBot="1">
      <c r="A130" s="352" t="s">
        <v>12</v>
      </c>
      <c r="B130" s="355" t="s">
        <v>446</v>
      </c>
      <c r="C130" s="379">
        <f>+C131+C132+C134+C133</f>
        <v>0</v>
      </c>
      <c r="D130" s="379">
        <f>+D131+D132+D134+D133</f>
        <v>0</v>
      </c>
      <c r="E130" s="362">
        <f>+E131+E132+E134+E133</f>
        <v>0</v>
      </c>
    </row>
    <row r="131" spans="1:11" ht="12" customHeight="1">
      <c r="A131" s="518" t="s">
        <v>66</v>
      </c>
      <c r="B131" s="336" t="s">
        <v>447</v>
      </c>
      <c r="C131" s="380"/>
      <c r="D131" s="380"/>
      <c r="E131" s="363"/>
    </row>
    <row r="132" spans="1:11" ht="12" customHeight="1">
      <c r="A132" s="518" t="s">
        <v>67</v>
      </c>
      <c r="B132" s="336" t="s">
        <v>448</v>
      </c>
      <c r="C132" s="380"/>
      <c r="D132" s="380"/>
      <c r="E132" s="363"/>
    </row>
    <row r="133" spans="1:11" ht="12" customHeight="1">
      <c r="A133" s="518" t="s">
        <v>346</v>
      </c>
      <c r="B133" s="336" t="s">
        <v>449</v>
      </c>
      <c r="C133" s="380"/>
      <c r="D133" s="380"/>
      <c r="E133" s="363"/>
    </row>
    <row r="134" spans="1:11" s="310" customFormat="1" ht="12" customHeight="1" thickBot="1">
      <c r="A134" s="527" t="s">
        <v>348</v>
      </c>
      <c r="B134" s="334" t="s">
        <v>450</v>
      </c>
      <c r="C134" s="380"/>
      <c r="D134" s="380"/>
      <c r="E134" s="363"/>
    </row>
    <row r="135" spans="1:11" ht="13.5" thickBot="1">
      <c r="A135" s="352" t="s">
        <v>13</v>
      </c>
      <c r="B135" s="355" t="s">
        <v>667</v>
      </c>
      <c r="C135" s="385">
        <f>+C136+C137+C138+C139</f>
        <v>518813</v>
      </c>
      <c r="D135" s="385">
        <f>+D136+D137+D138+D139</f>
        <v>518813</v>
      </c>
      <c r="E135" s="398">
        <f>+E136+E137+E138+E139</f>
        <v>518813</v>
      </c>
      <c r="K135" s="481"/>
    </row>
    <row r="136" spans="1:11">
      <c r="A136" s="518" t="s">
        <v>68</v>
      </c>
      <c r="B136" s="336" t="s">
        <v>452</v>
      </c>
      <c r="C136" s="380"/>
      <c r="D136" s="380"/>
      <c r="E136" s="363"/>
    </row>
    <row r="137" spans="1:11" ht="12" customHeight="1">
      <c r="A137" s="518" t="s">
        <v>69</v>
      </c>
      <c r="B137" s="336" t="s">
        <v>453</v>
      </c>
      <c r="C137" s="380">
        <v>518813</v>
      </c>
      <c r="D137" s="380">
        <v>518813</v>
      </c>
      <c r="E137" s="363">
        <v>518813</v>
      </c>
    </row>
    <row r="138" spans="1:11" s="310" customFormat="1" ht="12" customHeight="1">
      <c r="A138" s="518" t="s">
        <v>355</v>
      </c>
      <c r="B138" s="336" t="s">
        <v>666</v>
      </c>
      <c r="C138" s="380"/>
      <c r="D138" s="380"/>
      <c r="E138" s="363"/>
    </row>
    <row r="139" spans="1:11" s="310" customFormat="1" ht="12" customHeight="1" thickBot="1">
      <c r="A139" s="518" t="s">
        <v>357</v>
      </c>
      <c r="B139" s="336" t="s">
        <v>454</v>
      </c>
      <c r="C139" s="380"/>
      <c r="D139" s="380"/>
      <c r="E139" s="363"/>
    </row>
    <row r="140" spans="1:11" s="310" customFormat="1" ht="12" customHeight="1" thickBot="1">
      <c r="A140" s="527" t="s">
        <v>665</v>
      </c>
      <c r="B140" s="334" t="s">
        <v>455</v>
      </c>
      <c r="C140" s="80">
        <f>+C141+C142+C143+C144</f>
        <v>0</v>
      </c>
      <c r="D140" s="80">
        <f>+D141+D142+D143+D144</f>
        <v>0</v>
      </c>
      <c r="E140" s="331">
        <f>+E141+E142+E143+E144</f>
        <v>0</v>
      </c>
    </row>
    <row r="141" spans="1:11" s="310" customFormat="1" ht="12" customHeight="1" thickBot="1">
      <c r="A141" s="352" t="s">
        <v>14</v>
      </c>
      <c r="B141" s="355" t="s">
        <v>547</v>
      </c>
      <c r="C141" s="380"/>
      <c r="D141" s="380"/>
      <c r="E141" s="363"/>
    </row>
    <row r="142" spans="1:11" s="310" customFormat="1" ht="12" customHeight="1">
      <c r="A142" s="518" t="s">
        <v>130</v>
      </c>
      <c r="B142" s="336" t="s">
        <v>457</v>
      </c>
      <c r="C142" s="380"/>
      <c r="D142" s="380"/>
      <c r="E142" s="363"/>
    </row>
    <row r="143" spans="1:11" s="310" customFormat="1" ht="12" customHeight="1">
      <c r="A143" s="518" t="s">
        <v>131</v>
      </c>
      <c r="B143" s="336" t="s">
        <v>458</v>
      </c>
      <c r="C143" s="380"/>
      <c r="D143" s="380"/>
      <c r="E143" s="363"/>
    </row>
    <row r="144" spans="1:11" s="310" customFormat="1" ht="12" customHeight="1" thickBot="1">
      <c r="A144" s="518" t="s">
        <v>157</v>
      </c>
      <c r="B144" s="336" t="s">
        <v>459</v>
      </c>
      <c r="C144" s="380"/>
      <c r="D144" s="380"/>
      <c r="E144" s="363"/>
    </row>
    <row r="145" spans="1:5" ht="12.75" customHeight="1" thickBot="1">
      <c r="A145" s="518" t="s">
        <v>363</v>
      </c>
      <c r="B145" s="336" t="s">
        <v>460</v>
      </c>
      <c r="C145" s="329">
        <f>+C126+C130+C135+C140</f>
        <v>518813</v>
      </c>
      <c r="D145" s="329">
        <f>+D126+D130+D135+D140</f>
        <v>518813</v>
      </c>
      <c r="E145" s="330">
        <f>+E126+E130+E135+E140</f>
        <v>518813</v>
      </c>
    </row>
    <row r="146" spans="1:5" ht="12" customHeight="1" thickBot="1">
      <c r="A146" s="352" t="s">
        <v>15</v>
      </c>
      <c r="B146" s="355" t="s">
        <v>461</v>
      </c>
      <c r="C146" s="329">
        <f>C145</f>
        <v>518813</v>
      </c>
      <c r="D146" s="329">
        <f>D145</f>
        <v>518813</v>
      </c>
      <c r="E146" s="330">
        <f>E145</f>
        <v>518813</v>
      </c>
    </row>
    <row r="147" spans="1:5" ht="15" customHeight="1" thickBot="1">
      <c r="A147" s="529" t="s">
        <v>16</v>
      </c>
      <c r="B147" s="375" t="s">
        <v>462</v>
      </c>
      <c r="C147" s="517">
        <f>+C125+C146</f>
        <v>25408561</v>
      </c>
      <c r="D147" s="517">
        <f>+D125+D146</f>
        <v>45466651</v>
      </c>
      <c r="E147" s="517">
        <f>+E125+E146</f>
        <v>34393015</v>
      </c>
    </row>
    <row r="148" spans="1:5" ht="13.5" thickBot="1">
      <c r="A148" s="43"/>
      <c r="B148" s="44"/>
      <c r="C148" s="45"/>
      <c r="D148" s="45"/>
      <c r="E148" s="45"/>
    </row>
    <row r="149" spans="1:5" ht="15" customHeight="1" thickBot="1">
      <c r="A149" s="494" t="s">
        <v>736</v>
      </c>
      <c r="B149" s="495"/>
      <c r="C149" s="91"/>
      <c r="D149" s="92"/>
      <c r="E149" s="89"/>
    </row>
    <row r="150" spans="1:5" ht="14.25" customHeight="1" thickBot="1">
      <c r="A150" s="494" t="s">
        <v>735</v>
      </c>
      <c r="B150" s="495"/>
      <c r="C150" s="91"/>
      <c r="D150" s="92"/>
      <c r="E150" s="89">
        <v>12</v>
      </c>
    </row>
  </sheetData>
  <sheetProtection formatCells="0"/>
  <mergeCells count="4">
    <mergeCell ref="A7:E7"/>
    <mergeCell ref="A91:E91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L31" sqref="L31"/>
    </sheetView>
  </sheetViews>
  <sheetFormatPr defaultRowHeight="12.75"/>
  <cols>
    <col min="1" max="1" width="14.83203125" style="509" customWidth="1"/>
    <col min="2" max="2" width="64.6640625" style="510" customWidth="1"/>
    <col min="3" max="5" width="17" style="511" customWidth="1"/>
    <col min="6" max="16384" width="9.33203125" style="33"/>
  </cols>
  <sheetData>
    <row r="1" spans="1:5" s="485" customFormat="1" ht="16.5" customHeight="1" thickBot="1">
      <c r="A1" s="693"/>
      <c r="B1" s="694"/>
      <c r="C1" s="496"/>
      <c r="D1" s="496"/>
      <c r="E1" s="618" t="str">
        <f>+CONCATENATE("6.2. melléklet a ……/",LEFT(ÖSSZEFÜGGÉSEK!A4,4)+1,". (……) önkormányzati rendelethez")</f>
        <v>6.2. melléklet a ……/2018. (……) önkormányzati rendelethez</v>
      </c>
    </row>
    <row r="2" spans="1:5" s="532" customFormat="1" ht="15.75" customHeight="1">
      <c r="A2" s="512" t="s">
        <v>51</v>
      </c>
      <c r="B2" s="742" t="s">
        <v>153</v>
      </c>
      <c r="C2" s="743"/>
      <c r="D2" s="744"/>
      <c r="E2" s="505" t="s">
        <v>41</v>
      </c>
    </row>
    <row r="3" spans="1:5" s="532" customFormat="1" ht="24.75" thickBot="1">
      <c r="A3" s="530" t="s">
        <v>542</v>
      </c>
      <c r="B3" s="745" t="s">
        <v>668</v>
      </c>
      <c r="C3" s="746"/>
      <c r="D3" s="747"/>
      <c r="E3" s="480" t="s">
        <v>47</v>
      </c>
    </row>
    <row r="4" spans="1:5" s="533" customFormat="1" ht="15.95" customHeight="1" thickBot="1">
      <c r="A4" s="487"/>
      <c r="B4" s="487"/>
      <c r="C4" s="488"/>
      <c r="D4" s="488"/>
      <c r="E4" s="488" t="str">
        <f>'6.1. sz. mell'!E4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34" customFormat="1" ht="12" customHeight="1" thickBot="1">
      <c r="A8" s="352" t="s">
        <v>7</v>
      </c>
      <c r="B8" s="348" t="s">
        <v>304</v>
      </c>
      <c r="C8" s="379">
        <f>SUM(C9:C14)</f>
        <v>0</v>
      </c>
      <c r="D8" s="379">
        <f>SUM(D9:D14)</f>
        <v>0</v>
      </c>
      <c r="E8" s="362">
        <f>SUM(E9:E14)</f>
        <v>0</v>
      </c>
    </row>
    <row r="9" spans="1:5" s="508" customFormat="1" ht="12" customHeight="1">
      <c r="A9" s="518" t="s">
        <v>70</v>
      </c>
      <c r="B9" s="390" t="s">
        <v>305</v>
      </c>
      <c r="C9" s="381"/>
      <c r="D9" s="381"/>
      <c r="E9" s="364"/>
    </row>
    <row r="10" spans="1:5" s="535" customFormat="1" ht="12" customHeight="1">
      <c r="A10" s="519" t="s">
        <v>71</v>
      </c>
      <c r="B10" s="391" t="s">
        <v>306</v>
      </c>
      <c r="C10" s="380"/>
      <c r="D10" s="380"/>
      <c r="E10" s="363"/>
    </row>
    <row r="11" spans="1:5" s="535" customFormat="1" ht="12" customHeight="1">
      <c r="A11" s="519" t="s">
        <v>72</v>
      </c>
      <c r="B11" s="391" t="s">
        <v>307</v>
      </c>
      <c r="C11" s="380"/>
      <c r="D11" s="380"/>
      <c r="E11" s="363"/>
    </row>
    <row r="12" spans="1:5" s="535" customFormat="1" ht="12" customHeight="1">
      <c r="A12" s="519" t="s">
        <v>73</v>
      </c>
      <c r="B12" s="391" t="s">
        <v>308</v>
      </c>
      <c r="C12" s="380"/>
      <c r="D12" s="380"/>
      <c r="E12" s="363"/>
    </row>
    <row r="13" spans="1:5" s="535" customFormat="1" ht="12" customHeight="1">
      <c r="A13" s="519" t="s">
        <v>106</v>
      </c>
      <c r="B13" s="391" t="s">
        <v>309</v>
      </c>
      <c r="C13" s="380"/>
      <c r="D13" s="380"/>
      <c r="E13" s="363"/>
    </row>
    <row r="14" spans="1:5" s="508" customFormat="1" ht="12" customHeight="1" thickBot="1">
      <c r="A14" s="520" t="s">
        <v>74</v>
      </c>
      <c r="B14" s="392" t="s">
        <v>310</v>
      </c>
      <c r="C14" s="382"/>
      <c r="D14" s="382"/>
      <c r="E14" s="365"/>
    </row>
    <row r="15" spans="1:5" s="508" customFormat="1" ht="12" customHeight="1" thickBot="1">
      <c r="A15" s="352" t="s">
        <v>8</v>
      </c>
      <c r="B15" s="369" t="s">
        <v>311</v>
      </c>
      <c r="C15" s="379">
        <f>SUM(C16:C20)</f>
        <v>0</v>
      </c>
      <c r="D15" s="379">
        <f>SUM(D16:D20)</f>
        <v>0</v>
      </c>
      <c r="E15" s="362">
        <f>SUM(E16:E20)</f>
        <v>0</v>
      </c>
    </row>
    <row r="16" spans="1:5" s="508" customFormat="1" ht="12" customHeight="1">
      <c r="A16" s="518" t="s">
        <v>76</v>
      </c>
      <c r="B16" s="390" t="s">
        <v>312</v>
      </c>
      <c r="C16" s="381"/>
      <c r="D16" s="381"/>
      <c r="E16" s="364"/>
    </row>
    <row r="17" spans="1:5" s="508" customFormat="1" ht="12" customHeight="1">
      <c r="A17" s="519" t="s">
        <v>77</v>
      </c>
      <c r="B17" s="391" t="s">
        <v>313</v>
      </c>
      <c r="C17" s="380"/>
      <c r="D17" s="380"/>
      <c r="E17" s="363"/>
    </row>
    <row r="18" spans="1:5" s="508" customFormat="1" ht="12" customHeight="1">
      <c r="A18" s="519" t="s">
        <v>78</v>
      </c>
      <c r="B18" s="391" t="s">
        <v>314</v>
      </c>
      <c r="C18" s="380"/>
      <c r="D18" s="380"/>
      <c r="E18" s="363"/>
    </row>
    <row r="19" spans="1:5" s="508" customFormat="1" ht="12" customHeight="1">
      <c r="A19" s="519" t="s">
        <v>79</v>
      </c>
      <c r="B19" s="391" t="s">
        <v>315</v>
      </c>
      <c r="C19" s="380"/>
      <c r="D19" s="380"/>
      <c r="E19" s="363"/>
    </row>
    <row r="20" spans="1:5" s="508" customFormat="1" ht="12" customHeight="1">
      <c r="A20" s="519" t="s">
        <v>80</v>
      </c>
      <c r="B20" s="391" t="s">
        <v>316</v>
      </c>
      <c r="C20" s="380"/>
      <c r="D20" s="380"/>
      <c r="E20" s="363"/>
    </row>
    <row r="21" spans="1:5" s="535" customFormat="1" ht="12" customHeight="1" thickBot="1">
      <c r="A21" s="520" t="s">
        <v>87</v>
      </c>
      <c r="B21" s="392" t="s">
        <v>317</v>
      </c>
      <c r="C21" s="382"/>
      <c r="D21" s="382"/>
      <c r="E21" s="365"/>
    </row>
    <row r="22" spans="1:5" s="535" customFormat="1" ht="12" customHeight="1" thickBot="1">
      <c r="A22" s="352" t="s">
        <v>9</v>
      </c>
      <c r="B22" s="348" t="s">
        <v>318</v>
      </c>
      <c r="C22" s="379">
        <f>SUM(C23:C27)</f>
        <v>0</v>
      </c>
      <c r="D22" s="379">
        <f>SUM(D23:D27)</f>
        <v>0</v>
      </c>
      <c r="E22" s="362">
        <f>SUM(E23:E27)</f>
        <v>0</v>
      </c>
    </row>
    <row r="23" spans="1:5" s="535" customFormat="1" ht="12" customHeight="1">
      <c r="A23" s="518" t="s">
        <v>59</v>
      </c>
      <c r="B23" s="390" t="s">
        <v>319</v>
      </c>
      <c r="C23" s="381"/>
      <c r="D23" s="381"/>
      <c r="E23" s="364"/>
    </row>
    <row r="24" spans="1:5" s="508" customFormat="1" ht="12" customHeight="1">
      <c r="A24" s="519" t="s">
        <v>60</v>
      </c>
      <c r="B24" s="391" t="s">
        <v>320</v>
      </c>
      <c r="C24" s="380"/>
      <c r="D24" s="380"/>
      <c r="E24" s="363"/>
    </row>
    <row r="25" spans="1:5" s="535" customFormat="1" ht="12" customHeight="1">
      <c r="A25" s="519" t="s">
        <v>61</v>
      </c>
      <c r="B25" s="391" t="s">
        <v>321</v>
      </c>
      <c r="C25" s="380"/>
      <c r="D25" s="380"/>
      <c r="E25" s="363"/>
    </row>
    <row r="26" spans="1:5" s="535" customFormat="1" ht="12" customHeight="1">
      <c r="A26" s="519" t="s">
        <v>62</v>
      </c>
      <c r="B26" s="391" t="s">
        <v>322</v>
      </c>
      <c r="C26" s="380"/>
      <c r="D26" s="380"/>
      <c r="E26" s="363"/>
    </row>
    <row r="27" spans="1:5" s="535" customFormat="1" ht="12" customHeight="1">
      <c r="A27" s="519" t="s">
        <v>120</v>
      </c>
      <c r="B27" s="391" t="s">
        <v>323</v>
      </c>
      <c r="C27" s="380"/>
      <c r="D27" s="380"/>
      <c r="E27" s="363"/>
    </row>
    <row r="28" spans="1:5" s="535" customFormat="1" ht="12" customHeight="1" thickBot="1">
      <c r="A28" s="520" t="s">
        <v>121</v>
      </c>
      <c r="B28" s="392" t="s">
        <v>324</v>
      </c>
      <c r="C28" s="382"/>
      <c r="D28" s="382"/>
      <c r="E28" s="365"/>
    </row>
    <row r="29" spans="1:5" s="535" customFormat="1" ht="12" customHeight="1" thickBot="1">
      <c r="A29" s="352" t="s">
        <v>122</v>
      </c>
      <c r="B29" s="348" t="s">
        <v>725</v>
      </c>
      <c r="C29" s="385">
        <f>SUM(C30:C35)</f>
        <v>0</v>
      </c>
      <c r="D29" s="385">
        <f>SUM(D30:D35)</f>
        <v>0</v>
      </c>
      <c r="E29" s="398">
        <f>SUM(E30:E35)</f>
        <v>0</v>
      </c>
    </row>
    <row r="30" spans="1:5" s="535" customFormat="1" ht="12" customHeight="1">
      <c r="A30" s="518" t="s">
        <v>325</v>
      </c>
      <c r="B30" s="390" t="s">
        <v>729</v>
      </c>
      <c r="C30" s="381"/>
      <c r="D30" s="381">
        <f>+D31+D32</f>
        <v>0</v>
      </c>
      <c r="E30" s="364">
        <f>+E31+E32</f>
        <v>0</v>
      </c>
    </row>
    <row r="31" spans="1:5" s="535" customFormat="1" ht="12" customHeight="1">
      <c r="A31" s="519" t="s">
        <v>326</v>
      </c>
      <c r="B31" s="391" t="s">
        <v>730</v>
      </c>
      <c r="C31" s="380"/>
      <c r="D31" s="380"/>
      <c r="E31" s="363"/>
    </row>
    <row r="32" spans="1:5" s="535" customFormat="1" ht="12" customHeight="1">
      <c r="A32" s="519" t="s">
        <v>327</v>
      </c>
      <c r="B32" s="391" t="s">
        <v>731</v>
      </c>
      <c r="C32" s="380"/>
      <c r="D32" s="380"/>
      <c r="E32" s="363"/>
    </row>
    <row r="33" spans="1:5" s="535" customFormat="1" ht="12" customHeight="1">
      <c r="A33" s="519" t="s">
        <v>726</v>
      </c>
      <c r="B33" s="391" t="s">
        <v>732</v>
      </c>
      <c r="C33" s="380"/>
      <c r="D33" s="380"/>
      <c r="E33" s="363"/>
    </row>
    <row r="34" spans="1:5" s="535" customFormat="1" ht="12" customHeight="1">
      <c r="A34" s="519" t="s">
        <v>727</v>
      </c>
      <c r="B34" s="391" t="s">
        <v>328</v>
      </c>
      <c r="C34" s="380"/>
      <c r="D34" s="380"/>
      <c r="E34" s="363"/>
    </row>
    <row r="35" spans="1:5" s="535" customFormat="1" ht="12" customHeight="1" thickBot="1">
      <c r="A35" s="520" t="s">
        <v>728</v>
      </c>
      <c r="B35" s="371" t="s">
        <v>329</v>
      </c>
      <c r="C35" s="382"/>
      <c r="D35" s="382"/>
      <c r="E35" s="365"/>
    </row>
    <row r="36" spans="1:5" s="535" customFormat="1" ht="12" customHeight="1" thickBot="1">
      <c r="A36" s="352" t="s">
        <v>11</v>
      </c>
      <c r="B36" s="348" t="s">
        <v>330</v>
      </c>
      <c r="C36" s="379">
        <f>SUM(C37:C46)</f>
        <v>0</v>
      </c>
      <c r="D36" s="379">
        <f>SUM(D37:D46)</f>
        <v>0</v>
      </c>
      <c r="E36" s="362">
        <f>SUM(E37:E46)</f>
        <v>0</v>
      </c>
    </row>
    <row r="37" spans="1:5" s="535" customFormat="1" ht="12" customHeight="1">
      <c r="A37" s="518" t="s">
        <v>63</v>
      </c>
      <c r="B37" s="390" t="s">
        <v>331</v>
      </c>
      <c r="C37" s="381"/>
      <c r="D37" s="381"/>
      <c r="E37" s="364"/>
    </row>
    <row r="38" spans="1:5" s="535" customFormat="1" ht="12" customHeight="1">
      <c r="A38" s="519" t="s">
        <v>64</v>
      </c>
      <c r="B38" s="391" t="s">
        <v>332</v>
      </c>
      <c r="C38" s="380"/>
      <c r="D38" s="380"/>
      <c r="E38" s="363"/>
    </row>
    <row r="39" spans="1:5" s="535" customFormat="1" ht="12" customHeight="1">
      <c r="A39" s="519" t="s">
        <v>65</v>
      </c>
      <c r="B39" s="391" t="s">
        <v>333</v>
      </c>
      <c r="C39" s="380"/>
      <c r="D39" s="380"/>
      <c r="E39" s="363"/>
    </row>
    <row r="40" spans="1:5" s="535" customFormat="1" ht="12" customHeight="1">
      <c r="A40" s="519" t="s">
        <v>124</v>
      </c>
      <c r="B40" s="391" t="s">
        <v>334</v>
      </c>
      <c r="C40" s="380"/>
      <c r="D40" s="380"/>
      <c r="E40" s="363"/>
    </row>
    <row r="41" spans="1:5" s="535" customFormat="1" ht="12" customHeight="1">
      <c r="A41" s="519" t="s">
        <v>125</v>
      </c>
      <c r="B41" s="391" t="s">
        <v>335</v>
      </c>
      <c r="C41" s="380"/>
      <c r="D41" s="380"/>
      <c r="E41" s="363"/>
    </row>
    <row r="42" spans="1:5" s="535" customFormat="1" ht="12" customHeight="1">
      <c r="A42" s="519" t="s">
        <v>126</v>
      </c>
      <c r="B42" s="391" t="s">
        <v>336</v>
      </c>
      <c r="C42" s="380"/>
      <c r="D42" s="380"/>
      <c r="E42" s="363"/>
    </row>
    <row r="43" spans="1:5" s="535" customFormat="1" ht="12" customHeight="1">
      <c r="A43" s="519" t="s">
        <v>127</v>
      </c>
      <c r="B43" s="391" t="s">
        <v>337</v>
      </c>
      <c r="C43" s="380"/>
      <c r="D43" s="380"/>
      <c r="E43" s="363"/>
    </row>
    <row r="44" spans="1:5" s="535" customFormat="1" ht="12" customHeight="1">
      <c r="A44" s="519" t="s">
        <v>128</v>
      </c>
      <c r="B44" s="391" t="s">
        <v>338</v>
      </c>
      <c r="C44" s="380"/>
      <c r="D44" s="380"/>
      <c r="E44" s="363"/>
    </row>
    <row r="45" spans="1:5" s="535" customFormat="1" ht="12" customHeight="1">
      <c r="A45" s="519" t="s">
        <v>339</v>
      </c>
      <c r="B45" s="391" t="s">
        <v>340</v>
      </c>
      <c r="C45" s="383"/>
      <c r="D45" s="383"/>
      <c r="E45" s="366"/>
    </row>
    <row r="46" spans="1:5" s="508" customFormat="1" ht="12" customHeight="1" thickBot="1">
      <c r="A46" s="520" t="s">
        <v>341</v>
      </c>
      <c r="B46" s="392" t="s">
        <v>342</v>
      </c>
      <c r="C46" s="384"/>
      <c r="D46" s="384"/>
      <c r="E46" s="367"/>
    </row>
    <row r="47" spans="1:5" s="535" customFormat="1" ht="12" customHeight="1" thickBot="1">
      <c r="A47" s="352" t="s">
        <v>12</v>
      </c>
      <c r="B47" s="348" t="s">
        <v>343</v>
      </c>
      <c r="C47" s="379">
        <f>SUM(C48:C52)</f>
        <v>0</v>
      </c>
      <c r="D47" s="379">
        <f>SUM(D48:D52)</f>
        <v>0</v>
      </c>
      <c r="E47" s="362">
        <f>SUM(E48:E52)</f>
        <v>0</v>
      </c>
    </row>
    <row r="48" spans="1:5" s="535" customFormat="1" ht="12" customHeight="1">
      <c r="A48" s="518" t="s">
        <v>66</v>
      </c>
      <c r="B48" s="390" t="s">
        <v>344</v>
      </c>
      <c r="C48" s="400"/>
      <c r="D48" s="400"/>
      <c r="E48" s="368"/>
    </row>
    <row r="49" spans="1:5" s="535" customFormat="1" ht="12" customHeight="1">
      <c r="A49" s="519" t="s">
        <v>67</v>
      </c>
      <c r="B49" s="391" t="s">
        <v>345</v>
      </c>
      <c r="C49" s="383"/>
      <c r="D49" s="383"/>
      <c r="E49" s="366"/>
    </row>
    <row r="50" spans="1:5" s="535" customFormat="1" ht="12" customHeight="1">
      <c r="A50" s="519" t="s">
        <v>346</v>
      </c>
      <c r="B50" s="391" t="s">
        <v>347</v>
      </c>
      <c r="C50" s="383"/>
      <c r="D50" s="383"/>
      <c r="E50" s="366"/>
    </row>
    <row r="51" spans="1:5" s="535" customFormat="1" ht="12" customHeight="1">
      <c r="A51" s="519" t="s">
        <v>348</v>
      </c>
      <c r="B51" s="391" t="s">
        <v>349</v>
      </c>
      <c r="C51" s="383"/>
      <c r="D51" s="383"/>
      <c r="E51" s="366"/>
    </row>
    <row r="52" spans="1:5" s="535" customFormat="1" ht="12" customHeight="1" thickBot="1">
      <c r="A52" s="520" t="s">
        <v>350</v>
      </c>
      <c r="B52" s="392" t="s">
        <v>351</v>
      </c>
      <c r="C52" s="384"/>
      <c r="D52" s="384"/>
      <c r="E52" s="367"/>
    </row>
    <row r="53" spans="1:5" s="535" customFormat="1" ht="12" customHeight="1" thickBot="1">
      <c r="A53" s="352" t="s">
        <v>129</v>
      </c>
      <c r="B53" s="348" t="s">
        <v>352</v>
      </c>
      <c r="C53" s="379">
        <f>SUM(C54:C56)</f>
        <v>0</v>
      </c>
      <c r="D53" s="379">
        <f>SUM(D54:D56)</f>
        <v>0</v>
      </c>
      <c r="E53" s="362">
        <f>SUM(E54:E56)</f>
        <v>0</v>
      </c>
    </row>
    <row r="54" spans="1:5" s="508" customFormat="1" ht="12" customHeight="1">
      <c r="A54" s="518" t="s">
        <v>68</v>
      </c>
      <c r="B54" s="390" t="s">
        <v>353</v>
      </c>
      <c r="C54" s="381"/>
      <c r="D54" s="381"/>
      <c r="E54" s="364"/>
    </row>
    <row r="55" spans="1:5" s="508" customFormat="1" ht="12" customHeight="1">
      <c r="A55" s="519" t="s">
        <v>69</v>
      </c>
      <c r="B55" s="391" t="s">
        <v>354</v>
      </c>
      <c r="C55" s="380"/>
      <c r="D55" s="380"/>
      <c r="E55" s="363"/>
    </row>
    <row r="56" spans="1:5" s="508" customFormat="1" ht="12" customHeight="1">
      <c r="A56" s="519" t="s">
        <v>355</v>
      </c>
      <c r="B56" s="391" t="s">
        <v>356</v>
      </c>
      <c r="C56" s="380"/>
      <c r="D56" s="380"/>
      <c r="E56" s="363"/>
    </row>
    <row r="57" spans="1:5" s="508" customFormat="1" ht="12" customHeight="1" thickBot="1">
      <c r="A57" s="520" t="s">
        <v>357</v>
      </c>
      <c r="B57" s="392" t="s">
        <v>358</v>
      </c>
      <c r="C57" s="382"/>
      <c r="D57" s="382"/>
      <c r="E57" s="365"/>
    </row>
    <row r="58" spans="1:5" s="535" customFormat="1" ht="12" customHeight="1" thickBot="1">
      <c r="A58" s="352" t="s">
        <v>14</v>
      </c>
      <c r="B58" s="369" t="s">
        <v>359</v>
      </c>
      <c r="C58" s="379">
        <f>SUM(C59:C61)</f>
        <v>0</v>
      </c>
      <c r="D58" s="379">
        <f>SUM(D59:D61)</f>
        <v>0</v>
      </c>
      <c r="E58" s="362">
        <f>SUM(E59:E61)</f>
        <v>0</v>
      </c>
    </row>
    <row r="59" spans="1:5" s="535" customFormat="1" ht="12" customHeight="1">
      <c r="A59" s="518" t="s">
        <v>130</v>
      </c>
      <c r="B59" s="390" t="s">
        <v>360</v>
      </c>
      <c r="C59" s="383"/>
      <c r="D59" s="383"/>
      <c r="E59" s="366"/>
    </row>
    <row r="60" spans="1:5" s="535" customFormat="1" ht="12" customHeight="1">
      <c r="A60" s="519" t="s">
        <v>131</v>
      </c>
      <c r="B60" s="391" t="s">
        <v>545</v>
      </c>
      <c r="C60" s="383"/>
      <c r="D60" s="383"/>
      <c r="E60" s="366"/>
    </row>
    <row r="61" spans="1:5" s="535" customFormat="1" ht="12" customHeight="1">
      <c r="A61" s="519" t="s">
        <v>157</v>
      </c>
      <c r="B61" s="391" t="s">
        <v>362</v>
      </c>
      <c r="C61" s="383"/>
      <c r="D61" s="383"/>
      <c r="E61" s="366"/>
    </row>
    <row r="62" spans="1:5" s="535" customFormat="1" ht="12" customHeight="1" thickBot="1">
      <c r="A62" s="520" t="s">
        <v>363</v>
      </c>
      <c r="B62" s="392" t="s">
        <v>364</v>
      </c>
      <c r="C62" s="383"/>
      <c r="D62" s="383"/>
      <c r="E62" s="366"/>
    </row>
    <row r="63" spans="1:5" s="535" customFormat="1" ht="12" customHeight="1" thickBot="1">
      <c r="A63" s="352" t="s">
        <v>15</v>
      </c>
      <c r="B63" s="348" t="s">
        <v>365</v>
      </c>
      <c r="C63" s="385">
        <f>+C8+C15+C22+C29+C36+C47+C53+C58</f>
        <v>0</v>
      </c>
      <c r="D63" s="385">
        <f>+D8+D15+D22+D29+D36+D47+D53+D58</f>
        <v>0</v>
      </c>
      <c r="E63" s="398">
        <f>+E8+E15+E22+E29+E36+E47+E53+E58</f>
        <v>0</v>
      </c>
    </row>
    <row r="64" spans="1:5" s="535" customFormat="1" ht="12" customHeight="1" thickBot="1">
      <c r="A64" s="521" t="s">
        <v>543</v>
      </c>
      <c r="B64" s="369" t="s">
        <v>367</v>
      </c>
      <c r="C64" s="379">
        <f>SUM(C65:C67)</f>
        <v>0</v>
      </c>
      <c r="D64" s="379">
        <f>SUM(D65:D67)</f>
        <v>0</v>
      </c>
      <c r="E64" s="362">
        <f>SUM(E65:E67)</f>
        <v>0</v>
      </c>
    </row>
    <row r="65" spans="1:5" s="535" customFormat="1" ht="12" customHeight="1">
      <c r="A65" s="518" t="s">
        <v>368</v>
      </c>
      <c r="B65" s="390" t="s">
        <v>369</v>
      </c>
      <c r="C65" s="383"/>
      <c r="D65" s="383"/>
      <c r="E65" s="366"/>
    </row>
    <row r="66" spans="1:5" s="535" customFormat="1" ht="12" customHeight="1">
      <c r="A66" s="519" t="s">
        <v>370</v>
      </c>
      <c r="B66" s="391" t="s">
        <v>371</v>
      </c>
      <c r="C66" s="383"/>
      <c r="D66" s="383"/>
      <c r="E66" s="366"/>
    </row>
    <row r="67" spans="1:5" s="535" customFormat="1" ht="12" customHeight="1" thickBot="1">
      <c r="A67" s="520" t="s">
        <v>372</v>
      </c>
      <c r="B67" s="514" t="s">
        <v>373</v>
      </c>
      <c r="C67" s="383"/>
      <c r="D67" s="383"/>
      <c r="E67" s="366"/>
    </row>
    <row r="68" spans="1:5" s="535" customFormat="1" ht="12" customHeight="1" thickBot="1">
      <c r="A68" s="521" t="s">
        <v>374</v>
      </c>
      <c r="B68" s="369" t="s">
        <v>375</v>
      </c>
      <c r="C68" s="379">
        <f>SUM(C69:C72)</f>
        <v>0</v>
      </c>
      <c r="D68" s="379">
        <f>SUM(D69:D72)</f>
        <v>0</v>
      </c>
      <c r="E68" s="362">
        <f>SUM(E69:E72)</f>
        <v>0</v>
      </c>
    </row>
    <row r="69" spans="1:5" s="535" customFormat="1" ht="12" customHeight="1">
      <c r="A69" s="518" t="s">
        <v>107</v>
      </c>
      <c r="B69" s="687" t="s">
        <v>376</v>
      </c>
      <c r="C69" s="383"/>
      <c r="D69" s="383"/>
      <c r="E69" s="366"/>
    </row>
    <row r="70" spans="1:5" s="535" customFormat="1" ht="12" customHeight="1">
      <c r="A70" s="519" t="s">
        <v>108</v>
      </c>
      <c r="B70" s="687" t="s">
        <v>743</v>
      </c>
      <c r="C70" s="383"/>
      <c r="D70" s="383"/>
      <c r="E70" s="366"/>
    </row>
    <row r="71" spans="1:5" s="535" customFormat="1" ht="12" customHeight="1">
      <c r="A71" s="519" t="s">
        <v>377</v>
      </c>
      <c r="B71" s="687" t="s">
        <v>378</v>
      </c>
      <c r="C71" s="383"/>
      <c r="D71" s="383"/>
      <c r="E71" s="366"/>
    </row>
    <row r="72" spans="1:5" s="535" customFormat="1" ht="12" customHeight="1" thickBot="1">
      <c r="A72" s="520" t="s">
        <v>379</v>
      </c>
      <c r="B72" s="688" t="s">
        <v>744</v>
      </c>
      <c r="C72" s="383"/>
      <c r="D72" s="383"/>
      <c r="E72" s="366"/>
    </row>
    <row r="73" spans="1:5" s="535" customFormat="1" ht="12" customHeight="1" thickBot="1">
      <c r="A73" s="521" t="s">
        <v>380</v>
      </c>
      <c r="B73" s="369" t="s">
        <v>381</v>
      </c>
      <c r="C73" s="379">
        <f>SUM(C74:C75)</f>
        <v>0</v>
      </c>
      <c r="D73" s="379">
        <f>SUM(D74:D75)</f>
        <v>0</v>
      </c>
      <c r="E73" s="362">
        <f>SUM(E74:E75)</f>
        <v>0</v>
      </c>
    </row>
    <row r="74" spans="1:5" s="535" customFormat="1" ht="12" customHeight="1">
      <c r="A74" s="518" t="s">
        <v>382</v>
      </c>
      <c r="B74" s="390" t="s">
        <v>383</v>
      </c>
      <c r="C74" s="383"/>
      <c r="D74" s="383"/>
      <c r="E74" s="366"/>
    </row>
    <row r="75" spans="1:5" s="535" customFormat="1" ht="12" customHeight="1" thickBot="1">
      <c r="A75" s="520" t="s">
        <v>384</v>
      </c>
      <c r="B75" s="392" t="s">
        <v>385</v>
      </c>
      <c r="C75" s="383"/>
      <c r="D75" s="383"/>
      <c r="E75" s="366"/>
    </row>
    <row r="76" spans="1:5" s="535" customFormat="1" ht="12" customHeight="1" thickBot="1">
      <c r="A76" s="521" t="s">
        <v>386</v>
      </c>
      <c r="B76" s="369" t="s">
        <v>387</v>
      </c>
      <c r="C76" s="379">
        <f>SUM(C77:C79)</f>
        <v>0</v>
      </c>
      <c r="D76" s="379">
        <f>SUM(D77:D79)</f>
        <v>0</v>
      </c>
      <c r="E76" s="362">
        <f>SUM(E77:E79)</f>
        <v>0</v>
      </c>
    </row>
    <row r="77" spans="1:5" s="535" customFormat="1" ht="12" customHeight="1">
      <c r="A77" s="518" t="s">
        <v>388</v>
      </c>
      <c r="B77" s="390" t="s">
        <v>389</v>
      </c>
      <c r="C77" s="383"/>
      <c r="D77" s="383"/>
      <c r="E77" s="366"/>
    </row>
    <row r="78" spans="1:5" s="535" customFormat="1" ht="12" customHeight="1">
      <c r="A78" s="519" t="s">
        <v>390</v>
      </c>
      <c r="B78" s="391" t="s">
        <v>391</v>
      </c>
      <c r="C78" s="383"/>
      <c r="D78" s="383"/>
      <c r="E78" s="366"/>
    </row>
    <row r="79" spans="1:5" s="535" customFormat="1" ht="12" customHeight="1" thickBot="1">
      <c r="A79" s="520" t="s">
        <v>392</v>
      </c>
      <c r="B79" s="689" t="s">
        <v>745</v>
      </c>
      <c r="C79" s="383"/>
      <c r="D79" s="383"/>
      <c r="E79" s="366"/>
    </row>
    <row r="80" spans="1:5" s="535" customFormat="1" ht="12" customHeight="1" thickBot="1">
      <c r="A80" s="521" t="s">
        <v>393</v>
      </c>
      <c r="B80" s="369" t="s">
        <v>394</v>
      </c>
      <c r="C80" s="379">
        <f>SUM(C81:C84)</f>
        <v>0</v>
      </c>
      <c r="D80" s="379">
        <f>SUM(D81:D84)</f>
        <v>0</v>
      </c>
      <c r="E80" s="362">
        <f>SUM(E81:E84)</f>
        <v>0</v>
      </c>
    </row>
    <row r="81" spans="1:5" s="535" customFormat="1" ht="12" customHeight="1">
      <c r="A81" s="522" t="s">
        <v>395</v>
      </c>
      <c r="B81" s="390" t="s">
        <v>396</v>
      </c>
      <c r="C81" s="383"/>
      <c r="D81" s="383"/>
      <c r="E81" s="366"/>
    </row>
    <row r="82" spans="1:5" s="535" customFormat="1" ht="12" customHeight="1">
      <c r="A82" s="523" t="s">
        <v>397</v>
      </c>
      <c r="B82" s="391" t="s">
        <v>398</v>
      </c>
      <c r="C82" s="383"/>
      <c r="D82" s="383"/>
      <c r="E82" s="366"/>
    </row>
    <row r="83" spans="1:5" s="535" customFormat="1" ht="12" customHeight="1">
      <c r="A83" s="523" t="s">
        <v>399</v>
      </c>
      <c r="B83" s="391" t="s">
        <v>400</v>
      </c>
      <c r="C83" s="383"/>
      <c r="D83" s="383"/>
      <c r="E83" s="366"/>
    </row>
    <row r="84" spans="1:5" s="535" customFormat="1" ht="12" customHeight="1" thickBot="1">
      <c r="A84" s="524" t="s">
        <v>401</v>
      </c>
      <c r="B84" s="392" t="s">
        <v>402</v>
      </c>
      <c r="C84" s="383"/>
      <c r="D84" s="383"/>
      <c r="E84" s="366"/>
    </row>
    <row r="85" spans="1:5" s="535" customFormat="1" ht="12" customHeight="1" thickBot="1">
      <c r="A85" s="521" t="s">
        <v>403</v>
      </c>
      <c r="B85" s="369" t="s">
        <v>404</v>
      </c>
      <c r="C85" s="404"/>
      <c r="D85" s="404"/>
      <c r="E85" s="405"/>
    </row>
    <row r="86" spans="1:5" s="535" customFormat="1" ht="12" customHeight="1" thickBot="1">
      <c r="A86" s="521" t="s">
        <v>405</v>
      </c>
      <c r="B86" s="515" t="s">
        <v>406</v>
      </c>
      <c r="C86" s="385">
        <f>+C64+C68+C73+C76+C80+C85</f>
        <v>0</v>
      </c>
      <c r="D86" s="385">
        <f>+D64+D68+D73+D76+D80+D85</f>
        <v>0</v>
      </c>
      <c r="E86" s="398">
        <f>+E64+E68+E73+E76+E80+E85</f>
        <v>0</v>
      </c>
    </row>
    <row r="87" spans="1:5" s="535" customFormat="1" ht="12" customHeight="1" thickBot="1">
      <c r="A87" s="525" t="s">
        <v>407</v>
      </c>
      <c r="B87" s="516" t="s">
        <v>544</v>
      </c>
      <c r="C87" s="385">
        <f>+C63+C86</f>
        <v>0</v>
      </c>
      <c r="D87" s="385">
        <f>+D63+D86</f>
        <v>0</v>
      </c>
      <c r="E87" s="398">
        <f>+E63+E86</f>
        <v>0</v>
      </c>
    </row>
    <row r="88" spans="1:5" s="535" customFormat="1" ht="15" customHeight="1">
      <c r="A88" s="490"/>
      <c r="B88" s="491"/>
      <c r="C88" s="506"/>
      <c r="D88" s="506"/>
      <c r="E88" s="506"/>
    </row>
    <row r="89" spans="1:5" ht="13.5" thickBot="1">
      <c r="A89" s="492"/>
      <c r="B89" s="493"/>
      <c r="C89" s="507"/>
      <c r="D89" s="507"/>
      <c r="E89" s="507"/>
    </row>
    <row r="90" spans="1:5" s="534" customFormat="1" ht="16.5" customHeight="1" thickBot="1">
      <c r="A90" s="739" t="s">
        <v>43</v>
      </c>
      <c r="B90" s="740"/>
      <c r="C90" s="740"/>
      <c r="D90" s="740"/>
      <c r="E90" s="741"/>
    </row>
    <row r="91" spans="1:5" s="310" customFormat="1" ht="12" customHeight="1" thickBot="1">
      <c r="A91" s="513" t="s">
        <v>7</v>
      </c>
      <c r="B91" s="351" t="s">
        <v>415</v>
      </c>
      <c r="C91" s="497">
        <f>SUM(C92:C96)</f>
        <v>0</v>
      </c>
      <c r="D91" s="497">
        <f>SUM(D92:D96)</f>
        <v>0</v>
      </c>
      <c r="E91" s="497">
        <f>SUM(E92:E96)</f>
        <v>0</v>
      </c>
    </row>
    <row r="92" spans="1:5" ht="12" customHeight="1">
      <c r="A92" s="526" t="s">
        <v>70</v>
      </c>
      <c r="B92" s="337" t="s">
        <v>37</v>
      </c>
      <c r="C92" s="498"/>
      <c r="D92" s="498"/>
      <c r="E92" s="498"/>
    </row>
    <row r="93" spans="1:5" ht="12" customHeight="1">
      <c r="A93" s="519" t="s">
        <v>71</v>
      </c>
      <c r="B93" s="335" t="s">
        <v>132</v>
      </c>
      <c r="C93" s="499"/>
      <c r="D93" s="499"/>
      <c r="E93" s="499"/>
    </row>
    <row r="94" spans="1:5" ht="12" customHeight="1">
      <c r="A94" s="519" t="s">
        <v>72</v>
      </c>
      <c r="B94" s="335" t="s">
        <v>99</v>
      </c>
      <c r="C94" s="501"/>
      <c r="D94" s="501"/>
      <c r="E94" s="501"/>
    </row>
    <row r="95" spans="1:5" ht="12" customHeight="1">
      <c r="A95" s="519" t="s">
        <v>73</v>
      </c>
      <c r="B95" s="338" t="s">
        <v>133</v>
      </c>
      <c r="C95" s="501"/>
      <c r="D95" s="501"/>
      <c r="E95" s="501"/>
    </row>
    <row r="96" spans="1:5" ht="12" customHeight="1">
      <c r="A96" s="519" t="s">
        <v>82</v>
      </c>
      <c r="B96" s="346" t="s">
        <v>134</v>
      </c>
      <c r="C96" s="501"/>
      <c r="D96" s="501"/>
      <c r="E96" s="501"/>
    </row>
    <row r="97" spans="1:5" ht="12" customHeight="1">
      <c r="A97" s="519" t="s">
        <v>74</v>
      </c>
      <c r="B97" s="335" t="s">
        <v>416</v>
      </c>
      <c r="C97" s="501"/>
      <c r="D97" s="501"/>
      <c r="E97" s="501"/>
    </row>
    <row r="98" spans="1:5" ht="12" customHeight="1">
      <c r="A98" s="519" t="s">
        <v>75</v>
      </c>
      <c r="B98" s="358" t="s">
        <v>417</v>
      </c>
      <c r="C98" s="501"/>
      <c r="D98" s="501"/>
      <c r="E98" s="501"/>
    </row>
    <row r="99" spans="1:5" ht="12" customHeight="1">
      <c r="A99" s="519" t="s">
        <v>83</v>
      </c>
      <c r="B99" s="359" t="s">
        <v>418</v>
      </c>
      <c r="C99" s="501"/>
      <c r="D99" s="501"/>
      <c r="E99" s="501"/>
    </row>
    <row r="100" spans="1:5" ht="12" customHeight="1">
      <c r="A100" s="519" t="s">
        <v>84</v>
      </c>
      <c r="B100" s="359" t="s">
        <v>419</v>
      </c>
      <c r="C100" s="501"/>
      <c r="D100" s="501"/>
      <c r="E100" s="501"/>
    </row>
    <row r="101" spans="1:5" ht="12" customHeight="1">
      <c r="A101" s="519" t="s">
        <v>85</v>
      </c>
      <c r="B101" s="358" t="s">
        <v>420</v>
      </c>
      <c r="C101" s="501"/>
      <c r="D101" s="501"/>
      <c r="E101" s="501"/>
    </row>
    <row r="102" spans="1:5" ht="12" customHeight="1">
      <c r="A102" s="519" t="s">
        <v>86</v>
      </c>
      <c r="B102" s="358" t="s">
        <v>421</v>
      </c>
      <c r="C102" s="501"/>
      <c r="D102" s="501"/>
      <c r="E102" s="501"/>
    </row>
    <row r="103" spans="1:5" ht="12" customHeight="1">
      <c r="A103" s="519" t="s">
        <v>88</v>
      </c>
      <c r="B103" s="359" t="s">
        <v>422</v>
      </c>
      <c r="C103" s="501"/>
      <c r="D103" s="501"/>
      <c r="E103" s="501"/>
    </row>
    <row r="104" spans="1:5" ht="12" customHeight="1">
      <c r="A104" s="527" t="s">
        <v>135</v>
      </c>
      <c r="B104" s="360" t="s">
        <v>423</v>
      </c>
      <c r="C104" s="501"/>
      <c r="D104" s="501"/>
      <c r="E104" s="501"/>
    </row>
    <row r="105" spans="1:5" ht="12" customHeight="1">
      <c r="A105" s="519" t="s">
        <v>424</v>
      </c>
      <c r="B105" s="360" t="s">
        <v>425</v>
      </c>
      <c r="C105" s="501"/>
      <c r="D105" s="501"/>
      <c r="E105" s="501"/>
    </row>
    <row r="106" spans="1:5" s="310" customFormat="1" ht="12" customHeight="1" thickBot="1">
      <c r="A106" s="528" t="s">
        <v>426</v>
      </c>
      <c r="B106" s="361" t="s">
        <v>427</v>
      </c>
      <c r="C106" s="503"/>
      <c r="D106" s="503"/>
      <c r="E106" s="503"/>
    </row>
    <row r="107" spans="1:5" ht="12" customHeight="1" thickBot="1">
      <c r="A107" s="352" t="s">
        <v>8</v>
      </c>
      <c r="B107" s="350" t="s">
        <v>428</v>
      </c>
      <c r="C107" s="373">
        <f>+C108+C110+C112</f>
        <v>0</v>
      </c>
      <c r="D107" s="373">
        <f>+D108+D110+D112</f>
        <v>0</v>
      </c>
      <c r="E107" s="373">
        <f>+E108+E110+E112</f>
        <v>0</v>
      </c>
    </row>
    <row r="108" spans="1:5" ht="12" customHeight="1">
      <c r="A108" s="518" t="s">
        <v>76</v>
      </c>
      <c r="B108" s="335" t="s">
        <v>156</v>
      </c>
      <c r="C108" s="500"/>
      <c r="D108" s="500"/>
      <c r="E108" s="500"/>
    </row>
    <row r="109" spans="1:5" ht="12" customHeight="1">
      <c r="A109" s="518" t="s">
        <v>77</v>
      </c>
      <c r="B109" s="339" t="s">
        <v>429</v>
      </c>
      <c r="C109" s="500"/>
      <c r="D109" s="500"/>
      <c r="E109" s="500"/>
    </row>
    <row r="110" spans="1:5" ht="12" customHeight="1">
      <c r="A110" s="518" t="s">
        <v>78</v>
      </c>
      <c r="B110" s="339" t="s">
        <v>136</v>
      </c>
      <c r="C110" s="499"/>
      <c r="D110" s="499"/>
      <c r="E110" s="499"/>
    </row>
    <row r="111" spans="1:5" ht="12" customHeight="1">
      <c r="A111" s="518" t="s">
        <v>79</v>
      </c>
      <c r="B111" s="339" t="s">
        <v>430</v>
      </c>
      <c r="C111" s="363"/>
      <c r="D111" s="363"/>
      <c r="E111" s="363"/>
    </row>
    <row r="112" spans="1:5" ht="12" customHeight="1">
      <c r="A112" s="518" t="s">
        <v>80</v>
      </c>
      <c r="B112" s="371" t="s">
        <v>158</v>
      </c>
      <c r="C112" s="363"/>
      <c r="D112" s="363"/>
      <c r="E112" s="363"/>
    </row>
    <row r="113" spans="1:5" ht="12" customHeight="1">
      <c r="A113" s="518" t="s">
        <v>87</v>
      </c>
      <c r="B113" s="370" t="s">
        <v>431</v>
      </c>
      <c r="C113" s="363"/>
      <c r="D113" s="363"/>
      <c r="E113" s="363"/>
    </row>
    <row r="114" spans="1:5" ht="12" customHeight="1">
      <c r="A114" s="518" t="s">
        <v>89</v>
      </c>
      <c r="B114" s="386" t="s">
        <v>432</v>
      </c>
      <c r="C114" s="363"/>
      <c r="D114" s="363"/>
      <c r="E114" s="363"/>
    </row>
    <row r="115" spans="1:5" ht="12" customHeight="1">
      <c r="A115" s="518" t="s">
        <v>137</v>
      </c>
      <c r="B115" s="359" t="s">
        <v>419</v>
      </c>
      <c r="C115" s="363"/>
      <c r="D115" s="363"/>
      <c r="E115" s="363"/>
    </row>
    <row r="116" spans="1:5" ht="12" customHeight="1">
      <c r="A116" s="518" t="s">
        <v>138</v>
      </c>
      <c r="B116" s="359" t="s">
        <v>433</v>
      </c>
      <c r="C116" s="363"/>
      <c r="D116" s="363"/>
      <c r="E116" s="363"/>
    </row>
    <row r="117" spans="1:5" ht="12" customHeight="1">
      <c r="A117" s="518" t="s">
        <v>139</v>
      </c>
      <c r="B117" s="359" t="s">
        <v>434</v>
      </c>
      <c r="C117" s="363"/>
      <c r="D117" s="363"/>
      <c r="E117" s="363"/>
    </row>
    <row r="118" spans="1:5" ht="12" customHeight="1">
      <c r="A118" s="518" t="s">
        <v>435</v>
      </c>
      <c r="B118" s="359" t="s">
        <v>422</v>
      </c>
      <c r="C118" s="363"/>
      <c r="D118" s="363"/>
      <c r="E118" s="363"/>
    </row>
    <row r="119" spans="1:5" ht="12" customHeight="1">
      <c r="A119" s="518" t="s">
        <v>436</v>
      </c>
      <c r="B119" s="359" t="s">
        <v>437</v>
      </c>
      <c r="C119" s="363"/>
      <c r="D119" s="363"/>
      <c r="E119" s="363"/>
    </row>
    <row r="120" spans="1:5" ht="12" customHeight="1" thickBot="1">
      <c r="A120" s="527" t="s">
        <v>438</v>
      </c>
      <c r="B120" s="359" t="s">
        <v>439</v>
      </c>
      <c r="C120" s="365"/>
      <c r="D120" s="365"/>
      <c r="E120" s="365"/>
    </row>
    <row r="121" spans="1:5" ht="12" customHeight="1" thickBot="1">
      <c r="A121" s="352" t="s">
        <v>9</v>
      </c>
      <c r="B121" s="355" t="s">
        <v>440</v>
      </c>
      <c r="C121" s="373">
        <f>+C122+C123</f>
        <v>0</v>
      </c>
      <c r="D121" s="373">
        <f>+D122+D123</f>
        <v>0</v>
      </c>
      <c r="E121" s="373">
        <f>+E122+E123</f>
        <v>0</v>
      </c>
    </row>
    <row r="122" spans="1:5" ht="12" customHeight="1">
      <c r="A122" s="518" t="s">
        <v>59</v>
      </c>
      <c r="B122" s="336" t="s">
        <v>45</v>
      </c>
      <c r="C122" s="500"/>
      <c r="D122" s="500"/>
      <c r="E122" s="500"/>
    </row>
    <row r="123" spans="1:5" ht="12" customHeight="1" thickBot="1">
      <c r="A123" s="520" t="s">
        <v>60</v>
      </c>
      <c r="B123" s="339" t="s">
        <v>46</v>
      </c>
      <c r="C123" s="501"/>
      <c r="D123" s="501"/>
      <c r="E123" s="501"/>
    </row>
    <row r="124" spans="1:5" ht="12" customHeight="1" thickBot="1">
      <c r="A124" s="352" t="s">
        <v>10</v>
      </c>
      <c r="B124" s="355" t="s">
        <v>441</v>
      </c>
      <c r="C124" s="373">
        <f>+C91+C107+C121</f>
        <v>0</v>
      </c>
      <c r="D124" s="373">
        <f>+D91+D107+D121</f>
        <v>0</v>
      </c>
      <c r="E124" s="373">
        <f>+E91+E107+E121</f>
        <v>0</v>
      </c>
    </row>
    <row r="125" spans="1:5" ht="12" customHeight="1" thickBot="1">
      <c r="A125" s="352" t="s">
        <v>11</v>
      </c>
      <c r="B125" s="355" t="s">
        <v>546</v>
      </c>
      <c r="C125" s="373">
        <f>+C126+C127+C128</f>
        <v>0</v>
      </c>
      <c r="D125" s="373">
        <f>+D126+D127+D128</f>
        <v>0</v>
      </c>
      <c r="E125" s="373">
        <f>+E126+E127+E128</f>
        <v>0</v>
      </c>
    </row>
    <row r="126" spans="1:5" ht="12" customHeight="1">
      <c r="A126" s="518" t="s">
        <v>63</v>
      </c>
      <c r="B126" s="336" t="s">
        <v>443</v>
      </c>
      <c r="C126" s="363"/>
      <c r="D126" s="363"/>
      <c r="E126" s="363"/>
    </row>
    <row r="127" spans="1:5" ht="12" customHeight="1">
      <c r="A127" s="518" t="s">
        <v>64</v>
      </c>
      <c r="B127" s="336" t="s">
        <v>444</v>
      </c>
      <c r="C127" s="363"/>
      <c r="D127" s="363"/>
      <c r="E127" s="363"/>
    </row>
    <row r="128" spans="1:5" ht="12" customHeight="1" thickBot="1">
      <c r="A128" s="527" t="s">
        <v>65</v>
      </c>
      <c r="B128" s="334" t="s">
        <v>445</v>
      </c>
      <c r="C128" s="363"/>
      <c r="D128" s="363"/>
      <c r="E128" s="363"/>
    </row>
    <row r="129" spans="1:11" ht="12" customHeight="1" thickBot="1">
      <c r="A129" s="352" t="s">
        <v>12</v>
      </c>
      <c r="B129" s="355" t="s">
        <v>446</v>
      </c>
      <c r="C129" s="373">
        <f>+C130+C131+C132+C133</f>
        <v>0</v>
      </c>
      <c r="D129" s="373">
        <f>+D130+D131+D132+D133</f>
        <v>0</v>
      </c>
      <c r="E129" s="373">
        <f>+E130+E131+E132+E133</f>
        <v>0</v>
      </c>
    </row>
    <row r="130" spans="1:11" ht="12" customHeight="1">
      <c r="A130" s="518" t="s">
        <v>66</v>
      </c>
      <c r="B130" s="336" t="s">
        <v>447</v>
      </c>
      <c r="C130" s="363"/>
      <c r="D130" s="363"/>
      <c r="E130" s="363"/>
    </row>
    <row r="131" spans="1:11" ht="12" customHeight="1">
      <c r="A131" s="518" t="s">
        <v>67</v>
      </c>
      <c r="B131" s="336" t="s">
        <v>448</v>
      </c>
      <c r="C131" s="363"/>
      <c r="D131" s="363"/>
      <c r="E131" s="363"/>
    </row>
    <row r="132" spans="1:11" ht="12" customHeight="1">
      <c r="A132" s="518" t="s">
        <v>346</v>
      </c>
      <c r="B132" s="336" t="s">
        <v>449</v>
      </c>
      <c r="C132" s="363"/>
      <c r="D132" s="363"/>
      <c r="E132" s="363"/>
    </row>
    <row r="133" spans="1:11" s="310" customFormat="1" ht="12" customHeight="1" thickBot="1">
      <c r="A133" s="527" t="s">
        <v>348</v>
      </c>
      <c r="B133" s="334" t="s">
        <v>450</v>
      </c>
      <c r="C133" s="363"/>
      <c r="D133" s="363"/>
      <c r="E133" s="363"/>
    </row>
    <row r="134" spans="1:11" ht="13.5" thickBot="1">
      <c r="A134" s="352" t="s">
        <v>13</v>
      </c>
      <c r="B134" s="355" t="s">
        <v>667</v>
      </c>
      <c r="C134" s="502">
        <f>+C135+C136+C138+C139+C137</f>
        <v>0</v>
      </c>
      <c r="D134" s="502">
        <f>+D135+D136+D138+D139+D137</f>
        <v>0</v>
      </c>
      <c r="E134" s="502">
        <f>+E135+E136+E138+E139+E137</f>
        <v>0</v>
      </c>
      <c r="K134" s="481"/>
    </row>
    <row r="135" spans="1:11">
      <c r="A135" s="518" t="s">
        <v>68</v>
      </c>
      <c r="B135" s="336" t="s">
        <v>452</v>
      </c>
      <c r="C135" s="363"/>
      <c r="D135" s="363"/>
      <c r="E135" s="363"/>
    </row>
    <row r="136" spans="1:11" ht="12" customHeight="1">
      <c r="A136" s="518" t="s">
        <v>69</v>
      </c>
      <c r="B136" s="336" t="s">
        <v>453</v>
      </c>
      <c r="C136" s="363"/>
      <c r="D136" s="363"/>
      <c r="E136" s="363"/>
    </row>
    <row r="137" spans="1:11" ht="12" customHeight="1">
      <c r="A137" s="518" t="s">
        <v>355</v>
      </c>
      <c r="B137" s="336" t="s">
        <v>666</v>
      </c>
      <c r="C137" s="363"/>
      <c r="D137" s="363"/>
      <c r="E137" s="363"/>
    </row>
    <row r="138" spans="1:11" s="310" customFormat="1" ht="12" customHeight="1">
      <c r="A138" s="518" t="s">
        <v>357</v>
      </c>
      <c r="B138" s="336" t="s">
        <v>454</v>
      </c>
      <c r="C138" s="363"/>
      <c r="D138" s="363"/>
      <c r="E138" s="363"/>
    </row>
    <row r="139" spans="1:11" s="310" customFormat="1" ht="12" customHeight="1" thickBot="1">
      <c r="A139" s="527" t="s">
        <v>665</v>
      </c>
      <c r="B139" s="334" t="s">
        <v>455</v>
      </c>
      <c r="C139" s="363"/>
      <c r="D139" s="363"/>
      <c r="E139" s="363"/>
    </row>
    <row r="140" spans="1:11" s="310" customFormat="1" ht="12" customHeight="1" thickBot="1">
      <c r="A140" s="352" t="s">
        <v>14</v>
      </c>
      <c r="B140" s="355" t="s">
        <v>547</v>
      </c>
      <c r="C140" s="504">
        <f>+C141+C142+C143+C144</f>
        <v>0</v>
      </c>
      <c r="D140" s="504">
        <f>+D141+D142+D143+D144</f>
        <v>0</v>
      </c>
      <c r="E140" s="504">
        <f>+E141+E142+E143+E144</f>
        <v>0</v>
      </c>
    </row>
    <row r="141" spans="1:11" s="310" customFormat="1" ht="12" customHeight="1">
      <c r="A141" s="518" t="s">
        <v>130</v>
      </c>
      <c r="B141" s="336" t="s">
        <v>457</v>
      </c>
      <c r="C141" s="363"/>
      <c r="D141" s="363"/>
      <c r="E141" s="363"/>
    </row>
    <row r="142" spans="1:11" s="310" customFormat="1" ht="12" customHeight="1">
      <c r="A142" s="518" t="s">
        <v>131</v>
      </c>
      <c r="B142" s="336" t="s">
        <v>458</v>
      </c>
      <c r="C142" s="363"/>
      <c r="D142" s="363"/>
      <c r="E142" s="363"/>
    </row>
    <row r="143" spans="1:11" s="310" customFormat="1" ht="12" customHeight="1">
      <c r="A143" s="518" t="s">
        <v>157</v>
      </c>
      <c r="B143" s="336" t="s">
        <v>459</v>
      </c>
      <c r="C143" s="363"/>
      <c r="D143" s="363"/>
      <c r="E143" s="363"/>
    </row>
    <row r="144" spans="1:11" ht="12.75" customHeight="1" thickBot="1">
      <c r="A144" s="518" t="s">
        <v>363</v>
      </c>
      <c r="B144" s="336" t="s">
        <v>460</v>
      </c>
      <c r="C144" s="363"/>
      <c r="D144" s="363"/>
      <c r="E144" s="363"/>
    </row>
    <row r="145" spans="1:5" ht="12" customHeight="1" thickBot="1">
      <c r="A145" s="352" t="s">
        <v>15</v>
      </c>
      <c r="B145" s="355" t="s">
        <v>461</v>
      </c>
      <c r="C145" s="517">
        <f>+C125+C129+C134+C140</f>
        <v>0</v>
      </c>
      <c r="D145" s="517">
        <f>+D125+D129+D134+D140</f>
        <v>0</v>
      </c>
      <c r="E145" s="517">
        <f>+E125+E129+E134+E140</f>
        <v>0</v>
      </c>
    </row>
    <row r="146" spans="1:5" ht="15" customHeight="1" thickBot="1">
      <c r="A146" s="529" t="s">
        <v>16</v>
      </c>
      <c r="B146" s="375" t="s">
        <v>462</v>
      </c>
      <c r="C146" s="517">
        <f>+C124+C145</f>
        <v>0</v>
      </c>
      <c r="D146" s="517">
        <f>+D124+D145</f>
        <v>0</v>
      </c>
      <c r="E146" s="517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5" t="s">
        <v>736</v>
      </c>
      <c r="B148" s="636"/>
      <c r="C148" s="91"/>
      <c r="D148" s="92"/>
      <c r="E148" s="89"/>
    </row>
    <row r="149" spans="1:5" ht="14.25" customHeight="1" thickBot="1">
      <c r="A149" s="637" t="s">
        <v>735</v>
      </c>
      <c r="B149" s="638"/>
      <c r="C149" s="91"/>
      <c r="D149" s="92"/>
      <c r="E149" s="89"/>
    </row>
  </sheetData>
  <sheetProtection sheet="1" objects="1" scenarios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H24" sqref="H24"/>
    </sheetView>
  </sheetViews>
  <sheetFormatPr defaultRowHeight="12.75"/>
  <cols>
    <col min="1" max="1" width="14.83203125" style="509" customWidth="1"/>
    <col min="2" max="2" width="65.33203125" style="510" customWidth="1"/>
    <col min="3" max="5" width="17" style="511" customWidth="1"/>
    <col min="6" max="16384" width="9.33203125" style="33"/>
  </cols>
  <sheetData>
    <row r="1" spans="1:5" s="485" customFormat="1" ht="16.5" customHeight="1" thickBot="1">
      <c r="A1" s="693"/>
      <c r="B1" s="694"/>
      <c r="C1" s="496"/>
      <c r="D1" s="496"/>
      <c r="E1" s="618" t="str">
        <f>+CONCATENATE("6.3. melléklet a ……/",LEFT(ÖSSZEFÜGGÉSEK!A4,4)+1,". (……) önkormányzati rendelethez")</f>
        <v>6.3. melléklet a ……/2018. (……) önkormányzati rendelethez</v>
      </c>
    </row>
    <row r="2" spans="1:5" s="532" customFormat="1" ht="15.75" customHeight="1">
      <c r="A2" s="512" t="s">
        <v>51</v>
      </c>
      <c r="B2" s="742" t="s">
        <v>153</v>
      </c>
      <c r="C2" s="743"/>
      <c r="D2" s="744"/>
      <c r="E2" s="505" t="s">
        <v>41</v>
      </c>
    </row>
    <row r="3" spans="1:5" s="532" customFormat="1" ht="24.75" thickBot="1">
      <c r="A3" s="530" t="s">
        <v>542</v>
      </c>
      <c r="B3" s="745" t="s">
        <v>669</v>
      </c>
      <c r="C3" s="746"/>
      <c r="D3" s="747"/>
      <c r="E3" s="480" t="s">
        <v>48</v>
      </c>
    </row>
    <row r="4" spans="1:5" s="533" customFormat="1" ht="15.95" customHeight="1" thickBot="1">
      <c r="A4" s="487"/>
      <c r="B4" s="487"/>
      <c r="C4" s="488"/>
      <c r="D4" s="488"/>
      <c r="E4" s="488" t="str">
        <f>'6.2. sz. mell'!E4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34" customFormat="1" ht="12" customHeight="1" thickBot="1">
      <c r="A8" s="352" t="s">
        <v>7</v>
      </c>
      <c r="B8" s="348" t="s">
        <v>304</v>
      </c>
      <c r="C8" s="379">
        <f>SUM(C9:C14)</f>
        <v>0</v>
      </c>
      <c r="D8" s="379">
        <f>SUM(D9:D14)</f>
        <v>0</v>
      </c>
      <c r="E8" s="362">
        <f>SUM(E9:E14)</f>
        <v>0</v>
      </c>
    </row>
    <row r="9" spans="1:5" s="508" customFormat="1" ht="12" customHeight="1">
      <c r="A9" s="518" t="s">
        <v>70</v>
      </c>
      <c r="B9" s="390" t="s">
        <v>305</v>
      </c>
      <c r="C9" s="381"/>
      <c r="D9" s="381"/>
      <c r="E9" s="364"/>
    </row>
    <row r="10" spans="1:5" s="535" customFormat="1" ht="12" customHeight="1">
      <c r="A10" s="519" t="s">
        <v>71</v>
      </c>
      <c r="B10" s="391" t="s">
        <v>306</v>
      </c>
      <c r="C10" s="380"/>
      <c r="D10" s="380"/>
      <c r="E10" s="363"/>
    </row>
    <row r="11" spans="1:5" s="535" customFormat="1" ht="12" customHeight="1">
      <c r="A11" s="519" t="s">
        <v>72</v>
      </c>
      <c r="B11" s="391" t="s">
        <v>307</v>
      </c>
      <c r="C11" s="380"/>
      <c r="D11" s="380"/>
      <c r="E11" s="363"/>
    </row>
    <row r="12" spans="1:5" s="535" customFormat="1" ht="12" customHeight="1">
      <c r="A12" s="519" t="s">
        <v>73</v>
      </c>
      <c r="B12" s="391" t="s">
        <v>308</v>
      </c>
      <c r="C12" s="380"/>
      <c r="D12" s="380"/>
      <c r="E12" s="363"/>
    </row>
    <row r="13" spans="1:5" s="535" customFormat="1" ht="12" customHeight="1">
      <c r="A13" s="519" t="s">
        <v>106</v>
      </c>
      <c r="B13" s="391" t="s">
        <v>309</v>
      </c>
      <c r="C13" s="380"/>
      <c r="D13" s="380"/>
      <c r="E13" s="363"/>
    </row>
    <row r="14" spans="1:5" s="508" customFormat="1" ht="12" customHeight="1" thickBot="1">
      <c r="A14" s="520" t="s">
        <v>74</v>
      </c>
      <c r="B14" s="392" t="s">
        <v>310</v>
      </c>
      <c r="C14" s="382"/>
      <c r="D14" s="382"/>
      <c r="E14" s="365"/>
    </row>
    <row r="15" spans="1:5" s="508" customFormat="1" ht="12" customHeight="1" thickBot="1">
      <c r="A15" s="352" t="s">
        <v>8</v>
      </c>
      <c r="B15" s="369" t="s">
        <v>311</v>
      </c>
      <c r="C15" s="379">
        <f>SUM(C16:C20)</f>
        <v>0</v>
      </c>
      <c r="D15" s="379">
        <f>SUM(D16:D20)</f>
        <v>0</v>
      </c>
      <c r="E15" s="362">
        <f>SUM(E16:E20)</f>
        <v>0</v>
      </c>
    </row>
    <row r="16" spans="1:5" s="508" customFormat="1" ht="12" customHeight="1">
      <c r="A16" s="518" t="s">
        <v>76</v>
      </c>
      <c r="B16" s="390" t="s">
        <v>312</v>
      </c>
      <c r="C16" s="381"/>
      <c r="D16" s="381"/>
      <c r="E16" s="364"/>
    </row>
    <row r="17" spans="1:5" s="508" customFormat="1" ht="12" customHeight="1">
      <c r="A17" s="519" t="s">
        <v>77</v>
      </c>
      <c r="B17" s="391" t="s">
        <v>313</v>
      </c>
      <c r="C17" s="380"/>
      <c r="D17" s="380"/>
      <c r="E17" s="363"/>
    </row>
    <row r="18" spans="1:5" s="508" customFormat="1" ht="12" customHeight="1">
      <c r="A18" s="519" t="s">
        <v>78</v>
      </c>
      <c r="B18" s="391" t="s">
        <v>314</v>
      </c>
      <c r="C18" s="380"/>
      <c r="D18" s="380"/>
      <c r="E18" s="363"/>
    </row>
    <row r="19" spans="1:5" s="508" customFormat="1" ht="12" customHeight="1">
      <c r="A19" s="519" t="s">
        <v>79</v>
      </c>
      <c r="B19" s="391" t="s">
        <v>315</v>
      </c>
      <c r="C19" s="380"/>
      <c r="D19" s="380"/>
      <c r="E19" s="363"/>
    </row>
    <row r="20" spans="1:5" s="508" customFormat="1" ht="12" customHeight="1">
      <c r="A20" s="519" t="s">
        <v>80</v>
      </c>
      <c r="B20" s="391" t="s">
        <v>316</v>
      </c>
      <c r="C20" s="380"/>
      <c r="D20" s="380"/>
      <c r="E20" s="363"/>
    </row>
    <row r="21" spans="1:5" s="535" customFormat="1" ht="12" customHeight="1" thickBot="1">
      <c r="A21" s="520" t="s">
        <v>87</v>
      </c>
      <c r="B21" s="392" t="s">
        <v>317</v>
      </c>
      <c r="C21" s="382"/>
      <c r="D21" s="382"/>
      <c r="E21" s="365"/>
    </row>
    <row r="22" spans="1:5" s="535" customFormat="1" ht="12" customHeight="1" thickBot="1">
      <c r="A22" s="352" t="s">
        <v>9</v>
      </c>
      <c r="B22" s="348" t="s">
        <v>318</v>
      </c>
      <c r="C22" s="379">
        <f>SUM(C23:C27)</f>
        <v>0</v>
      </c>
      <c r="D22" s="379">
        <f>SUM(D23:D27)</f>
        <v>0</v>
      </c>
      <c r="E22" s="362">
        <f>SUM(E23:E27)</f>
        <v>0</v>
      </c>
    </row>
    <row r="23" spans="1:5" s="535" customFormat="1" ht="12" customHeight="1">
      <c r="A23" s="518" t="s">
        <v>59</v>
      </c>
      <c r="B23" s="390" t="s">
        <v>319</v>
      </c>
      <c r="C23" s="381"/>
      <c r="D23" s="381"/>
      <c r="E23" s="364"/>
    </row>
    <row r="24" spans="1:5" s="508" customFormat="1" ht="12" customHeight="1">
      <c r="A24" s="519" t="s">
        <v>60</v>
      </c>
      <c r="B24" s="391" t="s">
        <v>320</v>
      </c>
      <c r="C24" s="380"/>
      <c r="D24" s="380"/>
      <c r="E24" s="363"/>
    </row>
    <row r="25" spans="1:5" s="535" customFormat="1" ht="12" customHeight="1">
      <c r="A25" s="519" t="s">
        <v>61</v>
      </c>
      <c r="B25" s="391" t="s">
        <v>321</v>
      </c>
      <c r="C25" s="380"/>
      <c r="D25" s="380"/>
      <c r="E25" s="363"/>
    </row>
    <row r="26" spans="1:5" s="535" customFormat="1" ht="12" customHeight="1">
      <c r="A26" s="519" t="s">
        <v>62</v>
      </c>
      <c r="B26" s="391" t="s">
        <v>322</v>
      </c>
      <c r="C26" s="380"/>
      <c r="D26" s="380"/>
      <c r="E26" s="363"/>
    </row>
    <row r="27" spans="1:5" s="535" customFormat="1" ht="12" customHeight="1">
      <c r="A27" s="519" t="s">
        <v>120</v>
      </c>
      <c r="B27" s="391" t="s">
        <v>323</v>
      </c>
      <c r="C27" s="380"/>
      <c r="D27" s="380"/>
      <c r="E27" s="363"/>
    </row>
    <row r="28" spans="1:5" s="535" customFormat="1" ht="12" customHeight="1" thickBot="1">
      <c r="A28" s="520" t="s">
        <v>121</v>
      </c>
      <c r="B28" s="392" t="s">
        <v>324</v>
      </c>
      <c r="C28" s="382"/>
      <c r="D28" s="382"/>
      <c r="E28" s="365"/>
    </row>
    <row r="29" spans="1:5" s="535" customFormat="1" ht="12" customHeight="1" thickBot="1">
      <c r="A29" s="352" t="s">
        <v>122</v>
      </c>
      <c r="B29" s="348" t="s">
        <v>725</v>
      </c>
      <c r="C29" s="385">
        <f>SUM(C30:C35)</f>
        <v>0</v>
      </c>
      <c r="D29" s="385">
        <f>SUM(D30:D35)</f>
        <v>0</v>
      </c>
      <c r="E29" s="398">
        <f>SUM(E30:E35)</f>
        <v>0</v>
      </c>
    </row>
    <row r="30" spans="1:5" s="535" customFormat="1" ht="12" customHeight="1">
      <c r="A30" s="518" t="s">
        <v>325</v>
      </c>
      <c r="B30" s="390" t="s">
        <v>729</v>
      </c>
      <c r="C30" s="381"/>
      <c r="D30" s="381">
        <f>+D31+D32</f>
        <v>0</v>
      </c>
      <c r="E30" s="364">
        <f>+E31+E32</f>
        <v>0</v>
      </c>
    </row>
    <row r="31" spans="1:5" s="535" customFormat="1" ht="12" customHeight="1">
      <c r="A31" s="519" t="s">
        <v>326</v>
      </c>
      <c r="B31" s="391" t="s">
        <v>730</v>
      </c>
      <c r="C31" s="380"/>
      <c r="D31" s="380"/>
      <c r="E31" s="363"/>
    </row>
    <row r="32" spans="1:5" s="535" customFormat="1" ht="12" customHeight="1">
      <c r="A32" s="519" t="s">
        <v>327</v>
      </c>
      <c r="B32" s="391" t="s">
        <v>731</v>
      </c>
      <c r="C32" s="380"/>
      <c r="D32" s="380"/>
      <c r="E32" s="363"/>
    </row>
    <row r="33" spans="1:5" s="535" customFormat="1" ht="12" customHeight="1">
      <c r="A33" s="519" t="s">
        <v>726</v>
      </c>
      <c r="B33" s="391" t="s">
        <v>732</v>
      </c>
      <c r="C33" s="380"/>
      <c r="D33" s="380"/>
      <c r="E33" s="363"/>
    </row>
    <row r="34" spans="1:5" s="535" customFormat="1" ht="12" customHeight="1">
      <c r="A34" s="519" t="s">
        <v>727</v>
      </c>
      <c r="B34" s="391" t="s">
        <v>328</v>
      </c>
      <c r="C34" s="380"/>
      <c r="D34" s="380"/>
      <c r="E34" s="363"/>
    </row>
    <row r="35" spans="1:5" s="535" customFormat="1" ht="12" customHeight="1" thickBot="1">
      <c r="A35" s="520" t="s">
        <v>728</v>
      </c>
      <c r="B35" s="371" t="s">
        <v>329</v>
      </c>
      <c r="C35" s="382"/>
      <c r="D35" s="382"/>
      <c r="E35" s="365"/>
    </row>
    <row r="36" spans="1:5" s="535" customFormat="1" ht="12" customHeight="1" thickBot="1">
      <c r="A36" s="352" t="s">
        <v>11</v>
      </c>
      <c r="B36" s="348" t="s">
        <v>330</v>
      </c>
      <c r="C36" s="379">
        <f>SUM(C37:C46)</f>
        <v>0</v>
      </c>
      <c r="D36" s="379">
        <f>SUM(D37:D46)</f>
        <v>0</v>
      </c>
      <c r="E36" s="362">
        <f>SUM(E37:E46)</f>
        <v>0</v>
      </c>
    </row>
    <row r="37" spans="1:5" s="535" customFormat="1" ht="12" customHeight="1">
      <c r="A37" s="518" t="s">
        <v>63</v>
      </c>
      <c r="B37" s="390" t="s">
        <v>331</v>
      </c>
      <c r="C37" s="381"/>
      <c r="D37" s="381"/>
      <c r="E37" s="364"/>
    </row>
    <row r="38" spans="1:5" s="535" customFormat="1" ht="12" customHeight="1">
      <c r="A38" s="519" t="s">
        <v>64</v>
      </c>
      <c r="B38" s="391" t="s">
        <v>332</v>
      </c>
      <c r="C38" s="380"/>
      <c r="D38" s="380"/>
      <c r="E38" s="363"/>
    </row>
    <row r="39" spans="1:5" s="535" customFormat="1" ht="12" customHeight="1">
      <c r="A39" s="519" t="s">
        <v>65</v>
      </c>
      <c r="B39" s="391" t="s">
        <v>333</v>
      </c>
      <c r="C39" s="380"/>
      <c r="D39" s="380"/>
      <c r="E39" s="363"/>
    </row>
    <row r="40" spans="1:5" s="535" customFormat="1" ht="12" customHeight="1">
      <c r="A40" s="519" t="s">
        <v>124</v>
      </c>
      <c r="B40" s="391" t="s">
        <v>334</v>
      </c>
      <c r="C40" s="380"/>
      <c r="D40" s="380"/>
      <c r="E40" s="363"/>
    </row>
    <row r="41" spans="1:5" s="535" customFormat="1" ht="12" customHeight="1">
      <c r="A41" s="519" t="s">
        <v>125</v>
      </c>
      <c r="B41" s="391" t="s">
        <v>335</v>
      </c>
      <c r="C41" s="380"/>
      <c r="D41" s="380"/>
      <c r="E41" s="363"/>
    </row>
    <row r="42" spans="1:5" s="535" customFormat="1" ht="12" customHeight="1">
      <c r="A42" s="519" t="s">
        <v>126</v>
      </c>
      <c r="B42" s="391" t="s">
        <v>336</v>
      </c>
      <c r="C42" s="380"/>
      <c r="D42" s="380"/>
      <c r="E42" s="363"/>
    </row>
    <row r="43" spans="1:5" s="535" customFormat="1" ht="12" customHeight="1">
      <c r="A43" s="519" t="s">
        <v>127</v>
      </c>
      <c r="B43" s="391" t="s">
        <v>337</v>
      </c>
      <c r="C43" s="380"/>
      <c r="D43" s="380"/>
      <c r="E43" s="363"/>
    </row>
    <row r="44" spans="1:5" s="535" customFormat="1" ht="12" customHeight="1">
      <c r="A44" s="519" t="s">
        <v>128</v>
      </c>
      <c r="B44" s="391" t="s">
        <v>338</v>
      </c>
      <c r="C44" s="380"/>
      <c r="D44" s="380"/>
      <c r="E44" s="363"/>
    </row>
    <row r="45" spans="1:5" s="535" customFormat="1" ht="12" customHeight="1">
      <c r="A45" s="519" t="s">
        <v>339</v>
      </c>
      <c r="B45" s="391" t="s">
        <v>340</v>
      </c>
      <c r="C45" s="383"/>
      <c r="D45" s="383"/>
      <c r="E45" s="366"/>
    </row>
    <row r="46" spans="1:5" s="508" customFormat="1" ht="12" customHeight="1" thickBot="1">
      <c r="A46" s="520" t="s">
        <v>341</v>
      </c>
      <c r="B46" s="392" t="s">
        <v>342</v>
      </c>
      <c r="C46" s="384"/>
      <c r="D46" s="384"/>
      <c r="E46" s="367"/>
    </row>
    <row r="47" spans="1:5" s="535" customFormat="1" ht="12" customHeight="1" thickBot="1">
      <c r="A47" s="352" t="s">
        <v>12</v>
      </c>
      <c r="B47" s="348" t="s">
        <v>343</v>
      </c>
      <c r="C47" s="379">
        <f>SUM(C48:C52)</f>
        <v>0</v>
      </c>
      <c r="D47" s="379">
        <f>SUM(D48:D52)</f>
        <v>0</v>
      </c>
      <c r="E47" s="362">
        <f>SUM(E48:E52)</f>
        <v>0</v>
      </c>
    </row>
    <row r="48" spans="1:5" s="535" customFormat="1" ht="12" customHeight="1">
      <c r="A48" s="518" t="s">
        <v>66</v>
      </c>
      <c r="B48" s="390" t="s">
        <v>344</v>
      </c>
      <c r="C48" s="400"/>
      <c r="D48" s="400"/>
      <c r="E48" s="368"/>
    </row>
    <row r="49" spans="1:5" s="535" customFormat="1" ht="12" customHeight="1">
      <c r="A49" s="519" t="s">
        <v>67</v>
      </c>
      <c r="B49" s="391" t="s">
        <v>345</v>
      </c>
      <c r="C49" s="383"/>
      <c r="D49" s="383"/>
      <c r="E49" s="366"/>
    </row>
    <row r="50" spans="1:5" s="535" customFormat="1" ht="12" customHeight="1">
      <c r="A50" s="519" t="s">
        <v>346</v>
      </c>
      <c r="B50" s="391" t="s">
        <v>347</v>
      </c>
      <c r="C50" s="383"/>
      <c r="D50" s="383"/>
      <c r="E50" s="366"/>
    </row>
    <row r="51" spans="1:5" s="535" customFormat="1" ht="12" customHeight="1">
      <c r="A51" s="519" t="s">
        <v>348</v>
      </c>
      <c r="B51" s="391" t="s">
        <v>349</v>
      </c>
      <c r="C51" s="383"/>
      <c r="D51" s="383"/>
      <c r="E51" s="366"/>
    </row>
    <row r="52" spans="1:5" s="535" customFormat="1" ht="12" customHeight="1" thickBot="1">
      <c r="A52" s="520" t="s">
        <v>350</v>
      </c>
      <c r="B52" s="392" t="s">
        <v>351</v>
      </c>
      <c r="C52" s="384"/>
      <c r="D52" s="384"/>
      <c r="E52" s="367"/>
    </row>
    <row r="53" spans="1:5" s="535" customFormat="1" ht="12" customHeight="1" thickBot="1">
      <c r="A53" s="352" t="s">
        <v>129</v>
      </c>
      <c r="B53" s="348" t="s">
        <v>352</v>
      </c>
      <c r="C53" s="379">
        <f>SUM(C54:C56)</f>
        <v>0</v>
      </c>
      <c r="D53" s="379">
        <f>SUM(D54:D56)</f>
        <v>0</v>
      </c>
      <c r="E53" s="362">
        <f>SUM(E54:E56)</f>
        <v>0</v>
      </c>
    </row>
    <row r="54" spans="1:5" s="508" customFormat="1" ht="12" customHeight="1">
      <c r="A54" s="518" t="s">
        <v>68</v>
      </c>
      <c r="B54" s="390" t="s">
        <v>353</v>
      </c>
      <c r="C54" s="381"/>
      <c r="D54" s="381"/>
      <c r="E54" s="364"/>
    </row>
    <row r="55" spans="1:5" s="508" customFormat="1" ht="12" customHeight="1">
      <c r="A55" s="519" t="s">
        <v>69</v>
      </c>
      <c r="B55" s="391" t="s">
        <v>354</v>
      </c>
      <c r="C55" s="380"/>
      <c r="D55" s="380"/>
      <c r="E55" s="363"/>
    </row>
    <row r="56" spans="1:5" s="508" customFormat="1" ht="12" customHeight="1">
      <c r="A56" s="519" t="s">
        <v>355</v>
      </c>
      <c r="B56" s="391" t="s">
        <v>356</v>
      </c>
      <c r="C56" s="380"/>
      <c r="D56" s="380"/>
      <c r="E56" s="363"/>
    </row>
    <row r="57" spans="1:5" s="508" customFormat="1" ht="12" customHeight="1" thickBot="1">
      <c r="A57" s="520" t="s">
        <v>357</v>
      </c>
      <c r="B57" s="392" t="s">
        <v>358</v>
      </c>
      <c r="C57" s="382"/>
      <c r="D57" s="382"/>
      <c r="E57" s="365"/>
    </row>
    <row r="58" spans="1:5" s="535" customFormat="1" ht="12" customHeight="1" thickBot="1">
      <c r="A58" s="352" t="s">
        <v>14</v>
      </c>
      <c r="B58" s="369" t="s">
        <v>359</v>
      </c>
      <c r="C58" s="379">
        <f>SUM(C59:C61)</f>
        <v>0</v>
      </c>
      <c r="D58" s="379">
        <f>SUM(D59:D61)</f>
        <v>0</v>
      </c>
      <c r="E58" s="362">
        <f>SUM(E59:E61)</f>
        <v>0</v>
      </c>
    </row>
    <row r="59" spans="1:5" s="535" customFormat="1" ht="12" customHeight="1">
      <c r="A59" s="518" t="s">
        <v>130</v>
      </c>
      <c r="B59" s="390" t="s">
        <v>360</v>
      </c>
      <c r="C59" s="383"/>
      <c r="D59" s="383"/>
      <c r="E59" s="366"/>
    </row>
    <row r="60" spans="1:5" s="535" customFormat="1" ht="12" customHeight="1">
      <c r="A60" s="519" t="s">
        <v>131</v>
      </c>
      <c r="B60" s="391" t="s">
        <v>545</v>
      </c>
      <c r="C60" s="383"/>
      <c r="D60" s="383"/>
      <c r="E60" s="366"/>
    </row>
    <row r="61" spans="1:5" s="535" customFormat="1" ht="12" customHeight="1">
      <c r="A61" s="519" t="s">
        <v>157</v>
      </c>
      <c r="B61" s="391" t="s">
        <v>362</v>
      </c>
      <c r="C61" s="383"/>
      <c r="D61" s="383"/>
      <c r="E61" s="366"/>
    </row>
    <row r="62" spans="1:5" s="535" customFormat="1" ht="12" customHeight="1" thickBot="1">
      <c r="A62" s="520" t="s">
        <v>363</v>
      </c>
      <c r="B62" s="392" t="s">
        <v>364</v>
      </c>
      <c r="C62" s="383"/>
      <c r="D62" s="383"/>
      <c r="E62" s="366"/>
    </row>
    <row r="63" spans="1:5" s="535" customFormat="1" ht="12" customHeight="1" thickBot="1">
      <c r="A63" s="352" t="s">
        <v>15</v>
      </c>
      <c r="B63" s="348" t="s">
        <v>365</v>
      </c>
      <c r="C63" s="385">
        <f>+C8+C15+C22+C29+C36+C47+C53+C58</f>
        <v>0</v>
      </c>
      <c r="D63" s="385">
        <f>+D8+D15+D22+D29+D36+D47+D53+D58</f>
        <v>0</v>
      </c>
      <c r="E63" s="398">
        <f>+E8+E15+E22+E29+E36+E47+E53+E58</f>
        <v>0</v>
      </c>
    </row>
    <row r="64" spans="1:5" s="535" customFormat="1" ht="12" customHeight="1" thickBot="1">
      <c r="A64" s="521" t="s">
        <v>543</v>
      </c>
      <c r="B64" s="369" t="s">
        <v>367</v>
      </c>
      <c r="C64" s="379">
        <f>SUM(C65:C67)</f>
        <v>0</v>
      </c>
      <c r="D64" s="379">
        <f>SUM(D65:D67)</f>
        <v>0</v>
      </c>
      <c r="E64" s="362">
        <f>SUM(E65:E67)</f>
        <v>0</v>
      </c>
    </row>
    <row r="65" spans="1:5" s="535" customFormat="1" ht="12" customHeight="1">
      <c r="A65" s="518" t="s">
        <v>368</v>
      </c>
      <c r="B65" s="390" t="s">
        <v>369</v>
      </c>
      <c r="C65" s="383"/>
      <c r="D65" s="383"/>
      <c r="E65" s="366"/>
    </row>
    <row r="66" spans="1:5" s="535" customFormat="1" ht="12" customHeight="1">
      <c r="A66" s="519" t="s">
        <v>370</v>
      </c>
      <c r="B66" s="391" t="s">
        <v>371</v>
      </c>
      <c r="C66" s="383"/>
      <c r="D66" s="383"/>
      <c r="E66" s="366"/>
    </row>
    <row r="67" spans="1:5" s="535" customFormat="1" ht="12" customHeight="1" thickBot="1">
      <c r="A67" s="520" t="s">
        <v>372</v>
      </c>
      <c r="B67" s="514" t="s">
        <v>373</v>
      </c>
      <c r="C67" s="383"/>
      <c r="D67" s="383"/>
      <c r="E67" s="366"/>
    </row>
    <row r="68" spans="1:5" s="535" customFormat="1" ht="12" customHeight="1" thickBot="1">
      <c r="A68" s="521" t="s">
        <v>374</v>
      </c>
      <c r="B68" s="369" t="s">
        <v>375</v>
      </c>
      <c r="C68" s="379">
        <f>SUM(C69:C72)</f>
        <v>0</v>
      </c>
      <c r="D68" s="379">
        <f>SUM(D69:D72)</f>
        <v>0</v>
      </c>
      <c r="E68" s="362">
        <f>SUM(E69:E72)</f>
        <v>0</v>
      </c>
    </row>
    <row r="69" spans="1:5" s="535" customFormat="1" ht="12" customHeight="1">
      <c r="A69" s="518" t="s">
        <v>107</v>
      </c>
      <c r="B69" s="687" t="s">
        <v>376</v>
      </c>
      <c r="C69" s="383"/>
      <c r="D69" s="383"/>
      <c r="E69" s="366"/>
    </row>
    <row r="70" spans="1:5" s="535" customFormat="1" ht="12" customHeight="1">
      <c r="A70" s="519" t="s">
        <v>108</v>
      </c>
      <c r="B70" s="687" t="s">
        <v>743</v>
      </c>
      <c r="C70" s="383"/>
      <c r="D70" s="383"/>
      <c r="E70" s="366"/>
    </row>
    <row r="71" spans="1:5" s="535" customFormat="1" ht="12" customHeight="1">
      <c r="A71" s="519" t="s">
        <v>377</v>
      </c>
      <c r="B71" s="687" t="s">
        <v>378</v>
      </c>
      <c r="C71" s="383"/>
      <c r="D71" s="383"/>
      <c r="E71" s="366"/>
    </row>
    <row r="72" spans="1:5" s="535" customFormat="1" ht="12" customHeight="1" thickBot="1">
      <c r="A72" s="520" t="s">
        <v>379</v>
      </c>
      <c r="B72" s="688" t="s">
        <v>744</v>
      </c>
      <c r="C72" s="383"/>
      <c r="D72" s="383"/>
      <c r="E72" s="366"/>
    </row>
    <row r="73" spans="1:5" s="535" customFormat="1" ht="12" customHeight="1" thickBot="1">
      <c r="A73" s="521" t="s">
        <v>380</v>
      </c>
      <c r="B73" s="369" t="s">
        <v>381</v>
      </c>
      <c r="C73" s="379">
        <f>SUM(C74:C75)</f>
        <v>0</v>
      </c>
      <c r="D73" s="379">
        <f>SUM(D74:D75)</f>
        <v>0</v>
      </c>
      <c r="E73" s="362">
        <f>SUM(E74:E75)</f>
        <v>0</v>
      </c>
    </row>
    <row r="74" spans="1:5" s="535" customFormat="1" ht="12" customHeight="1">
      <c r="A74" s="518" t="s">
        <v>382</v>
      </c>
      <c r="B74" s="390" t="s">
        <v>383</v>
      </c>
      <c r="C74" s="383"/>
      <c r="D74" s="383"/>
      <c r="E74" s="366"/>
    </row>
    <row r="75" spans="1:5" s="535" customFormat="1" ht="12" customHeight="1" thickBot="1">
      <c r="A75" s="520" t="s">
        <v>384</v>
      </c>
      <c r="B75" s="392" t="s">
        <v>385</v>
      </c>
      <c r="C75" s="383"/>
      <c r="D75" s="383"/>
      <c r="E75" s="366"/>
    </row>
    <row r="76" spans="1:5" s="535" customFormat="1" ht="12" customHeight="1" thickBot="1">
      <c r="A76" s="521" t="s">
        <v>386</v>
      </c>
      <c r="B76" s="369" t="s">
        <v>387</v>
      </c>
      <c r="C76" s="379">
        <f>SUM(C77:C79)</f>
        <v>0</v>
      </c>
      <c r="D76" s="379">
        <f>SUM(D77:D79)</f>
        <v>0</v>
      </c>
      <c r="E76" s="362">
        <f>SUM(E77:E79)</f>
        <v>0</v>
      </c>
    </row>
    <row r="77" spans="1:5" s="535" customFormat="1" ht="12" customHeight="1">
      <c r="A77" s="518" t="s">
        <v>388</v>
      </c>
      <c r="B77" s="390" t="s">
        <v>389</v>
      </c>
      <c r="C77" s="383"/>
      <c r="D77" s="383"/>
      <c r="E77" s="366"/>
    </row>
    <row r="78" spans="1:5" s="535" customFormat="1" ht="12" customHeight="1">
      <c r="A78" s="519" t="s">
        <v>390</v>
      </c>
      <c r="B78" s="391" t="s">
        <v>391</v>
      </c>
      <c r="C78" s="383"/>
      <c r="D78" s="383"/>
      <c r="E78" s="366"/>
    </row>
    <row r="79" spans="1:5" s="535" customFormat="1" ht="12" customHeight="1" thickBot="1">
      <c r="A79" s="520" t="s">
        <v>392</v>
      </c>
      <c r="B79" s="689" t="s">
        <v>745</v>
      </c>
      <c r="C79" s="383"/>
      <c r="D79" s="383"/>
      <c r="E79" s="366"/>
    </row>
    <row r="80" spans="1:5" s="535" customFormat="1" ht="12" customHeight="1" thickBot="1">
      <c r="A80" s="521" t="s">
        <v>393</v>
      </c>
      <c r="B80" s="369" t="s">
        <v>394</v>
      </c>
      <c r="C80" s="379">
        <f>SUM(C81:C84)</f>
        <v>0</v>
      </c>
      <c r="D80" s="379">
        <f>SUM(D81:D84)</f>
        <v>0</v>
      </c>
      <c r="E80" s="362">
        <f>SUM(E81:E84)</f>
        <v>0</v>
      </c>
    </row>
    <row r="81" spans="1:5" s="535" customFormat="1" ht="12" customHeight="1">
      <c r="A81" s="522" t="s">
        <v>395</v>
      </c>
      <c r="B81" s="390" t="s">
        <v>396</v>
      </c>
      <c r="C81" s="383"/>
      <c r="D81" s="383"/>
      <c r="E81" s="366"/>
    </row>
    <row r="82" spans="1:5" s="535" customFormat="1" ht="12" customHeight="1">
      <c r="A82" s="523" t="s">
        <v>397</v>
      </c>
      <c r="B82" s="391" t="s">
        <v>398</v>
      </c>
      <c r="C82" s="383"/>
      <c r="D82" s="383"/>
      <c r="E82" s="366"/>
    </row>
    <row r="83" spans="1:5" s="535" customFormat="1" ht="12" customHeight="1">
      <c r="A83" s="523" t="s">
        <v>399</v>
      </c>
      <c r="B83" s="391" t="s">
        <v>400</v>
      </c>
      <c r="C83" s="383"/>
      <c r="D83" s="383"/>
      <c r="E83" s="366"/>
    </row>
    <row r="84" spans="1:5" s="535" customFormat="1" ht="12" customHeight="1" thickBot="1">
      <c r="A84" s="524" t="s">
        <v>401</v>
      </c>
      <c r="B84" s="392" t="s">
        <v>402</v>
      </c>
      <c r="C84" s="383"/>
      <c r="D84" s="383"/>
      <c r="E84" s="366"/>
    </row>
    <row r="85" spans="1:5" s="535" customFormat="1" ht="12" customHeight="1" thickBot="1">
      <c r="A85" s="521" t="s">
        <v>403</v>
      </c>
      <c r="B85" s="369" t="s">
        <v>404</v>
      </c>
      <c r="C85" s="404"/>
      <c r="D85" s="404"/>
      <c r="E85" s="405"/>
    </row>
    <row r="86" spans="1:5" s="535" customFormat="1" ht="12" customHeight="1" thickBot="1">
      <c r="A86" s="521" t="s">
        <v>405</v>
      </c>
      <c r="B86" s="515" t="s">
        <v>406</v>
      </c>
      <c r="C86" s="385">
        <f>+C64+C68+C73+C76+C80+C85</f>
        <v>0</v>
      </c>
      <c r="D86" s="385">
        <f>+D64+D68+D73+D76+D80+D85</f>
        <v>0</v>
      </c>
      <c r="E86" s="398">
        <f>+E64+E68+E73+E76+E80+E85</f>
        <v>0</v>
      </c>
    </row>
    <row r="87" spans="1:5" s="535" customFormat="1" ht="12" customHeight="1" thickBot="1">
      <c r="A87" s="525" t="s">
        <v>407</v>
      </c>
      <c r="B87" s="516" t="s">
        <v>544</v>
      </c>
      <c r="C87" s="385">
        <f>+C63+C86</f>
        <v>0</v>
      </c>
      <c r="D87" s="385">
        <f>+D63+D86</f>
        <v>0</v>
      </c>
      <c r="E87" s="398">
        <f>+E63+E86</f>
        <v>0</v>
      </c>
    </row>
    <row r="88" spans="1:5" s="535" customFormat="1" ht="15" customHeight="1">
      <c r="A88" s="490"/>
      <c r="B88" s="491"/>
      <c r="C88" s="506"/>
      <c r="D88" s="506"/>
      <c r="E88" s="506"/>
    </row>
    <row r="89" spans="1:5" ht="13.5" thickBot="1">
      <c r="A89" s="492"/>
      <c r="B89" s="493"/>
      <c r="C89" s="507"/>
      <c r="D89" s="507"/>
      <c r="E89" s="507"/>
    </row>
    <row r="90" spans="1:5" s="534" customFormat="1" ht="16.5" customHeight="1" thickBot="1">
      <c r="A90" s="739" t="s">
        <v>43</v>
      </c>
      <c r="B90" s="740"/>
      <c r="C90" s="740"/>
      <c r="D90" s="740"/>
      <c r="E90" s="741"/>
    </row>
    <row r="91" spans="1:5" s="310" customFormat="1" ht="12" customHeight="1" thickBot="1">
      <c r="A91" s="513" t="s">
        <v>7</v>
      </c>
      <c r="B91" s="351" t="s">
        <v>415</v>
      </c>
      <c r="C91" s="497">
        <f>SUM(C92:C96)</f>
        <v>0</v>
      </c>
      <c r="D91" s="497">
        <f>SUM(D92:D96)</f>
        <v>0</v>
      </c>
      <c r="E91" s="497">
        <f>SUM(E92:E96)</f>
        <v>0</v>
      </c>
    </row>
    <row r="92" spans="1:5" ht="12" customHeight="1">
      <c r="A92" s="526" t="s">
        <v>70</v>
      </c>
      <c r="B92" s="337" t="s">
        <v>37</v>
      </c>
      <c r="C92" s="498"/>
      <c r="D92" s="498"/>
      <c r="E92" s="498"/>
    </row>
    <row r="93" spans="1:5" ht="12" customHeight="1">
      <c r="A93" s="519" t="s">
        <v>71</v>
      </c>
      <c r="B93" s="335" t="s">
        <v>132</v>
      </c>
      <c r="C93" s="499"/>
      <c r="D93" s="499"/>
      <c r="E93" s="499"/>
    </row>
    <row r="94" spans="1:5" ht="12" customHeight="1">
      <c r="A94" s="519" t="s">
        <v>72</v>
      </c>
      <c r="B94" s="335" t="s">
        <v>99</v>
      </c>
      <c r="C94" s="501"/>
      <c r="D94" s="501"/>
      <c r="E94" s="501"/>
    </row>
    <row r="95" spans="1:5" ht="12" customHeight="1">
      <c r="A95" s="519" t="s">
        <v>73</v>
      </c>
      <c r="B95" s="338" t="s">
        <v>133</v>
      </c>
      <c r="C95" s="501"/>
      <c r="D95" s="501"/>
      <c r="E95" s="501"/>
    </row>
    <row r="96" spans="1:5" ht="12" customHeight="1">
      <c r="A96" s="519" t="s">
        <v>82</v>
      </c>
      <c r="B96" s="346" t="s">
        <v>134</v>
      </c>
      <c r="C96" s="501"/>
      <c r="D96" s="501"/>
      <c r="E96" s="501"/>
    </row>
    <row r="97" spans="1:5" ht="12" customHeight="1">
      <c r="A97" s="519" t="s">
        <v>74</v>
      </c>
      <c r="B97" s="335" t="s">
        <v>416</v>
      </c>
      <c r="C97" s="501"/>
      <c r="D97" s="501"/>
      <c r="E97" s="501"/>
    </row>
    <row r="98" spans="1:5" ht="12" customHeight="1">
      <c r="A98" s="519" t="s">
        <v>75</v>
      </c>
      <c r="B98" s="358" t="s">
        <v>417</v>
      </c>
      <c r="C98" s="501"/>
      <c r="D98" s="501"/>
      <c r="E98" s="501"/>
    </row>
    <row r="99" spans="1:5" ht="12" customHeight="1">
      <c r="A99" s="519" t="s">
        <v>83</v>
      </c>
      <c r="B99" s="359" t="s">
        <v>418</v>
      </c>
      <c r="C99" s="501"/>
      <c r="D99" s="501"/>
      <c r="E99" s="501"/>
    </row>
    <row r="100" spans="1:5" ht="12" customHeight="1">
      <c r="A100" s="519" t="s">
        <v>84</v>
      </c>
      <c r="B100" s="359" t="s">
        <v>419</v>
      </c>
      <c r="C100" s="501"/>
      <c r="D100" s="501"/>
      <c r="E100" s="501"/>
    </row>
    <row r="101" spans="1:5" ht="12" customHeight="1">
      <c r="A101" s="519" t="s">
        <v>85</v>
      </c>
      <c r="B101" s="358" t="s">
        <v>420</v>
      </c>
      <c r="C101" s="501"/>
      <c r="D101" s="501"/>
      <c r="E101" s="501"/>
    </row>
    <row r="102" spans="1:5" ht="12" customHeight="1">
      <c r="A102" s="519" t="s">
        <v>86</v>
      </c>
      <c r="B102" s="358" t="s">
        <v>421</v>
      </c>
      <c r="C102" s="501"/>
      <c r="D102" s="501"/>
      <c r="E102" s="501"/>
    </row>
    <row r="103" spans="1:5" ht="12" customHeight="1">
      <c r="A103" s="519" t="s">
        <v>88</v>
      </c>
      <c r="B103" s="359" t="s">
        <v>422</v>
      </c>
      <c r="C103" s="501"/>
      <c r="D103" s="501"/>
      <c r="E103" s="501"/>
    </row>
    <row r="104" spans="1:5" ht="12" customHeight="1">
      <c r="A104" s="527" t="s">
        <v>135</v>
      </c>
      <c r="B104" s="360" t="s">
        <v>423</v>
      </c>
      <c r="C104" s="501"/>
      <c r="D104" s="501"/>
      <c r="E104" s="501"/>
    </row>
    <row r="105" spans="1:5" ht="12" customHeight="1">
      <c r="A105" s="519" t="s">
        <v>424</v>
      </c>
      <c r="B105" s="360" t="s">
        <v>425</v>
      </c>
      <c r="C105" s="501"/>
      <c r="D105" s="501"/>
      <c r="E105" s="501"/>
    </row>
    <row r="106" spans="1:5" s="310" customFormat="1" ht="12" customHeight="1" thickBot="1">
      <c r="A106" s="528" t="s">
        <v>426</v>
      </c>
      <c r="B106" s="361" t="s">
        <v>427</v>
      </c>
      <c r="C106" s="503"/>
      <c r="D106" s="503"/>
      <c r="E106" s="503"/>
    </row>
    <row r="107" spans="1:5" ht="12" customHeight="1" thickBot="1">
      <c r="A107" s="352" t="s">
        <v>8</v>
      </c>
      <c r="B107" s="350" t="s">
        <v>428</v>
      </c>
      <c r="C107" s="373">
        <f>+C108+C110+C112</f>
        <v>0</v>
      </c>
      <c r="D107" s="373">
        <f>+D108+D110+D112</f>
        <v>0</v>
      </c>
      <c r="E107" s="373">
        <f>+E108+E110+E112</f>
        <v>0</v>
      </c>
    </row>
    <row r="108" spans="1:5" ht="12" customHeight="1">
      <c r="A108" s="518" t="s">
        <v>76</v>
      </c>
      <c r="B108" s="335" t="s">
        <v>156</v>
      </c>
      <c r="C108" s="500"/>
      <c r="D108" s="500"/>
      <c r="E108" s="500"/>
    </row>
    <row r="109" spans="1:5" ht="12" customHeight="1">
      <c r="A109" s="518" t="s">
        <v>77</v>
      </c>
      <c r="B109" s="339" t="s">
        <v>429</v>
      </c>
      <c r="C109" s="500"/>
      <c r="D109" s="500"/>
      <c r="E109" s="500"/>
    </row>
    <row r="110" spans="1:5" ht="12" customHeight="1">
      <c r="A110" s="518" t="s">
        <v>78</v>
      </c>
      <c r="B110" s="339" t="s">
        <v>136</v>
      </c>
      <c r="C110" s="499"/>
      <c r="D110" s="499"/>
      <c r="E110" s="499"/>
    </row>
    <row r="111" spans="1:5" ht="12" customHeight="1">
      <c r="A111" s="518" t="s">
        <v>79</v>
      </c>
      <c r="B111" s="339" t="s">
        <v>430</v>
      </c>
      <c r="C111" s="363"/>
      <c r="D111" s="363"/>
      <c r="E111" s="363"/>
    </row>
    <row r="112" spans="1:5" ht="12" customHeight="1">
      <c r="A112" s="518" t="s">
        <v>80</v>
      </c>
      <c r="B112" s="371" t="s">
        <v>158</v>
      </c>
      <c r="C112" s="363"/>
      <c r="D112" s="363"/>
      <c r="E112" s="363"/>
    </row>
    <row r="113" spans="1:5" ht="12" customHeight="1">
      <c r="A113" s="518" t="s">
        <v>87</v>
      </c>
      <c r="B113" s="370" t="s">
        <v>431</v>
      </c>
      <c r="C113" s="363"/>
      <c r="D113" s="363"/>
      <c r="E113" s="363"/>
    </row>
    <row r="114" spans="1:5" ht="12" customHeight="1">
      <c r="A114" s="518" t="s">
        <v>89</v>
      </c>
      <c r="B114" s="386" t="s">
        <v>432</v>
      </c>
      <c r="C114" s="363"/>
      <c r="D114" s="363"/>
      <c r="E114" s="363"/>
    </row>
    <row r="115" spans="1:5" ht="12" customHeight="1">
      <c r="A115" s="518" t="s">
        <v>137</v>
      </c>
      <c r="B115" s="359" t="s">
        <v>419</v>
      </c>
      <c r="C115" s="363"/>
      <c r="D115" s="363"/>
      <c r="E115" s="363"/>
    </row>
    <row r="116" spans="1:5" ht="12" customHeight="1">
      <c r="A116" s="518" t="s">
        <v>138</v>
      </c>
      <c r="B116" s="359" t="s">
        <v>433</v>
      </c>
      <c r="C116" s="363"/>
      <c r="D116" s="363"/>
      <c r="E116" s="363"/>
    </row>
    <row r="117" spans="1:5" ht="12" customHeight="1">
      <c r="A117" s="518" t="s">
        <v>139</v>
      </c>
      <c r="B117" s="359" t="s">
        <v>434</v>
      </c>
      <c r="C117" s="363"/>
      <c r="D117" s="363"/>
      <c r="E117" s="363"/>
    </row>
    <row r="118" spans="1:5" ht="12" customHeight="1">
      <c r="A118" s="518" t="s">
        <v>435</v>
      </c>
      <c r="B118" s="359" t="s">
        <v>422</v>
      </c>
      <c r="C118" s="363"/>
      <c r="D118" s="363"/>
      <c r="E118" s="363"/>
    </row>
    <row r="119" spans="1:5" ht="12" customHeight="1">
      <c r="A119" s="518" t="s">
        <v>436</v>
      </c>
      <c r="B119" s="359" t="s">
        <v>437</v>
      </c>
      <c r="C119" s="363"/>
      <c r="D119" s="363"/>
      <c r="E119" s="363"/>
    </row>
    <row r="120" spans="1:5" ht="12" customHeight="1" thickBot="1">
      <c r="A120" s="527" t="s">
        <v>438</v>
      </c>
      <c r="B120" s="359" t="s">
        <v>439</v>
      </c>
      <c r="C120" s="365"/>
      <c r="D120" s="365"/>
      <c r="E120" s="365"/>
    </row>
    <row r="121" spans="1:5" ht="12" customHeight="1" thickBot="1">
      <c r="A121" s="352" t="s">
        <v>9</v>
      </c>
      <c r="B121" s="355" t="s">
        <v>440</v>
      </c>
      <c r="C121" s="373">
        <f>+C122+C123</f>
        <v>0</v>
      </c>
      <c r="D121" s="373">
        <f>+D122+D123</f>
        <v>0</v>
      </c>
      <c r="E121" s="373">
        <f>+E122+E123</f>
        <v>0</v>
      </c>
    </row>
    <row r="122" spans="1:5" ht="12" customHeight="1">
      <c r="A122" s="518" t="s">
        <v>59</v>
      </c>
      <c r="B122" s="336" t="s">
        <v>45</v>
      </c>
      <c r="C122" s="500"/>
      <c r="D122" s="500"/>
      <c r="E122" s="500"/>
    </row>
    <row r="123" spans="1:5" ht="12" customHeight="1" thickBot="1">
      <c r="A123" s="520" t="s">
        <v>60</v>
      </c>
      <c r="B123" s="339" t="s">
        <v>46</v>
      </c>
      <c r="C123" s="501"/>
      <c r="D123" s="501"/>
      <c r="E123" s="501"/>
    </row>
    <row r="124" spans="1:5" ht="12" customHeight="1" thickBot="1">
      <c r="A124" s="352" t="s">
        <v>10</v>
      </c>
      <c r="B124" s="355" t="s">
        <v>441</v>
      </c>
      <c r="C124" s="373">
        <f>+C91+C107+C121</f>
        <v>0</v>
      </c>
      <c r="D124" s="373">
        <f>+D91+D107+D121</f>
        <v>0</v>
      </c>
      <c r="E124" s="373">
        <f>+E91+E107+E121</f>
        <v>0</v>
      </c>
    </row>
    <row r="125" spans="1:5" ht="12" customHeight="1" thickBot="1">
      <c r="A125" s="352" t="s">
        <v>11</v>
      </c>
      <c r="B125" s="355" t="s">
        <v>546</v>
      </c>
      <c r="C125" s="373">
        <f>+C126+C127+C128</f>
        <v>0</v>
      </c>
      <c r="D125" s="373">
        <f>+D126+D127+D128</f>
        <v>0</v>
      </c>
      <c r="E125" s="373">
        <f>+E126+E127+E128</f>
        <v>0</v>
      </c>
    </row>
    <row r="126" spans="1:5" ht="12" customHeight="1">
      <c r="A126" s="518" t="s">
        <v>63</v>
      </c>
      <c r="B126" s="336" t="s">
        <v>443</v>
      </c>
      <c r="C126" s="363"/>
      <c r="D126" s="363"/>
      <c r="E126" s="363"/>
    </row>
    <row r="127" spans="1:5" ht="12" customHeight="1">
      <c r="A127" s="518" t="s">
        <v>64</v>
      </c>
      <c r="B127" s="336" t="s">
        <v>444</v>
      </c>
      <c r="C127" s="363"/>
      <c r="D127" s="363"/>
      <c r="E127" s="363"/>
    </row>
    <row r="128" spans="1:5" ht="12" customHeight="1" thickBot="1">
      <c r="A128" s="527" t="s">
        <v>65</v>
      </c>
      <c r="B128" s="334" t="s">
        <v>445</v>
      </c>
      <c r="C128" s="363"/>
      <c r="D128" s="363"/>
      <c r="E128" s="363"/>
    </row>
    <row r="129" spans="1:11" ht="12" customHeight="1" thickBot="1">
      <c r="A129" s="352" t="s">
        <v>12</v>
      </c>
      <c r="B129" s="355" t="s">
        <v>446</v>
      </c>
      <c r="C129" s="373">
        <f>+C130+C131+C132+C133</f>
        <v>0</v>
      </c>
      <c r="D129" s="373">
        <f>+D130+D131+D132+D133</f>
        <v>0</v>
      </c>
      <c r="E129" s="373">
        <f>+E130+E131+E132+E133</f>
        <v>0</v>
      </c>
    </row>
    <row r="130" spans="1:11" ht="12" customHeight="1">
      <c r="A130" s="518" t="s">
        <v>66</v>
      </c>
      <c r="B130" s="336" t="s">
        <v>447</v>
      </c>
      <c r="C130" s="363"/>
      <c r="D130" s="363"/>
      <c r="E130" s="363"/>
    </row>
    <row r="131" spans="1:11" ht="12" customHeight="1">
      <c r="A131" s="518" t="s">
        <v>67</v>
      </c>
      <c r="B131" s="336" t="s">
        <v>448</v>
      </c>
      <c r="C131" s="363"/>
      <c r="D131" s="363"/>
      <c r="E131" s="363"/>
    </row>
    <row r="132" spans="1:11" ht="12" customHeight="1">
      <c r="A132" s="518" t="s">
        <v>346</v>
      </c>
      <c r="B132" s="336" t="s">
        <v>449</v>
      </c>
      <c r="C132" s="363"/>
      <c r="D132" s="363"/>
      <c r="E132" s="363"/>
    </row>
    <row r="133" spans="1:11" s="310" customFormat="1" ht="12" customHeight="1" thickBot="1">
      <c r="A133" s="527" t="s">
        <v>348</v>
      </c>
      <c r="B133" s="334" t="s">
        <v>450</v>
      </c>
      <c r="C133" s="363"/>
      <c r="D133" s="363"/>
      <c r="E133" s="363"/>
    </row>
    <row r="134" spans="1:11" ht="13.5" thickBot="1">
      <c r="A134" s="352" t="s">
        <v>13</v>
      </c>
      <c r="B134" s="355" t="s">
        <v>667</v>
      </c>
      <c r="C134" s="502">
        <f>+C135+C136+C138+C139+C137</f>
        <v>0</v>
      </c>
      <c r="D134" s="502">
        <f>+D135+D136+D138+D139+D137</f>
        <v>0</v>
      </c>
      <c r="E134" s="502">
        <f>+E135+E136+E138+E139+E137</f>
        <v>0</v>
      </c>
      <c r="K134" s="481"/>
    </row>
    <row r="135" spans="1:11">
      <c r="A135" s="518" t="s">
        <v>68</v>
      </c>
      <c r="B135" s="336" t="s">
        <v>452</v>
      </c>
      <c r="C135" s="363"/>
      <c r="D135" s="363"/>
      <c r="E135" s="363"/>
    </row>
    <row r="136" spans="1:11" ht="12" customHeight="1">
      <c r="A136" s="518" t="s">
        <v>69</v>
      </c>
      <c r="B136" s="336" t="s">
        <v>453</v>
      </c>
      <c r="C136" s="363"/>
      <c r="D136" s="363"/>
      <c r="E136" s="363"/>
    </row>
    <row r="137" spans="1:11" ht="12" customHeight="1">
      <c r="A137" s="518" t="s">
        <v>355</v>
      </c>
      <c r="B137" s="336" t="s">
        <v>666</v>
      </c>
      <c r="C137" s="363"/>
      <c r="D137" s="363"/>
      <c r="E137" s="363"/>
    </row>
    <row r="138" spans="1:11" s="310" customFormat="1" ht="12" customHeight="1">
      <c r="A138" s="518" t="s">
        <v>357</v>
      </c>
      <c r="B138" s="336" t="s">
        <v>454</v>
      </c>
      <c r="C138" s="363"/>
      <c r="D138" s="363"/>
      <c r="E138" s="363"/>
    </row>
    <row r="139" spans="1:11" s="310" customFormat="1" ht="12" customHeight="1" thickBot="1">
      <c r="A139" s="527" t="s">
        <v>665</v>
      </c>
      <c r="B139" s="334" t="s">
        <v>455</v>
      </c>
      <c r="C139" s="363"/>
      <c r="D139" s="363"/>
      <c r="E139" s="363"/>
    </row>
    <row r="140" spans="1:11" s="310" customFormat="1" ht="12" customHeight="1" thickBot="1">
      <c r="A140" s="352" t="s">
        <v>14</v>
      </c>
      <c r="B140" s="355" t="s">
        <v>547</v>
      </c>
      <c r="C140" s="504">
        <f>+C141+C142+C143+C144</f>
        <v>0</v>
      </c>
      <c r="D140" s="504">
        <f>+D141+D142+D143+D144</f>
        <v>0</v>
      </c>
      <c r="E140" s="504">
        <f>+E141+E142+E143+E144</f>
        <v>0</v>
      </c>
    </row>
    <row r="141" spans="1:11" s="310" customFormat="1" ht="12" customHeight="1">
      <c r="A141" s="518" t="s">
        <v>130</v>
      </c>
      <c r="B141" s="336" t="s">
        <v>457</v>
      </c>
      <c r="C141" s="363"/>
      <c r="D141" s="363"/>
      <c r="E141" s="363"/>
    </row>
    <row r="142" spans="1:11" s="310" customFormat="1" ht="12" customHeight="1">
      <c r="A142" s="518" t="s">
        <v>131</v>
      </c>
      <c r="B142" s="336" t="s">
        <v>458</v>
      </c>
      <c r="C142" s="363"/>
      <c r="D142" s="363"/>
      <c r="E142" s="363"/>
    </row>
    <row r="143" spans="1:11" s="310" customFormat="1" ht="12" customHeight="1">
      <c r="A143" s="518" t="s">
        <v>157</v>
      </c>
      <c r="B143" s="336" t="s">
        <v>459</v>
      </c>
      <c r="C143" s="363"/>
      <c r="D143" s="363"/>
      <c r="E143" s="363"/>
    </row>
    <row r="144" spans="1:11" ht="12.75" customHeight="1" thickBot="1">
      <c r="A144" s="518" t="s">
        <v>363</v>
      </c>
      <c r="B144" s="336" t="s">
        <v>460</v>
      </c>
      <c r="C144" s="363"/>
      <c r="D144" s="363"/>
      <c r="E144" s="363"/>
    </row>
    <row r="145" spans="1:5" ht="12" customHeight="1" thickBot="1">
      <c r="A145" s="352" t="s">
        <v>15</v>
      </c>
      <c r="B145" s="355" t="s">
        <v>461</v>
      </c>
      <c r="C145" s="517">
        <f>+C125+C129+C134+C140</f>
        <v>0</v>
      </c>
      <c r="D145" s="517">
        <f>+D125+D129+D134+D140</f>
        <v>0</v>
      </c>
      <c r="E145" s="517">
        <f>+E125+E129+E134+E140</f>
        <v>0</v>
      </c>
    </row>
    <row r="146" spans="1:5" ht="15" customHeight="1" thickBot="1">
      <c r="A146" s="529" t="s">
        <v>16</v>
      </c>
      <c r="B146" s="375" t="s">
        <v>462</v>
      </c>
      <c r="C146" s="517">
        <f>+C124+C145</f>
        <v>0</v>
      </c>
      <c r="D146" s="517">
        <f>+D124+D145</f>
        <v>0</v>
      </c>
      <c r="E146" s="517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5" t="s">
        <v>736</v>
      </c>
      <c r="B148" s="636"/>
      <c r="C148" s="91"/>
      <c r="D148" s="92"/>
      <c r="E148" s="89"/>
    </row>
    <row r="149" spans="1:5" ht="14.25" customHeight="1" thickBot="1">
      <c r="A149" s="637" t="s">
        <v>735</v>
      </c>
      <c r="B149" s="638"/>
      <c r="C149" s="91"/>
      <c r="D149" s="92"/>
      <c r="E149" s="89"/>
    </row>
  </sheetData>
  <sheetProtection sheet="1" objects="1" scenarios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J27" sqref="J27"/>
    </sheetView>
  </sheetViews>
  <sheetFormatPr defaultRowHeight="12.75"/>
  <cols>
    <col min="1" max="1" width="14.83203125" style="509" customWidth="1"/>
    <col min="2" max="2" width="65.33203125" style="510" customWidth="1"/>
    <col min="3" max="5" width="17" style="511" customWidth="1"/>
    <col min="6" max="16384" width="9.33203125" style="33"/>
  </cols>
  <sheetData>
    <row r="1" spans="1:5" s="485" customFormat="1" ht="16.5" customHeight="1" thickBot="1">
      <c r="A1" s="693"/>
      <c r="B1" s="694"/>
      <c r="C1" s="496"/>
      <c r="D1" s="496"/>
      <c r="E1" s="618" t="str">
        <f>+CONCATENATE("6.4. melléklet a ……/",LEFT(ÖSSZEFÜGGÉSEK!A4,4)+1,". (……) önkormányzati rendelethez")</f>
        <v>6.4. melléklet a ……/2018. (……) önkormányzati rendelethez</v>
      </c>
    </row>
    <row r="2" spans="1:5" s="532" customFormat="1" ht="15.75" customHeight="1">
      <c r="A2" s="512" t="s">
        <v>51</v>
      </c>
      <c r="B2" s="742" t="s">
        <v>153</v>
      </c>
      <c r="C2" s="743"/>
      <c r="D2" s="744"/>
      <c r="E2" s="505" t="s">
        <v>41</v>
      </c>
    </row>
    <row r="3" spans="1:5" s="532" customFormat="1" ht="24.75" thickBot="1">
      <c r="A3" s="530" t="s">
        <v>542</v>
      </c>
      <c r="B3" s="745" t="s">
        <v>670</v>
      </c>
      <c r="C3" s="746"/>
      <c r="D3" s="747"/>
      <c r="E3" s="480" t="s">
        <v>49</v>
      </c>
    </row>
    <row r="4" spans="1:5" s="533" customFormat="1" ht="15.95" customHeight="1" thickBot="1">
      <c r="A4" s="487"/>
      <c r="B4" s="487"/>
      <c r="C4" s="488"/>
      <c r="D4" s="488"/>
      <c r="E4" s="488" t="str">
        <f>'6.3. sz. mell'!E4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34" customFormat="1" ht="12" customHeight="1" thickBot="1">
      <c r="A8" s="352" t="s">
        <v>7</v>
      </c>
      <c r="B8" s="348" t="s">
        <v>304</v>
      </c>
      <c r="C8" s="379">
        <f>SUM(C9:C14)</f>
        <v>0</v>
      </c>
      <c r="D8" s="379">
        <f>SUM(D9:D14)</f>
        <v>0</v>
      </c>
      <c r="E8" s="362">
        <f>SUM(E9:E14)</f>
        <v>0</v>
      </c>
    </row>
    <row r="9" spans="1:5" s="508" customFormat="1" ht="12" customHeight="1">
      <c r="A9" s="518" t="s">
        <v>70</v>
      </c>
      <c r="B9" s="390" t="s">
        <v>305</v>
      </c>
      <c r="C9" s="381"/>
      <c r="D9" s="381"/>
      <c r="E9" s="364"/>
    </row>
    <row r="10" spans="1:5" s="535" customFormat="1" ht="12" customHeight="1">
      <c r="A10" s="519" t="s">
        <v>71</v>
      </c>
      <c r="B10" s="391" t="s">
        <v>306</v>
      </c>
      <c r="C10" s="380"/>
      <c r="D10" s="380"/>
      <c r="E10" s="363"/>
    </row>
    <row r="11" spans="1:5" s="535" customFormat="1" ht="12" customHeight="1">
      <c r="A11" s="519" t="s">
        <v>72</v>
      </c>
      <c r="B11" s="391" t="s">
        <v>307</v>
      </c>
      <c r="C11" s="380"/>
      <c r="D11" s="380"/>
      <c r="E11" s="363"/>
    </row>
    <row r="12" spans="1:5" s="535" customFormat="1" ht="12" customHeight="1">
      <c r="A12" s="519" t="s">
        <v>73</v>
      </c>
      <c r="B12" s="391" t="s">
        <v>308</v>
      </c>
      <c r="C12" s="380"/>
      <c r="D12" s="380"/>
      <c r="E12" s="363"/>
    </row>
    <row r="13" spans="1:5" s="535" customFormat="1" ht="12" customHeight="1">
      <c r="A13" s="519" t="s">
        <v>106</v>
      </c>
      <c r="B13" s="391" t="s">
        <v>309</v>
      </c>
      <c r="C13" s="380"/>
      <c r="D13" s="380"/>
      <c r="E13" s="363"/>
    </row>
    <row r="14" spans="1:5" s="508" customFormat="1" ht="12" customHeight="1" thickBot="1">
      <c r="A14" s="520" t="s">
        <v>74</v>
      </c>
      <c r="B14" s="392" t="s">
        <v>310</v>
      </c>
      <c r="C14" s="382"/>
      <c r="D14" s="382"/>
      <c r="E14" s="365"/>
    </row>
    <row r="15" spans="1:5" s="508" customFormat="1" ht="12" customHeight="1" thickBot="1">
      <c r="A15" s="352" t="s">
        <v>8</v>
      </c>
      <c r="B15" s="369" t="s">
        <v>311</v>
      </c>
      <c r="C15" s="379">
        <f>SUM(C16:C20)</f>
        <v>0</v>
      </c>
      <c r="D15" s="379">
        <f>SUM(D16:D20)</f>
        <v>0</v>
      </c>
      <c r="E15" s="362">
        <f>SUM(E16:E20)</f>
        <v>0</v>
      </c>
    </row>
    <row r="16" spans="1:5" s="508" customFormat="1" ht="12" customHeight="1">
      <c r="A16" s="518" t="s">
        <v>76</v>
      </c>
      <c r="B16" s="390" t="s">
        <v>312</v>
      </c>
      <c r="C16" s="381"/>
      <c r="D16" s="381"/>
      <c r="E16" s="364"/>
    </row>
    <row r="17" spans="1:5" s="508" customFormat="1" ht="12" customHeight="1">
      <c r="A17" s="519" t="s">
        <v>77</v>
      </c>
      <c r="B17" s="391" t="s">
        <v>313</v>
      </c>
      <c r="C17" s="380"/>
      <c r="D17" s="380"/>
      <c r="E17" s="363"/>
    </row>
    <row r="18" spans="1:5" s="508" customFormat="1" ht="12" customHeight="1">
      <c r="A18" s="519" t="s">
        <v>78</v>
      </c>
      <c r="B18" s="391" t="s">
        <v>314</v>
      </c>
      <c r="C18" s="380"/>
      <c r="D18" s="380"/>
      <c r="E18" s="363"/>
    </row>
    <row r="19" spans="1:5" s="508" customFormat="1" ht="12" customHeight="1">
      <c r="A19" s="519" t="s">
        <v>79</v>
      </c>
      <c r="B19" s="391" t="s">
        <v>315</v>
      </c>
      <c r="C19" s="380"/>
      <c r="D19" s="380"/>
      <c r="E19" s="363"/>
    </row>
    <row r="20" spans="1:5" s="508" customFormat="1" ht="12" customHeight="1">
      <c r="A20" s="519" t="s">
        <v>80</v>
      </c>
      <c r="B20" s="391" t="s">
        <v>316</v>
      </c>
      <c r="C20" s="380"/>
      <c r="D20" s="380"/>
      <c r="E20" s="363"/>
    </row>
    <row r="21" spans="1:5" s="535" customFormat="1" ht="12" customHeight="1" thickBot="1">
      <c r="A21" s="520" t="s">
        <v>87</v>
      </c>
      <c r="B21" s="392" t="s">
        <v>317</v>
      </c>
      <c r="C21" s="382"/>
      <c r="D21" s="382"/>
      <c r="E21" s="365"/>
    </row>
    <row r="22" spans="1:5" s="535" customFormat="1" ht="12" customHeight="1" thickBot="1">
      <c r="A22" s="352" t="s">
        <v>9</v>
      </c>
      <c r="B22" s="348" t="s">
        <v>318</v>
      </c>
      <c r="C22" s="379">
        <f>SUM(C23:C27)</f>
        <v>0</v>
      </c>
      <c r="D22" s="379">
        <f>SUM(D23:D27)</f>
        <v>0</v>
      </c>
      <c r="E22" s="362">
        <f>SUM(E23:E27)</f>
        <v>0</v>
      </c>
    </row>
    <row r="23" spans="1:5" s="535" customFormat="1" ht="12" customHeight="1">
      <c r="A23" s="518" t="s">
        <v>59</v>
      </c>
      <c r="B23" s="390" t="s">
        <v>319</v>
      </c>
      <c r="C23" s="381"/>
      <c r="D23" s="381"/>
      <c r="E23" s="364"/>
    </row>
    <row r="24" spans="1:5" s="508" customFormat="1" ht="12" customHeight="1">
      <c r="A24" s="519" t="s">
        <v>60</v>
      </c>
      <c r="B24" s="391" t="s">
        <v>320</v>
      </c>
      <c r="C24" s="380"/>
      <c r="D24" s="380"/>
      <c r="E24" s="363"/>
    </row>
    <row r="25" spans="1:5" s="535" customFormat="1" ht="12" customHeight="1">
      <c r="A25" s="519" t="s">
        <v>61</v>
      </c>
      <c r="B25" s="391" t="s">
        <v>321</v>
      </c>
      <c r="C25" s="380"/>
      <c r="D25" s="380"/>
      <c r="E25" s="363"/>
    </row>
    <row r="26" spans="1:5" s="535" customFormat="1" ht="12" customHeight="1">
      <c r="A26" s="519" t="s">
        <v>62</v>
      </c>
      <c r="B26" s="391" t="s">
        <v>322</v>
      </c>
      <c r="C26" s="380"/>
      <c r="D26" s="380"/>
      <c r="E26" s="363"/>
    </row>
    <row r="27" spans="1:5" s="535" customFormat="1" ht="12" customHeight="1">
      <c r="A27" s="519" t="s">
        <v>120</v>
      </c>
      <c r="B27" s="391" t="s">
        <v>323</v>
      </c>
      <c r="C27" s="380"/>
      <c r="D27" s="380"/>
      <c r="E27" s="363"/>
    </row>
    <row r="28" spans="1:5" s="535" customFormat="1" ht="12" customHeight="1" thickBot="1">
      <c r="A28" s="520" t="s">
        <v>121</v>
      </c>
      <c r="B28" s="392" t="s">
        <v>324</v>
      </c>
      <c r="C28" s="382"/>
      <c r="D28" s="382"/>
      <c r="E28" s="365"/>
    </row>
    <row r="29" spans="1:5" s="535" customFormat="1" ht="12" customHeight="1" thickBot="1">
      <c r="A29" s="352" t="s">
        <v>122</v>
      </c>
      <c r="B29" s="348" t="s">
        <v>725</v>
      </c>
      <c r="C29" s="385">
        <f>SUM(C30:C35)</f>
        <v>0</v>
      </c>
      <c r="D29" s="385">
        <f>SUM(D30:D35)</f>
        <v>0</v>
      </c>
      <c r="E29" s="398">
        <f>SUM(E30:E35)</f>
        <v>0</v>
      </c>
    </row>
    <row r="30" spans="1:5" s="535" customFormat="1" ht="12" customHeight="1">
      <c r="A30" s="518" t="s">
        <v>325</v>
      </c>
      <c r="B30" s="390" t="s">
        <v>729</v>
      </c>
      <c r="C30" s="381"/>
      <c r="D30" s="381">
        <f>+D31+D32</f>
        <v>0</v>
      </c>
      <c r="E30" s="364">
        <f>+E31+E32</f>
        <v>0</v>
      </c>
    </row>
    <row r="31" spans="1:5" s="535" customFormat="1" ht="12" customHeight="1">
      <c r="A31" s="519" t="s">
        <v>326</v>
      </c>
      <c r="B31" s="391" t="s">
        <v>730</v>
      </c>
      <c r="C31" s="380"/>
      <c r="D31" s="380"/>
      <c r="E31" s="363"/>
    </row>
    <row r="32" spans="1:5" s="535" customFormat="1" ht="12" customHeight="1">
      <c r="A32" s="519" t="s">
        <v>327</v>
      </c>
      <c r="B32" s="391" t="s">
        <v>731</v>
      </c>
      <c r="C32" s="380"/>
      <c r="D32" s="380"/>
      <c r="E32" s="363"/>
    </row>
    <row r="33" spans="1:5" s="535" customFormat="1" ht="12" customHeight="1">
      <c r="A33" s="519" t="s">
        <v>726</v>
      </c>
      <c r="B33" s="391" t="s">
        <v>732</v>
      </c>
      <c r="C33" s="380"/>
      <c r="D33" s="380"/>
      <c r="E33" s="363"/>
    </row>
    <row r="34" spans="1:5" s="535" customFormat="1" ht="12" customHeight="1">
      <c r="A34" s="519" t="s">
        <v>727</v>
      </c>
      <c r="B34" s="391" t="s">
        <v>328</v>
      </c>
      <c r="C34" s="380"/>
      <c r="D34" s="380"/>
      <c r="E34" s="363"/>
    </row>
    <row r="35" spans="1:5" s="535" customFormat="1" ht="12" customHeight="1" thickBot="1">
      <c r="A35" s="520" t="s">
        <v>728</v>
      </c>
      <c r="B35" s="371" t="s">
        <v>329</v>
      </c>
      <c r="C35" s="382"/>
      <c r="D35" s="382"/>
      <c r="E35" s="365"/>
    </row>
    <row r="36" spans="1:5" s="535" customFormat="1" ht="12" customHeight="1" thickBot="1">
      <c r="A36" s="352" t="s">
        <v>11</v>
      </c>
      <c r="B36" s="348" t="s">
        <v>330</v>
      </c>
      <c r="C36" s="379">
        <f>SUM(C37:C46)</f>
        <v>0</v>
      </c>
      <c r="D36" s="379">
        <f>SUM(D37:D46)</f>
        <v>0</v>
      </c>
      <c r="E36" s="362">
        <f>SUM(E37:E46)</f>
        <v>0</v>
      </c>
    </row>
    <row r="37" spans="1:5" s="535" customFormat="1" ht="12" customHeight="1">
      <c r="A37" s="518" t="s">
        <v>63</v>
      </c>
      <c r="B37" s="390" t="s">
        <v>331</v>
      </c>
      <c r="C37" s="381"/>
      <c r="D37" s="381"/>
      <c r="E37" s="364"/>
    </row>
    <row r="38" spans="1:5" s="535" customFormat="1" ht="12" customHeight="1">
      <c r="A38" s="519" t="s">
        <v>64</v>
      </c>
      <c r="B38" s="391" t="s">
        <v>332</v>
      </c>
      <c r="C38" s="380"/>
      <c r="D38" s="380"/>
      <c r="E38" s="363"/>
    </row>
    <row r="39" spans="1:5" s="535" customFormat="1" ht="12" customHeight="1">
      <c r="A39" s="519" t="s">
        <v>65</v>
      </c>
      <c r="B39" s="391" t="s">
        <v>333</v>
      </c>
      <c r="C39" s="380"/>
      <c r="D39" s="380"/>
      <c r="E39" s="363"/>
    </row>
    <row r="40" spans="1:5" s="535" customFormat="1" ht="12" customHeight="1">
      <c r="A40" s="519" t="s">
        <v>124</v>
      </c>
      <c r="B40" s="391" t="s">
        <v>334</v>
      </c>
      <c r="C40" s="380"/>
      <c r="D40" s="380"/>
      <c r="E40" s="363"/>
    </row>
    <row r="41" spans="1:5" s="535" customFormat="1" ht="12" customHeight="1">
      <c r="A41" s="519" t="s">
        <v>125</v>
      </c>
      <c r="B41" s="391" t="s">
        <v>335</v>
      </c>
      <c r="C41" s="380"/>
      <c r="D41" s="380"/>
      <c r="E41" s="363"/>
    </row>
    <row r="42" spans="1:5" s="535" customFormat="1" ht="12" customHeight="1">
      <c r="A42" s="519" t="s">
        <v>126</v>
      </c>
      <c r="B42" s="391" t="s">
        <v>336</v>
      </c>
      <c r="C42" s="380"/>
      <c r="D42" s="380"/>
      <c r="E42" s="363"/>
    </row>
    <row r="43" spans="1:5" s="535" customFormat="1" ht="12" customHeight="1">
      <c r="A43" s="519" t="s">
        <v>127</v>
      </c>
      <c r="B43" s="391" t="s">
        <v>337</v>
      </c>
      <c r="C43" s="380"/>
      <c r="D43" s="380"/>
      <c r="E43" s="363"/>
    </row>
    <row r="44" spans="1:5" s="535" customFormat="1" ht="12" customHeight="1">
      <c r="A44" s="519" t="s">
        <v>128</v>
      </c>
      <c r="B44" s="391" t="s">
        <v>338</v>
      </c>
      <c r="C44" s="380"/>
      <c r="D44" s="380"/>
      <c r="E44" s="363"/>
    </row>
    <row r="45" spans="1:5" s="535" customFormat="1" ht="12" customHeight="1">
      <c r="A45" s="519" t="s">
        <v>339</v>
      </c>
      <c r="B45" s="391" t="s">
        <v>340</v>
      </c>
      <c r="C45" s="383"/>
      <c r="D45" s="383"/>
      <c r="E45" s="366"/>
    </row>
    <row r="46" spans="1:5" s="508" customFormat="1" ht="12" customHeight="1" thickBot="1">
      <c r="A46" s="520" t="s">
        <v>341</v>
      </c>
      <c r="B46" s="392" t="s">
        <v>342</v>
      </c>
      <c r="C46" s="384"/>
      <c r="D46" s="384"/>
      <c r="E46" s="367"/>
    </row>
    <row r="47" spans="1:5" s="535" customFormat="1" ht="12" customHeight="1" thickBot="1">
      <c r="A47" s="352" t="s">
        <v>12</v>
      </c>
      <c r="B47" s="348" t="s">
        <v>343</v>
      </c>
      <c r="C47" s="379">
        <f>SUM(C48:C52)</f>
        <v>0</v>
      </c>
      <c r="D47" s="379">
        <f>SUM(D48:D52)</f>
        <v>0</v>
      </c>
      <c r="E47" s="362">
        <f>SUM(E48:E52)</f>
        <v>0</v>
      </c>
    </row>
    <row r="48" spans="1:5" s="535" customFormat="1" ht="12" customHeight="1">
      <c r="A48" s="518" t="s">
        <v>66</v>
      </c>
      <c r="B48" s="390" t="s">
        <v>344</v>
      </c>
      <c r="C48" s="400"/>
      <c r="D48" s="400"/>
      <c r="E48" s="368"/>
    </row>
    <row r="49" spans="1:5" s="535" customFormat="1" ht="12" customHeight="1">
      <c r="A49" s="519" t="s">
        <v>67</v>
      </c>
      <c r="B49" s="391" t="s">
        <v>345</v>
      </c>
      <c r="C49" s="383"/>
      <c r="D49" s="383"/>
      <c r="E49" s="366"/>
    </row>
    <row r="50" spans="1:5" s="535" customFormat="1" ht="12" customHeight="1">
      <c r="A50" s="519" t="s">
        <v>346</v>
      </c>
      <c r="B50" s="391" t="s">
        <v>347</v>
      </c>
      <c r="C50" s="383"/>
      <c r="D50" s="383"/>
      <c r="E50" s="366"/>
    </row>
    <row r="51" spans="1:5" s="535" customFormat="1" ht="12" customHeight="1">
      <c r="A51" s="519" t="s">
        <v>348</v>
      </c>
      <c r="B51" s="391" t="s">
        <v>349</v>
      </c>
      <c r="C51" s="383"/>
      <c r="D51" s="383"/>
      <c r="E51" s="366"/>
    </row>
    <row r="52" spans="1:5" s="535" customFormat="1" ht="12" customHeight="1" thickBot="1">
      <c r="A52" s="520" t="s">
        <v>350</v>
      </c>
      <c r="B52" s="392" t="s">
        <v>351</v>
      </c>
      <c r="C52" s="384"/>
      <c r="D52" s="384"/>
      <c r="E52" s="367"/>
    </row>
    <row r="53" spans="1:5" s="535" customFormat="1" ht="12" customHeight="1" thickBot="1">
      <c r="A53" s="352" t="s">
        <v>129</v>
      </c>
      <c r="B53" s="348" t="s">
        <v>352</v>
      </c>
      <c r="C53" s="379">
        <f>SUM(C54:C56)</f>
        <v>0</v>
      </c>
      <c r="D53" s="379">
        <f>SUM(D54:D56)</f>
        <v>0</v>
      </c>
      <c r="E53" s="362">
        <f>SUM(E54:E56)</f>
        <v>0</v>
      </c>
    </row>
    <row r="54" spans="1:5" s="508" customFormat="1" ht="12" customHeight="1">
      <c r="A54" s="518" t="s">
        <v>68</v>
      </c>
      <c r="B54" s="390" t="s">
        <v>353</v>
      </c>
      <c r="C54" s="381"/>
      <c r="D54" s="381"/>
      <c r="E54" s="364"/>
    </row>
    <row r="55" spans="1:5" s="508" customFormat="1" ht="12" customHeight="1">
      <c r="A55" s="519" t="s">
        <v>69</v>
      </c>
      <c r="B55" s="391" t="s">
        <v>354</v>
      </c>
      <c r="C55" s="380"/>
      <c r="D55" s="380"/>
      <c r="E55" s="363"/>
    </row>
    <row r="56" spans="1:5" s="508" customFormat="1" ht="12" customHeight="1">
      <c r="A56" s="519" t="s">
        <v>355</v>
      </c>
      <c r="B56" s="391" t="s">
        <v>356</v>
      </c>
      <c r="C56" s="380"/>
      <c r="D56" s="380"/>
      <c r="E56" s="363"/>
    </row>
    <row r="57" spans="1:5" s="508" customFormat="1" ht="12" customHeight="1" thickBot="1">
      <c r="A57" s="520" t="s">
        <v>357</v>
      </c>
      <c r="B57" s="392" t="s">
        <v>358</v>
      </c>
      <c r="C57" s="382"/>
      <c r="D57" s="382"/>
      <c r="E57" s="365"/>
    </row>
    <row r="58" spans="1:5" s="535" customFormat="1" ht="12" customHeight="1" thickBot="1">
      <c r="A58" s="352" t="s">
        <v>14</v>
      </c>
      <c r="B58" s="369" t="s">
        <v>359</v>
      </c>
      <c r="C58" s="379">
        <f>SUM(C59:C61)</f>
        <v>0</v>
      </c>
      <c r="D58" s="379">
        <f>SUM(D59:D61)</f>
        <v>0</v>
      </c>
      <c r="E58" s="362">
        <f>SUM(E59:E61)</f>
        <v>0</v>
      </c>
    </row>
    <row r="59" spans="1:5" s="535" customFormat="1" ht="12" customHeight="1">
      <c r="A59" s="518" t="s">
        <v>130</v>
      </c>
      <c r="B59" s="390" t="s">
        <v>360</v>
      </c>
      <c r="C59" s="383"/>
      <c r="D59" s="383"/>
      <c r="E59" s="366"/>
    </row>
    <row r="60" spans="1:5" s="535" customFormat="1" ht="12" customHeight="1">
      <c r="A60" s="519" t="s">
        <v>131</v>
      </c>
      <c r="B60" s="391" t="s">
        <v>545</v>
      </c>
      <c r="C60" s="383"/>
      <c r="D60" s="383"/>
      <c r="E60" s="366"/>
    </row>
    <row r="61" spans="1:5" s="535" customFormat="1" ht="12" customHeight="1">
      <c r="A61" s="519" t="s">
        <v>157</v>
      </c>
      <c r="B61" s="391" t="s">
        <v>362</v>
      </c>
      <c r="C61" s="383"/>
      <c r="D61" s="383"/>
      <c r="E61" s="366"/>
    </row>
    <row r="62" spans="1:5" s="535" customFormat="1" ht="12" customHeight="1" thickBot="1">
      <c r="A62" s="520" t="s">
        <v>363</v>
      </c>
      <c r="B62" s="392" t="s">
        <v>364</v>
      </c>
      <c r="C62" s="383"/>
      <c r="D62" s="383"/>
      <c r="E62" s="366"/>
    </row>
    <row r="63" spans="1:5" s="535" customFormat="1" ht="12" customHeight="1" thickBot="1">
      <c r="A63" s="352" t="s">
        <v>15</v>
      </c>
      <c r="B63" s="348" t="s">
        <v>365</v>
      </c>
      <c r="C63" s="385">
        <f>+C8+C15+C22+C29+C36+C47+C53+C58</f>
        <v>0</v>
      </c>
      <c r="D63" s="385">
        <f>+D8+D15+D22+D29+D36+D47+D53+D58</f>
        <v>0</v>
      </c>
      <c r="E63" s="398">
        <f>+E8+E15+E22+E29+E36+E47+E53+E58</f>
        <v>0</v>
      </c>
    </row>
    <row r="64" spans="1:5" s="535" customFormat="1" ht="12" customHeight="1" thickBot="1">
      <c r="A64" s="521" t="s">
        <v>543</v>
      </c>
      <c r="B64" s="369" t="s">
        <v>367</v>
      </c>
      <c r="C64" s="379">
        <f>SUM(C65:C67)</f>
        <v>0</v>
      </c>
      <c r="D64" s="379">
        <f>SUM(D65:D67)</f>
        <v>0</v>
      </c>
      <c r="E64" s="362">
        <f>SUM(E65:E67)</f>
        <v>0</v>
      </c>
    </row>
    <row r="65" spans="1:5" s="535" customFormat="1" ht="12" customHeight="1">
      <c r="A65" s="518" t="s">
        <v>368</v>
      </c>
      <c r="B65" s="390" t="s">
        <v>369</v>
      </c>
      <c r="C65" s="383"/>
      <c r="D65" s="383"/>
      <c r="E65" s="366"/>
    </row>
    <row r="66" spans="1:5" s="535" customFormat="1" ht="12" customHeight="1">
      <c r="A66" s="519" t="s">
        <v>370</v>
      </c>
      <c r="B66" s="391" t="s">
        <v>371</v>
      </c>
      <c r="C66" s="383"/>
      <c r="D66" s="383"/>
      <c r="E66" s="366"/>
    </row>
    <row r="67" spans="1:5" s="535" customFormat="1" ht="12" customHeight="1" thickBot="1">
      <c r="A67" s="520" t="s">
        <v>372</v>
      </c>
      <c r="B67" s="514" t="s">
        <v>373</v>
      </c>
      <c r="C67" s="383"/>
      <c r="D67" s="383"/>
      <c r="E67" s="366"/>
    </row>
    <row r="68" spans="1:5" s="535" customFormat="1" ht="12" customHeight="1" thickBot="1">
      <c r="A68" s="521" t="s">
        <v>374</v>
      </c>
      <c r="B68" s="369" t="s">
        <v>375</v>
      </c>
      <c r="C68" s="379">
        <f>SUM(C69:C72)</f>
        <v>0</v>
      </c>
      <c r="D68" s="379">
        <f>SUM(D69:D72)</f>
        <v>0</v>
      </c>
      <c r="E68" s="362">
        <f>SUM(E69:E72)</f>
        <v>0</v>
      </c>
    </row>
    <row r="69" spans="1:5" s="535" customFormat="1" ht="12" customHeight="1">
      <c r="A69" s="518" t="s">
        <v>107</v>
      </c>
      <c r="B69" s="687" t="s">
        <v>376</v>
      </c>
      <c r="C69" s="383"/>
      <c r="D69" s="383"/>
      <c r="E69" s="366"/>
    </row>
    <row r="70" spans="1:5" s="535" customFormat="1" ht="12" customHeight="1">
      <c r="A70" s="519" t="s">
        <v>108</v>
      </c>
      <c r="B70" s="687" t="s">
        <v>743</v>
      </c>
      <c r="C70" s="383"/>
      <c r="D70" s="383"/>
      <c r="E70" s="366"/>
    </row>
    <row r="71" spans="1:5" s="535" customFormat="1" ht="12" customHeight="1">
      <c r="A71" s="519" t="s">
        <v>377</v>
      </c>
      <c r="B71" s="687" t="s">
        <v>378</v>
      </c>
      <c r="C71" s="383"/>
      <c r="D71" s="383"/>
      <c r="E71" s="366"/>
    </row>
    <row r="72" spans="1:5" s="535" customFormat="1" ht="12" customHeight="1" thickBot="1">
      <c r="A72" s="520" t="s">
        <v>379</v>
      </c>
      <c r="B72" s="688" t="s">
        <v>744</v>
      </c>
      <c r="C72" s="383"/>
      <c r="D72" s="383"/>
      <c r="E72" s="366"/>
    </row>
    <row r="73" spans="1:5" s="535" customFormat="1" ht="12" customHeight="1" thickBot="1">
      <c r="A73" s="521" t="s">
        <v>380</v>
      </c>
      <c r="B73" s="369" t="s">
        <v>381</v>
      </c>
      <c r="C73" s="379">
        <f>SUM(C74:C75)</f>
        <v>0</v>
      </c>
      <c r="D73" s="379">
        <f>SUM(D74:D75)</f>
        <v>0</v>
      </c>
      <c r="E73" s="362">
        <f>SUM(E74:E75)</f>
        <v>0</v>
      </c>
    </row>
    <row r="74" spans="1:5" s="535" customFormat="1" ht="12" customHeight="1">
      <c r="A74" s="518" t="s">
        <v>382</v>
      </c>
      <c r="B74" s="390" t="s">
        <v>383</v>
      </c>
      <c r="C74" s="383"/>
      <c r="D74" s="383"/>
      <c r="E74" s="366"/>
    </row>
    <row r="75" spans="1:5" s="535" customFormat="1" ht="12" customHeight="1" thickBot="1">
      <c r="A75" s="520" t="s">
        <v>384</v>
      </c>
      <c r="B75" s="392" t="s">
        <v>385</v>
      </c>
      <c r="C75" s="383"/>
      <c r="D75" s="383"/>
      <c r="E75" s="366"/>
    </row>
    <row r="76" spans="1:5" s="535" customFormat="1" ht="12" customHeight="1" thickBot="1">
      <c r="A76" s="521" t="s">
        <v>386</v>
      </c>
      <c r="B76" s="369" t="s">
        <v>387</v>
      </c>
      <c r="C76" s="379">
        <f>SUM(C77:C79)</f>
        <v>0</v>
      </c>
      <c r="D76" s="379">
        <f>SUM(D77:D79)</f>
        <v>0</v>
      </c>
      <c r="E76" s="362">
        <f>SUM(E77:E79)</f>
        <v>0</v>
      </c>
    </row>
    <row r="77" spans="1:5" s="535" customFormat="1" ht="12" customHeight="1">
      <c r="A77" s="518" t="s">
        <v>388</v>
      </c>
      <c r="B77" s="390" t="s">
        <v>389</v>
      </c>
      <c r="C77" s="383"/>
      <c r="D77" s="383"/>
      <c r="E77" s="366"/>
    </row>
    <row r="78" spans="1:5" s="535" customFormat="1" ht="12" customHeight="1">
      <c r="A78" s="519" t="s">
        <v>390</v>
      </c>
      <c r="B78" s="391" t="s">
        <v>391</v>
      </c>
      <c r="C78" s="383"/>
      <c r="D78" s="383"/>
      <c r="E78" s="366"/>
    </row>
    <row r="79" spans="1:5" s="535" customFormat="1" ht="12" customHeight="1" thickBot="1">
      <c r="A79" s="520" t="s">
        <v>392</v>
      </c>
      <c r="B79" s="689" t="s">
        <v>745</v>
      </c>
      <c r="C79" s="383"/>
      <c r="D79" s="383"/>
      <c r="E79" s="366"/>
    </row>
    <row r="80" spans="1:5" s="535" customFormat="1" ht="12" customHeight="1" thickBot="1">
      <c r="A80" s="521" t="s">
        <v>393</v>
      </c>
      <c r="B80" s="369" t="s">
        <v>394</v>
      </c>
      <c r="C80" s="379">
        <f>SUM(C81:C84)</f>
        <v>0</v>
      </c>
      <c r="D80" s="379">
        <f>SUM(D81:D84)</f>
        <v>0</v>
      </c>
      <c r="E80" s="362">
        <f>SUM(E81:E84)</f>
        <v>0</v>
      </c>
    </row>
    <row r="81" spans="1:5" s="535" customFormat="1" ht="12" customHeight="1">
      <c r="A81" s="522" t="s">
        <v>395</v>
      </c>
      <c r="B81" s="390" t="s">
        <v>396</v>
      </c>
      <c r="C81" s="383"/>
      <c r="D81" s="383"/>
      <c r="E81" s="366"/>
    </row>
    <row r="82" spans="1:5" s="535" customFormat="1" ht="12" customHeight="1">
      <c r="A82" s="523" t="s">
        <v>397</v>
      </c>
      <c r="B82" s="391" t="s">
        <v>398</v>
      </c>
      <c r="C82" s="383"/>
      <c r="D82" s="383"/>
      <c r="E82" s="366"/>
    </row>
    <row r="83" spans="1:5" s="535" customFormat="1" ht="12" customHeight="1">
      <c r="A83" s="523" t="s">
        <v>399</v>
      </c>
      <c r="B83" s="391" t="s">
        <v>400</v>
      </c>
      <c r="C83" s="383"/>
      <c r="D83" s="383"/>
      <c r="E83" s="366"/>
    </row>
    <row r="84" spans="1:5" s="535" customFormat="1" ht="12" customHeight="1" thickBot="1">
      <c r="A84" s="524" t="s">
        <v>401</v>
      </c>
      <c r="B84" s="392" t="s">
        <v>402</v>
      </c>
      <c r="C84" s="383"/>
      <c r="D84" s="383"/>
      <c r="E84" s="366"/>
    </row>
    <row r="85" spans="1:5" s="535" customFormat="1" ht="12" customHeight="1" thickBot="1">
      <c r="A85" s="521" t="s">
        <v>403</v>
      </c>
      <c r="B85" s="369" t="s">
        <v>404</v>
      </c>
      <c r="C85" s="404"/>
      <c r="D85" s="404"/>
      <c r="E85" s="405"/>
    </row>
    <row r="86" spans="1:5" s="535" customFormat="1" ht="12" customHeight="1" thickBot="1">
      <c r="A86" s="521" t="s">
        <v>405</v>
      </c>
      <c r="B86" s="515" t="s">
        <v>406</v>
      </c>
      <c r="C86" s="385">
        <f>+C64+C68+C73+C76+C80+C85</f>
        <v>0</v>
      </c>
      <c r="D86" s="385">
        <f>+D64+D68+D73+D76+D80+D85</f>
        <v>0</v>
      </c>
      <c r="E86" s="398">
        <f>+E64+E68+E73+E76+E80+E85</f>
        <v>0</v>
      </c>
    </row>
    <row r="87" spans="1:5" s="535" customFormat="1" ht="12" customHeight="1" thickBot="1">
      <c r="A87" s="525" t="s">
        <v>407</v>
      </c>
      <c r="B87" s="516" t="s">
        <v>544</v>
      </c>
      <c r="C87" s="385">
        <f>+C63+C86</f>
        <v>0</v>
      </c>
      <c r="D87" s="385">
        <f>+D63+D86</f>
        <v>0</v>
      </c>
      <c r="E87" s="398">
        <f>+E63+E86</f>
        <v>0</v>
      </c>
    </row>
    <row r="88" spans="1:5" s="535" customFormat="1" ht="15" customHeight="1">
      <c r="A88" s="490"/>
      <c r="B88" s="491"/>
      <c r="C88" s="506"/>
      <c r="D88" s="506"/>
      <c r="E88" s="506"/>
    </row>
    <row r="89" spans="1:5" ht="13.5" thickBot="1">
      <c r="A89" s="492"/>
      <c r="B89" s="493"/>
      <c r="C89" s="507"/>
      <c r="D89" s="507"/>
      <c r="E89" s="507"/>
    </row>
    <row r="90" spans="1:5" s="534" customFormat="1" ht="16.5" customHeight="1" thickBot="1">
      <c r="A90" s="739" t="s">
        <v>43</v>
      </c>
      <c r="B90" s="740"/>
      <c r="C90" s="740"/>
      <c r="D90" s="740"/>
      <c r="E90" s="741"/>
    </row>
    <row r="91" spans="1:5" s="310" customFormat="1" ht="12" customHeight="1" thickBot="1">
      <c r="A91" s="513" t="s">
        <v>7</v>
      </c>
      <c r="B91" s="351" t="s">
        <v>415</v>
      </c>
      <c r="C91" s="378">
        <f>SUM(C92:C96)</f>
        <v>0</v>
      </c>
      <c r="D91" s="378">
        <f>SUM(D92:D96)</f>
        <v>0</v>
      </c>
      <c r="E91" s="333">
        <f>SUM(E92:E96)</f>
        <v>0</v>
      </c>
    </row>
    <row r="92" spans="1:5" ht="12" customHeight="1">
      <c r="A92" s="526" t="s">
        <v>70</v>
      </c>
      <c r="B92" s="337" t="s">
        <v>37</v>
      </c>
      <c r="C92" s="78"/>
      <c r="D92" s="78"/>
      <c r="E92" s="332"/>
    </row>
    <row r="93" spans="1:5" ht="12" customHeight="1">
      <c r="A93" s="519" t="s">
        <v>71</v>
      </c>
      <c r="B93" s="335" t="s">
        <v>132</v>
      </c>
      <c r="C93" s="380"/>
      <c r="D93" s="380"/>
      <c r="E93" s="363"/>
    </row>
    <row r="94" spans="1:5" ht="12" customHeight="1">
      <c r="A94" s="519" t="s">
        <v>72</v>
      </c>
      <c r="B94" s="335" t="s">
        <v>99</v>
      </c>
      <c r="C94" s="382"/>
      <c r="D94" s="382"/>
      <c r="E94" s="365"/>
    </row>
    <row r="95" spans="1:5" ht="12" customHeight="1">
      <c r="A95" s="519" t="s">
        <v>73</v>
      </c>
      <c r="B95" s="338" t="s">
        <v>133</v>
      </c>
      <c r="C95" s="382"/>
      <c r="D95" s="382"/>
      <c r="E95" s="365"/>
    </row>
    <row r="96" spans="1:5" ht="12" customHeight="1">
      <c r="A96" s="519" t="s">
        <v>82</v>
      </c>
      <c r="B96" s="346" t="s">
        <v>134</v>
      </c>
      <c r="C96" s="382"/>
      <c r="D96" s="382"/>
      <c r="E96" s="365"/>
    </row>
    <row r="97" spans="1:5" ht="12" customHeight="1">
      <c r="A97" s="519" t="s">
        <v>74</v>
      </c>
      <c r="B97" s="335" t="s">
        <v>416</v>
      </c>
      <c r="C97" s="382"/>
      <c r="D97" s="382"/>
      <c r="E97" s="365"/>
    </row>
    <row r="98" spans="1:5" ht="12" customHeight="1">
      <c r="A98" s="519" t="s">
        <v>75</v>
      </c>
      <c r="B98" s="358" t="s">
        <v>417</v>
      </c>
      <c r="C98" s="382"/>
      <c r="D98" s="382"/>
      <c r="E98" s="365"/>
    </row>
    <row r="99" spans="1:5" ht="12" customHeight="1">
      <c r="A99" s="519" t="s">
        <v>83</v>
      </c>
      <c r="B99" s="359" t="s">
        <v>418</v>
      </c>
      <c r="C99" s="382"/>
      <c r="D99" s="382"/>
      <c r="E99" s="365"/>
    </row>
    <row r="100" spans="1:5" ht="12" customHeight="1">
      <c r="A100" s="519" t="s">
        <v>84</v>
      </c>
      <c r="B100" s="359" t="s">
        <v>419</v>
      </c>
      <c r="C100" s="382"/>
      <c r="D100" s="382"/>
      <c r="E100" s="365"/>
    </row>
    <row r="101" spans="1:5" ht="12" customHeight="1">
      <c r="A101" s="519" t="s">
        <v>85</v>
      </c>
      <c r="B101" s="358" t="s">
        <v>420</v>
      </c>
      <c r="C101" s="382"/>
      <c r="D101" s="382"/>
      <c r="E101" s="365"/>
    </row>
    <row r="102" spans="1:5" ht="12" customHeight="1">
      <c r="A102" s="519" t="s">
        <v>86</v>
      </c>
      <c r="B102" s="358" t="s">
        <v>421</v>
      </c>
      <c r="C102" s="382"/>
      <c r="D102" s="382"/>
      <c r="E102" s="365"/>
    </row>
    <row r="103" spans="1:5" ht="12" customHeight="1">
      <c r="A103" s="519" t="s">
        <v>88</v>
      </c>
      <c r="B103" s="359" t="s">
        <v>422</v>
      </c>
      <c r="C103" s="382"/>
      <c r="D103" s="382"/>
      <c r="E103" s="365"/>
    </row>
    <row r="104" spans="1:5" ht="12" customHeight="1">
      <c r="A104" s="527" t="s">
        <v>135</v>
      </c>
      <c r="B104" s="360" t="s">
        <v>423</v>
      </c>
      <c r="C104" s="382"/>
      <c r="D104" s="382"/>
      <c r="E104" s="365"/>
    </row>
    <row r="105" spans="1:5" ht="12" customHeight="1">
      <c r="A105" s="519" t="s">
        <v>424</v>
      </c>
      <c r="B105" s="360" t="s">
        <v>425</v>
      </c>
      <c r="C105" s="382"/>
      <c r="D105" s="382"/>
      <c r="E105" s="365"/>
    </row>
    <row r="106" spans="1:5" s="310" customFormat="1" ht="12" customHeight="1" thickBot="1">
      <c r="A106" s="528" t="s">
        <v>426</v>
      </c>
      <c r="B106" s="361" t="s">
        <v>427</v>
      </c>
      <c r="C106" s="79"/>
      <c r="D106" s="79"/>
      <c r="E106" s="326"/>
    </row>
    <row r="107" spans="1:5" ht="12" customHeight="1" thickBot="1">
      <c r="A107" s="352" t="s">
        <v>8</v>
      </c>
      <c r="B107" s="350" t="s">
        <v>428</v>
      </c>
      <c r="C107" s="379">
        <f>+C108+C110+C112</f>
        <v>0</v>
      </c>
      <c r="D107" s="379">
        <f>+D108+D110+D112</f>
        <v>0</v>
      </c>
      <c r="E107" s="362">
        <f>+E108+E110+E112</f>
        <v>0</v>
      </c>
    </row>
    <row r="108" spans="1:5" ht="12" customHeight="1">
      <c r="A108" s="518" t="s">
        <v>76</v>
      </c>
      <c r="B108" s="335" t="s">
        <v>156</v>
      </c>
      <c r="C108" s="381"/>
      <c r="D108" s="381"/>
      <c r="E108" s="364"/>
    </row>
    <row r="109" spans="1:5" ht="12" customHeight="1">
      <c r="A109" s="518" t="s">
        <v>77</v>
      </c>
      <c r="B109" s="339" t="s">
        <v>429</v>
      </c>
      <c r="C109" s="381"/>
      <c r="D109" s="381"/>
      <c r="E109" s="364"/>
    </row>
    <row r="110" spans="1:5" ht="12" customHeight="1">
      <c r="A110" s="518" t="s">
        <v>78</v>
      </c>
      <c r="B110" s="339" t="s">
        <v>136</v>
      </c>
      <c r="C110" s="380"/>
      <c r="D110" s="380"/>
      <c r="E110" s="363"/>
    </row>
    <row r="111" spans="1:5" ht="12" customHeight="1">
      <c r="A111" s="518" t="s">
        <v>79</v>
      </c>
      <c r="B111" s="339" t="s">
        <v>430</v>
      </c>
      <c r="C111" s="380"/>
      <c r="D111" s="380"/>
      <c r="E111" s="363"/>
    </row>
    <row r="112" spans="1:5" ht="12" customHeight="1">
      <c r="A112" s="518" t="s">
        <v>80</v>
      </c>
      <c r="B112" s="371" t="s">
        <v>158</v>
      </c>
      <c r="C112" s="380"/>
      <c r="D112" s="380"/>
      <c r="E112" s="363"/>
    </row>
    <row r="113" spans="1:5" ht="12" customHeight="1">
      <c r="A113" s="518" t="s">
        <v>87</v>
      </c>
      <c r="B113" s="370" t="s">
        <v>431</v>
      </c>
      <c r="C113" s="380"/>
      <c r="D113" s="380"/>
      <c r="E113" s="363"/>
    </row>
    <row r="114" spans="1:5" ht="12" customHeight="1">
      <c r="A114" s="518" t="s">
        <v>89</v>
      </c>
      <c r="B114" s="386" t="s">
        <v>432</v>
      </c>
      <c r="C114" s="380"/>
      <c r="D114" s="380"/>
      <c r="E114" s="363"/>
    </row>
    <row r="115" spans="1:5" ht="12" customHeight="1">
      <c r="A115" s="518" t="s">
        <v>137</v>
      </c>
      <c r="B115" s="359" t="s">
        <v>419</v>
      </c>
      <c r="C115" s="380"/>
      <c r="D115" s="380"/>
      <c r="E115" s="363"/>
    </row>
    <row r="116" spans="1:5" ht="12" customHeight="1">
      <c r="A116" s="518" t="s">
        <v>138</v>
      </c>
      <c r="B116" s="359" t="s">
        <v>433</v>
      </c>
      <c r="C116" s="380"/>
      <c r="D116" s="380"/>
      <c r="E116" s="363"/>
    </row>
    <row r="117" spans="1:5" ht="12" customHeight="1">
      <c r="A117" s="518" t="s">
        <v>139</v>
      </c>
      <c r="B117" s="359" t="s">
        <v>434</v>
      </c>
      <c r="C117" s="380"/>
      <c r="D117" s="380"/>
      <c r="E117" s="363"/>
    </row>
    <row r="118" spans="1:5" ht="12" customHeight="1">
      <c r="A118" s="518" t="s">
        <v>435</v>
      </c>
      <c r="B118" s="359" t="s">
        <v>422</v>
      </c>
      <c r="C118" s="380"/>
      <c r="D118" s="380"/>
      <c r="E118" s="363"/>
    </row>
    <row r="119" spans="1:5" ht="12" customHeight="1">
      <c r="A119" s="518" t="s">
        <v>436</v>
      </c>
      <c r="B119" s="359" t="s">
        <v>437</v>
      </c>
      <c r="C119" s="380"/>
      <c r="D119" s="380"/>
      <c r="E119" s="363"/>
    </row>
    <row r="120" spans="1:5" ht="12" customHeight="1" thickBot="1">
      <c r="A120" s="527" t="s">
        <v>438</v>
      </c>
      <c r="B120" s="359" t="s">
        <v>439</v>
      </c>
      <c r="C120" s="382"/>
      <c r="D120" s="382"/>
      <c r="E120" s="365"/>
    </row>
    <row r="121" spans="1:5" ht="12" customHeight="1" thickBot="1">
      <c r="A121" s="352" t="s">
        <v>9</v>
      </c>
      <c r="B121" s="355" t="s">
        <v>440</v>
      </c>
      <c r="C121" s="379">
        <f>+C122+C123</f>
        <v>0</v>
      </c>
      <c r="D121" s="379">
        <f>+D122+D123</f>
        <v>0</v>
      </c>
      <c r="E121" s="362">
        <f>+E122+E123</f>
        <v>0</v>
      </c>
    </row>
    <row r="122" spans="1:5" ht="12" customHeight="1">
      <c r="A122" s="518" t="s">
        <v>59</v>
      </c>
      <c r="B122" s="336" t="s">
        <v>45</v>
      </c>
      <c r="C122" s="381"/>
      <c r="D122" s="381"/>
      <c r="E122" s="364"/>
    </row>
    <row r="123" spans="1:5" ht="12" customHeight="1" thickBot="1">
      <c r="A123" s="520" t="s">
        <v>60</v>
      </c>
      <c r="B123" s="339" t="s">
        <v>46</v>
      </c>
      <c r="C123" s="382"/>
      <c r="D123" s="382"/>
      <c r="E123" s="365"/>
    </row>
    <row r="124" spans="1:5" ht="12" customHeight="1" thickBot="1">
      <c r="A124" s="352" t="s">
        <v>10</v>
      </c>
      <c r="B124" s="355" t="s">
        <v>441</v>
      </c>
      <c r="C124" s="379">
        <f>+C91+C107+C121</f>
        <v>0</v>
      </c>
      <c r="D124" s="379">
        <f>+D91+D107+D121</f>
        <v>0</v>
      </c>
      <c r="E124" s="362">
        <f>+E91+E107+E121</f>
        <v>0</v>
      </c>
    </row>
    <row r="125" spans="1:5" ht="12" customHeight="1" thickBot="1">
      <c r="A125" s="352" t="s">
        <v>11</v>
      </c>
      <c r="B125" s="355" t="s">
        <v>546</v>
      </c>
      <c r="C125" s="379">
        <f>+C126+C127+C128</f>
        <v>0</v>
      </c>
      <c r="D125" s="379">
        <f>+D126+D127+D128</f>
        <v>0</v>
      </c>
      <c r="E125" s="362">
        <f>+E126+E127+E128</f>
        <v>0</v>
      </c>
    </row>
    <row r="126" spans="1:5" ht="12" customHeight="1">
      <c r="A126" s="518" t="s">
        <v>63</v>
      </c>
      <c r="B126" s="336" t="s">
        <v>443</v>
      </c>
      <c r="C126" s="380"/>
      <c r="D126" s="380"/>
      <c r="E126" s="363"/>
    </row>
    <row r="127" spans="1:5" ht="12" customHeight="1">
      <c r="A127" s="518" t="s">
        <v>64</v>
      </c>
      <c r="B127" s="336" t="s">
        <v>444</v>
      </c>
      <c r="C127" s="380"/>
      <c r="D127" s="380"/>
      <c r="E127" s="363"/>
    </row>
    <row r="128" spans="1:5" ht="12" customHeight="1" thickBot="1">
      <c r="A128" s="527" t="s">
        <v>65</v>
      </c>
      <c r="B128" s="334" t="s">
        <v>445</v>
      </c>
      <c r="C128" s="380"/>
      <c r="D128" s="380"/>
      <c r="E128" s="363"/>
    </row>
    <row r="129" spans="1:11" ht="12" customHeight="1" thickBot="1">
      <c r="A129" s="352" t="s">
        <v>12</v>
      </c>
      <c r="B129" s="355" t="s">
        <v>446</v>
      </c>
      <c r="C129" s="379">
        <f>+C130+C131+C132+C133</f>
        <v>0</v>
      </c>
      <c r="D129" s="379">
        <f>+D130+D131+D132+D133</f>
        <v>0</v>
      </c>
      <c r="E129" s="362">
        <f>+E130+E131+E132+E133</f>
        <v>0</v>
      </c>
    </row>
    <row r="130" spans="1:11" ht="12" customHeight="1">
      <c r="A130" s="518" t="s">
        <v>66</v>
      </c>
      <c r="B130" s="336" t="s">
        <v>447</v>
      </c>
      <c r="C130" s="380"/>
      <c r="D130" s="380"/>
      <c r="E130" s="363"/>
    </row>
    <row r="131" spans="1:11" ht="12" customHeight="1">
      <c r="A131" s="518" t="s">
        <v>67</v>
      </c>
      <c r="B131" s="336" t="s">
        <v>448</v>
      </c>
      <c r="C131" s="380"/>
      <c r="D131" s="380"/>
      <c r="E131" s="363"/>
    </row>
    <row r="132" spans="1:11" ht="12" customHeight="1">
      <c r="A132" s="518" t="s">
        <v>346</v>
      </c>
      <c r="B132" s="336" t="s">
        <v>449</v>
      </c>
      <c r="C132" s="380"/>
      <c r="D132" s="380"/>
      <c r="E132" s="363"/>
    </row>
    <row r="133" spans="1:11" s="310" customFormat="1" ht="12" customHeight="1" thickBot="1">
      <c r="A133" s="527" t="s">
        <v>348</v>
      </c>
      <c r="B133" s="334" t="s">
        <v>450</v>
      </c>
      <c r="C133" s="380"/>
      <c r="D133" s="380"/>
      <c r="E133" s="363"/>
    </row>
    <row r="134" spans="1:11" ht="13.5" thickBot="1">
      <c r="A134" s="352" t="s">
        <v>13</v>
      </c>
      <c r="B134" s="355" t="s">
        <v>667</v>
      </c>
      <c r="C134" s="385">
        <f>+C135+C136+C138+C139+C137</f>
        <v>0</v>
      </c>
      <c r="D134" s="385">
        <f>+D135+D136+D138+D139+D137</f>
        <v>0</v>
      </c>
      <c r="E134" s="398">
        <f>+E135+E136+E138+E139+E137</f>
        <v>0</v>
      </c>
      <c r="K134" s="481"/>
    </row>
    <row r="135" spans="1:11">
      <c r="A135" s="518" t="s">
        <v>68</v>
      </c>
      <c r="B135" s="336" t="s">
        <v>452</v>
      </c>
      <c r="C135" s="380"/>
      <c r="D135" s="380"/>
      <c r="E135" s="363"/>
    </row>
    <row r="136" spans="1:11" ht="12" customHeight="1">
      <c r="A136" s="518" t="s">
        <v>69</v>
      </c>
      <c r="B136" s="336" t="s">
        <v>453</v>
      </c>
      <c r="C136" s="380"/>
      <c r="D136" s="380"/>
      <c r="E136" s="363"/>
    </row>
    <row r="137" spans="1:11" ht="12" customHeight="1">
      <c r="A137" s="518" t="s">
        <v>355</v>
      </c>
      <c r="B137" s="336" t="s">
        <v>666</v>
      </c>
      <c r="C137" s="380"/>
      <c r="D137" s="380"/>
      <c r="E137" s="363"/>
    </row>
    <row r="138" spans="1:11" s="310" customFormat="1" ht="12" customHeight="1">
      <c r="A138" s="518" t="s">
        <v>357</v>
      </c>
      <c r="B138" s="336" t="s">
        <v>454</v>
      </c>
      <c r="C138" s="380"/>
      <c r="D138" s="380"/>
      <c r="E138" s="363"/>
    </row>
    <row r="139" spans="1:11" s="310" customFormat="1" ht="12" customHeight="1" thickBot="1">
      <c r="A139" s="527" t="s">
        <v>665</v>
      </c>
      <c r="B139" s="334" t="s">
        <v>455</v>
      </c>
      <c r="C139" s="380"/>
      <c r="D139" s="380"/>
      <c r="E139" s="363"/>
    </row>
    <row r="140" spans="1:11" s="310" customFormat="1" ht="12" customHeight="1" thickBot="1">
      <c r="A140" s="352" t="s">
        <v>14</v>
      </c>
      <c r="B140" s="355" t="s">
        <v>547</v>
      </c>
      <c r="C140" s="80">
        <f>+C141+C142+C143+C144</f>
        <v>0</v>
      </c>
      <c r="D140" s="80">
        <f>+D141+D142+D143+D144</f>
        <v>0</v>
      </c>
      <c r="E140" s="331">
        <f>+E141+E142+E143+E144</f>
        <v>0</v>
      </c>
    </row>
    <row r="141" spans="1:11" s="310" customFormat="1" ht="12" customHeight="1">
      <c r="A141" s="518" t="s">
        <v>130</v>
      </c>
      <c r="B141" s="336" t="s">
        <v>457</v>
      </c>
      <c r="C141" s="380"/>
      <c r="D141" s="380"/>
      <c r="E141" s="363"/>
    </row>
    <row r="142" spans="1:11" s="310" customFormat="1" ht="12" customHeight="1">
      <c r="A142" s="518" t="s">
        <v>131</v>
      </c>
      <c r="B142" s="336" t="s">
        <v>458</v>
      </c>
      <c r="C142" s="380"/>
      <c r="D142" s="380"/>
      <c r="E142" s="363"/>
    </row>
    <row r="143" spans="1:11" s="310" customFormat="1" ht="12" customHeight="1">
      <c r="A143" s="518" t="s">
        <v>157</v>
      </c>
      <c r="B143" s="336" t="s">
        <v>459</v>
      </c>
      <c r="C143" s="380"/>
      <c r="D143" s="380"/>
      <c r="E143" s="363"/>
    </row>
    <row r="144" spans="1:11" ht="12.75" customHeight="1" thickBot="1">
      <c r="A144" s="518" t="s">
        <v>363</v>
      </c>
      <c r="B144" s="336" t="s">
        <v>460</v>
      </c>
      <c r="C144" s="380"/>
      <c r="D144" s="380"/>
      <c r="E144" s="363"/>
    </row>
    <row r="145" spans="1:5" ht="12" customHeight="1" thickBot="1">
      <c r="A145" s="352" t="s">
        <v>15</v>
      </c>
      <c r="B145" s="355" t="s">
        <v>461</v>
      </c>
      <c r="C145" s="329">
        <f>+C125+C129+C134+C140</f>
        <v>0</v>
      </c>
      <c r="D145" s="329">
        <f>+D125+D129+D134+D140</f>
        <v>0</v>
      </c>
      <c r="E145" s="330">
        <f>+E125+E129+E134+E140</f>
        <v>0</v>
      </c>
    </row>
    <row r="146" spans="1:5" ht="15" customHeight="1" thickBot="1">
      <c r="A146" s="529" t="s">
        <v>16</v>
      </c>
      <c r="B146" s="375" t="s">
        <v>462</v>
      </c>
      <c r="C146" s="329">
        <f>+C124+C145</f>
        <v>0</v>
      </c>
      <c r="D146" s="329">
        <f>+D124+D145</f>
        <v>0</v>
      </c>
      <c r="E146" s="330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5" t="s">
        <v>736</v>
      </c>
      <c r="B148" s="636"/>
      <c r="C148" s="91"/>
      <c r="D148" s="92"/>
      <c r="E148" s="89"/>
    </row>
    <row r="149" spans="1:5" ht="14.25" customHeight="1" thickBot="1">
      <c r="A149" s="637" t="s">
        <v>735</v>
      </c>
      <c r="B149" s="638"/>
      <c r="C149" s="91"/>
      <c r="D149" s="92"/>
      <c r="E149" s="89"/>
    </row>
  </sheetData>
  <sheetProtection sheet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I25" sqref="I25"/>
    </sheetView>
  </sheetViews>
  <sheetFormatPr defaultRowHeight="12.75"/>
  <cols>
    <col min="1" max="1" width="16" style="550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5" customFormat="1" ht="21" customHeight="1" thickBot="1">
      <c r="A1" s="484"/>
      <c r="B1" s="694"/>
      <c r="C1" s="496"/>
      <c r="D1" s="496"/>
      <c r="E1" s="618" t="str">
        <f>+CONCATENATE("7.1. melléklet a ……/",LEFT(ÖSSZEFÜGGÉSEK!A4,4)+1,". (……) önkormányzati rendelethez")</f>
        <v>7.1. melléklet a ……/2018. (……) önkormányzati rendelethez</v>
      </c>
    </row>
    <row r="2" spans="1:5" s="532" customFormat="1" ht="25.5" customHeight="1">
      <c r="A2" s="512" t="s">
        <v>145</v>
      </c>
      <c r="B2" s="742" t="s">
        <v>548</v>
      </c>
      <c r="C2" s="743"/>
      <c r="D2" s="744"/>
      <c r="E2" s="555" t="s">
        <v>47</v>
      </c>
    </row>
    <row r="3" spans="1:5" s="532" customFormat="1" ht="24.75" thickBot="1">
      <c r="A3" s="530" t="s">
        <v>549</v>
      </c>
      <c r="B3" s="745" t="s">
        <v>541</v>
      </c>
      <c r="C3" s="748"/>
      <c r="D3" s="749"/>
      <c r="E3" s="556" t="s">
        <v>41</v>
      </c>
    </row>
    <row r="4" spans="1:5" s="533" customFormat="1" ht="15.95" customHeight="1" thickBot="1">
      <c r="A4" s="487"/>
      <c r="B4" s="487"/>
      <c r="C4" s="488"/>
      <c r="D4" s="488"/>
      <c r="E4" s="488" t="str">
        <f>'6.4. sz. mell'!E4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08" customFormat="1" ht="12" customHeight="1" thickBot="1">
      <c r="A8" s="482" t="s">
        <v>7</v>
      </c>
      <c r="B8" s="546" t="s">
        <v>550</v>
      </c>
      <c r="C8" s="414">
        <f>SUM(C9:C18)</f>
        <v>0</v>
      </c>
      <c r="D8" s="414">
        <f>SUM(D9:D18)</f>
        <v>0</v>
      </c>
      <c r="E8" s="552">
        <f>SUM(E9:E18)</f>
        <v>0</v>
      </c>
    </row>
    <row r="9" spans="1:5" s="508" customFormat="1" ht="12" customHeight="1">
      <c r="A9" s="557" t="s">
        <v>70</v>
      </c>
      <c r="B9" s="337" t="s">
        <v>331</v>
      </c>
      <c r="C9" s="84"/>
      <c r="D9" s="84"/>
      <c r="E9" s="541"/>
    </row>
    <row r="10" spans="1:5" s="508" customFormat="1" ht="12" customHeight="1">
      <c r="A10" s="558" t="s">
        <v>71</v>
      </c>
      <c r="B10" s="335" t="s">
        <v>332</v>
      </c>
      <c r="C10" s="411"/>
      <c r="D10" s="411"/>
      <c r="E10" s="93"/>
    </row>
    <row r="11" spans="1:5" s="508" customFormat="1" ht="12" customHeight="1">
      <c r="A11" s="558" t="s">
        <v>72</v>
      </c>
      <c r="B11" s="335" t="s">
        <v>333</v>
      </c>
      <c r="C11" s="411"/>
      <c r="D11" s="411"/>
      <c r="E11" s="93"/>
    </row>
    <row r="12" spans="1:5" s="508" customFormat="1" ht="12" customHeight="1">
      <c r="A12" s="558" t="s">
        <v>73</v>
      </c>
      <c r="B12" s="335" t="s">
        <v>334</v>
      </c>
      <c r="C12" s="411"/>
      <c r="D12" s="411"/>
      <c r="E12" s="93"/>
    </row>
    <row r="13" spans="1:5" s="508" customFormat="1" ht="12" customHeight="1">
      <c r="A13" s="558" t="s">
        <v>106</v>
      </c>
      <c r="B13" s="335" t="s">
        <v>335</v>
      </c>
      <c r="C13" s="411"/>
      <c r="D13" s="411"/>
      <c r="E13" s="93"/>
    </row>
    <row r="14" spans="1:5" s="508" customFormat="1" ht="12" customHeight="1">
      <c r="A14" s="558" t="s">
        <v>74</v>
      </c>
      <c r="B14" s="335" t="s">
        <v>551</v>
      </c>
      <c r="C14" s="411"/>
      <c r="D14" s="411"/>
      <c r="E14" s="93"/>
    </row>
    <row r="15" spans="1:5" s="535" customFormat="1" ht="12" customHeight="1">
      <c r="A15" s="558" t="s">
        <v>75</v>
      </c>
      <c r="B15" s="334" t="s">
        <v>552</v>
      </c>
      <c r="C15" s="411"/>
      <c r="D15" s="411"/>
      <c r="E15" s="93"/>
    </row>
    <row r="16" spans="1:5" s="535" customFormat="1" ht="12" customHeight="1">
      <c r="A16" s="558" t="s">
        <v>83</v>
      </c>
      <c r="B16" s="335" t="s">
        <v>338</v>
      </c>
      <c r="C16" s="85"/>
      <c r="D16" s="85"/>
      <c r="E16" s="540"/>
    </row>
    <row r="17" spans="1:5" s="508" customFormat="1" ht="12" customHeight="1">
      <c r="A17" s="558" t="s">
        <v>84</v>
      </c>
      <c r="B17" s="335" t="s">
        <v>340</v>
      </c>
      <c r="C17" s="411"/>
      <c r="D17" s="411"/>
      <c r="E17" s="93"/>
    </row>
    <row r="18" spans="1:5" s="535" customFormat="1" ht="12" customHeight="1" thickBot="1">
      <c r="A18" s="558" t="s">
        <v>85</v>
      </c>
      <c r="B18" s="334" t="s">
        <v>342</v>
      </c>
      <c r="C18" s="413"/>
      <c r="D18" s="413"/>
      <c r="E18" s="536"/>
    </row>
    <row r="19" spans="1:5" s="535" customFormat="1" ht="12" customHeight="1" thickBot="1">
      <c r="A19" s="482" t="s">
        <v>8</v>
      </c>
      <c r="B19" s="546" t="s">
        <v>553</v>
      </c>
      <c r="C19" s="414">
        <f>SUM(C20:C22)</f>
        <v>0</v>
      </c>
      <c r="D19" s="414">
        <f>SUM(D20:D22)</f>
        <v>0</v>
      </c>
      <c r="E19" s="552">
        <f>SUM(E20:E22)</f>
        <v>0</v>
      </c>
    </row>
    <row r="20" spans="1:5" s="535" customFormat="1" ht="12" customHeight="1">
      <c r="A20" s="558" t="s">
        <v>76</v>
      </c>
      <c r="B20" s="336" t="s">
        <v>312</v>
      </c>
      <c r="C20" s="411"/>
      <c r="D20" s="411"/>
      <c r="E20" s="93"/>
    </row>
    <row r="21" spans="1:5" s="535" customFormat="1" ht="12" customHeight="1">
      <c r="A21" s="558" t="s">
        <v>77</v>
      </c>
      <c r="B21" s="335" t="s">
        <v>554</v>
      </c>
      <c r="C21" s="411"/>
      <c r="D21" s="411"/>
      <c r="E21" s="93"/>
    </row>
    <row r="22" spans="1:5" s="535" customFormat="1" ht="12" customHeight="1">
      <c r="A22" s="558" t="s">
        <v>78</v>
      </c>
      <c r="B22" s="335" t="s">
        <v>555</v>
      </c>
      <c r="C22" s="411"/>
      <c r="D22" s="411"/>
      <c r="E22" s="93"/>
    </row>
    <row r="23" spans="1:5" s="535" customFormat="1" ht="12" customHeight="1" thickBot="1">
      <c r="A23" s="558" t="s">
        <v>79</v>
      </c>
      <c r="B23" s="335" t="s">
        <v>671</v>
      </c>
      <c r="C23" s="411"/>
      <c r="D23" s="411"/>
      <c r="E23" s="93"/>
    </row>
    <row r="24" spans="1:5" s="535" customFormat="1" ht="12" customHeight="1" thickBot="1">
      <c r="A24" s="545" t="s">
        <v>9</v>
      </c>
      <c r="B24" s="355" t="s">
        <v>123</v>
      </c>
      <c r="C24" s="42"/>
      <c r="D24" s="42"/>
      <c r="E24" s="551"/>
    </row>
    <row r="25" spans="1:5" s="535" customFormat="1" ht="12" customHeight="1" thickBot="1">
      <c r="A25" s="545" t="s">
        <v>10</v>
      </c>
      <c r="B25" s="355" t="s">
        <v>556</v>
      </c>
      <c r="C25" s="414">
        <f>SUM(C26:C27)</f>
        <v>0</v>
      </c>
      <c r="D25" s="414">
        <f>SUM(D26:D27)</f>
        <v>0</v>
      </c>
      <c r="E25" s="552">
        <f>SUM(E26:E27)</f>
        <v>0</v>
      </c>
    </row>
    <row r="26" spans="1:5" s="535" customFormat="1" ht="12" customHeight="1">
      <c r="A26" s="559" t="s">
        <v>325</v>
      </c>
      <c r="B26" s="560" t="s">
        <v>554</v>
      </c>
      <c r="C26" s="81"/>
      <c r="D26" s="81"/>
      <c r="E26" s="539"/>
    </row>
    <row r="27" spans="1:5" s="535" customFormat="1" ht="12" customHeight="1">
      <c r="A27" s="559" t="s">
        <v>326</v>
      </c>
      <c r="B27" s="561" t="s">
        <v>557</v>
      </c>
      <c r="C27" s="415"/>
      <c r="D27" s="415"/>
      <c r="E27" s="538"/>
    </row>
    <row r="28" spans="1:5" s="535" customFormat="1" ht="12" customHeight="1" thickBot="1">
      <c r="A28" s="558" t="s">
        <v>327</v>
      </c>
      <c r="B28" s="562" t="s">
        <v>672</v>
      </c>
      <c r="C28" s="542"/>
      <c r="D28" s="542"/>
      <c r="E28" s="537"/>
    </row>
    <row r="29" spans="1:5" s="535" customFormat="1" ht="12" customHeight="1" thickBot="1">
      <c r="A29" s="545" t="s">
        <v>11</v>
      </c>
      <c r="B29" s="355" t="s">
        <v>558</v>
      </c>
      <c r="C29" s="414">
        <f>SUM(C30:C32)</f>
        <v>0</v>
      </c>
      <c r="D29" s="414">
        <f>SUM(D30:D32)</f>
        <v>0</v>
      </c>
      <c r="E29" s="552">
        <f>SUM(E30:E32)</f>
        <v>0</v>
      </c>
    </row>
    <row r="30" spans="1:5" s="535" customFormat="1" ht="12" customHeight="1">
      <c r="A30" s="559" t="s">
        <v>63</v>
      </c>
      <c r="B30" s="560" t="s">
        <v>344</v>
      </c>
      <c r="C30" s="81"/>
      <c r="D30" s="81"/>
      <c r="E30" s="539"/>
    </row>
    <row r="31" spans="1:5" s="535" customFormat="1" ht="12" customHeight="1">
      <c r="A31" s="559" t="s">
        <v>64</v>
      </c>
      <c r="B31" s="561" t="s">
        <v>345</v>
      </c>
      <c r="C31" s="415"/>
      <c r="D31" s="415"/>
      <c r="E31" s="538"/>
    </row>
    <row r="32" spans="1:5" s="535" customFormat="1" ht="12" customHeight="1" thickBot="1">
      <c r="A32" s="558" t="s">
        <v>65</v>
      </c>
      <c r="B32" s="544" t="s">
        <v>347</v>
      </c>
      <c r="C32" s="542"/>
      <c r="D32" s="542"/>
      <c r="E32" s="537"/>
    </row>
    <row r="33" spans="1:5" s="535" customFormat="1" ht="12" customHeight="1" thickBot="1">
      <c r="A33" s="545" t="s">
        <v>12</v>
      </c>
      <c r="B33" s="355" t="s">
        <v>469</v>
      </c>
      <c r="C33" s="42"/>
      <c r="D33" s="42"/>
      <c r="E33" s="551"/>
    </row>
    <row r="34" spans="1:5" s="508" customFormat="1" ht="12" customHeight="1" thickBot="1">
      <c r="A34" s="545" t="s">
        <v>13</v>
      </c>
      <c r="B34" s="355" t="s">
        <v>559</v>
      </c>
      <c r="C34" s="42"/>
      <c r="D34" s="42"/>
      <c r="E34" s="551"/>
    </row>
    <row r="35" spans="1:5" s="508" customFormat="1" ht="12" customHeight="1" thickBot="1">
      <c r="A35" s="482" t="s">
        <v>14</v>
      </c>
      <c r="B35" s="355" t="s">
        <v>673</v>
      </c>
      <c r="C35" s="414">
        <f>+C8+C19+C24+C25+C29+C33+C34</f>
        <v>0</v>
      </c>
      <c r="D35" s="414">
        <f>+D8+D19+D24+D25+D29+D33+D34</f>
        <v>0</v>
      </c>
      <c r="E35" s="552">
        <f>+E8+E19+E24+E25+E29+E33+E34</f>
        <v>0</v>
      </c>
    </row>
    <row r="36" spans="1:5" s="508" customFormat="1" ht="12" customHeight="1" thickBot="1">
      <c r="A36" s="547" t="s">
        <v>15</v>
      </c>
      <c r="B36" s="355" t="s">
        <v>561</v>
      </c>
      <c r="C36" s="414">
        <f>+C37+C38+C39</f>
        <v>0</v>
      </c>
      <c r="D36" s="414">
        <f>+D37+D38+D39</f>
        <v>0</v>
      </c>
      <c r="E36" s="552">
        <f>+E37+E38+E39</f>
        <v>0</v>
      </c>
    </row>
    <row r="37" spans="1:5" s="508" customFormat="1" ht="12" customHeight="1">
      <c r="A37" s="559" t="s">
        <v>562</v>
      </c>
      <c r="B37" s="560" t="s">
        <v>162</v>
      </c>
      <c r="C37" s="81"/>
      <c r="D37" s="81"/>
      <c r="E37" s="539"/>
    </row>
    <row r="38" spans="1:5" s="535" customFormat="1" ht="12" customHeight="1">
      <c r="A38" s="559" t="s">
        <v>563</v>
      </c>
      <c r="B38" s="561" t="s">
        <v>3</v>
      </c>
      <c r="C38" s="415"/>
      <c r="D38" s="415"/>
      <c r="E38" s="538"/>
    </row>
    <row r="39" spans="1:5" s="535" customFormat="1" ht="12" customHeight="1" thickBot="1">
      <c r="A39" s="558" t="s">
        <v>564</v>
      </c>
      <c r="B39" s="544" t="s">
        <v>565</v>
      </c>
      <c r="C39" s="542"/>
      <c r="D39" s="542"/>
      <c r="E39" s="537"/>
    </row>
    <row r="40" spans="1:5" s="535" customFormat="1" ht="15" customHeight="1" thickBot="1">
      <c r="A40" s="547" t="s">
        <v>16</v>
      </c>
      <c r="B40" s="548" t="s">
        <v>566</v>
      </c>
      <c r="C40" s="87">
        <f>+C35+C36</f>
        <v>0</v>
      </c>
      <c r="D40" s="87">
        <f>+D35+D36</f>
        <v>0</v>
      </c>
      <c r="E40" s="553">
        <f>+E35+E36</f>
        <v>0</v>
      </c>
    </row>
    <row r="41" spans="1:5" s="535" customFormat="1" ht="15" customHeight="1">
      <c r="A41" s="490"/>
      <c r="B41" s="491"/>
      <c r="C41" s="506"/>
      <c r="D41" s="506"/>
      <c r="E41" s="506"/>
    </row>
    <row r="42" spans="1:5" ht="13.5" thickBot="1">
      <c r="A42" s="492"/>
      <c r="B42" s="493"/>
      <c r="C42" s="507"/>
      <c r="D42" s="507"/>
      <c r="E42" s="507"/>
    </row>
    <row r="43" spans="1:5" s="534" customFormat="1" ht="16.5" customHeight="1" thickBot="1">
      <c r="A43" s="739" t="s">
        <v>43</v>
      </c>
      <c r="B43" s="740"/>
      <c r="C43" s="740"/>
      <c r="D43" s="740"/>
      <c r="E43" s="741"/>
    </row>
    <row r="44" spans="1:5" s="310" customFormat="1" ht="12" customHeight="1" thickBot="1">
      <c r="A44" s="545" t="s">
        <v>7</v>
      </c>
      <c r="B44" s="355" t="s">
        <v>567</v>
      </c>
      <c r="C44" s="414">
        <f>SUM(C45:C49)</f>
        <v>0</v>
      </c>
      <c r="D44" s="414">
        <f>SUM(D45:D49)</f>
        <v>0</v>
      </c>
      <c r="E44" s="445">
        <f>SUM(E45:E49)</f>
        <v>0</v>
      </c>
    </row>
    <row r="45" spans="1:5" ht="12" customHeight="1">
      <c r="A45" s="558" t="s">
        <v>70</v>
      </c>
      <c r="B45" s="336" t="s">
        <v>37</v>
      </c>
      <c r="C45" s="81"/>
      <c r="D45" s="81"/>
      <c r="E45" s="440"/>
    </row>
    <row r="46" spans="1:5" ht="12" customHeight="1">
      <c r="A46" s="558" t="s">
        <v>71</v>
      </c>
      <c r="B46" s="335" t="s">
        <v>132</v>
      </c>
      <c r="C46" s="408"/>
      <c r="D46" s="408"/>
      <c r="E46" s="441"/>
    </row>
    <row r="47" spans="1:5" ht="12" customHeight="1">
      <c r="A47" s="558" t="s">
        <v>72</v>
      </c>
      <c r="B47" s="335" t="s">
        <v>99</v>
      </c>
      <c r="C47" s="408"/>
      <c r="D47" s="408"/>
      <c r="E47" s="441"/>
    </row>
    <row r="48" spans="1:5" ht="12" customHeight="1">
      <c r="A48" s="558" t="s">
        <v>73</v>
      </c>
      <c r="B48" s="335" t="s">
        <v>133</v>
      </c>
      <c r="C48" s="408"/>
      <c r="D48" s="408"/>
      <c r="E48" s="441"/>
    </row>
    <row r="49" spans="1:5" ht="12" customHeight="1" thickBot="1">
      <c r="A49" s="558" t="s">
        <v>106</v>
      </c>
      <c r="B49" s="335" t="s">
        <v>134</v>
      </c>
      <c r="C49" s="408"/>
      <c r="D49" s="408"/>
      <c r="E49" s="441"/>
    </row>
    <row r="50" spans="1:5" ht="12" customHeight="1" thickBot="1">
      <c r="A50" s="545" t="s">
        <v>8</v>
      </c>
      <c r="B50" s="355" t="s">
        <v>568</v>
      </c>
      <c r="C50" s="414">
        <f>SUM(C51:C53)</f>
        <v>0</v>
      </c>
      <c r="D50" s="414">
        <f>SUM(D51:D53)</f>
        <v>0</v>
      </c>
      <c r="E50" s="445">
        <f>SUM(E51:E53)</f>
        <v>0</v>
      </c>
    </row>
    <row r="51" spans="1:5" s="310" customFormat="1" ht="12" customHeight="1">
      <c r="A51" s="558" t="s">
        <v>76</v>
      </c>
      <c r="B51" s="336" t="s">
        <v>156</v>
      </c>
      <c r="C51" s="81"/>
      <c r="D51" s="81"/>
      <c r="E51" s="440"/>
    </row>
    <row r="52" spans="1:5" ht="12" customHeight="1">
      <c r="A52" s="558" t="s">
        <v>77</v>
      </c>
      <c r="B52" s="335" t="s">
        <v>136</v>
      </c>
      <c r="C52" s="408"/>
      <c r="D52" s="408"/>
      <c r="E52" s="441"/>
    </row>
    <row r="53" spans="1:5" ht="12" customHeight="1">
      <c r="A53" s="558" t="s">
        <v>78</v>
      </c>
      <c r="B53" s="335" t="s">
        <v>44</v>
      </c>
      <c r="C53" s="408"/>
      <c r="D53" s="408"/>
      <c r="E53" s="441"/>
    </row>
    <row r="54" spans="1:5" ht="12" customHeight="1" thickBot="1">
      <c r="A54" s="558" t="s">
        <v>79</v>
      </c>
      <c r="B54" s="335" t="s">
        <v>674</v>
      </c>
      <c r="C54" s="408"/>
      <c r="D54" s="408"/>
      <c r="E54" s="441"/>
    </row>
    <row r="55" spans="1:5" ht="12" customHeight="1" thickBot="1">
      <c r="A55" s="545" t="s">
        <v>9</v>
      </c>
      <c r="B55" s="549" t="s">
        <v>569</v>
      </c>
      <c r="C55" s="414">
        <f>+C44+C50</f>
        <v>0</v>
      </c>
      <c r="D55" s="414">
        <f>+D44+D50</f>
        <v>0</v>
      </c>
      <c r="E55" s="445">
        <f>+E44+E50</f>
        <v>0</v>
      </c>
    </row>
    <row r="56" spans="1:5" ht="13.5" thickBot="1">
      <c r="C56" s="554"/>
      <c r="D56" s="554"/>
      <c r="E56" s="554"/>
    </row>
    <row r="57" spans="1:5" ht="15" customHeight="1" thickBot="1">
      <c r="A57" s="635" t="s">
        <v>736</v>
      </c>
      <c r="B57" s="636"/>
      <c r="C57" s="91"/>
      <c r="D57" s="91"/>
      <c r="E57" s="543"/>
    </row>
    <row r="58" spans="1:5" ht="14.25" customHeight="1" thickBot="1">
      <c r="A58" s="637" t="s">
        <v>735</v>
      </c>
      <c r="B58" s="638"/>
      <c r="C58" s="91"/>
      <c r="D58" s="91"/>
      <c r="E58" s="543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L22" sqref="L22"/>
    </sheetView>
  </sheetViews>
  <sheetFormatPr defaultRowHeight="12.75"/>
  <cols>
    <col min="1" max="1" width="16" style="550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5" customFormat="1" ht="21" customHeight="1" thickBot="1">
      <c r="A1" s="484"/>
      <c r="B1" s="486"/>
      <c r="C1" s="531"/>
      <c r="D1" s="531"/>
      <c r="E1" s="618" t="str">
        <f>+CONCATENATE("7.2. melléklet a ……/",LEFT(ÖSSZEFÜGGÉSEK!A4,4)+1,". (……) önkormányzati rendelethez")</f>
        <v>7.2. melléklet a ……/2018. (……) önkormányzati rendelethez</v>
      </c>
    </row>
    <row r="2" spans="1:5" s="532" customFormat="1" ht="25.5" customHeight="1">
      <c r="A2" s="512" t="s">
        <v>145</v>
      </c>
      <c r="B2" s="742" t="s">
        <v>548</v>
      </c>
      <c r="C2" s="743"/>
      <c r="D2" s="744"/>
      <c r="E2" s="555" t="s">
        <v>47</v>
      </c>
    </row>
    <row r="3" spans="1:5" s="532" customFormat="1" ht="24.75" thickBot="1">
      <c r="A3" s="530" t="s">
        <v>549</v>
      </c>
      <c r="B3" s="745" t="s">
        <v>668</v>
      </c>
      <c r="C3" s="748"/>
      <c r="D3" s="749"/>
      <c r="E3" s="556" t="s">
        <v>47</v>
      </c>
    </row>
    <row r="4" spans="1:5" s="533" customFormat="1" ht="15.95" customHeight="1" thickBot="1">
      <c r="A4" s="487"/>
      <c r="B4" s="487"/>
      <c r="C4" s="488"/>
      <c r="D4" s="488"/>
      <c r="E4" s="488" t="str">
        <f>'7.1. sz. mell'!E4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08" customFormat="1" ht="12" customHeight="1" thickBot="1">
      <c r="A8" s="482" t="s">
        <v>7</v>
      </c>
      <c r="B8" s="546" t="s">
        <v>550</v>
      </c>
      <c r="C8" s="414">
        <f>SUM(C9:C18)</f>
        <v>0</v>
      </c>
      <c r="D8" s="414">
        <f>SUM(D9:D18)</f>
        <v>0</v>
      </c>
      <c r="E8" s="552">
        <f>SUM(E9:E18)</f>
        <v>0</v>
      </c>
    </row>
    <row r="9" spans="1:5" s="508" customFormat="1" ht="12" customHeight="1">
      <c r="A9" s="557" t="s">
        <v>70</v>
      </c>
      <c r="B9" s="337" t="s">
        <v>331</v>
      </c>
      <c r="C9" s="84"/>
      <c r="D9" s="84"/>
      <c r="E9" s="541"/>
    </row>
    <row r="10" spans="1:5" s="508" customFormat="1" ht="12" customHeight="1">
      <c r="A10" s="558" t="s">
        <v>71</v>
      </c>
      <c r="B10" s="335" t="s">
        <v>332</v>
      </c>
      <c r="C10" s="411"/>
      <c r="D10" s="411"/>
      <c r="E10" s="93"/>
    </row>
    <row r="11" spans="1:5" s="508" customFormat="1" ht="12" customHeight="1">
      <c r="A11" s="558" t="s">
        <v>72</v>
      </c>
      <c r="B11" s="335" t="s">
        <v>333</v>
      </c>
      <c r="C11" s="411"/>
      <c r="D11" s="411"/>
      <c r="E11" s="93"/>
    </row>
    <row r="12" spans="1:5" s="508" customFormat="1" ht="12" customHeight="1">
      <c r="A12" s="558" t="s">
        <v>73</v>
      </c>
      <c r="B12" s="335" t="s">
        <v>334</v>
      </c>
      <c r="C12" s="411"/>
      <c r="D12" s="411"/>
      <c r="E12" s="93"/>
    </row>
    <row r="13" spans="1:5" s="508" customFormat="1" ht="12" customHeight="1">
      <c r="A13" s="558" t="s">
        <v>106</v>
      </c>
      <c r="B13" s="335" t="s">
        <v>335</v>
      </c>
      <c r="C13" s="411"/>
      <c r="D13" s="411"/>
      <c r="E13" s="93"/>
    </row>
    <row r="14" spans="1:5" s="508" customFormat="1" ht="12" customHeight="1">
      <c r="A14" s="558" t="s">
        <v>74</v>
      </c>
      <c r="B14" s="335" t="s">
        <v>551</v>
      </c>
      <c r="C14" s="411"/>
      <c r="D14" s="411"/>
      <c r="E14" s="93"/>
    </row>
    <row r="15" spans="1:5" s="535" customFormat="1" ht="12" customHeight="1">
      <c r="A15" s="558" t="s">
        <v>75</v>
      </c>
      <c r="B15" s="334" t="s">
        <v>552</v>
      </c>
      <c r="C15" s="411"/>
      <c r="D15" s="411"/>
      <c r="E15" s="93"/>
    </row>
    <row r="16" spans="1:5" s="535" customFormat="1" ht="12" customHeight="1">
      <c r="A16" s="558" t="s">
        <v>83</v>
      </c>
      <c r="B16" s="335" t="s">
        <v>338</v>
      </c>
      <c r="C16" s="85"/>
      <c r="D16" s="85"/>
      <c r="E16" s="540"/>
    </row>
    <row r="17" spans="1:5" s="508" customFormat="1" ht="12" customHeight="1">
      <c r="A17" s="558" t="s">
        <v>84</v>
      </c>
      <c r="B17" s="335" t="s">
        <v>340</v>
      </c>
      <c r="C17" s="411"/>
      <c r="D17" s="411"/>
      <c r="E17" s="93"/>
    </row>
    <row r="18" spans="1:5" s="535" customFormat="1" ht="12" customHeight="1" thickBot="1">
      <c r="A18" s="558" t="s">
        <v>85</v>
      </c>
      <c r="B18" s="334" t="s">
        <v>342</v>
      </c>
      <c r="C18" s="413"/>
      <c r="D18" s="413"/>
      <c r="E18" s="536"/>
    </row>
    <row r="19" spans="1:5" s="535" customFormat="1" ht="12" customHeight="1" thickBot="1">
      <c r="A19" s="482" t="s">
        <v>8</v>
      </c>
      <c r="B19" s="546" t="s">
        <v>553</v>
      </c>
      <c r="C19" s="414">
        <f>SUM(C20:C22)</f>
        <v>0</v>
      </c>
      <c r="D19" s="414">
        <f>SUM(D20:D22)</f>
        <v>0</v>
      </c>
      <c r="E19" s="552">
        <f>SUM(E20:E22)</f>
        <v>0</v>
      </c>
    </row>
    <row r="20" spans="1:5" s="535" customFormat="1" ht="12" customHeight="1">
      <c r="A20" s="558" t="s">
        <v>76</v>
      </c>
      <c r="B20" s="336" t="s">
        <v>312</v>
      </c>
      <c r="C20" s="411"/>
      <c r="D20" s="411"/>
      <c r="E20" s="93"/>
    </row>
    <row r="21" spans="1:5" s="535" customFormat="1" ht="12" customHeight="1">
      <c r="A21" s="558" t="s">
        <v>77</v>
      </c>
      <c r="B21" s="335" t="s">
        <v>554</v>
      </c>
      <c r="C21" s="411"/>
      <c r="D21" s="411"/>
      <c r="E21" s="93"/>
    </row>
    <row r="22" spans="1:5" s="535" customFormat="1" ht="12" customHeight="1">
      <c r="A22" s="558" t="s">
        <v>78</v>
      </c>
      <c r="B22" s="335" t="s">
        <v>555</v>
      </c>
      <c r="C22" s="411"/>
      <c r="D22" s="411"/>
      <c r="E22" s="93"/>
    </row>
    <row r="23" spans="1:5" s="535" customFormat="1" ht="12" customHeight="1" thickBot="1">
      <c r="A23" s="558" t="s">
        <v>79</v>
      </c>
      <c r="B23" s="335" t="s">
        <v>671</v>
      </c>
      <c r="C23" s="411"/>
      <c r="D23" s="411"/>
      <c r="E23" s="93"/>
    </row>
    <row r="24" spans="1:5" s="535" customFormat="1" ht="12" customHeight="1" thickBot="1">
      <c r="A24" s="545" t="s">
        <v>9</v>
      </c>
      <c r="B24" s="355" t="s">
        <v>123</v>
      </c>
      <c r="C24" s="42"/>
      <c r="D24" s="42"/>
      <c r="E24" s="551"/>
    </row>
    <row r="25" spans="1:5" s="535" customFormat="1" ht="12" customHeight="1" thickBot="1">
      <c r="A25" s="545" t="s">
        <v>10</v>
      </c>
      <c r="B25" s="355" t="s">
        <v>556</v>
      </c>
      <c r="C25" s="414">
        <f>SUM(C26:C27)</f>
        <v>0</v>
      </c>
      <c r="D25" s="414">
        <f>SUM(D26:D27)</f>
        <v>0</v>
      </c>
      <c r="E25" s="552">
        <f>SUM(E26:E27)</f>
        <v>0</v>
      </c>
    </row>
    <row r="26" spans="1:5" s="535" customFormat="1" ht="12" customHeight="1">
      <c r="A26" s="559" t="s">
        <v>325</v>
      </c>
      <c r="B26" s="560" t="s">
        <v>554</v>
      </c>
      <c r="C26" s="81"/>
      <c r="D26" s="81"/>
      <c r="E26" s="539"/>
    </row>
    <row r="27" spans="1:5" s="535" customFormat="1" ht="12" customHeight="1">
      <c r="A27" s="559" t="s">
        <v>326</v>
      </c>
      <c r="B27" s="561" t="s">
        <v>557</v>
      </c>
      <c r="C27" s="415"/>
      <c r="D27" s="415"/>
      <c r="E27" s="538"/>
    </row>
    <row r="28" spans="1:5" s="535" customFormat="1" ht="12" customHeight="1" thickBot="1">
      <c r="A28" s="558" t="s">
        <v>327</v>
      </c>
      <c r="B28" s="562" t="s">
        <v>672</v>
      </c>
      <c r="C28" s="542"/>
      <c r="D28" s="542"/>
      <c r="E28" s="537"/>
    </row>
    <row r="29" spans="1:5" s="535" customFormat="1" ht="12" customHeight="1" thickBot="1">
      <c r="A29" s="545" t="s">
        <v>11</v>
      </c>
      <c r="B29" s="355" t="s">
        <v>558</v>
      </c>
      <c r="C29" s="414">
        <f>SUM(C30:C32)</f>
        <v>0</v>
      </c>
      <c r="D29" s="414">
        <f>SUM(D30:D32)</f>
        <v>0</v>
      </c>
      <c r="E29" s="552">
        <f>SUM(E30:E32)</f>
        <v>0</v>
      </c>
    </row>
    <row r="30" spans="1:5" s="535" customFormat="1" ht="12" customHeight="1">
      <c r="A30" s="559" t="s">
        <v>63</v>
      </c>
      <c r="B30" s="560" t="s">
        <v>344</v>
      </c>
      <c r="C30" s="81"/>
      <c r="D30" s="81"/>
      <c r="E30" s="539"/>
    </row>
    <row r="31" spans="1:5" s="535" customFormat="1" ht="12" customHeight="1">
      <c r="A31" s="559" t="s">
        <v>64</v>
      </c>
      <c r="B31" s="561" t="s">
        <v>345</v>
      </c>
      <c r="C31" s="415"/>
      <c r="D31" s="415"/>
      <c r="E31" s="538"/>
    </row>
    <row r="32" spans="1:5" s="535" customFormat="1" ht="12" customHeight="1" thickBot="1">
      <c r="A32" s="558" t="s">
        <v>65</v>
      </c>
      <c r="B32" s="544" t="s">
        <v>347</v>
      </c>
      <c r="C32" s="542"/>
      <c r="D32" s="542"/>
      <c r="E32" s="537"/>
    </row>
    <row r="33" spans="1:5" s="535" customFormat="1" ht="12" customHeight="1" thickBot="1">
      <c r="A33" s="545" t="s">
        <v>12</v>
      </c>
      <c r="B33" s="355" t="s">
        <v>469</v>
      </c>
      <c r="C33" s="42"/>
      <c r="D33" s="42"/>
      <c r="E33" s="551"/>
    </row>
    <row r="34" spans="1:5" s="508" customFormat="1" ht="12" customHeight="1" thickBot="1">
      <c r="A34" s="545" t="s">
        <v>13</v>
      </c>
      <c r="B34" s="355" t="s">
        <v>559</v>
      </c>
      <c r="C34" s="42"/>
      <c r="D34" s="42"/>
      <c r="E34" s="551"/>
    </row>
    <row r="35" spans="1:5" s="508" customFormat="1" ht="12" customHeight="1" thickBot="1">
      <c r="A35" s="482" t="s">
        <v>14</v>
      </c>
      <c r="B35" s="355" t="s">
        <v>673</v>
      </c>
      <c r="C35" s="414">
        <f>+C8+C19+C24+C25+C29+C33+C34</f>
        <v>0</v>
      </c>
      <c r="D35" s="414">
        <f>+D8+D19+D24+D25+D29+D33+D34</f>
        <v>0</v>
      </c>
      <c r="E35" s="552">
        <f>+E8+E19+E24+E25+E29+E33+E34</f>
        <v>0</v>
      </c>
    </row>
    <row r="36" spans="1:5" s="508" customFormat="1" ht="12" customHeight="1" thickBot="1">
      <c r="A36" s="547" t="s">
        <v>15</v>
      </c>
      <c r="B36" s="355" t="s">
        <v>561</v>
      </c>
      <c r="C36" s="414">
        <f>+C37+C38+C39</f>
        <v>0</v>
      </c>
      <c r="D36" s="414">
        <f>+D37+D38+D39</f>
        <v>0</v>
      </c>
      <c r="E36" s="552">
        <f>+E37+E38+E39</f>
        <v>0</v>
      </c>
    </row>
    <row r="37" spans="1:5" s="508" customFormat="1" ht="12" customHeight="1">
      <c r="A37" s="559" t="s">
        <v>562</v>
      </c>
      <c r="B37" s="560" t="s">
        <v>162</v>
      </c>
      <c r="C37" s="81"/>
      <c r="D37" s="81"/>
      <c r="E37" s="539"/>
    </row>
    <row r="38" spans="1:5" s="535" customFormat="1" ht="12" customHeight="1">
      <c r="A38" s="559" t="s">
        <v>563</v>
      </c>
      <c r="B38" s="561" t="s">
        <v>3</v>
      </c>
      <c r="C38" s="415"/>
      <c r="D38" s="415"/>
      <c r="E38" s="538"/>
    </row>
    <row r="39" spans="1:5" s="535" customFormat="1" ht="12" customHeight="1" thickBot="1">
      <c r="A39" s="558" t="s">
        <v>564</v>
      </c>
      <c r="B39" s="544" t="s">
        <v>565</v>
      </c>
      <c r="C39" s="542"/>
      <c r="D39" s="542"/>
      <c r="E39" s="537"/>
    </row>
    <row r="40" spans="1:5" s="535" customFormat="1" ht="15" customHeight="1" thickBot="1">
      <c r="A40" s="547" t="s">
        <v>16</v>
      </c>
      <c r="B40" s="548" t="s">
        <v>566</v>
      </c>
      <c r="C40" s="87">
        <f>+C35+C36</f>
        <v>0</v>
      </c>
      <c r="D40" s="87">
        <f>+D35+D36</f>
        <v>0</v>
      </c>
      <c r="E40" s="553">
        <f>+E35+E36</f>
        <v>0</v>
      </c>
    </row>
    <row r="41" spans="1:5" s="535" customFormat="1" ht="15" customHeight="1">
      <c r="A41" s="490"/>
      <c r="B41" s="491"/>
      <c r="C41" s="506"/>
      <c r="D41" s="506"/>
      <c r="E41" s="506"/>
    </row>
    <row r="42" spans="1:5" ht="13.5" thickBot="1">
      <c r="A42" s="492"/>
      <c r="B42" s="493"/>
      <c r="C42" s="507"/>
      <c r="D42" s="507"/>
      <c r="E42" s="507"/>
    </row>
    <row r="43" spans="1:5" s="534" customFormat="1" ht="16.5" customHeight="1" thickBot="1">
      <c r="A43" s="739" t="s">
        <v>43</v>
      </c>
      <c r="B43" s="740"/>
      <c r="C43" s="740"/>
      <c r="D43" s="740"/>
      <c r="E43" s="741"/>
    </row>
    <row r="44" spans="1:5" s="310" customFormat="1" ht="12" customHeight="1" thickBot="1">
      <c r="A44" s="545" t="s">
        <v>7</v>
      </c>
      <c r="B44" s="355" t="s">
        <v>567</v>
      </c>
      <c r="C44" s="414">
        <f>SUM(C45:C49)</f>
        <v>0</v>
      </c>
      <c r="D44" s="414">
        <f>SUM(D45:D49)</f>
        <v>0</v>
      </c>
      <c r="E44" s="445">
        <f>SUM(E45:E49)</f>
        <v>0</v>
      </c>
    </row>
    <row r="45" spans="1:5" ht="12" customHeight="1">
      <c r="A45" s="558" t="s">
        <v>70</v>
      </c>
      <c r="B45" s="336" t="s">
        <v>37</v>
      </c>
      <c r="C45" s="81"/>
      <c r="D45" s="81"/>
      <c r="E45" s="440"/>
    </row>
    <row r="46" spans="1:5" ht="12" customHeight="1">
      <c r="A46" s="558" t="s">
        <v>71</v>
      </c>
      <c r="B46" s="335" t="s">
        <v>132</v>
      </c>
      <c r="C46" s="408"/>
      <c r="D46" s="408"/>
      <c r="E46" s="441"/>
    </row>
    <row r="47" spans="1:5" ht="12" customHeight="1">
      <c r="A47" s="558" t="s">
        <v>72</v>
      </c>
      <c r="B47" s="335" t="s">
        <v>99</v>
      </c>
      <c r="C47" s="408"/>
      <c r="D47" s="408"/>
      <c r="E47" s="441"/>
    </row>
    <row r="48" spans="1:5" ht="12" customHeight="1">
      <c r="A48" s="558" t="s">
        <v>73</v>
      </c>
      <c r="B48" s="335" t="s">
        <v>133</v>
      </c>
      <c r="C48" s="408"/>
      <c r="D48" s="408"/>
      <c r="E48" s="441"/>
    </row>
    <row r="49" spans="1:5" ht="12" customHeight="1" thickBot="1">
      <c r="A49" s="558" t="s">
        <v>106</v>
      </c>
      <c r="B49" s="335" t="s">
        <v>134</v>
      </c>
      <c r="C49" s="408"/>
      <c r="D49" s="408"/>
      <c r="E49" s="441"/>
    </row>
    <row r="50" spans="1:5" ht="12" customHeight="1" thickBot="1">
      <c r="A50" s="545" t="s">
        <v>8</v>
      </c>
      <c r="B50" s="355" t="s">
        <v>568</v>
      </c>
      <c r="C50" s="414">
        <f>SUM(C51:C53)</f>
        <v>0</v>
      </c>
      <c r="D50" s="414">
        <f>SUM(D51:D53)</f>
        <v>0</v>
      </c>
      <c r="E50" s="445">
        <f>SUM(E51:E53)</f>
        <v>0</v>
      </c>
    </row>
    <row r="51" spans="1:5" s="310" customFormat="1" ht="12" customHeight="1">
      <c r="A51" s="558" t="s">
        <v>76</v>
      </c>
      <c r="B51" s="336" t="s">
        <v>156</v>
      </c>
      <c r="C51" s="81"/>
      <c r="D51" s="81"/>
      <c r="E51" s="440"/>
    </row>
    <row r="52" spans="1:5" ht="12" customHeight="1">
      <c r="A52" s="558" t="s">
        <v>77</v>
      </c>
      <c r="B52" s="335" t="s">
        <v>136</v>
      </c>
      <c r="C52" s="408"/>
      <c r="D52" s="408"/>
      <c r="E52" s="441"/>
    </row>
    <row r="53" spans="1:5" ht="12" customHeight="1">
      <c r="A53" s="558" t="s">
        <v>78</v>
      </c>
      <c r="B53" s="335" t="s">
        <v>44</v>
      </c>
      <c r="C53" s="408"/>
      <c r="D53" s="408"/>
      <c r="E53" s="441"/>
    </row>
    <row r="54" spans="1:5" ht="12" customHeight="1" thickBot="1">
      <c r="A54" s="558" t="s">
        <v>79</v>
      </c>
      <c r="B54" s="335" t="s">
        <v>674</v>
      </c>
      <c r="C54" s="408"/>
      <c r="D54" s="408"/>
      <c r="E54" s="441"/>
    </row>
    <row r="55" spans="1:5" ht="12" customHeight="1" thickBot="1">
      <c r="A55" s="545" t="s">
        <v>9</v>
      </c>
      <c r="B55" s="549" t="s">
        <v>569</v>
      </c>
      <c r="C55" s="414">
        <f>+C44+C50</f>
        <v>0</v>
      </c>
      <c r="D55" s="414">
        <f>+D44+D50</f>
        <v>0</v>
      </c>
      <c r="E55" s="445">
        <f>+E44+E50</f>
        <v>0</v>
      </c>
    </row>
    <row r="56" spans="1:5" ht="13.5" thickBot="1">
      <c r="C56" s="554"/>
      <c r="D56" s="554"/>
      <c r="E56" s="554"/>
    </row>
    <row r="57" spans="1:5" ht="15" customHeight="1" thickBot="1">
      <c r="A57" s="635" t="s">
        <v>736</v>
      </c>
      <c r="B57" s="636"/>
      <c r="C57" s="91"/>
      <c r="D57" s="91"/>
      <c r="E57" s="543"/>
    </row>
    <row r="58" spans="1:5" ht="14.25" customHeight="1" thickBot="1">
      <c r="A58" s="637" t="s">
        <v>735</v>
      </c>
      <c r="B58" s="638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1" sqref="E1"/>
    </sheetView>
  </sheetViews>
  <sheetFormatPr defaultRowHeight="12.75"/>
  <cols>
    <col min="1" max="1" width="16" style="550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5" customFormat="1" ht="21" customHeight="1" thickBot="1">
      <c r="A1" s="484"/>
      <c r="B1" s="486"/>
      <c r="C1" s="531"/>
      <c r="D1" s="531"/>
      <c r="E1" s="618" t="str">
        <f>+CONCATENATE("7.3. melléklet a ……/",LEFT(ÖSSZEFÜGGÉSEK!A4,4)+1,". (……) önkormányzati rendelethez")</f>
        <v>7.3. melléklet a ……/2018. (……) önkormányzati rendelethez</v>
      </c>
    </row>
    <row r="2" spans="1:5" s="532" customFormat="1" ht="25.5" customHeight="1">
      <c r="A2" s="512" t="s">
        <v>145</v>
      </c>
      <c r="B2" s="742" t="s">
        <v>548</v>
      </c>
      <c r="C2" s="743"/>
      <c r="D2" s="744"/>
      <c r="E2" s="555" t="s">
        <v>47</v>
      </c>
    </row>
    <row r="3" spans="1:5" s="532" customFormat="1" ht="24.75" thickBot="1">
      <c r="A3" s="530" t="s">
        <v>549</v>
      </c>
      <c r="B3" s="745" t="s">
        <v>675</v>
      </c>
      <c r="C3" s="748"/>
      <c r="D3" s="749"/>
      <c r="E3" s="556" t="s">
        <v>48</v>
      </c>
    </row>
    <row r="4" spans="1:5" s="533" customFormat="1" ht="15.95" customHeight="1" thickBot="1">
      <c r="A4" s="487"/>
      <c r="B4" s="487"/>
      <c r="C4" s="488"/>
      <c r="D4" s="488"/>
      <c r="E4" s="488" t="str">
        <f>'7.2. sz. mell'!E4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08" customFormat="1" ht="12" customHeight="1" thickBot="1">
      <c r="A8" s="482" t="s">
        <v>7</v>
      </c>
      <c r="B8" s="546" t="s">
        <v>550</v>
      </c>
      <c r="C8" s="414">
        <f>SUM(C9:C18)</f>
        <v>0</v>
      </c>
      <c r="D8" s="414">
        <f>SUM(D9:D18)</f>
        <v>0</v>
      </c>
      <c r="E8" s="552">
        <f>SUM(E9:E18)</f>
        <v>0</v>
      </c>
    </row>
    <row r="9" spans="1:5" s="508" customFormat="1" ht="12" customHeight="1">
      <c r="A9" s="557" t="s">
        <v>70</v>
      </c>
      <c r="B9" s="337" t="s">
        <v>331</v>
      </c>
      <c r="C9" s="84"/>
      <c r="D9" s="84"/>
      <c r="E9" s="541"/>
    </row>
    <row r="10" spans="1:5" s="508" customFormat="1" ht="12" customHeight="1">
      <c r="A10" s="558" t="s">
        <v>71</v>
      </c>
      <c r="B10" s="335" t="s">
        <v>332</v>
      </c>
      <c r="C10" s="411"/>
      <c r="D10" s="411"/>
      <c r="E10" s="93"/>
    </row>
    <row r="11" spans="1:5" s="508" customFormat="1" ht="12" customHeight="1">
      <c r="A11" s="558" t="s">
        <v>72</v>
      </c>
      <c r="B11" s="335" t="s">
        <v>333</v>
      </c>
      <c r="C11" s="411"/>
      <c r="D11" s="411"/>
      <c r="E11" s="93"/>
    </row>
    <row r="12" spans="1:5" s="508" customFormat="1" ht="12" customHeight="1">
      <c r="A12" s="558" t="s">
        <v>73</v>
      </c>
      <c r="B12" s="335" t="s">
        <v>334</v>
      </c>
      <c r="C12" s="411"/>
      <c r="D12" s="411"/>
      <c r="E12" s="93"/>
    </row>
    <row r="13" spans="1:5" s="508" customFormat="1" ht="12" customHeight="1">
      <c r="A13" s="558" t="s">
        <v>106</v>
      </c>
      <c r="B13" s="335" t="s">
        <v>335</v>
      </c>
      <c r="C13" s="411"/>
      <c r="D13" s="411"/>
      <c r="E13" s="93"/>
    </row>
    <row r="14" spans="1:5" s="508" customFormat="1" ht="12" customHeight="1">
      <c r="A14" s="558" t="s">
        <v>74</v>
      </c>
      <c r="B14" s="335" t="s">
        <v>551</v>
      </c>
      <c r="C14" s="411"/>
      <c r="D14" s="411"/>
      <c r="E14" s="93"/>
    </row>
    <row r="15" spans="1:5" s="535" customFormat="1" ht="12" customHeight="1">
      <c r="A15" s="558" t="s">
        <v>75</v>
      </c>
      <c r="B15" s="334" t="s">
        <v>552</v>
      </c>
      <c r="C15" s="411"/>
      <c r="D15" s="411"/>
      <c r="E15" s="93"/>
    </row>
    <row r="16" spans="1:5" s="535" customFormat="1" ht="12" customHeight="1">
      <c r="A16" s="558" t="s">
        <v>83</v>
      </c>
      <c r="B16" s="335" t="s">
        <v>338</v>
      </c>
      <c r="C16" s="85"/>
      <c r="D16" s="85"/>
      <c r="E16" s="540"/>
    </row>
    <row r="17" spans="1:5" s="508" customFormat="1" ht="12" customHeight="1">
      <c r="A17" s="558" t="s">
        <v>84</v>
      </c>
      <c r="B17" s="335" t="s">
        <v>340</v>
      </c>
      <c r="C17" s="411"/>
      <c r="D17" s="411"/>
      <c r="E17" s="93"/>
    </row>
    <row r="18" spans="1:5" s="535" customFormat="1" ht="12" customHeight="1" thickBot="1">
      <c r="A18" s="558" t="s">
        <v>85</v>
      </c>
      <c r="B18" s="334" t="s">
        <v>342</v>
      </c>
      <c r="C18" s="413"/>
      <c r="D18" s="413"/>
      <c r="E18" s="536"/>
    </row>
    <row r="19" spans="1:5" s="535" customFormat="1" ht="12" customHeight="1" thickBot="1">
      <c r="A19" s="482" t="s">
        <v>8</v>
      </c>
      <c r="B19" s="546" t="s">
        <v>553</v>
      </c>
      <c r="C19" s="414">
        <f>SUM(C20:C22)</f>
        <v>0</v>
      </c>
      <c r="D19" s="414">
        <f>SUM(D20:D22)</f>
        <v>0</v>
      </c>
      <c r="E19" s="552">
        <f>SUM(E20:E22)</f>
        <v>0</v>
      </c>
    </row>
    <row r="20" spans="1:5" s="535" customFormat="1" ht="12" customHeight="1">
      <c r="A20" s="558" t="s">
        <v>76</v>
      </c>
      <c r="B20" s="336" t="s">
        <v>312</v>
      </c>
      <c r="C20" s="411"/>
      <c r="D20" s="411"/>
      <c r="E20" s="93"/>
    </row>
    <row r="21" spans="1:5" s="535" customFormat="1" ht="12" customHeight="1">
      <c r="A21" s="558" t="s">
        <v>77</v>
      </c>
      <c r="B21" s="335" t="s">
        <v>554</v>
      </c>
      <c r="C21" s="411"/>
      <c r="D21" s="411"/>
      <c r="E21" s="93"/>
    </row>
    <row r="22" spans="1:5" s="535" customFormat="1" ht="12" customHeight="1">
      <c r="A22" s="558" t="s">
        <v>78</v>
      </c>
      <c r="B22" s="335" t="s">
        <v>555</v>
      </c>
      <c r="C22" s="411"/>
      <c r="D22" s="411"/>
      <c r="E22" s="93"/>
    </row>
    <row r="23" spans="1:5" s="535" customFormat="1" ht="12" customHeight="1" thickBot="1">
      <c r="A23" s="558" t="s">
        <v>79</v>
      </c>
      <c r="B23" s="335" t="s">
        <v>671</v>
      </c>
      <c r="C23" s="411"/>
      <c r="D23" s="411"/>
      <c r="E23" s="93"/>
    </row>
    <row r="24" spans="1:5" s="535" customFormat="1" ht="12" customHeight="1" thickBot="1">
      <c r="A24" s="545" t="s">
        <v>9</v>
      </c>
      <c r="B24" s="355" t="s">
        <v>123</v>
      </c>
      <c r="C24" s="42"/>
      <c r="D24" s="42"/>
      <c r="E24" s="551"/>
    </row>
    <row r="25" spans="1:5" s="535" customFormat="1" ht="12" customHeight="1" thickBot="1">
      <c r="A25" s="545" t="s">
        <v>10</v>
      </c>
      <c r="B25" s="355" t="s">
        <v>556</v>
      </c>
      <c r="C25" s="414">
        <f>SUM(C26:C27)</f>
        <v>0</v>
      </c>
      <c r="D25" s="414">
        <f>SUM(D26:D27)</f>
        <v>0</v>
      </c>
      <c r="E25" s="552">
        <f>SUM(E26:E27)</f>
        <v>0</v>
      </c>
    </row>
    <row r="26" spans="1:5" s="535" customFormat="1" ht="12" customHeight="1">
      <c r="A26" s="559" t="s">
        <v>325</v>
      </c>
      <c r="B26" s="560" t="s">
        <v>554</v>
      </c>
      <c r="C26" s="81"/>
      <c r="D26" s="81"/>
      <c r="E26" s="539"/>
    </row>
    <row r="27" spans="1:5" s="535" customFormat="1" ht="12" customHeight="1">
      <c r="A27" s="559" t="s">
        <v>326</v>
      </c>
      <c r="B27" s="561" t="s">
        <v>557</v>
      </c>
      <c r="C27" s="415"/>
      <c r="D27" s="415"/>
      <c r="E27" s="538"/>
    </row>
    <row r="28" spans="1:5" s="535" customFormat="1" ht="12" customHeight="1" thickBot="1">
      <c r="A28" s="558" t="s">
        <v>327</v>
      </c>
      <c r="B28" s="562" t="s">
        <v>672</v>
      </c>
      <c r="C28" s="542"/>
      <c r="D28" s="542"/>
      <c r="E28" s="537"/>
    </row>
    <row r="29" spans="1:5" s="535" customFormat="1" ht="12" customHeight="1" thickBot="1">
      <c r="A29" s="545" t="s">
        <v>11</v>
      </c>
      <c r="B29" s="355" t="s">
        <v>558</v>
      </c>
      <c r="C29" s="414">
        <f>SUM(C30:C32)</f>
        <v>0</v>
      </c>
      <c r="D29" s="414">
        <f>SUM(D30:D32)</f>
        <v>0</v>
      </c>
      <c r="E29" s="552">
        <f>SUM(E30:E32)</f>
        <v>0</v>
      </c>
    </row>
    <row r="30" spans="1:5" s="535" customFormat="1" ht="12" customHeight="1">
      <c r="A30" s="559" t="s">
        <v>63</v>
      </c>
      <c r="B30" s="560" t="s">
        <v>344</v>
      </c>
      <c r="C30" s="81"/>
      <c r="D30" s="81"/>
      <c r="E30" s="539"/>
    </row>
    <row r="31" spans="1:5" s="535" customFormat="1" ht="12" customHeight="1">
      <c r="A31" s="559" t="s">
        <v>64</v>
      </c>
      <c r="B31" s="561" t="s">
        <v>345</v>
      </c>
      <c r="C31" s="415"/>
      <c r="D31" s="415"/>
      <c r="E31" s="538"/>
    </row>
    <row r="32" spans="1:5" s="535" customFormat="1" ht="12" customHeight="1" thickBot="1">
      <c r="A32" s="558" t="s">
        <v>65</v>
      </c>
      <c r="B32" s="544" t="s">
        <v>347</v>
      </c>
      <c r="C32" s="542"/>
      <c r="D32" s="542"/>
      <c r="E32" s="537"/>
    </row>
    <row r="33" spans="1:5" s="535" customFormat="1" ht="12" customHeight="1" thickBot="1">
      <c r="A33" s="545" t="s">
        <v>12</v>
      </c>
      <c r="B33" s="355" t="s">
        <v>469</v>
      </c>
      <c r="C33" s="42"/>
      <c r="D33" s="42"/>
      <c r="E33" s="551"/>
    </row>
    <row r="34" spans="1:5" s="508" customFormat="1" ht="12" customHeight="1" thickBot="1">
      <c r="A34" s="545" t="s">
        <v>13</v>
      </c>
      <c r="B34" s="355" t="s">
        <v>559</v>
      </c>
      <c r="C34" s="42"/>
      <c r="D34" s="42"/>
      <c r="E34" s="551"/>
    </row>
    <row r="35" spans="1:5" s="508" customFormat="1" ht="12" customHeight="1" thickBot="1">
      <c r="A35" s="482" t="s">
        <v>14</v>
      </c>
      <c r="B35" s="355" t="s">
        <v>673</v>
      </c>
      <c r="C35" s="414">
        <f>+C8+C19+C24+C25+C29+C33+C34</f>
        <v>0</v>
      </c>
      <c r="D35" s="414">
        <f>+D8+D19+D24+D25+D29+D33+D34</f>
        <v>0</v>
      </c>
      <c r="E35" s="552">
        <f>+E8+E19+E24+E25+E29+E33+E34</f>
        <v>0</v>
      </c>
    </row>
    <row r="36" spans="1:5" s="508" customFormat="1" ht="12" customHeight="1" thickBot="1">
      <c r="A36" s="547" t="s">
        <v>15</v>
      </c>
      <c r="B36" s="355" t="s">
        <v>561</v>
      </c>
      <c r="C36" s="414">
        <f>+C37+C38+C39</f>
        <v>0</v>
      </c>
      <c r="D36" s="414">
        <f>+D37+D38+D39</f>
        <v>0</v>
      </c>
      <c r="E36" s="552">
        <f>+E37+E38+E39</f>
        <v>0</v>
      </c>
    </row>
    <row r="37" spans="1:5" s="508" customFormat="1" ht="12" customHeight="1">
      <c r="A37" s="559" t="s">
        <v>562</v>
      </c>
      <c r="B37" s="560" t="s">
        <v>162</v>
      </c>
      <c r="C37" s="81"/>
      <c r="D37" s="81"/>
      <c r="E37" s="539"/>
    </row>
    <row r="38" spans="1:5" s="535" customFormat="1" ht="12" customHeight="1">
      <c r="A38" s="559" t="s">
        <v>563</v>
      </c>
      <c r="B38" s="561" t="s">
        <v>3</v>
      </c>
      <c r="C38" s="415"/>
      <c r="D38" s="415"/>
      <c r="E38" s="538"/>
    </row>
    <row r="39" spans="1:5" s="535" customFormat="1" ht="12" customHeight="1" thickBot="1">
      <c r="A39" s="558" t="s">
        <v>564</v>
      </c>
      <c r="B39" s="544" t="s">
        <v>565</v>
      </c>
      <c r="C39" s="542"/>
      <c r="D39" s="542"/>
      <c r="E39" s="537"/>
    </row>
    <row r="40" spans="1:5" s="535" customFormat="1" ht="15" customHeight="1" thickBot="1">
      <c r="A40" s="547" t="s">
        <v>16</v>
      </c>
      <c r="B40" s="548" t="s">
        <v>566</v>
      </c>
      <c r="C40" s="87">
        <f>+C35+C36</f>
        <v>0</v>
      </c>
      <c r="D40" s="87">
        <f>+D35+D36</f>
        <v>0</v>
      </c>
      <c r="E40" s="553">
        <f>+E35+E36</f>
        <v>0</v>
      </c>
    </row>
    <row r="41" spans="1:5" s="535" customFormat="1" ht="15" customHeight="1">
      <c r="A41" s="490"/>
      <c r="B41" s="491"/>
      <c r="C41" s="506"/>
      <c r="D41" s="506"/>
      <c r="E41" s="506"/>
    </row>
    <row r="42" spans="1:5" ht="13.5" thickBot="1">
      <c r="A42" s="492"/>
      <c r="B42" s="493"/>
      <c r="C42" s="507"/>
      <c r="D42" s="507"/>
      <c r="E42" s="507"/>
    </row>
    <row r="43" spans="1:5" s="534" customFormat="1" ht="16.5" customHeight="1" thickBot="1">
      <c r="A43" s="739" t="s">
        <v>43</v>
      </c>
      <c r="B43" s="740"/>
      <c r="C43" s="740"/>
      <c r="D43" s="740"/>
      <c r="E43" s="741"/>
    </row>
    <row r="44" spans="1:5" s="310" customFormat="1" ht="12" customHeight="1" thickBot="1">
      <c r="A44" s="545" t="s">
        <v>7</v>
      </c>
      <c r="B44" s="355" t="s">
        <v>567</v>
      </c>
      <c r="C44" s="414">
        <f>SUM(C45:C49)</f>
        <v>0</v>
      </c>
      <c r="D44" s="414">
        <f>SUM(D45:D49)</f>
        <v>0</v>
      </c>
      <c r="E44" s="445">
        <f>SUM(E45:E49)</f>
        <v>0</v>
      </c>
    </row>
    <row r="45" spans="1:5" ht="12" customHeight="1">
      <c r="A45" s="558" t="s">
        <v>70</v>
      </c>
      <c r="B45" s="336" t="s">
        <v>37</v>
      </c>
      <c r="C45" s="81"/>
      <c r="D45" s="81"/>
      <c r="E45" s="440"/>
    </row>
    <row r="46" spans="1:5" ht="12" customHeight="1">
      <c r="A46" s="558" t="s">
        <v>71</v>
      </c>
      <c r="B46" s="335" t="s">
        <v>132</v>
      </c>
      <c r="C46" s="408"/>
      <c r="D46" s="408"/>
      <c r="E46" s="441"/>
    </row>
    <row r="47" spans="1:5" ht="12" customHeight="1">
      <c r="A47" s="558" t="s">
        <v>72</v>
      </c>
      <c r="B47" s="335" t="s">
        <v>99</v>
      </c>
      <c r="C47" s="408"/>
      <c r="D47" s="408"/>
      <c r="E47" s="441"/>
    </row>
    <row r="48" spans="1:5" ht="12" customHeight="1">
      <c r="A48" s="558" t="s">
        <v>73</v>
      </c>
      <c r="B48" s="335" t="s">
        <v>133</v>
      </c>
      <c r="C48" s="408"/>
      <c r="D48" s="408"/>
      <c r="E48" s="441"/>
    </row>
    <row r="49" spans="1:5" ht="12" customHeight="1" thickBot="1">
      <c r="A49" s="558" t="s">
        <v>106</v>
      </c>
      <c r="B49" s="335" t="s">
        <v>134</v>
      </c>
      <c r="C49" s="408"/>
      <c r="D49" s="408"/>
      <c r="E49" s="441"/>
    </row>
    <row r="50" spans="1:5" ht="12" customHeight="1" thickBot="1">
      <c r="A50" s="545" t="s">
        <v>8</v>
      </c>
      <c r="B50" s="355" t="s">
        <v>568</v>
      </c>
      <c r="C50" s="414">
        <f>SUM(C51:C53)</f>
        <v>0</v>
      </c>
      <c r="D50" s="414">
        <f>SUM(D51:D53)</f>
        <v>0</v>
      </c>
      <c r="E50" s="445">
        <f>SUM(E51:E53)</f>
        <v>0</v>
      </c>
    </row>
    <row r="51" spans="1:5" s="310" customFormat="1" ht="12" customHeight="1">
      <c r="A51" s="558" t="s">
        <v>76</v>
      </c>
      <c r="B51" s="336" t="s">
        <v>156</v>
      </c>
      <c r="C51" s="81"/>
      <c r="D51" s="81"/>
      <c r="E51" s="440"/>
    </row>
    <row r="52" spans="1:5" ht="12" customHeight="1">
      <c r="A52" s="558" t="s">
        <v>77</v>
      </c>
      <c r="B52" s="335" t="s">
        <v>136</v>
      </c>
      <c r="C52" s="408"/>
      <c r="D52" s="408"/>
      <c r="E52" s="441"/>
    </row>
    <row r="53" spans="1:5" ht="12" customHeight="1">
      <c r="A53" s="558" t="s">
        <v>78</v>
      </c>
      <c r="B53" s="335" t="s">
        <v>44</v>
      </c>
      <c r="C53" s="408"/>
      <c r="D53" s="408"/>
      <c r="E53" s="441"/>
    </row>
    <row r="54" spans="1:5" ht="12" customHeight="1" thickBot="1">
      <c r="A54" s="558" t="s">
        <v>79</v>
      </c>
      <c r="B54" s="335" t="s">
        <v>674</v>
      </c>
      <c r="C54" s="408"/>
      <c r="D54" s="408"/>
      <c r="E54" s="441"/>
    </row>
    <row r="55" spans="1:5" ht="12" customHeight="1" thickBot="1">
      <c r="A55" s="545" t="s">
        <v>9</v>
      </c>
      <c r="B55" s="549" t="s">
        <v>569</v>
      </c>
      <c r="C55" s="414">
        <f>+C44+C50</f>
        <v>0</v>
      </c>
      <c r="D55" s="414">
        <f>+D44+D50</f>
        <v>0</v>
      </c>
      <c r="E55" s="445">
        <f>+E44+E50</f>
        <v>0</v>
      </c>
    </row>
    <row r="56" spans="1:5" ht="13.5" thickBot="1">
      <c r="C56" s="554"/>
      <c r="D56" s="554"/>
      <c r="E56" s="554"/>
    </row>
    <row r="57" spans="1:5" ht="15" customHeight="1" thickBot="1">
      <c r="A57" s="635" t="s">
        <v>736</v>
      </c>
      <c r="B57" s="636"/>
      <c r="C57" s="91"/>
      <c r="D57" s="91"/>
      <c r="E57" s="543"/>
    </row>
    <row r="58" spans="1:5" ht="14.25" customHeight="1" thickBot="1">
      <c r="A58" s="637" t="s">
        <v>735</v>
      </c>
      <c r="B58" s="638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1" sqref="E1"/>
    </sheetView>
  </sheetViews>
  <sheetFormatPr defaultRowHeight="12.75"/>
  <cols>
    <col min="1" max="1" width="16" style="550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5" customFormat="1" ht="21" customHeight="1" thickBot="1">
      <c r="A1" s="484"/>
      <c r="B1" s="486"/>
      <c r="C1" s="531"/>
      <c r="D1" s="531"/>
      <c r="E1" s="618" t="str">
        <f>+CONCATENATE("7.4. melléklet a ……/",LEFT(ÖSSZEFÜGGÉSEK!A4,4)+1,". (……) önkormányzati rendelethez")</f>
        <v>7.4. melléklet a ……/2018. (……) önkormányzati rendelethez</v>
      </c>
    </row>
    <row r="2" spans="1:5" s="532" customFormat="1" ht="25.5" customHeight="1">
      <c r="A2" s="512" t="s">
        <v>145</v>
      </c>
      <c r="B2" s="742" t="s">
        <v>548</v>
      </c>
      <c r="C2" s="743"/>
      <c r="D2" s="744"/>
      <c r="E2" s="555" t="s">
        <v>47</v>
      </c>
    </row>
    <row r="3" spans="1:5" s="532" customFormat="1" ht="24.75" thickBot="1">
      <c r="A3" s="530" t="s">
        <v>549</v>
      </c>
      <c r="B3" s="745" t="s">
        <v>670</v>
      </c>
      <c r="C3" s="748"/>
      <c r="D3" s="749"/>
      <c r="E3" s="556" t="s">
        <v>49</v>
      </c>
    </row>
    <row r="4" spans="1:5" s="533" customFormat="1" ht="15.95" customHeight="1" thickBot="1">
      <c r="A4" s="487"/>
      <c r="B4" s="487"/>
      <c r="C4" s="488"/>
      <c r="D4" s="488"/>
      <c r="E4" s="488" t="str">
        <f>'7.3. sz. mell'!E4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08" customFormat="1" ht="12" customHeight="1" thickBot="1">
      <c r="A8" s="482" t="s">
        <v>7</v>
      </c>
      <c r="B8" s="546" t="s">
        <v>550</v>
      </c>
      <c r="C8" s="414">
        <f>SUM(C9:C18)</f>
        <v>0</v>
      </c>
      <c r="D8" s="414">
        <f>SUM(D9:D18)</f>
        <v>0</v>
      </c>
      <c r="E8" s="552">
        <f>SUM(E9:E18)</f>
        <v>0</v>
      </c>
    </row>
    <row r="9" spans="1:5" s="508" customFormat="1" ht="12" customHeight="1">
      <c r="A9" s="557" t="s">
        <v>70</v>
      </c>
      <c r="B9" s="337" t="s">
        <v>331</v>
      </c>
      <c r="C9" s="84"/>
      <c r="D9" s="84"/>
      <c r="E9" s="541"/>
    </row>
    <row r="10" spans="1:5" s="508" customFormat="1" ht="12" customHeight="1">
      <c r="A10" s="558" t="s">
        <v>71</v>
      </c>
      <c r="B10" s="335" t="s">
        <v>332</v>
      </c>
      <c r="C10" s="411"/>
      <c r="D10" s="411"/>
      <c r="E10" s="93"/>
    </row>
    <row r="11" spans="1:5" s="508" customFormat="1" ht="12" customHeight="1">
      <c r="A11" s="558" t="s">
        <v>72</v>
      </c>
      <c r="B11" s="335" t="s">
        <v>333</v>
      </c>
      <c r="C11" s="411"/>
      <c r="D11" s="411"/>
      <c r="E11" s="93"/>
    </row>
    <row r="12" spans="1:5" s="508" customFormat="1" ht="12" customHeight="1">
      <c r="A12" s="558" t="s">
        <v>73</v>
      </c>
      <c r="B12" s="335" t="s">
        <v>334</v>
      </c>
      <c r="C12" s="411"/>
      <c r="D12" s="411"/>
      <c r="E12" s="93"/>
    </row>
    <row r="13" spans="1:5" s="508" customFormat="1" ht="12" customHeight="1">
      <c r="A13" s="558" t="s">
        <v>106</v>
      </c>
      <c r="B13" s="335" t="s">
        <v>335</v>
      </c>
      <c r="C13" s="411"/>
      <c r="D13" s="411"/>
      <c r="E13" s="93"/>
    </row>
    <row r="14" spans="1:5" s="508" customFormat="1" ht="12" customHeight="1">
      <c r="A14" s="558" t="s">
        <v>74</v>
      </c>
      <c r="B14" s="335" t="s">
        <v>551</v>
      </c>
      <c r="C14" s="411"/>
      <c r="D14" s="411"/>
      <c r="E14" s="93"/>
    </row>
    <row r="15" spans="1:5" s="535" customFormat="1" ht="12" customHeight="1">
      <c r="A15" s="558" t="s">
        <v>75</v>
      </c>
      <c r="B15" s="334" t="s">
        <v>552</v>
      </c>
      <c r="C15" s="411"/>
      <c r="D15" s="411"/>
      <c r="E15" s="93"/>
    </row>
    <row r="16" spans="1:5" s="535" customFormat="1" ht="12" customHeight="1">
      <c r="A16" s="558" t="s">
        <v>83</v>
      </c>
      <c r="B16" s="335" t="s">
        <v>338</v>
      </c>
      <c r="C16" s="85"/>
      <c r="D16" s="85"/>
      <c r="E16" s="540"/>
    </row>
    <row r="17" spans="1:5" s="508" customFormat="1" ht="12" customHeight="1">
      <c r="A17" s="558" t="s">
        <v>84</v>
      </c>
      <c r="B17" s="335" t="s">
        <v>340</v>
      </c>
      <c r="C17" s="411"/>
      <c r="D17" s="411"/>
      <c r="E17" s="93"/>
    </row>
    <row r="18" spans="1:5" s="535" customFormat="1" ht="12" customHeight="1" thickBot="1">
      <c r="A18" s="558" t="s">
        <v>85</v>
      </c>
      <c r="B18" s="334" t="s">
        <v>342</v>
      </c>
      <c r="C18" s="413"/>
      <c r="D18" s="413"/>
      <c r="E18" s="536"/>
    </row>
    <row r="19" spans="1:5" s="535" customFormat="1" ht="12" customHeight="1" thickBot="1">
      <c r="A19" s="482" t="s">
        <v>8</v>
      </c>
      <c r="B19" s="546" t="s">
        <v>553</v>
      </c>
      <c r="C19" s="414">
        <f>SUM(C20:C22)</f>
        <v>0</v>
      </c>
      <c r="D19" s="414">
        <f>SUM(D20:D22)</f>
        <v>0</v>
      </c>
      <c r="E19" s="552">
        <f>SUM(E20:E22)</f>
        <v>0</v>
      </c>
    </row>
    <row r="20" spans="1:5" s="535" customFormat="1" ht="12" customHeight="1">
      <c r="A20" s="558" t="s">
        <v>76</v>
      </c>
      <c r="B20" s="336" t="s">
        <v>312</v>
      </c>
      <c r="C20" s="411"/>
      <c r="D20" s="411"/>
      <c r="E20" s="93"/>
    </row>
    <row r="21" spans="1:5" s="535" customFormat="1" ht="12" customHeight="1">
      <c r="A21" s="558" t="s">
        <v>77</v>
      </c>
      <c r="B21" s="335" t="s">
        <v>554</v>
      </c>
      <c r="C21" s="411"/>
      <c r="D21" s="411"/>
      <c r="E21" s="93"/>
    </row>
    <row r="22" spans="1:5" s="535" customFormat="1" ht="12" customHeight="1">
      <c r="A22" s="558" t="s">
        <v>78</v>
      </c>
      <c r="B22" s="335" t="s">
        <v>555</v>
      </c>
      <c r="C22" s="411"/>
      <c r="D22" s="411"/>
      <c r="E22" s="93"/>
    </row>
    <row r="23" spans="1:5" s="535" customFormat="1" ht="12" customHeight="1" thickBot="1">
      <c r="A23" s="558" t="s">
        <v>79</v>
      </c>
      <c r="B23" s="335" t="s">
        <v>671</v>
      </c>
      <c r="C23" s="411"/>
      <c r="D23" s="411"/>
      <c r="E23" s="93"/>
    </row>
    <row r="24" spans="1:5" s="535" customFormat="1" ht="12" customHeight="1" thickBot="1">
      <c r="A24" s="545" t="s">
        <v>9</v>
      </c>
      <c r="B24" s="355" t="s">
        <v>123</v>
      </c>
      <c r="C24" s="42"/>
      <c r="D24" s="42"/>
      <c r="E24" s="551"/>
    </row>
    <row r="25" spans="1:5" s="535" customFormat="1" ht="12" customHeight="1" thickBot="1">
      <c r="A25" s="545" t="s">
        <v>10</v>
      </c>
      <c r="B25" s="355" t="s">
        <v>556</v>
      </c>
      <c r="C25" s="414">
        <f>SUM(C26:C27)</f>
        <v>0</v>
      </c>
      <c r="D25" s="414">
        <f>SUM(D26:D27)</f>
        <v>0</v>
      </c>
      <c r="E25" s="552">
        <f>SUM(E26:E27)</f>
        <v>0</v>
      </c>
    </row>
    <row r="26" spans="1:5" s="535" customFormat="1" ht="12" customHeight="1">
      <c r="A26" s="559" t="s">
        <v>325</v>
      </c>
      <c r="B26" s="560" t="s">
        <v>554</v>
      </c>
      <c r="C26" s="81"/>
      <c r="D26" s="81"/>
      <c r="E26" s="539"/>
    </row>
    <row r="27" spans="1:5" s="535" customFormat="1" ht="12" customHeight="1">
      <c r="A27" s="559" t="s">
        <v>326</v>
      </c>
      <c r="B27" s="561" t="s">
        <v>557</v>
      </c>
      <c r="C27" s="415"/>
      <c r="D27" s="415"/>
      <c r="E27" s="538"/>
    </row>
    <row r="28" spans="1:5" s="535" customFormat="1" ht="12" customHeight="1" thickBot="1">
      <c r="A28" s="558" t="s">
        <v>327</v>
      </c>
      <c r="B28" s="562" t="s">
        <v>672</v>
      </c>
      <c r="C28" s="542"/>
      <c r="D28" s="542"/>
      <c r="E28" s="537"/>
    </row>
    <row r="29" spans="1:5" s="535" customFormat="1" ht="12" customHeight="1" thickBot="1">
      <c r="A29" s="545" t="s">
        <v>11</v>
      </c>
      <c r="B29" s="355" t="s">
        <v>558</v>
      </c>
      <c r="C29" s="414">
        <f>SUM(C30:C32)</f>
        <v>0</v>
      </c>
      <c r="D29" s="414">
        <f>SUM(D30:D32)</f>
        <v>0</v>
      </c>
      <c r="E29" s="552">
        <f>SUM(E30:E32)</f>
        <v>0</v>
      </c>
    </row>
    <row r="30" spans="1:5" s="535" customFormat="1" ht="12" customHeight="1">
      <c r="A30" s="559" t="s">
        <v>63</v>
      </c>
      <c r="B30" s="560" t="s">
        <v>344</v>
      </c>
      <c r="C30" s="81"/>
      <c r="D30" s="81"/>
      <c r="E30" s="539"/>
    </row>
    <row r="31" spans="1:5" s="535" customFormat="1" ht="12" customHeight="1">
      <c r="A31" s="559" t="s">
        <v>64</v>
      </c>
      <c r="B31" s="561" t="s">
        <v>345</v>
      </c>
      <c r="C31" s="415"/>
      <c r="D31" s="415"/>
      <c r="E31" s="538"/>
    </row>
    <row r="32" spans="1:5" s="535" customFormat="1" ht="12" customHeight="1" thickBot="1">
      <c r="A32" s="558" t="s">
        <v>65</v>
      </c>
      <c r="B32" s="544" t="s">
        <v>347</v>
      </c>
      <c r="C32" s="542"/>
      <c r="D32" s="542"/>
      <c r="E32" s="537"/>
    </row>
    <row r="33" spans="1:5" s="535" customFormat="1" ht="12" customHeight="1" thickBot="1">
      <c r="A33" s="545" t="s">
        <v>12</v>
      </c>
      <c r="B33" s="355" t="s">
        <v>469</v>
      </c>
      <c r="C33" s="42"/>
      <c r="D33" s="42"/>
      <c r="E33" s="551"/>
    </row>
    <row r="34" spans="1:5" s="508" customFormat="1" ht="12" customHeight="1" thickBot="1">
      <c r="A34" s="545" t="s">
        <v>13</v>
      </c>
      <c r="B34" s="355" t="s">
        <v>559</v>
      </c>
      <c r="C34" s="42"/>
      <c r="D34" s="42"/>
      <c r="E34" s="551"/>
    </row>
    <row r="35" spans="1:5" s="508" customFormat="1" ht="12" customHeight="1" thickBot="1">
      <c r="A35" s="482" t="s">
        <v>14</v>
      </c>
      <c r="B35" s="355" t="s">
        <v>673</v>
      </c>
      <c r="C35" s="414">
        <f>+C8+C19+C24+C25+C29+C33+C34</f>
        <v>0</v>
      </c>
      <c r="D35" s="414">
        <f>+D8+D19+D24+D25+D29+D33+D34</f>
        <v>0</v>
      </c>
      <c r="E35" s="552">
        <f>+E8+E19+E24+E25+E29+E33+E34</f>
        <v>0</v>
      </c>
    </row>
    <row r="36" spans="1:5" s="508" customFormat="1" ht="12" customHeight="1" thickBot="1">
      <c r="A36" s="547" t="s">
        <v>15</v>
      </c>
      <c r="B36" s="355" t="s">
        <v>561</v>
      </c>
      <c r="C36" s="414">
        <f>+C37+C38+C39</f>
        <v>0</v>
      </c>
      <c r="D36" s="414">
        <f>+D37+D38+D39</f>
        <v>0</v>
      </c>
      <c r="E36" s="552">
        <f>+E37+E38+E39</f>
        <v>0</v>
      </c>
    </row>
    <row r="37" spans="1:5" s="508" customFormat="1" ht="12" customHeight="1">
      <c r="A37" s="559" t="s">
        <v>562</v>
      </c>
      <c r="B37" s="560" t="s">
        <v>162</v>
      </c>
      <c r="C37" s="81"/>
      <c r="D37" s="81"/>
      <c r="E37" s="539"/>
    </row>
    <row r="38" spans="1:5" s="535" customFormat="1" ht="12" customHeight="1">
      <c r="A38" s="559" t="s">
        <v>563</v>
      </c>
      <c r="B38" s="561" t="s">
        <v>3</v>
      </c>
      <c r="C38" s="415"/>
      <c r="D38" s="415"/>
      <c r="E38" s="538"/>
    </row>
    <row r="39" spans="1:5" s="535" customFormat="1" ht="12" customHeight="1" thickBot="1">
      <c r="A39" s="558" t="s">
        <v>564</v>
      </c>
      <c r="B39" s="544" t="s">
        <v>565</v>
      </c>
      <c r="C39" s="542"/>
      <c r="D39" s="542"/>
      <c r="E39" s="537"/>
    </row>
    <row r="40" spans="1:5" s="535" customFormat="1" ht="15" customHeight="1" thickBot="1">
      <c r="A40" s="547" t="s">
        <v>16</v>
      </c>
      <c r="B40" s="548" t="s">
        <v>566</v>
      </c>
      <c r="C40" s="87">
        <f>+C35+C36</f>
        <v>0</v>
      </c>
      <c r="D40" s="87">
        <f>+D35+D36</f>
        <v>0</v>
      </c>
      <c r="E40" s="553">
        <f>+E35+E36</f>
        <v>0</v>
      </c>
    </row>
    <row r="41" spans="1:5" s="535" customFormat="1" ht="15" customHeight="1">
      <c r="A41" s="490"/>
      <c r="B41" s="491"/>
      <c r="C41" s="506"/>
      <c r="D41" s="506"/>
      <c r="E41" s="506"/>
    </row>
    <row r="42" spans="1:5" ht="13.5" thickBot="1">
      <c r="A42" s="492"/>
      <c r="B42" s="493"/>
      <c r="C42" s="507"/>
      <c r="D42" s="507"/>
      <c r="E42" s="507"/>
    </row>
    <row r="43" spans="1:5" s="534" customFormat="1" ht="16.5" customHeight="1" thickBot="1">
      <c r="A43" s="739" t="s">
        <v>43</v>
      </c>
      <c r="B43" s="740"/>
      <c r="C43" s="740"/>
      <c r="D43" s="740"/>
      <c r="E43" s="741"/>
    </row>
    <row r="44" spans="1:5" s="310" customFormat="1" ht="12" customHeight="1" thickBot="1">
      <c r="A44" s="545" t="s">
        <v>7</v>
      </c>
      <c r="B44" s="355" t="s">
        <v>567</v>
      </c>
      <c r="C44" s="414">
        <f>SUM(C45:C49)</f>
        <v>0</v>
      </c>
      <c r="D44" s="414">
        <f>SUM(D45:D49)</f>
        <v>0</v>
      </c>
      <c r="E44" s="445">
        <f>SUM(E45:E49)</f>
        <v>0</v>
      </c>
    </row>
    <row r="45" spans="1:5" ht="12" customHeight="1">
      <c r="A45" s="558" t="s">
        <v>70</v>
      </c>
      <c r="B45" s="336" t="s">
        <v>37</v>
      </c>
      <c r="C45" s="81"/>
      <c r="D45" s="81"/>
      <c r="E45" s="440"/>
    </row>
    <row r="46" spans="1:5" ht="12" customHeight="1">
      <c r="A46" s="558" t="s">
        <v>71</v>
      </c>
      <c r="B46" s="335" t="s">
        <v>132</v>
      </c>
      <c r="C46" s="408"/>
      <c r="D46" s="408"/>
      <c r="E46" s="441"/>
    </row>
    <row r="47" spans="1:5" ht="12" customHeight="1">
      <c r="A47" s="558" t="s">
        <v>72</v>
      </c>
      <c r="B47" s="335" t="s">
        <v>99</v>
      </c>
      <c r="C47" s="408"/>
      <c r="D47" s="408"/>
      <c r="E47" s="441"/>
    </row>
    <row r="48" spans="1:5" ht="12" customHeight="1">
      <c r="A48" s="558" t="s">
        <v>73</v>
      </c>
      <c r="B48" s="335" t="s">
        <v>133</v>
      </c>
      <c r="C48" s="408"/>
      <c r="D48" s="408"/>
      <c r="E48" s="441"/>
    </row>
    <row r="49" spans="1:5" ht="12" customHeight="1" thickBot="1">
      <c r="A49" s="558" t="s">
        <v>106</v>
      </c>
      <c r="B49" s="335" t="s">
        <v>134</v>
      </c>
      <c r="C49" s="408"/>
      <c r="D49" s="408"/>
      <c r="E49" s="441"/>
    </row>
    <row r="50" spans="1:5" ht="12" customHeight="1" thickBot="1">
      <c r="A50" s="545" t="s">
        <v>8</v>
      </c>
      <c r="B50" s="355" t="s">
        <v>568</v>
      </c>
      <c r="C50" s="414">
        <f>SUM(C51:C53)</f>
        <v>0</v>
      </c>
      <c r="D50" s="414">
        <f>SUM(D51:D53)</f>
        <v>0</v>
      </c>
      <c r="E50" s="445">
        <f>SUM(E51:E53)</f>
        <v>0</v>
      </c>
    </row>
    <row r="51" spans="1:5" s="310" customFormat="1" ht="12" customHeight="1">
      <c r="A51" s="558" t="s">
        <v>76</v>
      </c>
      <c r="B51" s="336" t="s">
        <v>156</v>
      </c>
      <c r="C51" s="81"/>
      <c r="D51" s="81"/>
      <c r="E51" s="440"/>
    </row>
    <row r="52" spans="1:5" ht="12" customHeight="1">
      <c r="A52" s="558" t="s">
        <v>77</v>
      </c>
      <c r="B52" s="335" t="s">
        <v>136</v>
      </c>
      <c r="C52" s="408"/>
      <c r="D52" s="408"/>
      <c r="E52" s="441"/>
    </row>
    <row r="53" spans="1:5" ht="12" customHeight="1">
      <c r="A53" s="558" t="s">
        <v>78</v>
      </c>
      <c r="B53" s="335" t="s">
        <v>44</v>
      </c>
      <c r="C53" s="408"/>
      <c r="D53" s="408"/>
      <c r="E53" s="441"/>
    </row>
    <row r="54" spans="1:5" ht="12" customHeight="1" thickBot="1">
      <c r="A54" s="558" t="s">
        <v>79</v>
      </c>
      <c r="B54" s="335" t="s">
        <v>674</v>
      </c>
      <c r="C54" s="408"/>
      <c r="D54" s="408"/>
      <c r="E54" s="441"/>
    </row>
    <row r="55" spans="1:5" ht="12" customHeight="1" thickBot="1">
      <c r="A55" s="545" t="s">
        <v>9</v>
      </c>
      <c r="B55" s="549" t="s">
        <v>569</v>
      </c>
      <c r="C55" s="414">
        <f>+C44+C50</f>
        <v>0</v>
      </c>
      <c r="D55" s="414">
        <f>+D44+D50</f>
        <v>0</v>
      </c>
      <c r="E55" s="445">
        <f>+E44+E50</f>
        <v>0</v>
      </c>
    </row>
    <row r="56" spans="1:5" ht="13.5" thickBot="1">
      <c r="C56" s="554"/>
      <c r="D56" s="554"/>
      <c r="E56" s="554"/>
    </row>
    <row r="57" spans="1:5" ht="15" customHeight="1" thickBot="1">
      <c r="A57" s="635" t="s">
        <v>736</v>
      </c>
      <c r="B57" s="636"/>
      <c r="C57" s="91"/>
      <c r="D57" s="91"/>
      <c r="E57" s="543"/>
    </row>
    <row r="58" spans="1:5" ht="14.25" customHeight="1" thickBot="1">
      <c r="A58" s="637" t="s">
        <v>735</v>
      </c>
      <c r="B58" s="638"/>
      <c r="C58" s="91"/>
      <c r="D58" s="91"/>
      <c r="E58" s="543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2"/>
  <sheetViews>
    <sheetView view="pageLayout" topLeftCell="B1" zoomScaleNormal="130" zoomScaleSheetLayoutView="100" workbookViewId="0">
      <selection activeCell="H11" sqref="H11"/>
    </sheetView>
  </sheetViews>
  <sheetFormatPr defaultRowHeight="15.75"/>
  <cols>
    <col min="1" max="1" width="9.5" style="376" customWidth="1"/>
    <col min="2" max="2" width="60.83203125" style="376" customWidth="1"/>
    <col min="3" max="5" width="15.83203125" style="377" customWidth="1"/>
    <col min="6" max="16384" width="9.33203125" style="387"/>
  </cols>
  <sheetData>
    <row r="1" spans="1:5" ht="15.95" customHeight="1">
      <c r="A1" s="702" t="s">
        <v>4</v>
      </c>
      <c r="B1" s="702"/>
      <c r="C1" s="702"/>
      <c r="D1" s="702"/>
      <c r="E1" s="702"/>
    </row>
    <row r="2" spans="1:5" ht="15.95" customHeight="1" thickBot="1">
      <c r="A2" s="46" t="s">
        <v>110</v>
      </c>
      <c r="B2" s="46"/>
      <c r="C2" s="374"/>
      <c r="D2" s="374"/>
      <c r="E2" s="374" t="s">
        <v>737</v>
      </c>
    </row>
    <row r="3" spans="1:5" ht="15.95" customHeight="1">
      <c r="A3" s="703" t="s">
        <v>58</v>
      </c>
      <c r="B3" s="705" t="s">
        <v>6</v>
      </c>
      <c r="C3" s="707" t="str">
        <f>+CONCATENATE(LEFT(ÖSSZEFÜGGÉSEK!A4,4),". évi")</f>
        <v>2017. évi</v>
      </c>
      <c r="D3" s="707"/>
      <c r="E3" s="708"/>
    </row>
    <row r="4" spans="1:5" ht="38.1" customHeight="1" thickBot="1">
      <c r="A4" s="704"/>
      <c r="B4" s="706"/>
      <c r="C4" s="48" t="s">
        <v>174</v>
      </c>
      <c r="D4" s="48" t="s">
        <v>179</v>
      </c>
      <c r="E4" s="49" t="s">
        <v>180</v>
      </c>
    </row>
    <row r="5" spans="1:5" s="388" customFormat="1" ht="12" customHeight="1" thickBot="1">
      <c r="A5" s="352" t="s">
        <v>409</v>
      </c>
      <c r="B5" s="353" t="s">
        <v>410</v>
      </c>
      <c r="C5" s="353" t="s">
        <v>411</v>
      </c>
      <c r="D5" s="353" t="s">
        <v>412</v>
      </c>
      <c r="E5" s="399" t="s">
        <v>413</v>
      </c>
    </row>
    <row r="6" spans="1:5" s="389" customFormat="1" ht="12" customHeight="1" thickBot="1">
      <c r="A6" s="347" t="s">
        <v>7</v>
      </c>
      <c r="B6" s="348" t="s">
        <v>304</v>
      </c>
      <c r="C6" s="379">
        <f>SUM(C7:C12)</f>
        <v>12970325</v>
      </c>
      <c r="D6" s="379">
        <f>SUM(D7:D13)</f>
        <v>17000182</v>
      </c>
      <c r="E6" s="362">
        <f>SUM(E7:E13)</f>
        <v>17000182</v>
      </c>
    </row>
    <row r="7" spans="1:5" s="389" customFormat="1" ht="12" customHeight="1">
      <c r="A7" s="342" t="s">
        <v>70</v>
      </c>
      <c r="B7" s="390" t="s">
        <v>305</v>
      </c>
      <c r="C7" s="381">
        <v>8923205</v>
      </c>
      <c r="D7" s="381">
        <v>9923205</v>
      </c>
      <c r="E7" s="364">
        <v>9923205</v>
      </c>
    </row>
    <row r="8" spans="1:5" s="389" customFormat="1" ht="12" customHeight="1">
      <c r="A8" s="341" t="s">
        <v>71</v>
      </c>
      <c r="B8" s="391" t="s">
        <v>306</v>
      </c>
      <c r="C8" s="380"/>
      <c r="D8" s="380"/>
      <c r="E8" s="363"/>
    </row>
    <row r="9" spans="1:5" s="389" customFormat="1" ht="12" customHeight="1">
      <c r="A9" s="341" t="s">
        <v>72</v>
      </c>
      <c r="B9" s="391" t="s">
        <v>307</v>
      </c>
      <c r="C9" s="380">
        <v>2847120</v>
      </c>
      <c r="D9" s="380">
        <v>4238457</v>
      </c>
      <c r="E9" s="363">
        <v>4238457</v>
      </c>
    </row>
    <row r="10" spans="1:5" s="389" customFormat="1" ht="12" customHeight="1">
      <c r="A10" s="341" t="s">
        <v>73</v>
      </c>
      <c r="B10" s="391" t="s">
        <v>308</v>
      </c>
      <c r="C10" s="380">
        <v>1200000</v>
      </c>
      <c r="D10" s="380">
        <v>1200000</v>
      </c>
      <c r="E10" s="363">
        <v>1200000</v>
      </c>
    </row>
    <row r="11" spans="1:5" s="389" customFormat="1" ht="12" customHeight="1">
      <c r="A11" s="341" t="s">
        <v>106</v>
      </c>
      <c r="B11" s="391" t="s">
        <v>309</v>
      </c>
      <c r="C11" s="380"/>
      <c r="D11" s="380"/>
      <c r="E11" s="363"/>
    </row>
    <row r="12" spans="1:5" s="389" customFormat="1" ht="12" customHeight="1">
      <c r="A12" s="343" t="s">
        <v>74</v>
      </c>
      <c r="B12" s="392" t="s">
        <v>310</v>
      </c>
      <c r="C12" s="382"/>
      <c r="D12" s="382">
        <v>1626550</v>
      </c>
      <c r="E12" s="365">
        <v>1626550</v>
      </c>
    </row>
    <row r="13" spans="1:5" s="389" customFormat="1" ht="12" customHeight="1" thickBot="1">
      <c r="A13" s="340" t="s">
        <v>746</v>
      </c>
      <c r="B13" s="696" t="s">
        <v>747</v>
      </c>
      <c r="C13" s="697"/>
      <c r="D13" s="697">
        <v>11970</v>
      </c>
      <c r="E13" s="698">
        <v>11970</v>
      </c>
    </row>
    <row r="14" spans="1:5" s="389" customFormat="1" ht="12" customHeight="1" thickBot="1">
      <c r="A14" s="347" t="s">
        <v>8</v>
      </c>
      <c r="B14" s="369" t="s">
        <v>311</v>
      </c>
      <c r="C14" s="379">
        <f>SUM(C15:C19)</f>
        <v>964000</v>
      </c>
      <c r="D14" s="379">
        <f>SUM(D15:D19)</f>
        <v>15095077</v>
      </c>
      <c r="E14" s="362">
        <f>SUM(E15:E19)</f>
        <v>15095077</v>
      </c>
    </row>
    <row r="15" spans="1:5" s="389" customFormat="1" ht="12" customHeight="1">
      <c r="A15" s="342" t="s">
        <v>76</v>
      </c>
      <c r="B15" s="390" t="s">
        <v>312</v>
      </c>
      <c r="C15" s="381"/>
      <c r="D15" s="381"/>
      <c r="E15" s="364"/>
    </row>
    <row r="16" spans="1:5" s="389" customFormat="1" ht="12" customHeight="1">
      <c r="A16" s="341" t="s">
        <v>77</v>
      </c>
      <c r="B16" s="391" t="s">
        <v>313</v>
      </c>
      <c r="C16" s="380"/>
      <c r="D16" s="380"/>
      <c r="E16" s="363"/>
    </row>
    <row r="17" spans="1:5" s="389" customFormat="1" ht="12" customHeight="1">
      <c r="A17" s="341" t="s">
        <v>78</v>
      </c>
      <c r="B17" s="391" t="s">
        <v>314</v>
      </c>
      <c r="C17" s="380"/>
      <c r="D17" s="380"/>
      <c r="E17" s="363"/>
    </row>
    <row r="18" spans="1:5" s="389" customFormat="1" ht="12" customHeight="1">
      <c r="A18" s="341" t="s">
        <v>79</v>
      </c>
      <c r="B18" s="391" t="s">
        <v>315</v>
      </c>
      <c r="C18" s="380"/>
      <c r="D18" s="380"/>
      <c r="E18" s="363"/>
    </row>
    <row r="19" spans="1:5" s="389" customFormat="1" ht="12" customHeight="1">
      <c r="A19" s="341" t="s">
        <v>80</v>
      </c>
      <c r="B19" s="391" t="s">
        <v>316</v>
      </c>
      <c r="C19" s="380">
        <v>964000</v>
      </c>
      <c r="D19" s="380">
        <v>15095077</v>
      </c>
      <c r="E19" s="363">
        <v>15095077</v>
      </c>
    </row>
    <row r="20" spans="1:5" s="389" customFormat="1" ht="12" customHeight="1" thickBot="1">
      <c r="A20" s="343" t="s">
        <v>87</v>
      </c>
      <c r="B20" s="392" t="s">
        <v>317</v>
      </c>
      <c r="C20" s="382"/>
      <c r="D20" s="382"/>
      <c r="E20" s="365"/>
    </row>
    <row r="21" spans="1:5" s="389" customFormat="1" ht="12" customHeight="1" thickBot="1">
      <c r="A21" s="347" t="s">
        <v>9</v>
      </c>
      <c r="B21" s="348" t="s">
        <v>318</v>
      </c>
      <c r="C21" s="379">
        <f>SUM(C22:C26)</f>
        <v>0</v>
      </c>
      <c r="D21" s="379">
        <f>SUM(D22:D26)</f>
        <v>750000</v>
      </c>
      <c r="E21" s="362">
        <f>SUM(E22:E26)</f>
        <v>750000</v>
      </c>
    </row>
    <row r="22" spans="1:5" s="389" customFormat="1" ht="12" customHeight="1">
      <c r="A22" s="342" t="s">
        <v>59</v>
      </c>
      <c r="B22" s="390" t="s">
        <v>319</v>
      </c>
      <c r="C22" s="381"/>
      <c r="D22" s="381">
        <v>750000</v>
      </c>
      <c r="E22" s="364">
        <v>750000</v>
      </c>
    </row>
    <row r="23" spans="1:5" s="389" customFormat="1" ht="12" customHeight="1">
      <c r="A23" s="341" t="s">
        <v>60</v>
      </c>
      <c r="B23" s="391" t="s">
        <v>320</v>
      </c>
      <c r="C23" s="380"/>
      <c r="D23" s="380"/>
      <c r="E23" s="363"/>
    </row>
    <row r="24" spans="1:5" s="389" customFormat="1" ht="12" customHeight="1">
      <c r="A24" s="341" t="s">
        <v>61</v>
      </c>
      <c r="B24" s="391" t="s">
        <v>321</v>
      </c>
      <c r="C24" s="380"/>
      <c r="D24" s="380"/>
      <c r="E24" s="363"/>
    </row>
    <row r="25" spans="1:5" s="389" customFormat="1" ht="12" customHeight="1">
      <c r="A25" s="341" t="s">
        <v>62</v>
      </c>
      <c r="B25" s="391" t="s">
        <v>322</v>
      </c>
      <c r="C25" s="380"/>
      <c r="D25" s="380"/>
      <c r="E25" s="363"/>
    </row>
    <row r="26" spans="1:5" s="389" customFormat="1" ht="12" customHeight="1">
      <c r="A26" s="341" t="s">
        <v>120</v>
      </c>
      <c r="B26" s="391" t="s">
        <v>323</v>
      </c>
      <c r="C26" s="380"/>
      <c r="D26" s="380"/>
      <c r="E26" s="363"/>
    </row>
    <row r="27" spans="1:5" s="389" customFormat="1" ht="12" customHeight="1" thickBot="1">
      <c r="A27" s="343" t="s">
        <v>121</v>
      </c>
      <c r="B27" s="371" t="s">
        <v>324</v>
      </c>
      <c r="C27" s="382"/>
      <c r="D27" s="382"/>
      <c r="E27" s="365"/>
    </row>
    <row r="28" spans="1:5" s="389" customFormat="1" ht="12" customHeight="1" thickBot="1">
      <c r="A28" s="347" t="s">
        <v>122</v>
      </c>
      <c r="B28" s="348" t="s">
        <v>725</v>
      </c>
      <c r="C28" s="385">
        <f>SUM(C29:C34)</f>
        <v>1320000</v>
      </c>
      <c r="D28" s="385">
        <f>SUM(D29:D34)</f>
        <v>1320000</v>
      </c>
      <c r="E28" s="398">
        <f>SUM(E29:E34)</f>
        <v>2658590</v>
      </c>
    </row>
    <row r="29" spans="1:5" s="389" customFormat="1" ht="12" customHeight="1">
      <c r="A29" s="342" t="s">
        <v>325</v>
      </c>
      <c r="B29" s="390" t="s">
        <v>729</v>
      </c>
      <c r="C29" s="381"/>
      <c r="D29" s="381">
        <v>0</v>
      </c>
      <c r="E29" s="364">
        <v>177750</v>
      </c>
    </row>
    <row r="30" spans="1:5" s="389" customFormat="1" ht="12" customHeight="1">
      <c r="A30" s="341" t="s">
        <v>326</v>
      </c>
      <c r="B30" s="391" t="s">
        <v>748</v>
      </c>
      <c r="C30" s="380"/>
      <c r="D30" s="380"/>
      <c r="E30" s="363">
        <v>0</v>
      </c>
    </row>
    <row r="31" spans="1:5" s="389" customFormat="1" ht="12" customHeight="1">
      <c r="A31" s="341" t="s">
        <v>327</v>
      </c>
      <c r="B31" s="391" t="s">
        <v>731</v>
      </c>
      <c r="C31" s="380">
        <v>1000000</v>
      </c>
      <c r="D31" s="380">
        <v>1000000</v>
      </c>
      <c r="E31" s="363">
        <v>2215550</v>
      </c>
    </row>
    <row r="32" spans="1:5" s="389" customFormat="1" ht="12" customHeight="1">
      <c r="A32" s="341" t="s">
        <v>726</v>
      </c>
      <c r="B32" s="391" t="s">
        <v>732</v>
      </c>
      <c r="C32" s="380"/>
      <c r="D32" s="380"/>
      <c r="E32" s="363"/>
    </row>
    <row r="33" spans="1:5" s="389" customFormat="1" ht="12" customHeight="1">
      <c r="A33" s="341" t="s">
        <v>727</v>
      </c>
      <c r="B33" s="391" t="s">
        <v>749</v>
      </c>
      <c r="C33" s="380">
        <v>200000</v>
      </c>
      <c r="D33" s="380">
        <v>200000</v>
      </c>
      <c r="E33" s="363">
        <v>224214</v>
      </c>
    </row>
    <row r="34" spans="1:5" s="389" customFormat="1" ht="12" customHeight="1" thickBot="1">
      <c r="A34" s="343" t="s">
        <v>728</v>
      </c>
      <c r="B34" s="371" t="s">
        <v>329</v>
      </c>
      <c r="C34" s="382">
        <v>120000</v>
      </c>
      <c r="D34" s="382">
        <v>120000</v>
      </c>
      <c r="E34" s="365">
        <v>41076</v>
      </c>
    </row>
    <row r="35" spans="1:5" s="389" customFormat="1" ht="12" customHeight="1" thickBot="1">
      <c r="A35" s="347" t="s">
        <v>11</v>
      </c>
      <c r="B35" s="348" t="s">
        <v>330</v>
      </c>
      <c r="C35" s="379">
        <f>SUM(C36:C45)</f>
        <v>566000</v>
      </c>
      <c r="D35" s="379">
        <f>SUM(D36:D45)</f>
        <v>1053373</v>
      </c>
      <c r="E35" s="362">
        <f>SUM(E36:E45)</f>
        <v>905708</v>
      </c>
    </row>
    <row r="36" spans="1:5" s="389" customFormat="1" ht="12" customHeight="1">
      <c r="A36" s="342" t="s">
        <v>63</v>
      </c>
      <c r="B36" s="390" t="s">
        <v>331</v>
      </c>
      <c r="C36" s="381"/>
      <c r="D36" s="381"/>
      <c r="E36" s="364"/>
    </row>
    <row r="37" spans="1:5" s="389" customFormat="1" ht="12" customHeight="1">
      <c r="A37" s="341" t="s">
        <v>64</v>
      </c>
      <c r="B37" s="391" t="s">
        <v>332</v>
      </c>
      <c r="C37" s="380"/>
      <c r="D37" s="380">
        <v>362920</v>
      </c>
      <c r="E37" s="363">
        <v>362920</v>
      </c>
    </row>
    <row r="38" spans="1:5" s="389" customFormat="1" ht="12" customHeight="1">
      <c r="A38" s="341" t="s">
        <v>65</v>
      </c>
      <c r="B38" s="391" t="s">
        <v>333</v>
      </c>
      <c r="C38" s="380">
        <v>561000</v>
      </c>
      <c r="D38" s="380">
        <v>570477</v>
      </c>
      <c r="E38" s="363">
        <v>128555</v>
      </c>
    </row>
    <row r="39" spans="1:5" s="389" customFormat="1" ht="12" customHeight="1">
      <c r="A39" s="341" t="s">
        <v>124</v>
      </c>
      <c r="B39" s="391" t="s">
        <v>334</v>
      </c>
      <c r="C39" s="380"/>
      <c r="D39" s="380">
        <v>27400</v>
      </c>
      <c r="E39" s="363">
        <v>27400</v>
      </c>
    </row>
    <row r="40" spans="1:5" s="389" customFormat="1" ht="12" customHeight="1">
      <c r="A40" s="341" t="s">
        <v>125</v>
      </c>
      <c r="B40" s="391" t="s">
        <v>335</v>
      </c>
      <c r="C40" s="380"/>
      <c r="D40" s="380"/>
      <c r="E40" s="363"/>
    </row>
    <row r="41" spans="1:5" s="389" customFormat="1" ht="12" customHeight="1">
      <c r="A41" s="341" t="s">
        <v>126</v>
      </c>
      <c r="B41" s="391" t="s">
        <v>336</v>
      </c>
      <c r="C41" s="380"/>
      <c r="D41" s="380"/>
      <c r="E41" s="363"/>
    </row>
    <row r="42" spans="1:5" s="389" customFormat="1" ht="12" customHeight="1">
      <c r="A42" s="341" t="s">
        <v>127</v>
      </c>
      <c r="B42" s="391" t="s">
        <v>337</v>
      </c>
      <c r="C42" s="380"/>
      <c r="D42" s="380"/>
      <c r="E42" s="363"/>
    </row>
    <row r="43" spans="1:5" s="389" customFormat="1" ht="12" customHeight="1">
      <c r="A43" s="341" t="s">
        <v>128</v>
      </c>
      <c r="B43" s="391" t="s">
        <v>338</v>
      </c>
      <c r="C43" s="380">
        <v>5000</v>
      </c>
      <c r="D43" s="380">
        <v>5000</v>
      </c>
      <c r="E43" s="363">
        <v>235</v>
      </c>
    </row>
    <row r="44" spans="1:5" s="389" customFormat="1" ht="12" customHeight="1">
      <c r="A44" s="341" t="s">
        <v>339</v>
      </c>
      <c r="B44" s="391" t="s">
        <v>340</v>
      </c>
      <c r="C44" s="383"/>
      <c r="D44" s="383"/>
      <c r="E44" s="366"/>
    </row>
    <row r="45" spans="1:5" s="389" customFormat="1" ht="12" customHeight="1" thickBot="1">
      <c r="A45" s="343" t="s">
        <v>341</v>
      </c>
      <c r="B45" s="392" t="s">
        <v>342</v>
      </c>
      <c r="C45" s="384"/>
      <c r="D45" s="384">
        <v>87576</v>
      </c>
      <c r="E45" s="367">
        <v>386598</v>
      </c>
    </row>
    <row r="46" spans="1:5" s="389" customFormat="1" ht="12" customHeight="1" thickBot="1">
      <c r="A46" s="347" t="s">
        <v>12</v>
      </c>
      <c r="B46" s="348" t="s">
        <v>343</v>
      </c>
      <c r="C46" s="379">
        <f>SUM(C47:C51)</f>
        <v>0</v>
      </c>
      <c r="D46" s="379">
        <f>SUM(D47:D51)</f>
        <v>0</v>
      </c>
      <c r="E46" s="362">
        <f>SUM(E47:E51)</f>
        <v>0</v>
      </c>
    </row>
    <row r="47" spans="1:5" s="389" customFormat="1" ht="12" customHeight="1">
      <c r="A47" s="342" t="s">
        <v>66</v>
      </c>
      <c r="B47" s="390" t="s">
        <v>344</v>
      </c>
      <c r="C47" s="400"/>
      <c r="D47" s="400"/>
      <c r="E47" s="368"/>
    </row>
    <row r="48" spans="1:5" s="389" customFormat="1" ht="12" customHeight="1">
      <c r="A48" s="341" t="s">
        <v>67</v>
      </c>
      <c r="B48" s="391" t="s">
        <v>345</v>
      </c>
      <c r="C48" s="383"/>
      <c r="D48" s="383"/>
      <c r="E48" s="366"/>
    </row>
    <row r="49" spans="1:5" s="389" customFormat="1" ht="12" customHeight="1">
      <c r="A49" s="341" t="s">
        <v>346</v>
      </c>
      <c r="B49" s="391" t="s">
        <v>347</v>
      </c>
      <c r="C49" s="383"/>
      <c r="D49" s="383"/>
      <c r="E49" s="366"/>
    </row>
    <row r="50" spans="1:5" s="389" customFormat="1" ht="12" customHeight="1">
      <c r="A50" s="341" t="s">
        <v>348</v>
      </c>
      <c r="B50" s="391" t="s">
        <v>349</v>
      </c>
      <c r="C50" s="383"/>
      <c r="D50" s="383"/>
      <c r="E50" s="366"/>
    </row>
    <row r="51" spans="1:5" s="389" customFormat="1" ht="12" customHeight="1" thickBot="1">
      <c r="A51" s="343" t="s">
        <v>350</v>
      </c>
      <c r="B51" s="392" t="s">
        <v>351</v>
      </c>
      <c r="C51" s="384"/>
      <c r="D51" s="384"/>
      <c r="E51" s="367"/>
    </row>
    <row r="52" spans="1:5" s="389" customFormat="1" ht="17.25" customHeight="1" thickBot="1">
      <c r="A52" s="347" t="s">
        <v>129</v>
      </c>
      <c r="B52" s="348" t="s">
        <v>352</v>
      </c>
      <c r="C52" s="379">
        <f>SUM(C53:C55)</f>
        <v>94000</v>
      </c>
      <c r="D52" s="379">
        <f>SUM(D53:D55)</f>
        <v>160000</v>
      </c>
      <c r="E52" s="362">
        <f>SUM(E53:E55)</f>
        <v>160000</v>
      </c>
    </row>
    <row r="53" spans="1:5" s="389" customFormat="1" ht="12" customHeight="1">
      <c r="A53" s="342" t="s">
        <v>68</v>
      </c>
      <c r="B53" s="390" t="s">
        <v>353</v>
      </c>
      <c r="C53" s="381"/>
      <c r="D53" s="381"/>
      <c r="E53" s="364"/>
    </row>
    <row r="54" spans="1:5" s="389" customFormat="1" ht="12" customHeight="1">
      <c r="A54" s="341" t="s">
        <v>69</v>
      </c>
      <c r="B54" s="391" t="s">
        <v>354</v>
      </c>
      <c r="C54" s="380">
        <v>94000</v>
      </c>
      <c r="D54" s="380">
        <v>160000</v>
      </c>
      <c r="E54" s="363">
        <v>160000</v>
      </c>
    </row>
    <row r="55" spans="1:5" s="389" customFormat="1" ht="12" customHeight="1">
      <c r="A55" s="341" t="s">
        <v>355</v>
      </c>
      <c r="B55" s="391" t="s">
        <v>356</v>
      </c>
      <c r="C55" s="380"/>
      <c r="D55" s="380"/>
      <c r="E55" s="363"/>
    </row>
    <row r="56" spans="1:5" s="389" customFormat="1" ht="12" customHeight="1" thickBot="1">
      <c r="A56" s="343" t="s">
        <v>357</v>
      </c>
      <c r="B56" s="392" t="s">
        <v>358</v>
      </c>
      <c r="C56" s="382"/>
      <c r="D56" s="382"/>
      <c r="E56" s="365"/>
    </row>
    <row r="57" spans="1:5" s="389" customFormat="1" ht="12" customHeight="1" thickBot="1">
      <c r="A57" s="347" t="s">
        <v>14</v>
      </c>
      <c r="B57" s="369" t="s">
        <v>359</v>
      </c>
      <c r="C57" s="379">
        <f>SUM(C58:C60)</f>
        <v>0</v>
      </c>
      <c r="D57" s="379">
        <f>SUM(D58:D60)</f>
        <v>0</v>
      </c>
      <c r="E57" s="362">
        <f>SUM(E58:E60)</f>
        <v>0</v>
      </c>
    </row>
    <row r="58" spans="1:5" s="389" customFormat="1" ht="12" customHeight="1">
      <c r="A58" s="342" t="s">
        <v>130</v>
      </c>
      <c r="B58" s="390" t="s">
        <v>360</v>
      </c>
      <c r="C58" s="383"/>
      <c r="D58" s="383"/>
      <c r="E58" s="366"/>
    </row>
    <row r="59" spans="1:5" s="389" customFormat="1" ht="12" customHeight="1">
      <c r="A59" s="341" t="s">
        <v>131</v>
      </c>
      <c r="B59" s="391" t="s">
        <v>361</v>
      </c>
      <c r="C59" s="383"/>
      <c r="D59" s="383"/>
      <c r="E59" s="366"/>
    </row>
    <row r="60" spans="1:5" s="389" customFormat="1" ht="12" customHeight="1">
      <c r="A60" s="341" t="s">
        <v>157</v>
      </c>
      <c r="B60" s="391" t="s">
        <v>362</v>
      </c>
      <c r="C60" s="383"/>
      <c r="D60" s="383"/>
      <c r="E60" s="366"/>
    </row>
    <row r="61" spans="1:5" s="389" customFormat="1" ht="12" customHeight="1" thickBot="1">
      <c r="A61" s="343" t="s">
        <v>363</v>
      </c>
      <c r="B61" s="392" t="s">
        <v>364</v>
      </c>
      <c r="C61" s="383"/>
      <c r="D61" s="383"/>
      <c r="E61" s="366"/>
    </row>
    <row r="62" spans="1:5" s="389" customFormat="1" ht="12" customHeight="1" thickBot="1">
      <c r="A62" s="347" t="s">
        <v>15</v>
      </c>
      <c r="B62" s="348" t="s">
        <v>365</v>
      </c>
      <c r="C62" s="385">
        <f>+C6+C14+C21+C28+C35+C46+C52+C57</f>
        <v>15914325</v>
      </c>
      <c r="D62" s="385">
        <f>+D6+D14+D21+D28+D35+D46+D52+D57</f>
        <v>35378632</v>
      </c>
      <c r="E62" s="398">
        <f>+E6+E14+E21+E28+E35+E46+E52+E57</f>
        <v>36569557</v>
      </c>
    </row>
    <row r="63" spans="1:5" s="389" customFormat="1" ht="12" customHeight="1" thickBot="1">
      <c r="A63" s="401" t="s">
        <v>366</v>
      </c>
      <c r="B63" s="369" t="s">
        <v>367</v>
      </c>
      <c r="C63" s="379">
        <f>+C64+C65+C66</f>
        <v>0</v>
      </c>
      <c r="D63" s="379">
        <f>+D64+D65+D66</f>
        <v>0</v>
      </c>
      <c r="E63" s="362">
        <f>+E64+E65+E66</f>
        <v>0</v>
      </c>
    </row>
    <row r="64" spans="1:5" s="389" customFormat="1" ht="12" customHeight="1">
      <c r="A64" s="342" t="s">
        <v>368</v>
      </c>
      <c r="B64" s="390" t="s">
        <v>369</v>
      </c>
      <c r="C64" s="383"/>
      <c r="D64" s="383"/>
      <c r="E64" s="366"/>
    </row>
    <row r="65" spans="1:5" s="389" customFormat="1" ht="12" customHeight="1">
      <c r="A65" s="341" t="s">
        <v>370</v>
      </c>
      <c r="B65" s="391" t="s">
        <v>371</v>
      </c>
      <c r="C65" s="383"/>
      <c r="D65" s="383"/>
      <c r="E65" s="366"/>
    </row>
    <row r="66" spans="1:5" s="389" customFormat="1" ht="12" customHeight="1" thickBot="1">
      <c r="A66" s="343" t="s">
        <v>372</v>
      </c>
      <c r="B66" s="327" t="s">
        <v>414</v>
      </c>
      <c r="C66" s="383"/>
      <c r="D66" s="383"/>
      <c r="E66" s="366"/>
    </row>
    <row r="67" spans="1:5" s="389" customFormat="1" ht="12" customHeight="1" thickBot="1">
      <c r="A67" s="401" t="s">
        <v>374</v>
      </c>
      <c r="B67" s="369" t="s">
        <v>375</v>
      </c>
      <c r="C67" s="379">
        <f>+C68+C69+C70+C71</f>
        <v>0</v>
      </c>
      <c r="D67" s="379">
        <f>+D68+D69+D70+D71</f>
        <v>0</v>
      </c>
      <c r="E67" s="362">
        <f>+E68+E69+E70+E71</f>
        <v>0</v>
      </c>
    </row>
    <row r="68" spans="1:5" s="389" customFormat="1" ht="13.5" customHeight="1">
      <c r="A68" s="342" t="s">
        <v>107</v>
      </c>
      <c r="B68" s="687" t="s">
        <v>376</v>
      </c>
      <c r="C68" s="383"/>
      <c r="D68" s="383"/>
      <c r="E68" s="366"/>
    </row>
    <row r="69" spans="1:5" s="389" customFormat="1" ht="12" customHeight="1">
      <c r="A69" s="341" t="s">
        <v>108</v>
      </c>
      <c r="B69" s="687" t="s">
        <v>743</v>
      </c>
      <c r="C69" s="383"/>
      <c r="D69" s="383"/>
      <c r="E69" s="366"/>
    </row>
    <row r="70" spans="1:5" s="389" customFormat="1" ht="12" customHeight="1">
      <c r="A70" s="341" t="s">
        <v>377</v>
      </c>
      <c r="B70" s="687" t="s">
        <v>378</v>
      </c>
      <c r="C70" s="383"/>
      <c r="D70" s="383"/>
      <c r="E70" s="366"/>
    </row>
    <row r="71" spans="1:5" s="389" customFormat="1" ht="12" customHeight="1" thickBot="1">
      <c r="A71" s="343" t="s">
        <v>379</v>
      </c>
      <c r="B71" s="688" t="s">
        <v>744</v>
      </c>
      <c r="C71" s="383"/>
      <c r="D71" s="383"/>
      <c r="E71" s="366"/>
    </row>
    <row r="72" spans="1:5" s="389" customFormat="1" ht="12" customHeight="1" thickBot="1">
      <c r="A72" s="401" t="s">
        <v>380</v>
      </c>
      <c r="B72" s="369" t="s">
        <v>381</v>
      </c>
      <c r="C72" s="379">
        <f>+C73+C74</f>
        <v>9494236</v>
      </c>
      <c r="D72" s="379">
        <f>+D73+D74</f>
        <v>9493258</v>
      </c>
      <c r="E72" s="362">
        <f>+E73+E74</f>
        <v>9493258</v>
      </c>
    </row>
    <row r="73" spans="1:5" s="389" customFormat="1" ht="12" customHeight="1">
      <c r="A73" s="342" t="s">
        <v>382</v>
      </c>
      <c r="B73" s="390" t="s">
        <v>383</v>
      </c>
      <c r="C73" s="383">
        <v>9494236</v>
      </c>
      <c r="D73" s="383">
        <v>9493258</v>
      </c>
      <c r="E73" s="366">
        <v>9493258</v>
      </c>
    </row>
    <row r="74" spans="1:5" s="389" customFormat="1" ht="12" customHeight="1" thickBot="1">
      <c r="A74" s="343" t="s">
        <v>384</v>
      </c>
      <c r="B74" s="392" t="s">
        <v>385</v>
      </c>
      <c r="C74" s="383"/>
      <c r="D74" s="383"/>
      <c r="E74" s="366"/>
    </row>
    <row r="75" spans="1:5" s="389" customFormat="1" ht="12" customHeight="1" thickBot="1">
      <c r="A75" s="401" t="s">
        <v>386</v>
      </c>
      <c r="B75" s="369" t="s">
        <v>387</v>
      </c>
      <c r="C75" s="379">
        <f>+C76+C77+C78</f>
        <v>0</v>
      </c>
      <c r="D75" s="379">
        <f>+D76+D77+D78</f>
        <v>594761</v>
      </c>
      <c r="E75" s="362">
        <f>+E76+E77+E78</f>
        <v>594761</v>
      </c>
    </row>
    <row r="76" spans="1:5" s="389" customFormat="1" ht="12" customHeight="1">
      <c r="A76" s="342" t="s">
        <v>388</v>
      </c>
      <c r="B76" s="390" t="s">
        <v>389</v>
      </c>
      <c r="C76" s="383"/>
      <c r="D76" s="383">
        <v>594761</v>
      </c>
      <c r="E76" s="366">
        <v>594761</v>
      </c>
    </row>
    <row r="77" spans="1:5" s="389" customFormat="1" ht="12" customHeight="1">
      <c r="A77" s="341" t="s">
        <v>390</v>
      </c>
      <c r="B77" s="391" t="s">
        <v>391</v>
      </c>
      <c r="C77" s="383"/>
      <c r="D77" s="383"/>
      <c r="E77" s="366"/>
    </row>
    <row r="78" spans="1:5" s="389" customFormat="1" ht="12" customHeight="1" thickBot="1">
      <c r="A78" s="343" t="s">
        <v>392</v>
      </c>
      <c r="B78" s="689" t="s">
        <v>745</v>
      </c>
      <c r="C78" s="383"/>
      <c r="D78" s="383"/>
      <c r="E78" s="366"/>
    </row>
    <row r="79" spans="1:5" s="389" customFormat="1" ht="12" customHeight="1" thickBot="1">
      <c r="A79" s="401" t="s">
        <v>393</v>
      </c>
      <c r="B79" s="369" t="s">
        <v>394</v>
      </c>
      <c r="C79" s="379">
        <f>+C80+C81+C82+C83</f>
        <v>0</v>
      </c>
      <c r="D79" s="379">
        <f>+D80+D81+D82+D83</f>
        <v>0</v>
      </c>
      <c r="E79" s="362">
        <f>+E80+E81+E82+E83</f>
        <v>0</v>
      </c>
    </row>
    <row r="80" spans="1:5" s="389" customFormat="1" ht="12" customHeight="1">
      <c r="A80" s="393" t="s">
        <v>395</v>
      </c>
      <c r="B80" s="390" t="s">
        <v>396</v>
      </c>
      <c r="C80" s="383"/>
      <c r="D80" s="383"/>
      <c r="E80" s="366"/>
    </row>
    <row r="81" spans="1:5" s="389" customFormat="1" ht="12" customHeight="1">
      <c r="A81" s="394" t="s">
        <v>397</v>
      </c>
      <c r="B81" s="391" t="s">
        <v>398</v>
      </c>
      <c r="C81" s="383"/>
      <c r="D81" s="383"/>
      <c r="E81" s="366"/>
    </row>
    <row r="82" spans="1:5" s="389" customFormat="1" ht="12" customHeight="1">
      <c r="A82" s="394" t="s">
        <v>399</v>
      </c>
      <c r="B82" s="391" t="s">
        <v>400</v>
      </c>
      <c r="C82" s="383"/>
      <c r="D82" s="383"/>
      <c r="E82" s="366"/>
    </row>
    <row r="83" spans="1:5" s="389" customFormat="1" ht="12" customHeight="1" thickBot="1">
      <c r="A83" s="402" t="s">
        <v>401</v>
      </c>
      <c r="B83" s="371" t="s">
        <v>402</v>
      </c>
      <c r="C83" s="383"/>
      <c r="D83" s="383"/>
      <c r="E83" s="366"/>
    </row>
    <row r="84" spans="1:5" s="389" customFormat="1" ht="12" customHeight="1" thickBot="1">
      <c r="A84" s="401" t="s">
        <v>403</v>
      </c>
      <c r="B84" s="369" t="s">
        <v>404</v>
      </c>
      <c r="C84" s="404"/>
      <c r="D84" s="404"/>
      <c r="E84" s="405"/>
    </row>
    <row r="85" spans="1:5" s="389" customFormat="1" ht="12" customHeight="1" thickBot="1">
      <c r="A85" s="401" t="s">
        <v>405</v>
      </c>
      <c r="B85" s="325" t="s">
        <v>406</v>
      </c>
      <c r="C85" s="385">
        <f>+C63+C67+C72+C75+C79+C84</f>
        <v>9494236</v>
      </c>
      <c r="D85" s="385">
        <f>+D63+D67+D72+D75+D79+D84</f>
        <v>10088019</v>
      </c>
      <c r="E85" s="398">
        <f>+E63+E67+E72+E75+E79+E84</f>
        <v>10088019</v>
      </c>
    </row>
    <row r="86" spans="1:5" s="389" customFormat="1" ht="12" customHeight="1" thickBot="1">
      <c r="A86" s="403" t="s">
        <v>407</v>
      </c>
      <c r="B86" s="328" t="s">
        <v>408</v>
      </c>
      <c r="C86" s="385">
        <f>+C62+C85</f>
        <v>25408561</v>
      </c>
      <c r="D86" s="385">
        <f>+D62+D85</f>
        <v>45466651</v>
      </c>
      <c r="E86" s="398">
        <f>+E62+E85</f>
        <v>46657576</v>
      </c>
    </row>
    <row r="87" spans="1:5" s="389" customFormat="1" ht="12" customHeight="1">
      <c r="A87" s="323"/>
      <c r="B87" s="323"/>
      <c r="C87" s="324"/>
      <c r="D87" s="324"/>
      <c r="E87" s="324"/>
    </row>
    <row r="88" spans="1:5" ht="16.5" customHeight="1">
      <c r="A88" s="702" t="s">
        <v>36</v>
      </c>
      <c r="B88" s="702"/>
      <c r="C88" s="702"/>
      <c r="D88" s="702"/>
      <c r="E88" s="702"/>
    </row>
    <row r="89" spans="1:5" s="395" customFormat="1" ht="16.5" customHeight="1" thickBot="1">
      <c r="A89" s="47" t="s">
        <v>111</v>
      </c>
      <c r="B89" s="47"/>
      <c r="C89" s="356"/>
      <c r="D89" s="356"/>
      <c r="E89" s="356" t="str">
        <f>E2</f>
        <v>Forintban!</v>
      </c>
    </row>
    <row r="90" spans="1:5" s="395" customFormat="1" ht="16.5" customHeight="1">
      <c r="A90" s="703" t="s">
        <v>58</v>
      </c>
      <c r="B90" s="705" t="s">
        <v>173</v>
      </c>
      <c r="C90" s="707" t="str">
        <f>+C3</f>
        <v>2017. évi</v>
      </c>
      <c r="D90" s="707"/>
      <c r="E90" s="708"/>
    </row>
    <row r="91" spans="1:5" ht="38.1" customHeight="1" thickBot="1">
      <c r="A91" s="704"/>
      <c r="B91" s="706"/>
      <c r="C91" s="48" t="s">
        <v>174</v>
      </c>
      <c r="D91" s="48" t="s">
        <v>179</v>
      </c>
      <c r="E91" s="49" t="s">
        <v>180</v>
      </c>
    </row>
    <row r="92" spans="1:5" s="388" customFormat="1" ht="12" customHeight="1" thickBot="1">
      <c r="A92" s="352" t="s">
        <v>409</v>
      </c>
      <c r="B92" s="353" t="s">
        <v>410</v>
      </c>
      <c r="C92" s="353" t="s">
        <v>411</v>
      </c>
      <c r="D92" s="353" t="s">
        <v>412</v>
      </c>
      <c r="E92" s="354" t="s">
        <v>413</v>
      </c>
    </row>
    <row r="93" spans="1:5" ht="12" customHeight="1" thickBot="1">
      <c r="A93" s="349" t="s">
        <v>7</v>
      </c>
      <c r="B93" s="351" t="s">
        <v>415</v>
      </c>
      <c r="C93" s="378">
        <f>SUM(C94:C98)</f>
        <v>12534748</v>
      </c>
      <c r="D93" s="378">
        <f>SUM(D94:D98)</f>
        <v>32401222</v>
      </c>
      <c r="E93" s="333">
        <f>SUM(E94:E98)</f>
        <v>29513325</v>
      </c>
    </row>
    <row r="94" spans="1:5" ht="12" customHeight="1">
      <c r="A94" s="344" t="s">
        <v>70</v>
      </c>
      <c r="B94" s="337" t="s">
        <v>37</v>
      </c>
      <c r="C94" s="78">
        <v>4908460</v>
      </c>
      <c r="D94" s="78">
        <v>16973130</v>
      </c>
      <c r="E94" s="332">
        <v>16695693</v>
      </c>
    </row>
    <row r="95" spans="1:5" ht="12" customHeight="1">
      <c r="A95" s="341" t="s">
        <v>71</v>
      </c>
      <c r="B95" s="335" t="s">
        <v>132</v>
      </c>
      <c r="C95" s="380">
        <v>773181</v>
      </c>
      <c r="D95" s="380">
        <v>2694267</v>
      </c>
      <c r="E95" s="363">
        <v>2508541</v>
      </c>
    </row>
    <row r="96" spans="1:5" ht="12" customHeight="1">
      <c r="A96" s="341" t="s">
        <v>72</v>
      </c>
      <c r="B96" s="335" t="s">
        <v>99</v>
      </c>
      <c r="C96" s="382">
        <v>3616107</v>
      </c>
      <c r="D96" s="382">
        <v>8319990</v>
      </c>
      <c r="E96" s="365">
        <v>7912453</v>
      </c>
    </row>
    <row r="97" spans="1:5" ht="12" customHeight="1">
      <c r="A97" s="341" t="s">
        <v>73</v>
      </c>
      <c r="B97" s="338" t="s">
        <v>133</v>
      </c>
      <c r="C97" s="382">
        <v>1940000</v>
      </c>
      <c r="D97" s="382">
        <v>2798750</v>
      </c>
      <c r="E97" s="365">
        <v>1722000</v>
      </c>
    </row>
    <row r="98" spans="1:5" ht="12" customHeight="1">
      <c r="A98" s="341" t="s">
        <v>82</v>
      </c>
      <c r="B98" s="346" t="s">
        <v>134</v>
      </c>
      <c r="C98" s="382">
        <v>1297000</v>
      </c>
      <c r="D98" s="382">
        <v>1615085</v>
      </c>
      <c r="E98" s="365">
        <v>674638</v>
      </c>
    </row>
    <row r="99" spans="1:5" ht="12" customHeight="1">
      <c r="A99" s="341" t="s">
        <v>74</v>
      </c>
      <c r="B99" s="335" t="s">
        <v>416</v>
      </c>
      <c r="C99" s="382"/>
      <c r="D99" s="382"/>
      <c r="E99" s="365"/>
    </row>
    <row r="100" spans="1:5" ht="12" customHeight="1">
      <c r="A100" s="341" t="s">
        <v>75</v>
      </c>
      <c r="B100" s="358" t="s">
        <v>417</v>
      </c>
      <c r="C100" s="382"/>
      <c r="D100" s="382"/>
      <c r="E100" s="365"/>
    </row>
    <row r="101" spans="1:5" ht="12" customHeight="1">
      <c r="A101" s="341" t="s">
        <v>83</v>
      </c>
      <c r="B101" s="359" t="s">
        <v>418</v>
      </c>
      <c r="C101" s="382"/>
      <c r="D101" s="382"/>
      <c r="E101" s="365"/>
    </row>
    <row r="102" spans="1:5" ht="12" customHeight="1">
      <c r="A102" s="341" t="s">
        <v>84</v>
      </c>
      <c r="B102" s="359" t="s">
        <v>419</v>
      </c>
      <c r="C102" s="382"/>
      <c r="D102" s="382"/>
      <c r="E102" s="365"/>
    </row>
    <row r="103" spans="1:5" ht="12" customHeight="1">
      <c r="A103" s="341" t="s">
        <v>85</v>
      </c>
      <c r="B103" s="358" t="s">
        <v>420</v>
      </c>
      <c r="C103" s="382">
        <v>1107000</v>
      </c>
      <c r="D103" s="382">
        <v>1107000</v>
      </c>
      <c r="E103" s="365">
        <v>368523</v>
      </c>
    </row>
    <row r="104" spans="1:5" ht="12" customHeight="1">
      <c r="A104" s="341" t="s">
        <v>86</v>
      </c>
      <c r="B104" s="358" t="s">
        <v>421</v>
      </c>
      <c r="C104" s="382"/>
      <c r="D104" s="382"/>
      <c r="E104" s="365"/>
    </row>
    <row r="105" spans="1:5" ht="12" customHeight="1">
      <c r="A105" s="341" t="s">
        <v>88</v>
      </c>
      <c r="B105" s="359" t="s">
        <v>422</v>
      </c>
      <c r="C105" s="382"/>
      <c r="D105" s="382">
        <v>100000</v>
      </c>
      <c r="E105" s="365">
        <v>100000</v>
      </c>
    </row>
    <row r="106" spans="1:5" ht="12" customHeight="1">
      <c r="A106" s="340" t="s">
        <v>135</v>
      </c>
      <c r="B106" s="360" t="s">
        <v>423</v>
      </c>
      <c r="C106" s="382"/>
      <c r="D106" s="382"/>
      <c r="E106" s="365"/>
    </row>
    <row r="107" spans="1:5" ht="12" customHeight="1">
      <c r="A107" s="341" t="s">
        <v>424</v>
      </c>
      <c r="B107" s="360" t="s">
        <v>425</v>
      </c>
      <c r="C107" s="382"/>
      <c r="D107" s="382"/>
      <c r="E107" s="365"/>
    </row>
    <row r="108" spans="1:5" ht="12" customHeight="1" thickBot="1">
      <c r="A108" s="345" t="s">
        <v>426</v>
      </c>
      <c r="B108" s="361" t="s">
        <v>427</v>
      </c>
      <c r="C108" s="79">
        <v>190000</v>
      </c>
      <c r="D108" s="79">
        <v>206115</v>
      </c>
      <c r="E108" s="326">
        <v>206115</v>
      </c>
    </row>
    <row r="109" spans="1:5" ht="12" customHeight="1" thickBot="1">
      <c r="A109" s="347" t="s">
        <v>8</v>
      </c>
      <c r="B109" s="350" t="s">
        <v>428</v>
      </c>
      <c r="C109" s="379">
        <f>+C110+C112+C114</f>
        <v>2950000</v>
      </c>
      <c r="D109" s="379">
        <f>+D110+D112+D114</f>
        <v>7310877</v>
      </c>
      <c r="E109" s="362">
        <f>+E110+E112+E114</f>
        <v>4360877</v>
      </c>
    </row>
    <row r="110" spans="1:5" ht="12" customHeight="1">
      <c r="A110" s="342" t="s">
        <v>76</v>
      </c>
      <c r="B110" s="335" t="s">
        <v>156</v>
      </c>
      <c r="C110" s="381">
        <v>2950000</v>
      </c>
      <c r="D110" s="381">
        <v>7310877</v>
      </c>
      <c r="E110" s="364">
        <v>4360877</v>
      </c>
    </row>
    <row r="111" spans="1:5" ht="12" customHeight="1">
      <c r="A111" s="342" t="s">
        <v>77</v>
      </c>
      <c r="B111" s="339" t="s">
        <v>429</v>
      </c>
      <c r="C111" s="381"/>
      <c r="D111" s="381"/>
      <c r="E111" s="364"/>
    </row>
    <row r="112" spans="1:5">
      <c r="A112" s="342" t="s">
        <v>78</v>
      </c>
      <c r="B112" s="339" t="s">
        <v>136</v>
      </c>
      <c r="C112" s="380"/>
      <c r="D112" s="380"/>
      <c r="E112" s="363"/>
    </row>
    <row r="113" spans="1:5" ht="12" customHeight="1">
      <c r="A113" s="342" t="s">
        <v>79</v>
      </c>
      <c r="B113" s="339" t="s">
        <v>430</v>
      </c>
      <c r="C113" s="380"/>
      <c r="D113" s="380"/>
      <c r="E113" s="363"/>
    </row>
    <row r="114" spans="1:5" ht="12" customHeight="1">
      <c r="A114" s="342" t="s">
        <v>80</v>
      </c>
      <c r="B114" s="371" t="s">
        <v>158</v>
      </c>
      <c r="C114" s="380"/>
      <c r="D114" s="380"/>
      <c r="E114" s="363"/>
    </row>
    <row r="115" spans="1:5" ht="21.75" customHeight="1">
      <c r="A115" s="342" t="s">
        <v>87</v>
      </c>
      <c r="B115" s="370" t="s">
        <v>431</v>
      </c>
      <c r="C115" s="380"/>
      <c r="D115" s="380"/>
      <c r="E115" s="363"/>
    </row>
    <row r="116" spans="1:5" ht="24" customHeight="1">
      <c r="A116" s="342" t="s">
        <v>89</v>
      </c>
      <c r="B116" s="386" t="s">
        <v>432</v>
      </c>
      <c r="C116" s="380"/>
      <c r="D116" s="380"/>
      <c r="E116" s="363"/>
    </row>
    <row r="117" spans="1:5" ht="12" customHeight="1">
      <c r="A117" s="342" t="s">
        <v>137</v>
      </c>
      <c r="B117" s="359" t="s">
        <v>419</v>
      </c>
      <c r="C117" s="380"/>
      <c r="D117" s="380"/>
      <c r="E117" s="363"/>
    </row>
    <row r="118" spans="1:5" ht="12" customHeight="1">
      <c r="A118" s="342" t="s">
        <v>138</v>
      </c>
      <c r="B118" s="359" t="s">
        <v>433</v>
      </c>
      <c r="C118" s="380"/>
      <c r="D118" s="380"/>
      <c r="E118" s="363"/>
    </row>
    <row r="119" spans="1:5" ht="12" customHeight="1">
      <c r="A119" s="342" t="s">
        <v>139</v>
      </c>
      <c r="B119" s="359" t="s">
        <v>434</v>
      </c>
      <c r="C119" s="380"/>
      <c r="D119" s="380"/>
      <c r="E119" s="363"/>
    </row>
    <row r="120" spans="1:5" s="406" customFormat="1" ht="12" customHeight="1">
      <c r="A120" s="342" t="s">
        <v>435</v>
      </c>
      <c r="B120" s="359" t="s">
        <v>422</v>
      </c>
      <c r="C120" s="380"/>
      <c r="D120" s="380"/>
      <c r="E120" s="363"/>
    </row>
    <row r="121" spans="1:5" ht="12" customHeight="1">
      <c r="A121" s="342" t="s">
        <v>436</v>
      </c>
      <c r="B121" s="359" t="s">
        <v>437</v>
      </c>
      <c r="C121" s="380"/>
      <c r="D121" s="380"/>
      <c r="E121" s="363"/>
    </row>
    <row r="122" spans="1:5" ht="12" customHeight="1" thickBot="1">
      <c r="A122" s="340" t="s">
        <v>438</v>
      </c>
      <c r="B122" s="359" t="s">
        <v>439</v>
      </c>
      <c r="C122" s="382"/>
      <c r="D122" s="382"/>
      <c r="E122" s="365"/>
    </row>
    <row r="123" spans="1:5" ht="12" customHeight="1" thickBot="1">
      <c r="A123" s="347" t="s">
        <v>9</v>
      </c>
      <c r="B123" s="355" t="s">
        <v>440</v>
      </c>
      <c r="C123" s="379">
        <f>+C124+C125</f>
        <v>9405000</v>
      </c>
      <c r="D123" s="379">
        <f>+D124+D125</f>
        <v>5235739</v>
      </c>
      <c r="E123" s="362">
        <f>+E124+E125</f>
        <v>0</v>
      </c>
    </row>
    <row r="124" spans="1:5" ht="12" customHeight="1">
      <c r="A124" s="342" t="s">
        <v>59</v>
      </c>
      <c r="B124" s="336" t="s">
        <v>45</v>
      </c>
      <c r="C124" s="381">
        <v>9405000</v>
      </c>
      <c r="D124" s="381">
        <v>5235739</v>
      </c>
      <c r="E124" s="364"/>
    </row>
    <row r="125" spans="1:5" ht="12" customHeight="1" thickBot="1">
      <c r="A125" s="343" t="s">
        <v>60</v>
      </c>
      <c r="B125" s="339" t="s">
        <v>46</v>
      </c>
      <c r="C125" s="382"/>
      <c r="D125" s="382"/>
      <c r="E125" s="365"/>
    </row>
    <row r="126" spans="1:5" ht="12" customHeight="1" thickBot="1">
      <c r="A126" s="347" t="s">
        <v>10</v>
      </c>
      <c r="B126" s="355" t="s">
        <v>441</v>
      </c>
      <c r="C126" s="379">
        <f>+C93+C109+C123</f>
        <v>24889748</v>
      </c>
      <c r="D126" s="379">
        <f>+D93+D109+D123</f>
        <v>44947838</v>
      </c>
      <c r="E126" s="362">
        <f>+E93+E109+E123</f>
        <v>33874202</v>
      </c>
    </row>
    <row r="127" spans="1:5" ht="12" customHeight="1" thickBot="1">
      <c r="A127" s="347" t="s">
        <v>11</v>
      </c>
      <c r="B127" s="355" t="s">
        <v>442</v>
      </c>
      <c r="C127" s="379">
        <f>+C128+C129+C130</f>
        <v>0</v>
      </c>
      <c r="D127" s="379">
        <f>+D128+D129+D130</f>
        <v>0</v>
      </c>
      <c r="E127" s="362">
        <f>+E128+E129+E130</f>
        <v>0</v>
      </c>
    </row>
    <row r="128" spans="1:5" ht="12" customHeight="1">
      <c r="A128" s="342" t="s">
        <v>63</v>
      </c>
      <c r="B128" s="336" t="s">
        <v>443</v>
      </c>
      <c r="C128" s="380"/>
      <c r="D128" s="380"/>
      <c r="E128" s="363"/>
    </row>
    <row r="129" spans="1:9" ht="12" customHeight="1">
      <c r="A129" s="342" t="s">
        <v>64</v>
      </c>
      <c r="B129" s="336" t="s">
        <v>444</v>
      </c>
      <c r="C129" s="380"/>
      <c r="D129" s="380"/>
      <c r="E129" s="363"/>
    </row>
    <row r="130" spans="1:9" ht="12" customHeight="1" thickBot="1">
      <c r="A130" s="340" t="s">
        <v>65</v>
      </c>
      <c r="B130" s="334" t="s">
        <v>445</v>
      </c>
      <c r="C130" s="380"/>
      <c r="D130" s="380"/>
      <c r="E130" s="363"/>
    </row>
    <row r="131" spans="1:9" ht="12" customHeight="1" thickBot="1">
      <c r="A131" s="347" t="s">
        <v>12</v>
      </c>
      <c r="B131" s="355" t="s">
        <v>446</v>
      </c>
      <c r="C131" s="379">
        <f>+C132+C133+C135+C134</f>
        <v>0</v>
      </c>
      <c r="D131" s="379">
        <f>+D132+D133+D135+D134</f>
        <v>0</v>
      </c>
      <c r="E131" s="362">
        <f>+E132+E133+E135+E134</f>
        <v>0</v>
      </c>
    </row>
    <row r="132" spans="1:9" ht="12" customHeight="1">
      <c r="A132" s="342" t="s">
        <v>66</v>
      </c>
      <c r="B132" s="336" t="s">
        <v>447</v>
      </c>
      <c r="C132" s="380"/>
      <c r="D132" s="380"/>
      <c r="E132" s="363"/>
    </row>
    <row r="133" spans="1:9" ht="12" customHeight="1">
      <c r="A133" s="342" t="s">
        <v>67</v>
      </c>
      <c r="B133" s="336" t="s">
        <v>448</v>
      </c>
      <c r="C133" s="380"/>
      <c r="D133" s="380"/>
      <c r="E133" s="363"/>
    </row>
    <row r="134" spans="1:9" ht="12" customHeight="1">
      <c r="A134" s="342" t="s">
        <v>346</v>
      </c>
      <c r="B134" s="336" t="s">
        <v>449</v>
      </c>
      <c r="C134" s="380"/>
      <c r="D134" s="380"/>
      <c r="E134" s="363"/>
    </row>
    <row r="135" spans="1:9" ht="12" customHeight="1" thickBot="1">
      <c r="A135" s="340" t="s">
        <v>348</v>
      </c>
      <c r="B135" s="334" t="s">
        <v>450</v>
      </c>
      <c r="C135" s="380"/>
      <c r="D135" s="380"/>
      <c r="E135" s="363"/>
    </row>
    <row r="136" spans="1:9" ht="12" customHeight="1" thickBot="1">
      <c r="A136" s="347" t="s">
        <v>13</v>
      </c>
      <c r="B136" s="355" t="s">
        <v>451</v>
      </c>
      <c r="C136" s="385">
        <f>+C137+C138+C139+C140</f>
        <v>518813</v>
      </c>
      <c r="D136" s="385">
        <f>+D137+D138+D139+D140</f>
        <v>518813</v>
      </c>
      <c r="E136" s="398">
        <f>+E137+E138+E139+E140</f>
        <v>518813</v>
      </c>
    </row>
    <row r="137" spans="1:9" ht="12" customHeight="1">
      <c r="A137" s="342" t="s">
        <v>68</v>
      </c>
      <c r="B137" s="336" t="s">
        <v>452</v>
      </c>
      <c r="C137" s="380"/>
      <c r="D137" s="380"/>
      <c r="E137" s="363"/>
    </row>
    <row r="138" spans="1:9" ht="12" customHeight="1">
      <c r="A138" s="342" t="s">
        <v>69</v>
      </c>
      <c r="B138" s="336" t="s">
        <v>453</v>
      </c>
      <c r="C138" s="380">
        <v>518813</v>
      </c>
      <c r="D138" s="380">
        <v>518813</v>
      </c>
      <c r="E138" s="363">
        <v>518813</v>
      </c>
    </row>
    <row r="139" spans="1:9" ht="12" customHeight="1">
      <c r="A139" s="342" t="s">
        <v>355</v>
      </c>
      <c r="B139" s="336" t="s">
        <v>454</v>
      </c>
      <c r="C139" s="380"/>
      <c r="D139" s="380"/>
      <c r="E139" s="363"/>
    </row>
    <row r="140" spans="1:9" ht="12" customHeight="1" thickBot="1">
      <c r="A140" s="340" t="s">
        <v>357</v>
      </c>
      <c r="B140" s="334" t="s">
        <v>455</v>
      </c>
      <c r="C140" s="380"/>
      <c r="D140" s="380"/>
      <c r="E140" s="363"/>
    </row>
    <row r="141" spans="1:9" ht="15" customHeight="1" thickBot="1">
      <c r="A141" s="347" t="s">
        <v>14</v>
      </c>
      <c r="B141" s="355" t="s">
        <v>456</v>
      </c>
      <c r="C141" s="80">
        <f>+C142+C143+C144+C145</f>
        <v>0</v>
      </c>
      <c r="D141" s="80">
        <f>+D142+D143+D144+D145</f>
        <v>0</v>
      </c>
      <c r="E141" s="331">
        <f>+E142+E143+E144+E145</f>
        <v>0</v>
      </c>
      <c r="F141" s="396"/>
      <c r="G141" s="397"/>
      <c r="H141" s="397"/>
      <c r="I141" s="397"/>
    </row>
    <row r="142" spans="1:9" s="389" customFormat="1" ht="12.95" customHeight="1">
      <c r="A142" s="342" t="s">
        <v>130</v>
      </c>
      <c r="B142" s="336" t="s">
        <v>457</v>
      </c>
      <c r="C142" s="380"/>
      <c r="D142" s="380"/>
      <c r="E142" s="363"/>
    </row>
    <row r="143" spans="1:9" ht="12.75" customHeight="1">
      <c r="A143" s="342" t="s">
        <v>131</v>
      </c>
      <c r="B143" s="336" t="s">
        <v>458</v>
      </c>
      <c r="C143" s="380"/>
      <c r="D143" s="380"/>
      <c r="E143" s="363"/>
    </row>
    <row r="144" spans="1:9" ht="12.75" customHeight="1">
      <c r="A144" s="342" t="s">
        <v>157</v>
      </c>
      <c r="B144" s="336" t="s">
        <v>459</v>
      </c>
      <c r="C144" s="380"/>
      <c r="D144" s="380"/>
      <c r="E144" s="363"/>
    </row>
    <row r="145" spans="1:5" ht="12.75" customHeight="1" thickBot="1">
      <c r="A145" s="342" t="s">
        <v>363</v>
      </c>
      <c r="B145" s="336" t="s">
        <v>460</v>
      </c>
      <c r="C145" s="380"/>
      <c r="D145" s="380"/>
      <c r="E145" s="363"/>
    </row>
    <row r="146" spans="1:5" ht="16.5" thickBot="1">
      <c r="A146" s="347" t="s">
        <v>15</v>
      </c>
      <c r="B146" s="355" t="s">
        <v>461</v>
      </c>
      <c r="C146" s="329">
        <f>+C127+C131+C136+C141</f>
        <v>518813</v>
      </c>
      <c r="D146" s="329">
        <f>+D127+D131+D136+D141</f>
        <v>518813</v>
      </c>
      <c r="E146" s="330">
        <f>+E127+E131+E136+E141</f>
        <v>518813</v>
      </c>
    </row>
    <row r="147" spans="1:5" ht="16.5" thickBot="1">
      <c r="A147" s="372" t="s">
        <v>16</v>
      </c>
      <c r="B147" s="375" t="s">
        <v>462</v>
      </c>
      <c r="C147" s="329">
        <f>+C126+C146</f>
        <v>25408561</v>
      </c>
      <c r="D147" s="329">
        <f>+D126+D146</f>
        <v>45466651</v>
      </c>
      <c r="E147" s="330">
        <f>+E126+E146</f>
        <v>34393015</v>
      </c>
    </row>
    <row r="149" spans="1:5" ht="18.75" customHeight="1">
      <c r="A149" s="701" t="s">
        <v>463</v>
      </c>
      <c r="B149" s="701"/>
      <c r="C149" s="701"/>
      <c r="D149" s="701"/>
      <c r="E149" s="701"/>
    </row>
    <row r="150" spans="1:5" ht="13.5" customHeight="1" thickBot="1">
      <c r="A150" s="357" t="s">
        <v>112</v>
      </c>
      <c r="B150" s="357"/>
      <c r="C150" s="387"/>
      <c r="E150" s="374" t="str">
        <f>E89</f>
        <v>Forintban!</v>
      </c>
    </row>
    <row r="151" spans="1:5" ht="21.75" thickBot="1">
      <c r="A151" s="347">
        <v>1</v>
      </c>
      <c r="B151" s="350" t="s">
        <v>464</v>
      </c>
      <c r="C151" s="373">
        <f>+C62-C126</f>
        <v>-8975423</v>
      </c>
      <c r="D151" s="373">
        <f>+D62-D126</f>
        <v>-9569206</v>
      </c>
      <c r="E151" s="373">
        <f>+E62-E126</f>
        <v>2695355</v>
      </c>
    </row>
    <row r="152" spans="1:5" ht="21.75" thickBot="1">
      <c r="A152" s="347" t="s">
        <v>8</v>
      </c>
      <c r="B152" s="350" t="s">
        <v>465</v>
      </c>
      <c r="C152" s="373">
        <f>+C85-C146</f>
        <v>8975423</v>
      </c>
      <c r="D152" s="373">
        <f>+D85-D146</f>
        <v>9569206</v>
      </c>
      <c r="E152" s="373">
        <f>+E85-E146</f>
        <v>9569206</v>
      </c>
    </row>
    <row r="153" spans="1:5" ht="7.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  <row r="162" ht="12.75" customHeight="1"/>
  </sheetData>
  <mergeCells count="9">
    <mergeCell ref="A149:E149"/>
    <mergeCell ref="A1:E1"/>
    <mergeCell ref="A88:E88"/>
    <mergeCell ref="A90:A91"/>
    <mergeCell ref="B90:B91"/>
    <mergeCell ref="C90:E90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Bosta Önkormányzat
2017. ÉVI ZÁRSZÁMADÁSÁNAK PÉNZÜGYI MÉRLEGE&amp;10
&amp;R&amp;"Times New Roman CE,Félkövér dőlt"&amp;11 1.1. melléklet a 5./2018. (V.31.) önkormányzati rendelethez</oddHeader>
  </headerFooter>
  <rowBreaks count="1" manualBreakCount="1">
    <brk id="87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1" sqref="E1"/>
    </sheetView>
  </sheetViews>
  <sheetFormatPr defaultRowHeight="12.75"/>
  <cols>
    <col min="1" max="1" width="18.6640625" style="550" customWidth="1"/>
    <col min="2" max="2" width="62" style="33" customWidth="1"/>
    <col min="3" max="5" width="15.83203125" style="33" customWidth="1"/>
    <col min="6" max="16384" width="9.33203125" style="33"/>
  </cols>
  <sheetData>
    <row r="1" spans="1:5" s="485" customFormat="1" ht="21" customHeight="1" thickBot="1">
      <c r="A1" s="484"/>
      <c r="B1" s="486"/>
      <c r="C1" s="531"/>
      <c r="D1" s="531"/>
      <c r="E1" s="618" t="str">
        <f>+CONCATENATE("8.1. melléklet a ……/",LEFT(ÖSSZEFÜGGÉSEK!A4,4)+1,". (……) önkormányzati rendelethez")</f>
        <v>8.1. melléklet a ……/2018. (……) önkormányzati rendelethez</v>
      </c>
    </row>
    <row r="2" spans="1:5" s="532" customFormat="1" ht="25.5" customHeight="1">
      <c r="A2" s="512" t="s">
        <v>145</v>
      </c>
      <c r="B2" s="742" t="s">
        <v>147</v>
      </c>
      <c r="C2" s="743"/>
      <c r="D2" s="744"/>
      <c r="E2" s="555" t="s">
        <v>48</v>
      </c>
    </row>
    <row r="3" spans="1:5" s="532" customFormat="1" ht="24.75" thickBot="1">
      <c r="A3" s="530" t="s">
        <v>144</v>
      </c>
      <c r="B3" s="745" t="s">
        <v>541</v>
      </c>
      <c r="C3" s="748"/>
      <c r="D3" s="749"/>
      <c r="E3" s="556" t="s">
        <v>41</v>
      </c>
    </row>
    <row r="4" spans="1:5" s="533" customFormat="1" ht="15.95" customHeight="1" thickBot="1">
      <c r="A4" s="487"/>
      <c r="B4" s="487"/>
      <c r="C4" s="488"/>
      <c r="D4" s="488"/>
      <c r="E4" s="488" t="str">
        <f>'7.4. sz. mell'!E4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08" customFormat="1" ht="12" customHeight="1" thickBot="1">
      <c r="A8" s="482" t="s">
        <v>7</v>
      </c>
      <c r="B8" s="546" t="s">
        <v>550</v>
      </c>
      <c r="C8" s="414">
        <f>SUM(C9:C18)</f>
        <v>0</v>
      </c>
      <c r="D8" s="573">
        <f>SUM(D9:D18)</f>
        <v>0</v>
      </c>
      <c r="E8" s="552">
        <f>SUM(E9:E18)</f>
        <v>0</v>
      </c>
    </row>
    <row r="9" spans="1:5" s="508" customFormat="1" ht="12" customHeight="1">
      <c r="A9" s="557" t="s">
        <v>70</v>
      </c>
      <c r="B9" s="337" t="s">
        <v>331</v>
      </c>
      <c r="C9" s="84"/>
      <c r="D9" s="574"/>
      <c r="E9" s="541"/>
    </row>
    <row r="10" spans="1:5" s="508" customFormat="1" ht="12" customHeight="1">
      <c r="A10" s="558" t="s">
        <v>71</v>
      </c>
      <c r="B10" s="335" t="s">
        <v>332</v>
      </c>
      <c r="C10" s="411"/>
      <c r="D10" s="575"/>
      <c r="E10" s="93"/>
    </row>
    <row r="11" spans="1:5" s="508" customFormat="1" ht="12" customHeight="1">
      <c r="A11" s="558" t="s">
        <v>72</v>
      </c>
      <c r="B11" s="335" t="s">
        <v>333</v>
      </c>
      <c r="C11" s="411"/>
      <c r="D11" s="575"/>
      <c r="E11" s="93"/>
    </row>
    <row r="12" spans="1:5" s="508" customFormat="1" ht="12" customHeight="1">
      <c r="A12" s="558" t="s">
        <v>73</v>
      </c>
      <c r="B12" s="335" t="s">
        <v>334</v>
      </c>
      <c r="C12" s="411"/>
      <c r="D12" s="575"/>
      <c r="E12" s="93"/>
    </row>
    <row r="13" spans="1:5" s="508" customFormat="1" ht="12" customHeight="1">
      <c r="A13" s="558" t="s">
        <v>106</v>
      </c>
      <c r="B13" s="335" t="s">
        <v>335</v>
      </c>
      <c r="C13" s="411"/>
      <c r="D13" s="575"/>
      <c r="E13" s="93"/>
    </row>
    <row r="14" spans="1:5" s="508" customFormat="1" ht="12" customHeight="1">
      <c r="A14" s="558" t="s">
        <v>74</v>
      </c>
      <c r="B14" s="335" t="s">
        <v>551</v>
      </c>
      <c r="C14" s="411"/>
      <c r="D14" s="575"/>
      <c r="E14" s="93"/>
    </row>
    <row r="15" spans="1:5" s="535" customFormat="1" ht="12" customHeight="1">
      <c r="A15" s="558" t="s">
        <v>75</v>
      </c>
      <c r="B15" s="334" t="s">
        <v>552</v>
      </c>
      <c r="C15" s="411"/>
      <c r="D15" s="575"/>
      <c r="E15" s="93"/>
    </row>
    <row r="16" spans="1:5" s="535" customFormat="1" ht="12" customHeight="1">
      <c r="A16" s="558" t="s">
        <v>83</v>
      </c>
      <c r="B16" s="335" t="s">
        <v>338</v>
      </c>
      <c r="C16" s="85"/>
      <c r="D16" s="576"/>
      <c r="E16" s="540"/>
    </row>
    <row r="17" spans="1:5" s="508" customFormat="1" ht="12" customHeight="1">
      <c r="A17" s="558" t="s">
        <v>84</v>
      </c>
      <c r="B17" s="335" t="s">
        <v>340</v>
      </c>
      <c r="C17" s="411"/>
      <c r="D17" s="575"/>
      <c r="E17" s="93"/>
    </row>
    <row r="18" spans="1:5" s="535" customFormat="1" ht="12" customHeight="1" thickBot="1">
      <c r="A18" s="558" t="s">
        <v>85</v>
      </c>
      <c r="B18" s="334" t="s">
        <v>342</v>
      </c>
      <c r="C18" s="413"/>
      <c r="D18" s="94"/>
      <c r="E18" s="536"/>
    </row>
    <row r="19" spans="1:5" s="535" customFormat="1" ht="12" customHeight="1" thickBot="1">
      <c r="A19" s="482" t="s">
        <v>8</v>
      </c>
      <c r="B19" s="546" t="s">
        <v>553</v>
      </c>
      <c r="C19" s="414">
        <f>SUM(C20:C22)</f>
        <v>0</v>
      </c>
      <c r="D19" s="573">
        <f>SUM(D20:D22)</f>
        <v>0</v>
      </c>
      <c r="E19" s="552">
        <f>SUM(E20:E22)</f>
        <v>0</v>
      </c>
    </row>
    <row r="20" spans="1:5" s="535" customFormat="1" ht="12" customHeight="1">
      <c r="A20" s="558" t="s">
        <v>76</v>
      </c>
      <c r="B20" s="336" t="s">
        <v>312</v>
      </c>
      <c r="C20" s="411"/>
      <c r="D20" s="575"/>
      <c r="E20" s="93"/>
    </row>
    <row r="21" spans="1:5" s="535" customFormat="1" ht="12" customHeight="1">
      <c r="A21" s="558" t="s">
        <v>77</v>
      </c>
      <c r="B21" s="335" t="s">
        <v>554</v>
      </c>
      <c r="C21" s="411"/>
      <c r="D21" s="575"/>
      <c r="E21" s="93"/>
    </row>
    <row r="22" spans="1:5" s="535" customFormat="1" ht="12" customHeight="1">
      <c r="A22" s="558" t="s">
        <v>78</v>
      </c>
      <c r="B22" s="335" t="s">
        <v>555</v>
      </c>
      <c r="C22" s="411"/>
      <c r="D22" s="575"/>
      <c r="E22" s="93"/>
    </row>
    <row r="23" spans="1:5" s="508" customFormat="1" ht="12" customHeight="1" thickBot="1">
      <c r="A23" s="558" t="s">
        <v>79</v>
      </c>
      <c r="B23" s="335" t="s">
        <v>676</v>
      </c>
      <c r="C23" s="411"/>
      <c r="D23" s="575"/>
      <c r="E23" s="93"/>
    </row>
    <row r="24" spans="1:5" s="508" customFormat="1" ht="12" customHeight="1" thickBot="1">
      <c r="A24" s="545" t="s">
        <v>9</v>
      </c>
      <c r="B24" s="355" t="s">
        <v>123</v>
      </c>
      <c r="C24" s="42"/>
      <c r="D24" s="577"/>
      <c r="E24" s="551"/>
    </row>
    <row r="25" spans="1:5" s="508" customFormat="1" ht="12" customHeight="1" thickBot="1">
      <c r="A25" s="545" t="s">
        <v>10</v>
      </c>
      <c r="B25" s="355" t="s">
        <v>556</v>
      </c>
      <c r="C25" s="414">
        <f>+C26+C27</f>
        <v>0</v>
      </c>
      <c r="D25" s="573">
        <f>+D26+D27</f>
        <v>0</v>
      </c>
      <c r="E25" s="552">
        <f>+E26+E27</f>
        <v>0</v>
      </c>
    </row>
    <row r="26" spans="1:5" s="508" customFormat="1" ht="12" customHeight="1">
      <c r="A26" s="559" t="s">
        <v>325</v>
      </c>
      <c r="B26" s="560" t="s">
        <v>554</v>
      </c>
      <c r="C26" s="81"/>
      <c r="D26" s="566"/>
      <c r="E26" s="539"/>
    </row>
    <row r="27" spans="1:5" s="508" customFormat="1" ht="12" customHeight="1">
      <c r="A27" s="559" t="s">
        <v>326</v>
      </c>
      <c r="B27" s="561" t="s">
        <v>557</v>
      </c>
      <c r="C27" s="415"/>
      <c r="D27" s="578"/>
      <c r="E27" s="538"/>
    </row>
    <row r="28" spans="1:5" s="508" customFormat="1" ht="12" customHeight="1" thickBot="1">
      <c r="A28" s="558" t="s">
        <v>327</v>
      </c>
      <c r="B28" s="562" t="s">
        <v>677</v>
      </c>
      <c r="C28" s="542"/>
      <c r="D28" s="579"/>
      <c r="E28" s="537"/>
    </row>
    <row r="29" spans="1:5" s="508" customFormat="1" ht="12" customHeight="1" thickBot="1">
      <c r="A29" s="545" t="s">
        <v>11</v>
      </c>
      <c r="B29" s="355" t="s">
        <v>558</v>
      </c>
      <c r="C29" s="414">
        <f>+C30+C31+C32</f>
        <v>0</v>
      </c>
      <c r="D29" s="573">
        <f>+D30+D31+D32</f>
        <v>0</v>
      </c>
      <c r="E29" s="552">
        <f>+E30+E31+E32</f>
        <v>0</v>
      </c>
    </row>
    <row r="30" spans="1:5" s="508" customFormat="1" ht="12" customHeight="1">
      <c r="A30" s="559" t="s">
        <v>63</v>
      </c>
      <c r="B30" s="560" t="s">
        <v>344</v>
      </c>
      <c r="C30" s="81"/>
      <c r="D30" s="566"/>
      <c r="E30" s="539"/>
    </row>
    <row r="31" spans="1:5" s="508" customFormat="1" ht="12" customHeight="1">
      <c r="A31" s="559" t="s">
        <v>64</v>
      </c>
      <c r="B31" s="561" t="s">
        <v>345</v>
      </c>
      <c r="C31" s="415"/>
      <c r="D31" s="578"/>
      <c r="E31" s="538"/>
    </row>
    <row r="32" spans="1:5" s="508" customFormat="1" ht="12" customHeight="1" thickBot="1">
      <c r="A32" s="558" t="s">
        <v>65</v>
      </c>
      <c r="B32" s="544" t="s">
        <v>347</v>
      </c>
      <c r="C32" s="542"/>
      <c r="D32" s="579"/>
      <c r="E32" s="537"/>
    </row>
    <row r="33" spans="1:5" s="508" customFormat="1" ht="12" customHeight="1" thickBot="1">
      <c r="A33" s="545" t="s">
        <v>12</v>
      </c>
      <c r="B33" s="355" t="s">
        <v>469</v>
      </c>
      <c r="C33" s="42"/>
      <c r="D33" s="577"/>
      <c r="E33" s="551"/>
    </row>
    <row r="34" spans="1:5" s="508" customFormat="1" ht="12" customHeight="1" thickBot="1">
      <c r="A34" s="545" t="s">
        <v>13</v>
      </c>
      <c r="B34" s="355" t="s">
        <v>559</v>
      </c>
      <c r="C34" s="42"/>
      <c r="D34" s="577"/>
      <c r="E34" s="551"/>
    </row>
    <row r="35" spans="1:5" s="508" customFormat="1" ht="12" customHeight="1" thickBot="1">
      <c r="A35" s="482" t="s">
        <v>14</v>
      </c>
      <c r="B35" s="355" t="s">
        <v>560</v>
      </c>
      <c r="C35" s="414">
        <f>+C8+C19+C24+C25+C29+C33+C34</f>
        <v>0</v>
      </c>
      <c r="D35" s="573">
        <f>+D8+D19+D24+D25+D29+D33+D34</f>
        <v>0</v>
      </c>
      <c r="E35" s="552">
        <f>+E8+E19+E24+E25+E29+E33+E34</f>
        <v>0</v>
      </c>
    </row>
    <row r="36" spans="1:5" s="535" customFormat="1" ht="12" customHeight="1" thickBot="1">
      <c r="A36" s="547" t="s">
        <v>15</v>
      </c>
      <c r="B36" s="355" t="s">
        <v>561</v>
      </c>
      <c r="C36" s="414">
        <f>+C37+C38+C39</f>
        <v>0</v>
      </c>
      <c r="D36" s="573">
        <f>+D37+D38+D39</f>
        <v>0</v>
      </c>
      <c r="E36" s="552">
        <f>+E37+E38+E39</f>
        <v>0</v>
      </c>
    </row>
    <row r="37" spans="1:5" s="535" customFormat="1" ht="15" customHeight="1">
      <c r="A37" s="559" t="s">
        <v>562</v>
      </c>
      <c r="B37" s="560" t="s">
        <v>162</v>
      </c>
      <c r="C37" s="81"/>
      <c r="D37" s="566"/>
      <c r="E37" s="539"/>
    </row>
    <row r="38" spans="1:5" s="535" customFormat="1" ht="15" customHeight="1">
      <c r="A38" s="559" t="s">
        <v>563</v>
      </c>
      <c r="B38" s="561" t="s">
        <v>3</v>
      </c>
      <c r="C38" s="415"/>
      <c r="D38" s="578"/>
      <c r="E38" s="538"/>
    </row>
    <row r="39" spans="1:5" ht="13.5" thickBot="1">
      <c r="A39" s="558" t="s">
        <v>564</v>
      </c>
      <c r="B39" s="544" t="s">
        <v>565</v>
      </c>
      <c r="C39" s="542"/>
      <c r="D39" s="579"/>
      <c r="E39" s="537"/>
    </row>
    <row r="40" spans="1:5" s="534" customFormat="1" ht="16.5" customHeight="1" thickBot="1">
      <c r="A40" s="547" t="s">
        <v>16</v>
      </c>
      <c r="B40" s="548" t="s">
        <v>566</v>
      </c>
      <c r="C40" s="87">
        <f>+C35+C36</f>
        <v>0</v>
      </c>
      <c r="D40" s="580">
        <f>+D35+D36</f>
        <v>0</v>
      </c>
      <c r="E40" s="553">
        <f>+E35+E36</f>
        <v>0</v>
      </c>
    </row>
    <row r="41" spans="1:5" s="310" customFormat="1" ht="12" customHeight="1">
      <c r="A41" s="490"/>
      <c r="B41" s="491"/>
      <c r="C41" s="506"/>
      <c r="D41" s="506"/>
      <c r="E41" s="506"/>
    </row>
    <row r="42" spans="1:5" ht="12" customHeight="1" thickBot="1">
      <c r="A42" s="492"/>
      <c r="B42" s="493"/>
      <c r="C42" s="507"/>
      <c r="D42" s="507"/>
      <c r="E42" s="507"/>
    </row>
    <row r="43" spans="1:5" ht="12" customHeight="1" thickBot="1">
      <c r="A43" s="739" t="s">
        <v>43</v>
      </c>
      <c r="B43" s="740"/>
      <c r="C43" s="740"/>
      <c r="D43" s="740"/>
      <c r="E43" s="741"/>
    </row>
    <row r="44" spans="1:5" ht="12" customHeight="1" thickBot="1">
      <c r="A44" s="545" t="s">
        <v>7</v>
      </c>
      <c r="B44" s="355" t="s">
        <v>567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>
      <c r="A45" s="558" t="s">
        <v>70</v>
      </c>
      <c r="B45" s="336" t="s">
        <v>37</v>
      </c>
      <c r="C45" s="81"/>
      <c r="D45" s="81"/>
      <c r="E45" s="539"/>
    </row>
    <row r="46" spans="1:5" ht="12" customHeight="1">
      <c r="A46" s="558" t="s">
        <v>71</v>
      </c>
      <c r="B46" s="335" t="s">
        <v>132</v>
      </c>
      <c r="C46" s="408"/>
      <c r="D46" s="408"/>
      <c r="E46" s="563"/>
    </row>
    <row r="47" spans="1:5" ht="12" customHeight="1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>
      <c r="A50" s="545" t="s">
        <v>8</v>
      </c>
      <c r="B50" s="355" t="s">
        <v>568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>
      <c r="A51" s="558" t="s">
        <v>76</v>
      </c>
      <c r="B51" s="336" t="s">
        <v>156</v>
      </c>
      <c r="C51" s="81"/>
      <c r="D51" s="81"/>
      <c r="E51" s="539"/>
    </row>
    <row r="52" spans="1:5" ht="12" customHeight="1">
      <c r="A52" s="558" t="s">
        <v>77</v>
      </c>
      <c r="B52" s="335" t="s">
        <v>136</v>
      </c>
      <c r="C52" s="408"/>
      <c r="D52" s="408"/>
      <c r="E52" s="563"/>
    </row>
    <row r="53" spans="1:5" ht="15" customHeight="1">
      <c r="A53" s="558" t="s">
        <v>78</v>
      </c>
      <c r="B53" s="335" t="s">
        <v>44</v>
      </c>
      <c r="C53" s="408"/>
      <c r="D53" s="408"/>
      <c r="E53" s="563"/>
    </row>
    <row r="54" spans="1:5" ht="13.5" thickBot="1">
      <c r="A54" s="558" t="s">
        <v>79</v>
      </c>
      <c r="B54" s="335" t="s">
        <v>678</v>
      </c>
      <c r="C54" s="408"/>
      <c r="D54" s="408"/>
      <c r="E54" s="563"/>
    </row>
    <row r="55" spans="1:5" ht="15" customHeight="1" thickBot="1">
      <c r="A55" s="545" t="s">
        <v>9</v>
      </c>
      <c r="B55" s="549" t="s">
        <v>569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5" thickBot="1">
      <c r="C56" s="554"/>
      <c r="D56" s="554"/>
      <c r="E56" s="554"/>
    </row>
    <row r="57" spans="1:5" ht="13.5" thickBot="1">
      <c r="A57" s="635" t="s">
        <v>736</v>
      </c>
      <c r="B57" s="636"/>
      <c r="C57" s="91"/>
      <c r="D57" s="91"/>
      <c r="E57" s="543"/>
    </row>
    <row r="58" spans="1:5" ht="13.5" thickBot="1">
      <c r="A58" s="637" t="s">
        <v>735</v>
      </c>
      <c r="B58" s="638"/>
      <c r="C58" s="91"/>
      <c r="D58" s="91"/>
      <c r="E58" s="543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1" sqref="E1"/>
    </sheetView>
  </sheetViews>
  <sheetFormatPr defaultRowHeight="12.75"/>
  <cols>
    <col min="1" max="1" width="18.6640625" style="550" customWidth="1"/>
    <col min="2" max="2" width="62" style="33" customWidth="1"/>
    <col min="3" max="5" width="15.83203125" style="33" customWidth="1"/>
    <col min="6" max="16384" width="9.33203125" style="33"/>
  </cols>
  <sheetData>
    <row r="1" spans="1:5" s="485" customFormat="1" ht="21" customHeight="1" thickBot="1">
      <c r="A1" s="484"/>
      <c r="B1" s="486"/>
      <c r="C1" s="531"/>
      <c r="D1" s="531"/>
      <c r="E1" s="618" t="str">
        <f>+CONCATENATE("8.1.1. melléklet a ……/",LEFT(ÖSSZEFÜGGÉSEK!A4,4)+1,". (……) önkormányzati rendelethez")</f>
        <v>8.1.1. melléklet a ……/2018. (……) önkormányzati rendelethez</v>
      </c>
    </row>
    <row r="2" spans="1:5" s="532" customFormat="1" ht="25.5" customHeight="1">
      <c r="A2" s="512" t="s">
        <v>145</v>
      </c>
      <c r="B2" s="742" t="s">
        <v>147</v>
      </c>
      <c r="C2" s="743"/>
      <c r="D2" s="744"/>
      <c r="E2" s="555" t="s">
        <v>48</v>
      </c>
    </row>
    <row r="3" spans="1:5" s="532" customFormat="1" ht="24.75" thickBot="1">
      <c r="A3" s="530" t="s">
        <v>144</v>
      </c>
      <c r="B3" s="745" t="s">
        <v>685</v>
      </c>
      <c r="C3" s="748"/>
      <c r="D3" s="749"/>
      <c r="E3" s="556" t="s">
        <v>47</v>
      </c>
    </row>
    <row r="4" spans="1:5" s="533" customFormat="1" ht="15.95" customHeight="1" thickBot="1">
      <c r="A4" s="487"/>
      <c r="B4" s="487"/>
      <c r="C4" s="488"/>
      <c r="D4" s="488"/>
      <c r="E4" s="488" t="str">
        <f>'8.1. sz. mell.'!E4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08" customFormat="1" ht="12" customHeight="1" thickBot="1">
      <c r="A8" s="482" t="s">
        <v>7</v>
      </c>
      <c r="B8" s="546" t="s">
        <v>550</v>
      </c>
      <c r="C8" s="414">
        <f>SUM(C9:C18)</f>
        <v>0</v>
      </c>
      <c r="D8" s="573">
        <f>SUM(D9:D18)</f>
        <v>0</v>
      </c>
      <c r="E8" s="552">
        <f>SUM(E9:E18)</f>
        <v>0</v>
      </c>
    </row>
    <row r="9" spans="1:5" s="508" customFormat="1" ht="12" customHeight="1">
      <c r="A9" s="557" t="s">
        <v>70</v>
      </c>
      <c r="B9" s="337" t="s">
        <v>331</v>
      </c>
      <c r="C9" s="84"/>
      <c r="D9" s="574"/>
      <c r="E9" s="541"/>
    </row>
    <row r="10" spans="1:5" s="508" customFormat="1" ht="12" customHeight="1">
      <c r="A10" s="558" t="s">
        <v>71</v>
      </c>
      <c r="B10" s="335" t="s">
        <v>332</v>
      </c>
      <c r="C10" s="411"/>
      <c r="D10" s="575"/>
      <c r="E10" s="93"/>
    </row>
    <row r="11" spans="1:5" s="508" customFormat="1" ht="12" customHeight="1">
      <c r="A11" s="558" t="s">
        <v>72</v>
      </c>
      <c r="B11" s="335" t="s">
        <v>333</v>
      </c>
      <c r="C11" s="411"/>
      <c r="D11" s="575"/>
      <c r="E11" s="93"/>
    </row>
    <row r="12" spans="1:5" s="508" customFormat="1" ht="12" customHeight="1">
      <c r="A12" s="558" t="s">
        <v>73</v>
      </c>
      <c r="B12" s="335" t="s">
        <v>334</v>
      </c>
      <c r="C12" s="411"/>
      <c r="D12" s="575"/>
      <c r="E12" s="93"/>
    </row>
    <row r="13" spans="1:5" s="508" customFormat="1" ht="12" customHeight="1">
      <c r="A13" s="558" t="s">
        <v>106</v>
      </c>
      <c r="B13" s="335" t="s">
        <v>335</v>
      </c>
      <c r="C13" s="411"/>
      <c r="D13" s="575"/>
      <c r="E13" s="93"/>
    </row>
    <row r="14" spans="1:5" s="508" customFormat="1" ht="12" customHeight="1">
      <c r="A14" s="558" t="s">
        <v>74</v>
      </c>
      <c r="B14" s="335" t="s">
        <v>551</v>
      </c>
      <c r="C14" s="411"/>
      <c r="D14" s="575"/>
      <c r="E14" s="93"/>
    </row>
    <row r="15" spans="1:5" s="535" customFormat="1" ht="12" customHeight="1">
      <c r="A15" s="558" t="s">
        <v>75</v>
      </c>
      <c r="B15" s="334" t="s">
        <v>552</v>
      </c>
      <c r="C15" s="411"/>
      <c r="D15" s="575"/>
      <c r="E15" s="93"/>
    </row>
    <row r="16" spans="1:5" s="535" customFormat="1" ht="12" customHeight="1">
      <c r="A16" s="558" t="s">
        <v>83</v>
      </c>
      <c r="B16" s="335" t="s">
        <v>338</v>
      </c>
      <c r="C16" s="85"/>
      <c r="D16" s="576"/>
      <c r="E16" s="540"/>
    </row>
    <row r="17" spans="1:5" s="508" customFormat="1" ht="12" customHeight="1">
      <c r="A17" s="558" t="s">
        <v>84</v>
      </c>
      <c r="B17" s="335" t="s">
        <v>340</v>
      </c>
      <c r="C17" s="411"/>
      <c r="D17" s="575"/>
      <c r="E17" s="93"/>
    </row>
    <row r="18" spans="1:5" s="535" customFormat="1" ht="12" customHeight="1" thickBot="1">
      <c r="A18" s="558" t="s">
        <v>85</v>
      </c>
      <c r="B18" s="334" t="s">
        <v>342</v>
      </c>
      <c r="C18" s="413"/>
      <c r="D18" s="94"/>
      <c r="E18" s="536"/>
    </row>
    <row r="19" spans="1:5" s="535" customFormat="1" ht="12" customHeight="1" thickBot="1">
      <c r="A19" s="482" t="s">
        <v>8</v>
      </c>
      <c r="B19" s="546" t="s">
        <v>553</v>
      </c>
      <c r="C19" s="414">
        <f>SUM(C20:C22)</f>
        <v>0</v>
      </c>
      <c r="D19" s="573">
        <f>SUM(D20:D22)</f>
        <v>0</v>
      </c>
      <c r="E19" s="552">
        <f>SUM(E20:E22)</f>
        <v>0</v>
      </c>
    </row>
    <row r="20" spans="1:5" s="535" customFormat="1" ht="12" customHeight="1">
      <c r="A20" s="558" t="s">
        <v>76</v>
      </c>
      <c r="B20" s="336" t="s">
        <v>312</v>
      </c>
      <c r="C20" s="411"/>
      <c r="D20" s="575"/>
      <c r="E20" s="93"/>
    </row>
    <row r="21" spans="1:5" s="535" customFormat="1" ht="12" customHeight="1">
      <c r="A21" s="558" t="s">
        <v>77</v>
      </c>
      <c r="B21" s="335" t="s">
        <v>554</v>
      </c>
      <c r="C21" s="411"/>
      <c r="D21" s="575"/>
      <c r="E21" s="93"/>
    </row>
    <row r="22" spans="1:5" s="535" customFormat="1" ht="12" customHeight="1">
      <c r="A22" s="558" t="s">
        <v>78</v>
      </c>
      <c r="B22" s="335" t="s">
        <v>555</v>
      </c>
      <c r="C22" s="411"/>
      <c r="D22" s="575"/>
      <c r="E22" s="93"/>
    </row>
    <row r="23" spans="1:5" s="508" customFormat="1" ht="12" customHeight="1" thickBot="1">
      <c r="A23" s="558" t="s">
        <v>79</v>
      </c>
      <c r="B23" s="335" t="s">
        <v>676</v>
      </c>
      <c r="C23" s="411"/>
      <c r="D23" s="575"/>
      <c r="E23" s="93"/>
    </row>
    <row r="24" spans="1:5" s="508" customFormat="1" ht="12" customHeight="1" thickBot="1">
      <c r="A24" s="545" t="s">
        <v>9</v>
      </c>
      <c r="B24" s="355" t="s">
        <v>123</v>
      </c>
      <c r="C24" s="42"/>
      <c r="D24" s="577"/>
      <c r="E24" s="551"/>
    </row>
    <row r="25" spans="1:5" s="508" customFormat="1" ht="12" customHeight="1" thickBot="1">
      <c r="A25" s="545" t="s">
        <v>10</v>
      </c>
      <c r="B25" s="355" t="s">
        <v>556</v>
      </c>
      <c r="C25" s="414">
        <f>+C26+C27</f>
        <v>0</v>
      </c>
      <c r="D25" s="573">
        <f>+D26+D27</f>
        <v>0</v>
      </c>
      <c r="E25" s="552">
        <f>+E26+E27</f>
        <v>0</v>
      </c>
    </row>
    <row r="26" spans="1:5" s="508" customFormat="1" ht="12" customHeight="1">
      <c r="A26" s="559" t="s">
        <v>325</v>
      </c>
      <c r="B26" s="560" t="s">
        <v>554</v>
      </c>
      <c r="C26" s="81"/>
      <c r="D26" s="566"/>
      <c r="E26" s="539"/>
    </row>
    <row r="27" spans="1:5" s="508" customFormat="1" ht="12" customHeight="1">
      <c r="A27" s="559" t="s">
        <v>326</v>
      </c>
      <c r="B27" s="561" t="s">
        <v>557</v>
      </c>
      <c r="C27" s="415"/>
      <c r="D27" s="578"/>
      <c r="E27" s="538"/>
    </row>
    <row r="28" spans="1:5" s="508" customFormat="1" ht="12" customHeight="1" thickBot="1">
      <c r="A28" s="558" t="s">
        <v>327</v>
      </c>
      <c r="B28" s="562" t="s">
        <v>677</v>
      </c>
      <c r="C28" s="542"/>
      <c r="D28" s="579"/>
      <c r="E28" s="537"/>
    </row>
    <row r="29" spans="1:5" s="508" customFormat="1" ht="12" customHeight="1" thickBot="1">
      <c r="A29" s="545" t="s">
        <v>11</v>
      </c>
      <c r="B29" s="355" t="s">
        <v>558</v>
      </c>
      <c r="C29" s="414">
        <f>+C30+C31+C32</f>
        <v>0</v>
      </c>
      <c r="D29" s="573">
        <f>+D30+D31+D32</f>
        <v>0</v>
      </c>
      <c r="E29" s="552">
        <f>+E30+E31+E32</f>
        <v>0</v>
      </c>
    </row>
    <row r="30" spans="1:5" s="508" customFormat="1" ht="12" customHeight="1">
      <c r="A30" s="559" t="s">
        <v>63</v>
      </c>
      <c r="B30" s="560" t="s">
        <v>344</v>
      </c>
      <c r="C30" s="81"/>
      <c r="D30" s="566"/>
      <c r="E30" s="539"/>
    </row>
    <row r="31" spans="1:5" s="508" customFormat="1" ht="12" customHeight="1">
      <c r="A31" s="559" t="s">
        <v>64</v>
      </c>
      <c r="B31" s="561" t="s">
        <v>345</v>
      </c>
      <c r="C31" s="415"/>
      <c r="D31" s="578"/>
      <c r="E31" s="538"/>
    </row>
    <row r="32" spans="1:5" s="508" customFormat="1" ht="12" customHeight="1" thickBot="1">
      <c r="A32" s="558" t="s">
        <v>65</v>
      </c>
      <c r="B32" s="544" t="s">
        <v>347</v>
      </c>
      <c r="C32" s="542"/>
      <c r="D32" s="579"/>
      <c r="E32" s="537"/>
    </row>
    <row r="33" spans="1:5" s="508" customFormat="1" ht="12" customHeight="1" thickBot="1">
      <c r="A33" s="545" t="s">
        <v>12</v>
      </c>
      <c r="B33" s="355" t="s">
        <v>469</v>
      </c>
      <c r="C33" s="42"/>
      <c r="D33" s="577"/>
      <c r="E33" s="551"/>
    </row>
    <row r="34" spans="1:5" s="508" customFormat="1" ht="12" customHeight="1" thickBot="1">
      <c r="A34" s="545" t="s">
        <v>13</v>
      </c>
      <c r="B34" s="355" t="s">
        <v>559</v>
      </c>
      <c r="C34" s="42"/>
      <c r="D34" s="577"/>
      <c r="E34" s="551"/>
    </row>
    <row r="35" spans="1:5" s="508" customFormat="1" ht="12" customHeight="1" thickBot="1">
      <c r="A35" s="482" t="s">
        <v>14</v>
      </c>
      <c r="B35" s="355" t="s">
        <v>560</v>
      </c>
      <c r="C35" s="414">
        <f>+C8+C19+C24+C25+C29+C33+C34</f>
        <v>0</v>
      </c>
      <c r="D35" s="573">
        <f>+D8+D19+D24+D25+D29+D33+D34</f>
        <v>0</v>
      </c>
      <c r="E35" s="552">
        <f>+E8+E19+E24+E25+E29+E33+E34</f>
        <v>0</v>
      </c>
    </row>
    <row r="36" spans="1:5" s="535" customFormat="1" ht="12" customHeight="1" thickBot="1">
      <c r="A36" s="547" t="s">
        <v>15</v>
      </c>
      <c r="B36" s="355" t="s">
        <v>561</v>
      </c>
      <c r="C36" s="414">
        <f>+C37+C38+C39</f>
        <v>0</v>
      </c>
      <c r="D36" s="573">
        <f>+D37+D38+D39</f>
        <v>0</v>
      </c>
      <c r="E36" s="552">
        <f>+E37+E38+E39</f>
        <v>0</v>
      </c>
    </row>
    <row r="37" spans="1:5" s="535" customFormat="1" ht="15" customHeight="1">
      <c r="A37" s="559" t="s">
        <v>562</v>
      </c>
      <c r="B37" s="560" t="s">
        <v>162</v>
      </c>
      <c r="C37" s="81"/>
      <c r="D37" s="566"/>
      <c r="E37" s="539"/>
    </row>
    <row r="38" spans="1:5" s="535" customFormat="1" ht="15" customHeight="1">
      <c r="A38" s="559" t="s">
        <v>563</v>
      </c>
      <c r="B38" s="561" t="s">
        <v>3</v>
      </c>
      <c r="C38" s="415"/>
      <c r="D38" s="578"/>
      <c r="E38" s="538"/>
    </row>
    <row r="39" spans="1:5" ht="13.5" thickBot="1">
      <c r="A39" s="558" t="s">
        <v>564</v>
      </c>
      <c r="B39" s="544" t="s">
        <v>565</v>
      </c>
      <c r="C39" s="542"/>
      <c r="D39" s="579"/>
      <c r="E39" s="537"/>
    </row>
    <row r="40" spans="1:5" s="534" customFormat="1" ht="16.5" customHeight="1" thickBot="1">
      <c r="A40" s="547" t="s">
        <v>16</v>
      </c>
      <c r="B40" s="548" t="s">
        <v>566</v>
      </c>
      <c r="C40" s="87">
        <f>+C35+C36</f>
        <v>0</v>
      </c>
      <c r="D40" s="580">
        <f>+D35+D36</f>
        <v>0</v>
      </c>
      <c r="E40" s="553">
        <f>+E35+E36</f>
        <v>0</v>
      </c>
    </row>
    <row r="41" spans="1:5" s="310" customFormat="1" ht="12" customHeight="1">
      <c r="A41" s="490"/>
      <c r="B41" s="491"/>
      <c r="C41" s="506"/>
      <c r="D41" s="506"/>
      <c r="E41" s="506"/>
    </row>
    <row r="42" spans="1:5" ht="12" customHeight="1" thickBot="1">
      <c r="A42" s="492"/>
      <c r="B42" s="493"/>
      <c r="C42" s="507"/>
      <c r="D42" s="507"/>
      <c r="E42" s="507"/>
    </row>
    <row r="43" spans="1:5" ht="12" customHeight="1" thickBot="1">
      <c r="A43" s="739" t="s">
        <v>43</v>
      </c>
      <c r="B43" s="740"/>
      <c r="C43" s="740"/>
      <c r="D43" s="740"/>
      <c r="E43" s="741"/>
    </row>
    <row r="44" spans="1:5" ht="12" customHeight="1" thickBot="1">
      <c r="A44" s="545" t="s">
        <v>7</v>
      </c>
      <c r="B44" s="355" t="s">
        <v>567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>
      <c r="A45" s="558" t="s">
        <v>70</v>
      </c>
      <c r="B45" s="336" t="s">
        <v>37</v>
      </c>
      <c r="C45" s="81"/>
      <c r="D45" s="81"/>
      <c r="E45" s="539"/>
    </row>
    <row r="46" spans="1:5" ht="12" customHeight="1">
      <c r="A46" s="558" t="s">
        <v>71</v>
      </c>
      <c r="B46" s="335" t="s">
        <v>132</v>
      </c>
      <c r="C46" s="408"/>
      <c r="D46" s="408"/>
      <c r="E46" s="563"/>
    </row>
    <row r="47" spans="1:5" ht="12" customHeight="1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>
      <c r="A50" s="545" t="s">
        <v>8</v>
      </c>
      <c r="B50" s="355" t="s">
        <v>568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>
      <c r="A51" s="558" t="s">
        <v>76</v>
      </c>
      <c r="B51" s="336" t="s">
        <v>156</v>
      </c>
      <c r="C51" s="81"/>
      <c r="D51" s="81"/>
      <c r="E51" s="539"/>
    </row>
    <row r="52" spans="1:5" ht="12" customHeight="1">
      <c r="A52" s="558" t="s">
        <v>77</v>
      </c>
      <c r="B52" s="335" t="s">
        <v>136</v>
      </c>
      <c r="C52" s="408"/>
      <c r="D52" s="408"/>
      <c r="E52" s="563"/>
    </row>
    <row r="53" spans="1:5" ht="15" customHeight="1">
      <c r="A53" s="558" t="s">
        <v>78</v>
      </c>
      <c r="B53" s="335" t="s">
        <v>44</v>
      </c>
      <c r="C53" s="408"/>
      <c r="D53" s="408"/>
      <c r="E53" s="563"/>
    </row>
    <row r="54" spans="1:5" ht="13.5" thickBot="1">
      <c r="A54" s="558" t="s">
        <v>79</v>
      </c>
      <c r="B54" s="335" t="s">
        <v>678</v>
      </c>
      <c r="C54" s="408"/>
      <c r="D54" s="408"/>
      <c r="E54" s="563"/>
    </row>
    <row r="55" spans="1:5" ht="15" customHeight="1" thickBot="1">
      <c r="A55" s="545" t="s">
        <v>9</v>
      </c>
      <c r="B55" s="549" t="s">
        <v>569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5" thickBot="1">
      <c r="C56" s="554"/>
      <c r="D56" s="554"/>
      <c r="E56" s="554"/>
    </row>
    <row r="57" spans="1:5" ht="13.5" thickBot="1">
      <c r="A57" s="635" t="s">
        <v>736</v>
      </c>
      <c r="B57" s="636"/>
      <c r="C57" s="91"/>
      <c r="D57" s="91"/>
      <c r="E57" s="543"/>
    </row>
    <row r="58" spans="1:5" ht="13.5" thickBot="1">
      <c r="A58" s="637" t="s">
        <v>735</v>
      </c>
      <c r="B58" s="638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1" sqref="E1"/>
    </sheetView>
  </sheetViews>
  <sheetFormatPr defaultRowHeight="12.75"/>
  <cols>
    <col min="1" max="1" width="18.6640625" style="550" customWidth="1"/>
    <col min="2" max="2" width="62" style="33" customWidth="1"/>
    <col min="3" max="5" width="15.83203125" style="33" customWidth="1"/>
    <col min="6" max="16384" width="9.33203125" style="33"/>
  </cols>
  <sheetData>
    <row r="1" spans="1:5" s="485" customFormat="1" ht="21" customHeight="1" thickBot="1">
      <c r="A1" s="484"/>
      <c r="B1" s="486"/>
      <c r="C1" s="531"/>
      <c r="D1" s="531"/>
      <c r="E1" s="618" t="str">
        <f>+CONCATENATE("8.1.2. melléklet a ……/",LEFT(ÖSSZEFÜGGÉSEK!A4,4)+1,". (……) önkormányzati rendelethez")</f>
        <v>8.1.2. melléklet a ……/2018. (……) önkormányzati rendelethez</v>
      </c>
    </row>
    <row r="2" spans="1:5" s="532" customFormat="1" ht="25.5" customHeight="1">
      <c r="A2" s="512" t="s">
        <v>145</v>
      </c>
      <c r="B2" s="742" t="s">
        <v>147</v>
      </c>
      <c r="C2" s="743"/>
      <c r="D2" s="744"/>
      <c r="E2" s="555" t="s">
        <v>48</v>
      </c>
    </row>
    <row r="3" spans="1:5" s="532" customFormat="1" ht="24.75" thickBot="1">
      <c r="A3" s="530" t="s">
        <v>144</v>
      </c>
      <c r="B3" s="745" t="s">
        <v>675</v>
      </c>
      <c r="C3" s="748"/>
      <c r="D3" s="749"/>
      <c r="E3" s="556" t="s">
        <v>48</v>
      </c>
    </row>
    <row r="4" spans="1:5" s="533" customFormat="1" ht="15.95" customHeight="1" thickBot="1">
      <c r="A4" s="487"/>
      <c r="B4" s="487"/>
      <c r="C4" s="488"/>
      <c r="D4" s="488"/>
      <c r="E4" s="488" t="str">
        <f>'8.1.1. sz. mell.'!E4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08" customFormat="1" ht="12" customHeight="1" thickBot="1">
      <c r="A8" s="482" t="s">
        <v>7</v>
      </c>
      <c r="B8" s="546" t="s">
        <v>550</v>
      </c>
      <c r="C8" s="414">
        <f>SUM(C9:C18)</f>
        <v>0</v>
      </c>
      <c r="D8" s="573">
        <f>SUM(D9:D18)</f>
        <v>0</v>
      </c>
      <c r="E8" s="552">
        <f>SUM(E9:E18)</f>
        <v>0</v>
      </c>
    </row>
    <row r="9" spans="1:5" s="508" customFormat="1" ht="12" customHeight="1">
      <c r="A9" s="557" t="s">
        <v>70</v>
      </c>
      <c r="B9" s="337" t="s">
        <v>331</v>
      </c>
      <c r="C9" s="84"/>
      <c r="D9" s="574"/>
      <c r="E9" s="541"/>
    </row>
    <row r="10" spans="1:5" s="508" customFormat="1" ht="12" customHeight="1">
      <c r="A10" s="558" t="s">
        <v>71</v>
      </c>
      <c r="B10" s="335" t="s">
        <v>332</v>
      </c>
      <c r="C10" s="411"/>
      <c r="D10" s="575"/>
      <c r="E10" s="93"/>
    </row>
    <row r="11" spans="1:5" s="508" customFormat="1" ht="12" customHeight="1">
      <c r="A11" s="558" t="s">
        <v>72</v>
      </c>
      <c r="B11" s="335" t="s">
        <v>333</v>
      </c>
      <c r="C11" s="411"/>
      <c r="D11" s="575"/>
      <c r="E11" s="93"/>
    </row>
    <row r="12" spans="1:5" s="508" customFormat="1" ht="12" customHeight="1">
      <c r="A12" s="558" t="s">
        <v>73</v>
      </c>
      <c r="B12" s="335" t="s">
        <v>334</v>
      </c>
      <c r="C12" s="411"/>
      <c r="D12" s="575"/>
      <c r="E12" s="93"/>
    </row>
    <row r="13" spans="1:5" s="508" customFormat="1" ht="12" customHeight="1">
      <c r="A13" s="558" t="s">
        <v>106</v>
      </c>
      <c r="B13" s="335" t="s">
        <v>335</v>
      </c>
      <c r="C13" s="411"/>
      <c r="D13" s="575"/>
      <c r="E13" s="93"/>
    </row>
    <row r="14" spans="1:5" s="508" customFormat="1" ht="12" customHeight="1">
      <c r="A14" s="558" t="s">
        <v>74</v>
      </c>
      <c r="B14" s="335" t="s">
        <v>551</v>
      </c>
      <c r="C14" s="411"/>
      <c r="D14" s="575"/>
      <c r="E14" s="93"/>
    </row>
    <row r="15" spans="1:5" s="535" customFormat="1" ht="12" customHeight="1">
      <c r="A15" s="558" t="s">
        <v>75</v>
      </c>
      <c r="B15" s="334" t="s">
        <v>552</v>
      </c>
      <c r="C15" s="411"/>
      <c r="D15" s="575"/>
      <c r="E15" s="93"/>
    </row>
    <row r="16" spans="1:5" s="535" customFormat="1" ht="12" customHeight="1">
      <c r="A16" s="558" t="s">
        <v>83</v>
      </c>
      <c r="B16" s="335" t="s">
        <v>338</v>
      </c>
      <c r="C16" s="85"/>
      <c r="D16" s="576"/>
      <c r="E16" s="540"/>
    </row>
    <row r="17" spans="1:5" s="508" customFormat="1" ht="12" customHeight="1">
      <c r="A17" s="558" t="s">
        <v>84</v>
      </c>
      <c r="B17" s="335" t="s">
        <v>340</v>
      </c>
      <c r="C17" s="411"/>
      <c r="D17" s="575"/>
      <c r="E17" s="93"/>
    </row>
    <row r="18" spans="1:5" s="535" customFormat="1" ht="12" customHeight="1" thickBot="1">
      <c r="A18" s="558" t="s">
        <v>85</v>
      </c>
      <c r="B18" s="334" t="s">
        <v>342</v>
      </c>
      <c r="C18" s="413"/>
      <c r="D18" s="94"/>
      <c r="E18" s="536"/>
    </row>
    <row r="19" spans="1:5" s="535" customFormat="1" ht="12" customHeight="1" thickBot="1">
      <c r="A19" s="482" t="s">
        <v>8</v>
      </c>
      <c r="B19" s="546" t="s">
        <v>553</v>
      </c>
      <c r="C19" s="414">
        <f>SUM(C20:C22)</f>
        <v>0</v>
      </c>
      <c r="D19" s="573">
        <f>SUM(D20:D22)</f>
        <v>0</v>
      </c>
      <c r="E19" s="552">
        <f>SUM(E20:E22)</f>
        <v>0</v>
      </c>
    </row>
    <row r="20" spans="1:5" s="535" customFormat="1" ht="12" customHeight="1">
      <c r="A20" s="558" t="s">
        <v>76</v>
      </c>
      <c r="B20" s="336" t="s">
        <v>312</v>
      </c>
      <c r="C20" s="411"/>
      <c r="D20" s="575"/>
      <c r="E20" s="93"/>
    </row>
    <row r="21" spans="1:5" s="535" customFormat="1" ht="12" customHeight="1">
      <c r="A21" s="558" t="s">
        <v>77</v>
      </c>
      <c r="B21" s="335" t="s">
        <v>554</v>
      </c>
      <c r="C21" s="411"/>
      <c r="D21" s="575"/>
      <c r="E21" s="93"/>
    </row>
    <row r="22" spans="1:5" s="535" customFormat="1" ht="12" customHeight="1">
      <c r="A22" s="558" t="s">
        <v>78</v>
      </c>
      <c r="B22" s="335" t="s">
        <v>555</v>
      </c>
      <c r="C22" s="411"/>
      <c r="D22" s="575"/>
      <c r="E22" s="93"/>
    </row>
    <row r="23" spans="1:5" s="508" customFormat="1" ht="12" customHeight="1" thickBot="1">
      <c r="A23" s="558" t="s">
        <v>79</v>
      </c>
      <c r="B23" s="335" t="s">
        <v>676</v>
      </c>
      <c r="C23" s="411"/>
      <c r="D23" s="575"/>
      <c r="E23" s="93"/>
    </row>
    <row r="24" spans="1:5" s="508" customFormat="1" ht="12" customHeight="1" thickBot="1">
      <c r="A24" s="545" t="s">
        <v>9</v>
      </c>
      <c r="B24" s="355" t="s">
        <v>123</v>
      </c>
      <c r="C24" s="42"/>
      <c r="D24" s="577"/>
      <c r="E24" s="551"/>
    </row>
    <row r="25" spans="1:5" s="508" customFormat="1" ht="12" customHeight="1" thickBot="1">
      <c r="A25" s="545" t="s">
        <v>10</v>
      </c>
      <c r="B25" s="355" t="s">
        <v>556</v>
      </c>
      <c r="C25" s="414">
        <f>+C26+C27</f>
        <v>0</v>
      </c>
      <c r="D25" s="573">
        <f>+D26+D27</f>
        <v>0</v>
      </c>
      <c r="E25" s="552">
        <f>+E26+E27</f>
        <v>0</v>
      </c>
    </row>
    <row r="26" spans="1:5" s="508" customFormat="1" ht="12" customHeight="1">
      <c r="A26" s="559" t="s">
        <v>325</v>
      </c>
      <c r="B26" s="560" t="s">
        <v>554</v>
      </c>
      <c r="C26" s="81"/>
      <c r="D26" s="566"/>
      <c r="E26" s="539"/>
    </row>
    <row r="27" spans="1:5" s="508" customFormat="1" ht="12" customHeight="1">
      <c r="A27" s="559" t="s">
        <v>326</v>
      </c>
      <c r="B27" s="561" t="s">
        <v>557</v>
      </c>
      <c r="C27" s="415"/>
      <c r="D27" s="578"/>
      <c r="E27" s="538"/>
    </row>
    <row r="28" spans="1:5" s="508" customFormat="1" ht="12" customHeight="1" thickBot="1">
      <c r="A28" s="558" t="s">
        <v>327</v>
      </c>
      <c r="B28" s="562" t="s">
        <v>677</v>
      </c>
      <c r="C28" s="542"/>
      <c r="D28" s="579"/>
      <c r="E28" s="537"/>
    </row>
    <row r="29" spans="1:5" s="508" customFormat="1" ht="12" customHeight="1" thickBot="1">
      <c r="A29" s="545" t="s">
        <v>11</v>
      </c>
      <c r="B29" s="355" t="s">
        <v>558</v>
      </c>
      <c r="C29" s="414">
        <f>+C30+C31+C32</f>
        <v>0</v>
      </c>
      <c r="D29" s="573">
        <f>+D30+D31+D32</f>
        <v>0</v>
      </c>
      <c r="E29" s="552">
        <f>+E30+E31+E32</f>
        <v>0</v>
      </c>
    </row>
    <row r="30" spans="1:5" s="508" customFormat="1" ht="12" customHeight="1">
      <c r="A30" s="559" t="s">
        <v>63</v>
      </c>
      <c r="B30" s="560" t="s">
        <v>344</v>
      </c>
      <c r="C30" s="81"/>
      <c r="D30" s="566"/>
      <c r="E30" s="539"/>
    </row>
    <row r="31" spans="1:5" s="508" customFormat="1" ht="12" customHeight="1">
      <c r="A31" s="559" t="s">
        <v>64</v>
      </c>
      <c r="B31" s="561" t="s">
        <v>345</v>
      </c>
      <c r="C31" s="415"/>
      <c r="D31" s="578"/>
      <c r="E31" s="538"/>
    </row>
    <row r="32" spans="1:5" s="508" customFormat="1" ht="12" customHeight="1" thickBot="1">
      <c r="A32" s="558" t="s">
        <v>65</v>
      </c>
      <c r="B32" s="544" t="s">
        <v>347</v>
      </c>
      <c r="C32" s="542"/>
      <c r="D32" s="579"/>
      <c r="E32" s="537"/>
    </row>
    <row r="33" spans="1:5" s="508" customFormat="1" ht="12" customHeight="1" thickBot="1">
      <c r="A33" s="545" t="s">
        <v>12</v>
      </c>
      <c r="B33" s="355" t="s">
        <v>469</v>
      </c>
      <c r="C33" s="42"/>
      <c r="D33" s="577"/>
      <c r="E33" s="551"/>
    </row>
    <row r="34" spans="1:5" s="508" customFormat="1" ht="12" customHeight="1" thickBot="1">
      <c r="A34" s="545" t="s">
        <v>13</v>
      </c>
      <c r="B34" s="355" t="s">
        <v>559</v>
      </c>
      <c r="C34" s="42"/>
      <c r="D34" s="577"/>
      <c r="E34" s="551"/>
    </row>
    <row r="35" spans="1:5" s="508" customFormat="1" ht="12" customHeight="1" thickBot="1">
      <c r="A35" s="482" t="s">
        <v>14</v>
      </c>
      <c r="B35" s="355" t="s">
        <v>560</v>
      </c>
      <c r="C35" s="414">
        <f>+C8+C19+C24+C25+C29+C33+C34</f>
        <v>0</v>
      </c>
      <c r="D35" s="573">
        <f>+D8+D19+D24+D25+D29+D33+D34</f>
        <v>0</v>
      </c>
      <c r="E35" s="552">
        <f>+E8+E19+E24+E25+E29+E33+E34</f>
        <v>0</v>
      </c>
    </row>
    <row r="36" spans="1:5" s="535" customFormat="1" ht="12" customHeight="1" thickBot="1">
      <c r="A36" s="547" t="s">
        <v>15</v>
      </c>
      <c r="B36" s="355" t="s">
        <v>561</v>
      </c>
      <c r="C36" s="414">
        <f>+C37+C38+C39</f>
        <v>0</v>
      </c>
      <c r="D36" s="573">
        <f>+D37+D38+D39</f>
        <v>0</v>
      </c>
      <c r="E36" s="552">
        <f>+E37+E38+E39</f>
        <v>0</v>
      </c>
    </row>
    <row r="37" spans="1:5" s="535" customFormat="1" ht="15" customHeight="1">
      <c r="A37" s="559" t="s">
        <v>562</v>
      </c>
      <c r="B37" s="560" t="s">
        <v>162</v>
      </c>
      <c r="C37" s="81"/>
      <c r="D37" s="566"/>
      <c r="E37" s="539"/>
    </row>
    <row r="38" spans="1:5" s="535" customFormat="1" ht="15" customHeight="1">
      <c r="A38" s="559" t="s">
        <v>563</v>
      </c>
      <c r="B38" s="561" t="s">
        <v>3</v>
      </c>
      <c r="C38" s="415"/>
      <c r="D38" s="578"/>
      <c r="E38" s="538"/>
    </row>
    <row r="39" spans="1:5" ht="13.5" thickBot="1">
      <c r="A39" s="558" t="s">
        <v>564</v>
      </c>
      <c r="B39" s="544" t="s">
        <v>565</v>
      </c>
      <c r="C39" s="542"/>
      <c r="D39" s="579"/>
      <c r="E39" s="537"/>
    </row>
    <row r="40" spans="1:5" s="534" customFormat="1" ht="16.5" customHeight="1" thickBot="1">
      <c r="A40" s="547" t="s">
        <v>16</v>
      </c>
      <c r="B40" s="548" t="s">
        <v>566</v>
      </c>
      <c r="C40" s="87">
        <f>+C35+C36</f>
        <v>0</v>
      </c>
      <c r="D40" s="580">
        <f>+D35+D36</f>
        <v>0</v>
      </c>
      <c r="E40" s="553">
        <f>+E35+E36</f>
        <v>0</v>
      </c>
    </row>
    <row r="41" spans="1:5" s="310" customFormat="1" ht="12" customHeight="1">
      <c r="A41" s="490"/>
      <c r="B41" s="491"/>
      <c r="C41" s="506"/>
      <c r="D41" s="506"/>
      <c r="E41" s="506"/>
    </row>
    <row r="42" spans="1:5" ht="12" customHeight="1" thickBot="1">
      <c r="A42" s="492"/>
      <c r="B42" s="493"/>
      <c r="C42" s="507"/>
      <c r="D42" s="507"/>
      <c r="E42" s="507"/>
    </row>
    <row r="43" spans="1:5" ht="12" customHeight="1" thickBot="1">
      <c r="A43" s="739" t="s">
        <v>43</v>
      </c>
      <c r="B43" s="740"/>
      <c r="C43" s="740"/>
      <c r="D43" s="740"/>
      <c r="E43" s="741"/>
    </row>
    <row r="44" spans="1:5" ht="12" customHeight="1" thickBot="1">
      <c r="A44" s="545" t="s">
        <v>7</v>
      </c>
      <c r="B44" s="355" t="s">
        <v>567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>
      <c r="A45" s="558" t="s">
        <v>70</v>
      </c>
      <c r="B45" s="336" t="s">
        <v>37</v>
      </c>
      <c r="C45" s="81"/>
      <c r="D45" s="81"/>
      <c r="E45" s="539"/>
    </row>
    <row r="46" spans="1:5" ht="12" customHeight="1">
      <c r="A46" s="558" t="s">
        <v>71</v>
      </c>
      <c r="B46" s="335" t="s">
        <v>132</v>
      </c>
      <c r="C46" s="408"/>
      <c r="D46" s="408"/>
      <c r="E46" s="563"/>
    </row>
    <row r="47" spans="1:5" ht="12" customHeight="1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>
      <c r="A50" s="545" t="s">
        <v>8</v>
      </c>
      <c r="B50" s="355" t="s">
        <v>568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>
      <c r="A51" s="558" t="s">
        <v>76</v>
      </c>
      <c r="B51" s="336" t="s">
        <v>156</v>
      </c>
      <c r="C51" s="81"/>
      <c r="D51" s="81"/>
      <c r="E51" s="539"/>
    </row>
    <row r="52" spans="1:5" ht="12" customHeight="1">
      <c r="A52" s="558" t="s">
        <v>77</v>
      </c>
      <c r="B52" s="335" t="s">
        <v>136</v>
      </c>
      <c r="C52" s="408"/>
      <c r="D52" s="408"/>
      <c r="E52" s="563"/>
    </row>
    <row r="53" spans="1:5" ht="15" customHeight="1">
      <c r="A53" s="558" t="s">
        <v>78</v>
      </c>
      <c r="B53" s="335" t="s">
        <v>44</v>
      </c>
      <c r="C53" s="408"/>
      <c r="D53" s="408"/>
      <c r="E53" s="563"/>
    </row>
    <row r="54" spans="1:5" ht="13.5" thickBot="1">
      <c r="A54" s="558" t="s">
        <v>79</v>
      </c>
      <c r="B54" s="335" t="s">
        <v>678</v>
      </c>
      <c r="C54" s="408"/>
      <c r="D54" s="408"/>
      <c r="E54" s="563"/>
    </row>
    <row r="55" spans="1:5" ht="15" customHeight="1" thickBot="1">
      <c r="A55" s="545" t="s">
        <v>9</v>
      </c>
      <c r="B55" s="549" t="s">
        <v>569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5" thickBot="1">
      <c r="C56" s="554"/>
      <c r="D56" s="554"/>
      <c r="E56" s="554"/>
    </row>
    <row r="57" spans="1:5" ht="13.5" thickBot="1">
      <c r="A57" s="635" t="s">
        <v>736</v>
      </c>
      <c r="B57" s="636"/>
      <c r="C57" s="91"/>
      <c r="D57" s="91"/>
      <c r="E57" s="543"/>
    </row>
    <row r="58" spans="1:5" ht="13.5" thickBot="1">
      <c r="A58" s="637" t="s">
        <v>735</v>
      </c>
      <c r="B58" s="638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J17" sqref="J17"/>
    </sheetView>
  </sheetViews>
  <sheetFormatPr defaultRowHeight="12.75"/>
  <cols>
    <col min="1" max="1" width="18.6640625" style="550" customWidth="1"/>
    <col min="2" max="2" width="62" style="33" customWidth="1"/>
    <col min="3" max="5" width="15.83203125" style="33" customWidth="1"/>
    <col min="6" max="16384" width="9.33203125" style="33"/>
  </cols>
  <sheetData>
    <row r="1" spans="1:5" s="485" customFormat="1" ht="21" customHeight="1" thickBot="1">
      <c r="A1" s="484"/>
      <c r="B1" s="486"/>
      <c r="C1" s="531"/>
      <c r="D1" s="531"/>
      <c r="E1" s="618" t="str">
        <f>+CONCATENATE("8.1.3. melléklet a ……/",LEFT(ÖSSZEFÜGGÉSEK!A4,4)+1,". (……) önkormányzati rendelethez")</f>
        <v>8.1.3. melléklet a ……/2018. (……) önkormányzati rendelethez</v>
      </c>
    </row>
    <row r="2" spans="1:5" s="532" customFormat="1" ht="25.5" customHeight="1">
      <c r="A2" s="512" t="s">
        <v>145</v>
      </c>
      <c r="B2" s="742" t="s">
        <v>147</v>
      </c>
      <c r="C2" s="743"/>
      <c r="D2" s="744"/>
      <c r="E2" s="555" t="s">
        <v>48</v>
      </c>
    </row>
    <row r="3" spans="1:5" s="532" customFormat="1" ht="24.75" thickBot="1">
      <c r="A3" s="530" t="s">
        <v>144</v>
      </c>
      <c r="B3" s="745" t="s">
        <v>686</v>
      </c>
      <c r="C3" s="748"/>
      <c r="D3" s="749"/>
      <c r="E3" s="556" t="s">
        <v>49</v>
      </c>
    </row>
    <row r="4" spans="1:5" s="533" customFormat="1" ht="15.95" customHeight="1" thickBot="1">
      <c r="A4" s="487"/>
      <c r="B4" s="487"/>
      <c r="C4" s="488"/>
      <c r="D4" s="488"/>
      <c r="E4" s="488" t="str">
        <f>'8.1.2. sz. mell.'!E4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08" customFormat="1" ht="12" customHeight="1" thickBot="1">
      <c r="A8" s="482" t="s">
        <v>7</v>
      </c>
      <c r="B8" s="546" t="s">
        <v>550</v>
      </c>
      <c r="C8" s="414">
        <f>SUM(C9:C18)</f>
        <v>0</v>
      </c>
      <c r="D8" s="573">
        <f>SUM(D9:D18)</f>
        <v>0</v>
      </c>
      <c r="E8" s="552">
        <f>SUM(E9:E18)</f>
        <v>0</v>
      </c>
    </row>
    <row r="9" spans="1:5" s="508" customFormat="1" ht="12" customHeight="1">
      <c r="A9" s="557" t="s">
        <v>70</v>
      </c>
      <c r="B9" s="337" t="s">
        <v>331</v>
      </c>
      <c r="C9" s="84"/>
      <c r="D9" s="574"/>
      <c r="E9" s="541"/>
    </row>
    <row r="10" spans="1:5" s="508" customFormat="1" ht="12" customHeight="1">
      <c r="A10" s="558" t="s">
        <v>71</v>
      </c>
      <c r="B10" s="335" t="s">
        <v>332</v>
      </c>
      <c r="C10" s="411"/>
      <c r="D10" s="575"/>
      <c r="E10" s="93"/>
    </row>
    <row r="11" spans="1:5" s="508" customFormat="1" ht="12" customHeight="1">
      <c r="A11" s="558" t="s">
        <v>72</v>
      </c>
      <c r="B11" s="335" t="s">
        <v>333</v>
      </c>
      <c r="C11" s="411"/>
      <c r="D11" s="575"/>
      <c r="E11" s="93"/>
    </row>
    <row r="12" spans="1:5" s="508" customFormat="1" ht="12" customHeight="1">
      <c r="A12" s="558" t="s">
        <v>73</v>
      </c>
      <c r="B12" s="335" t="s">
        <v>334</v>
      </c>
      <c r="C12" s="411"/>
      <c r="D12" s="575"/>
      <c r="E12" s="93"/>
    </row>
    <row r="13" spans="1:5" s="508" customFormat="1" ht="12" customHeight="1">
      <c r="A13" s="558" t="s">
        <v>106</v>
      </c>
      <c r="B13" s="335" t="s">
        <v>335</v>
      </c>
      <c r="C13" s="411"/>
      <c r="D13" s="575"/>
      <c r="E13" s="93"/>
    </row>
    <row r="14" spans="1:5" s="508" customFormat="1" ht="12" customHeight="1">
      <c r="A14" s="558" t="s">
        <v>74</v>
      </c>
      <c r="B14" s="335" t="s">
        <v>551</v>
      </c>
      <c r="C14" s="411"/>
      <c r="D14" s="575"/>
      <c r="E14" s="93"/>
    </row>
    <row r="15" spans="1:5" s="535" customFormat="1" ht="12" customHeight="1">
      <c r="A15" s="558" t="s">
        <v>75</v>
      </c>
      <c r="B15" s="334" t="s">
        <v>552</v>
      </c>
      <c r="C15" s="411"/>
      <c r="D15" s="575"/>
      <c r="E15" s="93"/>
    </row>
    <row r="16" spans="1:5" s="535" customFormat="1" ht="12" customHeight="1">
      <c r="A16" s="558" t="s">
        <v>83</v>
      </c>
      <c r="B16" s="335" t="s">
        <v>338</v>
      </c>
      <c r="C16" s="85"/>
      <c r="D16" s="576"/>
      <c r="E16" s="540"/>
    </row>
    <row r="17" spans="1:5" s="508" customFormat="1" ht="12" customHeight="1">
      <c r="A17" s="558" t="s">
        <v>84</v>
      </c>
      <c r="B17" s="335" t="s">
        <v>340</v>
      </c>
      <c r="C17" s="411"/>
      <c r="D17" s="575"/>
      <c r="E17" s="93"/>
    </row>
    <row r="18" spans="1:5" s="535" customFormat="1" ht="12" customHeight="1" thickBot="1">
      <c r="A18" s="558" t="s">
        <v>85</v>
      </c>
      <c r="B18" s="334" t="s">
        <v>342</v>
      </c>
      <c r="C18" s="413"/>
      <c r="D18" s="94"/>
      <c r="E18" s="536"/>
    </row>
    <row r="19" spans="1:5" s="535" customFormat="1" ht="12" customHeight="1" thickBot="1">
      <c r="A19" s="482" t="s">
        <v>8</v>
      </c>
      <c r="B19" s="546" t="s">
        <v>553</v>
      </c>
      <c r="C19" s="414">
        <f>SUM(C20:C22)</f>
        <v>0</v>
      </c>
      <c r="D19" s="573">
        <f>SUM(D20:D22)</f>
        <v>0</v>
      </c>
      <c r="E19" s="552">
        <f>SUM(E20:E22)</f>
        <v>0</v>
      </c>
    </row>
    <row r="20" spans="1:5" s="535" customFormat="1" ht="12" customHeight="1">
      <c r="A20" s="558" t="s">
        <v>76</v>
      </c>
      <c r="B20" s="336" t="s">
        <v>312</v>
      </c>
      <c r="C20" s="411"/>
      <c r="D20" s="575"/>
      <c r="E20" s="93"/>
    </row>
    <row r="21" spans="1:5" s="535" customFormat="1" ht="12" customHeight="1">
      <c r="A21" s="558" t="s">
        <v>77</v>
      </c>
      <c r="B21" s="335" t="s">
        <v>554</v>
      </c>
      <c r="C21" s="411"/>
      <c r="D21" s="575"/>
      <c r="E21" s="93"/>
    </row>
    <row r="22" spans="1:5" s="535" customFormat="1" ht="12" customHeight="1">
      <c r="A22" s="558" t="s">
        <v>78</v>
      </c>
      <c r="B22" s="335" t="s">
        <v>555</v>
      </c>
      <c r="C22" s="411"/>
      <c r="D22" s="575"/>
      <c r="E22" s="93"/>
    </row>
    <row r="23" spans="1:5" s="508" customFormat="1" ht="12" customHeight="1" thickBot="1">
      <c r="A23" s="558" t="s">
        <v>79</v>
      </c>
      <c r="B23" s="335" t="s">
        <v>676</v>
      </c>
      <c r="C23" s="411"/>
      <c r="D23" s="575"/>
      <c r="E23" s="93"/>
    </row>
    <row r="24" spans="1:5" s="508" customFormat="1" ht="12" customHeight="1" thickBot="1">
      <c r="A24" s="545" t="s">
        <v>9</v>
      </c>
      <c r="B24" s="355" t="s">
        <v>123</v>
      </c>
      <c r="C24" s="42"/>
      <c r="D24" s="577"/>
      <c r="E24" s="551"/>
    </row>
    <row r="25" spans="1:5" s="508" customFormat="1" ht="12" customHeight="1" thickBot="1">
      <c r="A25" s="545" t="s">
        <v>10</v>
      </c>
      <c r="B25" s="355" t="s">
        <v>556</v>
      </c>
      <c r="C25" s="414">
        <f>+C26+C27</f>
        <v>0</v>
      </c>
      <c r="D25" s="573">
        <f>+D26+D27</f>
        <v>0</v>
      </c>
      <c r="E25" s="552">
        <f>+E26+E27</f>
        <v>0</v>
      </c>
    </row>
    <row r="26" spans="1:5" s="508" customFormat="1" ht="12" customHeight="1">
      <c r="A26" s="559" t="s">
        <v>325</v>
      </c>
      <c r="B26" s="560" t="s">
        <v>554</v>
      </c>
      <c r="C26" s="81"/>
      <c r="D26" s="566"/>
      <c r="E26" s="539"/>
    </row>
    <row r="27" spans="1:5" s="508" customFormat="1" ht="12" customHeight="1">
      <c r="A27" s="559" t="s">
        <v>326</v>
      </c>
      <c r="B27" s="561" t="s">
        <v>557</v>
      </c>
      <c r="C27" s="415"/>
      <c r="D27" s="578"/>
      <c r="E27" s="538"/>
    </row>
    <row r="28" spans="1:5" s="508" customFormat="1" ht="12" customHeight="1" thickBot="1">
      <c r="A28" s="558" t="s">
        <v>327</v>
      </c>
      <c r="B28" s="562" t="s">
        <v>677</v>
      </c>
      <c r="C28" s="542"/>
      <c r="D28" s="579"/>
      <c r="E28" s="537"/>
    </row>
    <row r="29" spans="1:5" s="508" customFormat="1" ht="12" customHeight="1" thickBot="1">
      <c r="A29" s="545" t="s">
        <v>11</v>
      </c>
      <c r="B29" s="355" t="s">
        <v>558</v>
      </c>
      <c r="C29" s="414">
        <f>+C30+C31+C32</f>
        <v>0</v>
      </c>
      <c r="D29" s="573">
        <f>+D30+D31+D32</f>
        <v>0</v>
      </c>
      <c r="E29" s="552">
        <f>+E30+E31+E32</f>
        <v>0</v>
      </c>
    </row>
    <row r="30" spans="1:5" s="508" customFormat="1" ht="12" customHeight="1">
      <c r="A30" s="559" t="s">
        <v>63</v>
      </c>
      <c r="B30" s="560" t="s">
        <v>344</v>
      </c>
      <c r="C30" s="81"/>
      <c r="D30" s="566"/>
      <c r="E30" s="539"/>
    </row>
    <row r="31" spans="1:5" s="508" customFormat="1" ht="12" customHeight="1">
      <c r="A31" s="559" t="s">
        <v>64</v>
      </c>
      <c r="B31" s="561" t="s">
        <v>345</v>
      </c>
      <c r="C31" s="415"/>
      <c r="D31" s="578"/>
      <c r="E31" s="538"/>
    </row>
    <row r="32" spans="1:5" s="508" customFormat="1" ht="12" customHeight="1" thickBot="1">
      <c r="A32" s="558" t="s">
        <v>65</v>
      </c>
      <c r="B32" s="544" t="s">
        <v>347</v>
      </c>
      <c r="C32" s="542"/>
      <c r="D32" s="579"/>
      <c r="E32" s="537"/>
    </row>
    <row r="33" spans="1:5" s="508" customFormat="1" ht="12" customHeight="1" thickBot="1">
      <c r="A33" s="545" t="s">
        <v>12</v>
      </c>
      <c r="B33" s="355" t="s">
        <v>469</v>
      </c>
      <c r="C33" s="42"/>
      <c r="D33" s="577"/>
      <c r="E33" s="551"/>
    </row>
    <row r="34" spans="1:5" s="508" customFormat="1" ht="12" customHeight="1" thickBot="1">
      <c r="A34" s="545" t="s">
        <v>13</v>
      </c>
      <c r="B34" s="355" t="s">
        <v>559</v>
      </c>
      <c r="C34" s="42"/>
      <c r="D34" s="577"/>
      <c r="E34" s="551"/>
    </row>
    <row r="35" spans="1:5" s="508" customFormat="1" ht="12" customHeight="1" thickBot="1">
      <c r="A35" s="482" t="s">
        <v>14</v>
      </c>
      <c r="B35" s="355" t="s">
        <v>560</v>
      </c>
      <c r="C35" s="414">
        <f>+C8+C19+C24+C25+C29+C33+C34</f>
        <v>0</v>
      </c>
      <c r="D35" s="573">
        <f>+D8+D19+D24+D25+D29+D33+D34</f>
        <v>0</v>
      </c>
      <c r="E35" s="552">
        <f>+E8+E19+E24+E25+E29+E33+E34</f>
        <v>0</v>
      </c>
    </row>
    <row r="36" spans="1:5" s="535" customFormat="1" ht="12" customHeight="1" thickBot="1">
      <c r="A36" s="547" t="s">
        <v>15</v>
      </c>
      <c r="B36" s="355" t="s">
        <v>561</v>
      </c>
      <c r="C36" s="414">
        <f>+C37+C38+C39</f>
        <v>0</v>
      </c>
      <c r="D36" s="573">
        <f>+D37+D38+D39</f>
        <v>0</v>
      </c>
      <c r="E36" s="552">
        <f>+E37+E38+E39</f>
        <v>0</v>
      </c>
    </row>
    <row r="37" spans="1:5" s="535" customFormat="1" ht="15" customHeight="1">
      <c r="A37" s="559" t="s">
        <v>562</v>
      </c>
      <c r="B37" s="560" t="s">
        <v>162</v>
      </c>
      <c r="C37" s="81"/>
      <c r="D37" s="566"/>
      <c r="E37" s="539"/>
    </row>
    <row r="38" spans="1:5" s="535" customFormat="1" ht="15" customHeight="1">
      <c r="A38" s="559" t="s">
        <v>563</v>
      </c>
      <c r="B38" s="561" t="s">
        <v>3</v>
      </c>
      <c r="C38" s="415"/>
      <c r="D38" s="578"/>
      <c r="E38" s="538"/>
    </row>
    <row r="39" spans="1:5" ht="13.5" thickBot="1">
      <c r="A39" s="558" t="s">
        <v>564</v>
      </c>
      <c r="B39" s="544" t="s">
        <v>565</v>
      </c>
      <c r="C39" s="542"/>
      <c r="D39" s="579"/>
      <c r="E39" s="537"/>
    </row>
    <row r="40" spans="1:5" s="534" customFormat="1" ht="16.5" customHeight="1" thickBot="1">
      <c r="A40" s="547" t="s">
        <v>16</v>
      </c>
      <c r="B40" s="548" t="s">
        <v>566</v>
      </c>
      <c r="C40" s="87">
        <f>+C35+C36</f>
        <v>0</v>
      </c>
      <c r="D40" s="580">
        <f>+D35+D36</f>
        <v>0</v>
      </c>
      <c r="E40" s="553">
        <f>+E35+E36</f>
        <v>0</v>
      </c>
    </row>
    <row r="41" spans="1:5" s="310" customFormat="1" ht="12" customHeight="1">
      <c r="A41" s="490"/>
      <c r="B41" s="491"/>
      <c r="C41" s="506"/>
      <c r="D41" s="506"/>
      <c r="E41" s="506"/>
    </row>
    <row r="42" spans="1:5" ht="12" customHeight="1" thickBot="1">
      <c r="A42" s="492"/>
      <c r="B42" s="493"/>
      <c r="C42" s="507"/>
      <c r="D42" s="507"/>
      <c r="E42" s="507"/>
    </row>
    <row r="43" spans="1:5" ht="12" customHeight="1" thickBot="1">
      <c r="A43" s="739" t="s">
        <v>43</v>
      </c>
      <c r="B43" s="740"/>
      <c r="C43" s="740"/>
      <c r="D43" s="740"/>
      <c r="E43" s="741"/>
    </row>
    <row r="44" spans="1:5" ht="12" customHeight="1" thickBot="1">
      <c r="A44" s="545" t="s">
        <v>7</v>
      </c>
      <c r="B44" s="355" t="s">
        <v>567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>
      <c r="A45" s="558" t="s">
        <v>70</v>
      </c>
      <c r="B45" s="336" t="s">
        <v>37</v>
      </c>
      <c r="C45" s="81"/>
      <c r="D45" s="81"/>
      <c r="E45" s="539"/>
    </row>
    <row r="46" spans="1:5" ht="12" customHeight="1">
      <c r="A46" s="558" t="s">
        <v>71</v>
      </c>
      <c r="B46" s="335" t="s">
        <v>132</v>
      </c>
      <c r="C46" s="408"/>
      <c r="D46" s="408"/>
      <c r="E46" s="563"/>
    </row>
    <row r="47" spans="1:5" ht="12" customHeight="1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>
      <c r="A50" s="545" t="s">
        <v>8</v>
      </c>
      <c r="B50" s="355" t="s">
        <v>568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>
      <c r="A51" s="558" t="s">
        <v>76</v>
      </c>
      <c r="B51" s="336" t="s">
        <v>156</v>
      </c>
      <c r="C51" s="81"/>
      <c r="D51" s="81"/>
      <c r="E51" s="539"/>
    </row>
    <row r="52" spans="1:5" ht="12" customHeight="1">
      <c r="A52" s="558" t="s">
        <v>77</v>
      </c>
      <c r="B52" s="335" t="s">
        <v>136</v>
      </c>
      <c r="C52" s="408"/>
      <c r="D52" s="408"/>
      <c r="E52" s="563"/>
    </row>
    <row r="53" spans="1:5" ht="15" customHeight="1">
      <c r="A53" s="558" t="s">
        <v>78</v>
      </c>
      <c r="B53" s="335" t="s">
        <v>44</v>
      </c>
      <c r="C53" s="408"/>
      <c r="D53" s="408"/>
      <c r="E53" s="563"/>
    </row>
    <row r="54" spans="1:5" ht="13.5" thickBot="1">
      <c r="A54" s="558" t="s">
        <v>79</v>
      </c>
      <c r="B54" s="335" t="s">
        <v>678</v>
      </c>
      <c r="C54" s="408"/>
      <c r="D54" s="408"/>
      <c r="E54" s="563"/>
    </row>
    <row r="55" spans="1:5" ht="15" customHeight="1" thickBot="1">
      <c r="A55" s="545" t="s">
        <v>9</v>
      </c>
      <c r="B55" s="549" t="s">
        <v>569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5" thickBot="1">
      <c r="C56" s="554"/>
      <c r="D56" s="554"/>
      <c r="E56" s="554"/>
    </row>
    <row r="57" spans="1:5" ht="13.5" thickBot="1">
      <c r="A57" s="635" t="s">
        <v>736</v>
      </c>
      <c r="B57" s="636"/>
      <c r="C57" s="91"/>
      <c r="D57" s="91"/>
      <c r="E57" s="543"/>
    </row>
    <row r="58" spans="1:5" ht="13.5" thickBot="1">
      <c r="A58" s="637" t="s">
        <v>735</v>
      </c>
      <c r="B58" s="638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K26" sqref="K26"/>
    </sheetView>
  </sheetViews>
  <sheetFormatPr defaultRowHeight="12.75"/>
  <cols>
    <col min="1" max="1" width="18.6640625" style="550" customWidth="1"/>
    <col min="2" max="2" width="62" style="33" customWidth="1"/>
    <col min="3" max="5" width="15.83203125" style="33" customWidth="1"/>
    <col min="6" max="16384" width="9.33203125" style="33"/>
  </cols>
  <sheetData>
    <row r="1" spans="1:5" s="485" customFormat="1" ht="21" customHeight="1" thickBot="1">
      <c r="A1" s="484"/>
      <c r="B1" s="486"/>
      <c r="C1" s="531"/>
      <c r="D1" s="531"/>
      <c r="E1" s="618" t="str">
        <f>+CONCATENATE("8.2. melléklet a ……/",LEFT(ÖSSZEFÜGGÉSEK!A4,4)+1,". (……) önkormányzati rendelethez")</f>
        <v>8.2. melléklet a ……/2018. (……) önkormányzati rendelethez</v>
      </c>
    </row>
    <row r="2" spans="1:5" s="532" customFormat="1" ht="25.5" customHeight="1">
      <c r="A2" s="512" t="s">
        <v>145</v>
      </c>
      <c r="B2" s="742" t="s">
        <v>148</v>
      </c>
      <c r="C2" s="743"/>
      <c r="D2" s="744"/>
      <c r="E2" s="555" t="s">
        <v>49</v>
      </c>
    </row>
    <row r="3" spans="1:5" s="532" customFormat="1" ht="24.75" thickBot="1">
      <c r="A3" s="530" t="s">
        <v>144</v>
      </c>
      <c r="B3" s="745" t="s">
        <v>541</v>
      </c>
      <c r="C3" s="748"/>
      <c r="D3" s="749"/>
      <c r="E3" s="556" t="s">
        <v>41</v>
      </c>
    </row>
    <row r="4" spans="1:5" s="533" customFormat="1" ht="15.95" customHeight="1" thickBot="1">
      <c r="A4" s="487"/>
      <c r="B4" s="487"/>
      <c r="C4" s="488"/>
      <c r="D4" s="488"/>
      <c r="E4" s="488" t="str">
        <f>'8.1.3. sz. mell.'!E4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08" customFormat="1" ht="12" customHeight="1" thickBot="1">
      <c r="A8" s="482" t="s">
        <v>7</v>
      </c>
      <c r="B8" s="546" t="s">
        <v>550</v>
      </c>
      <c r="C8" s="414">
        <f>SUM(C9:C18)</f>
        <v>0</v>
      </c>
      <c r="D8" s="573">
        <f>SUM(D9:D18)</f>
        <v>0</v>
      </c>
      <c r="E8" s="552">
        <f>SUM(E9:E18)</f>
        <v>0</v>
      </c>
    </row>
    <row r="9" spans="1:5" s="508" customFormat="1" ht="12" customHeight="1">
      <c r="A9" s="557" t="s">
        <v>70</v>
      </c>
      <c r="B9" s="337" t="s">
        <v>331</v>
      </c>
      <c r="C9" s="84"/>
      <c r="D9" s="574"/>
      <c r="E9" s="541"/>
    </row>
    <row r="10" spans="1:5" s="508" customFormat="1" ht="12" customHeight="1">
      <c r="A10" s="558" t="s">
        <v>71</v>
      </c>
      <c r="B10" s="335" t="s">
        <v>332</v>
      </c>
      <c r="C10" s="411"/>
      <c r="D10" s="575"/>
      <c r="E10" s="93"/>
    </row>
    <row r="11" spans="1:5" s="508" customFormat="1" ht="12" customHeight="1">
      <c r="A11" s="558" t="s">
        <v>72</v>
      </c>
      <c r="B11" s="335" t="s">
        <v>333</v>
      </c>
      <c r="C11" s="411"/>
      <c r="D11" s="575"/>
      <c r="E11" s="93"/>
    </row>
    <row r="12" spans="1:5" s="508" customFormat="1" ht="12" customHeight="1">
      <c r="A12" s="558" t="s">
        <v>73</v>
      </c>
      <c r="B12" s="335" t="s">
        <v>334</v>
      </c>
      <c r="C12" s="411"/>
      <c r="D12" s="575"/>
      <c r="E12" s="93"/>
    </row>
    <row r="13" spans="1:5" s="508" customFormat="1" ht="12" customHeight="1">
      <c r="A13" s="558" t="s">
        <v>106</v>
      </c>
      <c r="B13" s="335" t="s">
        <v>335</v>
      </c>
      <c r="C13" s="411"/>
      <c r="D13" s="575"/>
      <c r="E13" s="93"/>
    </row>
    <row r="14" spans="1:5" s="508" customFormat="1" ht="12" customHeight="1">
      <c r="A14" s="558" t="s">
        <v>74</v>
      </c>
      <c r="B14" s="335" t="s">
        <v>551</v>
      </c>
      <c r="C14" s="411"/>
      <c r="D14" s="575"/>
      <c r="E14" s="93"/>
    </row>
    <row r="15" spans="1:5" s="535" customFormat="1" ht="12" customHeight="1">
      <c r="A15" s="558" t="s">
        <v>75</v>
      </c>
      <c r="B15" s="334" t="s">
        <v>552</v>
      </c>
      <c r="C15" s="411"/>
      <c r="D15" s="575"/>
      <c r="E15" s="93"/>
    </row>
    <row r="16" spans="1:5" s="535" customFormat="1" ht="12" customHeight="1">
      <c r="A16" s="558" t="s">
        <v>83</v>
      </c>
      <c r="B16" s="335" t="s">
        <v>338</v>
      </c>
      <c r="C16" s="85"/>
      <c r="D16" s="576"/>
      <c r="E16" s="540"/>
    </row>
    <row r="17" spans="1:5" s="508" customFormat="1" ht="12" customHeight="1">
      <c r="A17" s="558" t="s">
        <v>84</v>
      </c>
      <c r="B17" s="335" t="s">
        <v>340</v>
      </c>
      <c r="C17" s="411"/>
      <c r="D17" s="575"/>
      <c r="E17" s="93"/>
    </row>
    <row r="18" spans="1:5" s="535" customFormat="1" ht="12" customHeight="1" thickBot="1">
      <c r="A18" s="558" t="s">
        <v>85</v>
      </c>
      <c r="B18" s="334" t="s">
        <v>342</v>
      </c>
      <c r="C18" s="413"/>
      <c r="D18" s="94"/>
      <c r="E18" s="536"/>
    </row>
    <row r="19" spans="1:5" s="535" customFormat="1" ht="12" customHeight="1" thickBot="1">
      <c r="A19" s="482" t="s">
        <v>8</v>
      </c>
      <c r="B19" s="546" t="s">
        <v>553</v>
      </c>
      <c r="C19" s="414">
        <f>SUM(C20:C22)</f>
        <v>0</v>
      </c>
      <c r="D19" s="573">
        <f>SUM(D20:D22)</f>
        <v>0</v>
      </c>
      <c r="E19" s="552">
        <f>SUM(E20:E22)</f>
        <v>0</v>
      </c>
    </row>
    <row r="20" spans="1:5" s="535" customFormat="1" ht="12" customHeight="1">
      <c r="A20" s="558" t="s">
        <v>76</v>
      </c>
      <c r="B20" s="336" t="s">
        <v>312</v>
      </c>
      <c r="C20" s="411"/>
      <c r="D20" s="575"/>
      <c r="E20" s="93"/>
    </row>
    <row r="21" spans="1:5" s="535" customFormat="1" ht="12" customHeight="1">
      <c r="A21" s="558" t="s">
        <v>77</v>
      </c>
      <c r="B21" s="335" t="s">
        <v>554</v>
      </c>
      <c r="C21" s="411"/>
      <c r="D21" s="575"/>
      <c r="E21" s="93"/>
    </row>
    <row r="22" spans="1:5" s="535" customFormat="1" ht="12" customHeight="1">
      <c r="A22" s="558" t="s">
        <v>78</v>
      </c>
      <c r="B22" s="335" t="s">
        <v>555</v>
      </c>
      <c r="C22" s="411"/>
      <c r="D22" s="575"/>
      <c r="E22" s="93"/>
    </row>
    <row r="23" spans="1:5" s="508" customFormat="1" ht="12" customHeight="1" thickBot="1">
      <c r="A23" s="558" t="s">
        <v>79</v>
      </c>
      <c r="B23" s="335" t="s">
        <v>676</v>
      </c>
      <c r="C23" s="411"/>
      <c r="D23" s="575"/>
      <c r="E23" s="93"/>
    </row>
    <row r="24" spans="1:5" s="508" customFormat="1" ht="12" customHeight="1" thickBot="1">
      <c r="A24" s="545" t="s">
        <v>9</v>
      </c>
      <c r="B24" s="355" t="s">
        <v>123</v>
      </c>
      <c r="C24" s="42"/>
      <c r="D24" s="577"/>
      <c r="E24" s="551"/>
    </row>
    <row r="25" spans="1:5" s="508" customFormat="1" ht="12" customHeight="1" thickBot="1">
      <c r="A25" s="545" t="s">
        <v>10</v>
      </c>
      <c r="B25" s="355" t="s">
        <v>556</v>
      </c>
      <c r="C25" s="414">
        <f>+C26+C27</f>
        <v>0</v>
      </c>
      <c r="D25" s="573">
        <f>+D26+D27</f>
        <v>0</v>
      </c>
      <c r="E25" s="552">
        <f>+E26+E27</f>
        <v>0</v>
      </c>
    </row>
    <row r="26" spans="1:5" s="508" customFormat="1" ht="12" customHeight="1">
      <c r="A26" s="559" t="s">
        <v>325</v>
      </c>
      <c r="B26" s="560" t="s">
        <v>554</v>
      </c>
      <c r="C26" s="81"/>
      <c r="D26" s="566"/>
      <c r="E26" s="539"/>
    </row>
    <row r="27" spans="1:5" s="508" customFormat="1" ht="12" customHeight="1">
      <c r="A27" s="559" t="s">
        <v>326</v>
      </c>
      <c r="B27" s="561" t="s">
        <v>557</v>
      </c>
      <c r="C27" s="415"/>
      <c r="D27" s="578"/>
      <c r="E27" s="538"/>
    </row>
    <row r="28" spans="1:5" s="508" customFormat="1" ht="12" customHeight="1" thickBot="1">
      <c r="A28" s="558" t="s">
        <v>327</v>
      </c>
      <c r="B28" s="562" t="s">
        <v>677</v>
      </c>
      <c r="C28" s="542"/>
      <c r="D28" s="579"/>
      <c r="E28" s="537"/>
    </row>
    <row r="29" spans="1:5" s="508" customFormat="1" ht="12" customHeight="1" thickBot="1">
      <c r="A29" s="545" t="s">
        <v>11</v>
      </c>
      <c r="B29" s="355" t="s">
        <v>558</v>
      </c>
      <c r="C29" s="414">
        <f>+C30+C31+C32</f>
        <v>0</v>
      </c>
      <c r="D29" s="573">
        <f>+D30+D31+D32</f>
        <v>0</v>
      </c>
      <c r="E29" s="552">
        <f>+E30+E31+E32</f>
        <v>0</v>
      </c>
    </row>
    <row r="30" spans="1:5" s="508" customFormat="1" ht="12" customHeight="1">
      <c r="A30" s="559" t="s">
        <v>63</v>
      </c>
      <c r="B30" s="560" t="s">
        <v>344</v>
      </c>
      <c r="C30" s="81"/>
      <c r="D30" s="566"/>
      <c r="E30" s="539"/>
    </row>
    <row r="31" spans="1:5" s="508" customFormat="1" ht="12" customHeight="1">
      <c r="A31" s="559" t="s">
        <v>64</v>
      </c>
      <c r="B31" s="561" t="s">
        <v>345</v>
      </c>
      <c r="C31" s="415"/>
      <c r="D31" s="578"/>
      <c r="E31" s="538"/>
    </row>
    <row r="32" spans="1:5" s="508" customFormat="1" ht="12" customHeight="1" thickBot="1">
      <c r="A32" s="558" t="s">
        <v>65</v>
      </c>
      <c r="B32" s="544" t="s">
        <v>347</v>
      </c>
      <c r="C32" s="542"/>
      <c r="D32" s="579"/>
      <c r="E32" s="537"/>
    </row>
    <row r="33" spans="1:5" s="508" customFormat="1" ht="12" customHeight="1" thickBot="1">
      <c r="A33" s="545" t="s">
        <v>12</v>
      </c>
      <c r="B33" s="355" t="s">
        <v>469</v>
      </c>
      <c r="C33" s="42"/>
      <c r="D33" s="577"/>
      <c r="E33" s="551"/>
    </row>
    <row r="34" spans="1:5" s="508" customFormat="1" ht="12" customHeight="1" thickBot="1">
      <c r="A34" s="545" t="s">
        <v>13</v>
      </c>
      <c r="B34" s="355" t="s">
        <v>559</v>
      </c>
      <c r="C34" s="42"/>
      <c r="D34" s="577"/>
      <c r="E34" s="551"/>
    </row>
    <row r="35" spans="1:5" s="508" customFormat="1" ht="12" customHeight="1" thickBot="1">
      <c r="A35" s="482" t="s">
        <v>14</v>
      </c>
      <c r="B35" s="355" t="s">
        <v>560</v>
      </c>
      <c r="C35" s="414">
        <f>+C8+C19+C24+C25+C29+C33+C34</f>
        <v>0</v>
      </c>
      <c r="D35" s="573">
        <f>+D8+D19+D24+D25+D29+D33+D34</f>
        <v>0</v>
      </c>
      <c r="E35" s="552">
        <f>+E8+E19+E24+E25+E29+E33+E34</f>
        <v>0</v>
      </c>
    </row>
    <row r="36" spans="1:5" s="535" customFormat="1" ht="12" customHeight="1" thickBot="1">
      <c r="A36" s="547" t="s">
        <v>15</v>
      </c>
      <c r="B36" s="355" t="s">
        <v>561</v>
      </c>
      <c r="C36" s="414">
        <f>+C37+C38+C39</f>
        <v>0</v>
      </c>
      <c r="D36" s="573">
        <f>+D37+D38+D39</f>
        <v>0</v>
      </c>
      <c r="E36" s="552">
        <f>+E37+E38+E39</f>
        <v>0</v>
      </c>
    </row>
    <row r="37" spans="1:5" s="535" customFormat="1" ht="15" customHeight="1">
      <c r="A37" s="559" t="s">
        <v>562</v>
      </c>
      <c r="B37" s="560" t="s">
        <v>162</v>
      </c>
      <c r="C37" s="81"/>
      <c r="D37" s="566"/>
      <c r="E37" s="539"/>
    </row>
    <row r="38" spans="1:5" s="535" customFormat="1" ht="15" customHeight="1">
      <c r="A38" s="559" t="s">
        <v>563</v>
      </c>
      <c r="B38" s="561" t="s">
        <v>3</v>
      </c>
      <c r="C38" s="415"/>
      <c r="D38" s="578"/>
      <c r="E38" s="538"/>
    </row>
    <row r="39" spans="1:5" ht="13.5" thickBot="1">
      <c r="A39" s="558" t="s">
        <v>564</v>
      </c>
      <c r="B39" s="544" t="s">
        <v>565</v>
      </c>
      <c r="C39" s="542"/>
      <c r="D39" s="579"/>
      <c r="E39" s="537"/>
    </row>
    <row r="40" spans="1:5" s="534" customFormat="1" ht="16.5" customHeight="1" thickBot="1">
      <c r="A40" s="547" t="s">
        <v>16</v>
      </c>
      <c r="B40" s="548" t="s">
        <v>566</v>
      </c>
      <c r="C40" s="87">
        <f>+C35+C36</f>
        <v>0</v>
      </c>
      <c r="D40" s="580">
        <f>+D35+D36</f>
        <v>0</v>
      </c>
      <c r="E40" s="553">
        <f>+E35+E36</f>
        <v>0</v>
      </c>
    </row>
    <row r="41" spans="1:5" s="310" customFormat="1" ht="12" customHeight="1">
      <c r="A41" s="490"/>
      <c r="B41" s="491"/>
      <c r="C41" s="506"/>
      <c r="D41" s="506"/>
      <c r="E41" s="506"/>
    </row>
    <row r="42" spans="1:5" ht="12" customHeight="1" thickBot="1">
      <c r="A42" s="492"/>
      <c r="B42" s="493"/>
      <c r="C42" s="507"/>
      <c r="D42" s="507"/>
      <c r="E42" s="507"/>
    </row>
    <row r="43" spans="1:5" ht="12" customHeight="1" thickBot="1">
      <c r="A43" s="739" t="s">
        <v>43</v>
      </c>
      <c r="B43" s="740"/>
      <c r="C43" s="740"/>
      <c r="D43" s="740"/>
      <c r="E43" s="741"/>
    </row>
    <row r="44" spans="1:5" ht="12" customHeight="1" thickBot="1">
      <c r="A44" s="545" t="s">
        <v>7</v>
      </c>
      <c r="B44" s="355" t="s">
        <v>567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>
      <c r="A45" s="558" t="s">
        <v>70</v>
      </c>
      <c r="B45" s="336" t="s">
        <v>37</v>
      </c>
      <c r="C45" s="81"/>
      <c r="D45" s="81"/>
      <c r="E45" s="539"/>
    </row>
    <row r="46" spans="1:5" ht="12" customHeight="1">
      <c r="A46" s="558" t="s">
        <v>71</v>
      </c>
      <c r="B46" s="335" t="s">
        <v>132</v>
      </c>
      <c r="C46" s="408"/>
      <c r="D46" s="408"/>
      <c r="E46" s="563"/>
    </row>
    <row r="47" spans="1:5" ht="12" customHeight="1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>
      <c r="A50" s="545" t="s">
        <v>8</v>
      </c>
      <c r="B50" s="355" t="s">
        <v>568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>
      <c r="A51" s="558" t="s">
        <v>76</v>
      </c>
      <c r="B51" s="336" t="s">
        <v>156</v>
      </c>
      <c r="C51" s="81"/>
      <c r="D51" s="81"/>
      <c r="E51" s="539"/>
    </row>
    <row r="52" spans="1:5" ht="12" customHeight="1">
      <c r="A52" s="558" t="s">
        <v>77</v>
      </c>
      <c r="B52" s="335" t="s">
        <v>136</v>
      </c>
      <c r="C52" s="408"/>
      <c r="D52" s="408"/>
      <c r="E52" s="563"/>
    </row>
    <row r="53" spans="1:5" ht="15" customHeight="1">
      <c r="A53" s="558" t="s">
        <v>78</v>
      </c>
      <c r="B53" s="335" t="s">
        <v>44</v>
      </c>
      <c r="C53" s="408"/>
      <c r="D53" s="408"/>
      <c r="E53" s="563"/>
    </row>
    <row r="54" spans="1:5" ht="13.5" thickBot="1">
      <c r="A54" s="558" t="s">
        <v>79</v>
      </c>
      <c r="B54" s="335" t="s">
        <v>678</v>
      </c>
      <c r="C54" s="408"/>
      <c r="D54" s="408"/>
      <c r="E54" s="563"/>
    </row>
    <row r="55" spans="1:5" ht="15" customHeight="1" thickBot="1">
      <c r="A55" s="545" t="s">
        <v>9</v>
      </c>
      <c r="B55" s="549" t="s">
        <v>569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5" thickBot="1">
      <c r="C56" s="554"/>
      <c r="D56" s="554"/>
      <c r="E56" s="554"/>
    </row>
    <row r="57" spans="1:5" ht="13.5" thickBot="1">
      <c r="A57" s="635" t="s">
        <v>736</v>
      </c>
      <c r="B57" s="636"/>
      <c r="C57" s="91"/>
      <c r="D57" s="91"/>
      <c r="E57" s="543"/>
    </row>
    <row r="58" spans="1:5" ht="13.5" thickBot="1">
      <c r="A58" s="637" t="s">
        <v>735</v>
      </c>
      <c r="B58" s="638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topLeftCell="C1" zoomScaleNormal="100" zoomScaleSheetLayoutView="145" workbookViewId="0">
      <selection activeCell="I26" sqref="I26"/>
    </sheetView>
  </sheetViews>
  <sheetFormatPr defaultRowHeight="12.75"/>
  <cols>
    <col min="1" max="1" width="18.6640625" style="550" customWidth="1"/>
    <col min="2" max="2" width="62" style="33" customWidth="1"/>
    <col min="3" max="5" width="15.83203125" style="33" customWidth="1"/>
    <col min="6" max="16384" width="9.33203125" style="33"/>
  </cols>
  <sheetData>
    <row r="1" spans="1:5" s="485" customFormat="1" ht="21" customHeight="1" thickBot="1">
      <c r="A1" s="484"/>
      <c r="B1" s="486"/>
      <c r="C1" s="531"/>
      <c r="D1" s="531"/>
      <c r="E1" s="618" t="str">
        <f>+CONCATENATE("8.2.1. melléklet a ……/",LEFT(ÖSSZEFÜGGÉSEK!A4,4)+1,". (……) önkormányzati rendelethez")</f>
        <v>8.2.1. melléklet a ……/2018. (……) önkormányzati rendelethez</v>
      </c>
    </row>
    <row r="2" spans="1:5" s="532" customFormat="1" ht="25.5" customHeight="1">
      <c r="A2" s="512" t="s">
        <v>145</v>
      </c>
      <c r="B2" s="742" t="s">
        <v>148</v>
      </c>
      <c r="C2" s="743"/>
      <c r="D2" s="744"/>
      <c r="E2" s="555" t="s">
        <v>49</v>
      </c>
    </row>
    <row r="3" spans="1:5" s="532" customFormat="1" ht="24.75" thickBot="1">
      <c r="A3" s="530" t="s">
        <v>144</v>
      </c>
      <c r="B3" s="745" t="s">
        <v>685</v>
      </c>
      <c r="C3" s="748"/>
      <c r="D3" s="749"/>
      <c r="E3" s="556" t="s">
        <v>47</v>
      </c>
    </row>
    <row r="4" spans="1:5" s="533" customFormat="1" ht="15.95" customHeight="1" thickBot="1">
      <c r="A4" s="487"/>
      <c r="B4" s="487"/>
      <c r="C4" s="488"/>
      <c r="D4" s="488"/>
      <c r="E4" s="488" t="str">
        <f>'8.2. sz. mell.'!E4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08" customFormat="1" ht="12" customHeight="1" thickBot="1">
      <c r="A8" s="482" t="s">
        <v>7</v>
      </c>
      <c r="B8" s="546" t="s">
        <v>550</v>
      </c>
      <c r="C8" s="414">
        <f>SUM(C9:C18)</f>
        <v>0</v>
      </c>
      <c r="D8" s="573">
        <f>SUM(D9:D18)</f>
        <v>0</v>
      </c>
      <c r="E8" s="552">
        <f>SUM(E9:E18)</f>
        <v>0</v>
      </c>
    </row>
    <row r="9" spans="1:5" s="508" customFormat="1" ht="12" customHeight="1">
      <c r="A9" s="557" t="s">
        <v>70</v>
      </c>
      <c r="B9" s="337" t="s">
        <v>331</v>
      </c>
      <c r="C9" s="84"/>
      <c r="D9" s="574"/>
      <c r="E9" s="541"/>
    </row>
    <row r="10" spans="1:5" s="508" customFormat="1" ht="12" customHeight="1">
      <c r="A10" s="558" t="s">
        <v>71</v>
      </c>
      <c r="B10" s="335" t="s">
        <v>332</v>
      </c>
      <c r="C10" s="411"/>
      <c r="D10" s="575"/>
      <c r="E10" s="93"/>
    </row>
    <row r="11" spans="1:5" s="508" customFormat="1" ht="12" customHeight="1">
      <c r="A11" s="558" t="s">
        <v>72</v>
      </c>
      <c r="B11" s="335" t="s">
        <v>333</v>
      </c>
      <c r="C11" s="411"/>
      <c r="D11" s="575"/>
      <c r="E11" s="93"/>
    </row>
    <row r="12" spans="1:5" s="508" customFormat="1" ht="12" customHeight="1">
      <c r="A12" s="558" t="s">
        <v>73</v>
      </c>
      <c r="B12" s="335" t="s">
        <v>334</v>
      </c>
      <c r="C12" s="411"/>
      <c r="D12" s="575"/>
      <c r="E12" s="93"/>
    </row>
    <row r="13" spans="1:5" s="508" customFormat="1" ht="12" customHeight="1">
      <c r="A13" s="558" t="s">
        <v>106</v>
      </c>
      <c r="B13" s="335" t="s">
        <v>335</v>
      </c>
      <c r="C13" s="411"/>
      <c r="D13" s="575"/>
      <c r="E13" s="93"/>
    </row>
    <row r="14" spans="1:5" s="508" customFormat="1" ht="12" customHeight="1">
      <c r="A14" s="558" t="s">
        <v>74</v>
      </c>
      <c r="B14" s="335" t="s">
        <v>551</v>
      </c>
      <c r="C14" s="411"/>
      <c r="D14" s="575"/>
      <c r="E14" s="93"/>
    </row>
    <row r="15" spans="1:5" s="535" customFormat="1" ht="12" customHeight="1">
      <c r="A15" s="558" t="s">
        <v>75</v>
      </c>
      <c r="B15" s="334" t="s">
        <v>552</v>
      </c>
      <c r="C15" s="411"/>
      <c r="D15" s="575"/>
      <c r="E15" s="93"/>
    </row>
    <row r="16" spans="1:5" s="535" customFormat="1" ht="12" customHeight="1">
      <c r="A16" s="558" t="s">
        <v>83</v>
      </c>
      <c r="B16" s="335" t="s">
        <v>338</v>
      </c>
      <c r="C16" s="85"/>
      <c r="D16" s="576"/>
      <c r="E16" s="540"/>
    </row>
    <row r="17" spans="1:5" s="508" customFormat="1" ht="12" customHeight="1">
      <c r="A17" s="558" t="s">
        <v>84</v>
      </c>
      <c r="B17" s="335" t="s">
        <v>340</v>
      </c>
      <c r="C17" s="411"/>
      <c r="D17" s="575"/>
      <c r="E17" s="93"/>
    </row>
    <row r="18" spans="1:5" s="535" customFormat="1" ht="12" customHeight="1" thickBot="1">
      <c r="A18" s="558" t="s">
        <v>85</v>
      </c>
      <c r="B18" s="334" t="s">
        <v>342</v>
      </c>
      <c r="C18" s="413"/>
      <c r="D18" s="94"/>
      <c r="E18" s="536"/>
    </row>
    <row r="19" spans="1:5" s="535" customFormat="1" ht="12" customHeight="1" thickBot="1">
      <c r="A19" s="482" t="s">
        <v>8</v>
      </c>
      <c r="B19" s="546" t="s">
        <v>553</v>
      </c>
      <c r="C19" s="414">
        <f>SUM(C20:C22)</f>
        <v>0</v>
      </c>
      <c r="D19" s="573">
        <f>SUM(D20:D22)</f>
        <v>0</v>
      </c>
      <c r="E19" s="552">
        <f>SUM(E20:E22)</f>
        <v>0</v>
      </c>
    </row>
    <row r="20" spans="1:5" s="535" customFormat="1" ht="12" customHeight="1">
      <c r="A20" s="558" t="s">
        <v>76</v>
      </c>
      <c r="B20" s="336" t="s">
        <v>312</v>
      </c>
      <c r="C20" s="411"/>
      <c r="D20" s="575"/>
      <c r="E20" s="93"/>
    </row>
    <row r="21" spans="1:5" s="535" customFormat="1" ht="12" customHeight="1">
      <c r="A21" s="558" t="s">
        <v>77</v>
      </c>
      <c r="B21" s="335" t="s">
        <v>554</v>
      </c>
      <c r="C21" s="411"/>
      <c r="D21" s="575"/>
      <c r="E21" s="93"/>
    </row>
    <row r="22" spans="1:5" s="535" customFormat="1" ht="12" customHeight="1">
      <c r="A22" s="558" t="s">
        <v>78</v>
      </c>
      <c r="B22" s="335" t="s">
        <v>555</v>
      </c>
      <c r="C22" s="411"/>
      <c r="D22" s="575"/>
      <c r="E22" s="93"/>
    </row>
    <row r="23" spans="1:5" s="508" customFormat="1" ht="12" customHeight="1" thickBot="1">
      <c r="A23" s="558" t="s">
        <v>79</v>
      </c>
      <c r="B23" s="335" t="s">
        <v>676</v>
      </c>
      <c r="C23" s="411"/>
      <c r="D23" s="575"/>
      <c r="E23" s="93"/>
    </row>
    <row r="24" spans="1:5" s="508" customFormat="1" ht="12" customHeight="1" thickBot="1">
      <c r="A24" s="545" t="s">
        <v>9</v>
      </c>
      <c r="B24" s="355" t="s">
        <v>123</v>
      </c>
      <c r="C24" s="42"/>
      <c r="D24" s="577"/>
      <c r="E24" s="551"/>
    </row>
    <row r="25" spans="1:5" s="508" customFormat="1" ht="12" customHeight="1" thickBot="1">
      <c r="A25" s="545" t="s">
        <v>10</v>
      </c>
      <c r="B25" s="355" t="s">
        <v>556</v>
      </c>
      <c r="C25" s="414">
        <f>+C26+C27</f>
        <v>0</v>
      </c>
      <c r="D25" s="573">
        <f>+D26+D27</f>
        <v>0</v>
      </c>
      <c r="E25" s="552">
        <f>+E26+E27</f>
        <v>0</v>
      </c>
    </row>
    <row r="26" spans="1:5" s="508" customFormat="1" ht="12" customHeight="1">
      <c r="A26" s="559" t="s">
        <v>325</v>
      </c>
      <c r="B26" s="560" t="s">
        <v>554</v>
      </c>
      <c r="C26" s="81"/>
      <c r="D26" s="566"/>
      <c r="E26" s="539"/>
    </row>
    <row r="27" spans="1:5" s="508" customFormat="1" ht="12" customHeight="1">
      <c r="A27" s="559" t="s">
        <v>326</v>
      </c>
      <c r="B27" s="561" t="s">
        <v>557</v>
      </c>
      <c r="C27" s="415"/>
      <c r="D27" s="578"/>
      <c r="E27" s="538"/>
    </row>
    <row r="28" spans="1:5" s="508" customFormat="1" ht="12" customHeight="1" thickBot="1">
      <c r="A28" s="558" t="s">
        <v>327</v>
      </c>
      <c r="B28" s="562" t="s">
        <v>677</v>
      </c>
      <c r="C28" s="542"/>
      <c r="D28" s="579"/>
      <c r="E28" s="537"/>
    </row>
    <row r="29" spans="1:5" s="508" customFormat="1" ht="12" customHeight="1" thickBot="1">
      <c r="A29" s="545" t="s">
        <v>11</v>
      </c>
      <c r="B29" s="355" t="s">
        <v>558</v>
      </c>
      <c r="C29" s="414">
        <f>+C30+C31+C32</f>
        <v>0</v>
      </c>
      <c r="D29" s="573">
        <f>+D30+D31+D32</f>
        <v>0</v>
      </c>
      <c r="E29" s="552">
        <f>+E30+E31+E32</f>
        <v>0</v>
      </c>
    </row>
    <row r="30" spans="1:5" s="508" customFormat="1" ht="12" customHeight="1">
      <c r="A30" s="559" t="s">
        <v>63</v>
      </c>
      <c r="B30" s="560" t="s">
        <v>344</v>
      </c>
      <c r="C30" s="81"/>
      <c r="D30" s="566"/>
      <c r="E30" s="539"/>
    </row>
    <row r="31" spans="1:5" s="508" customFormat="1" ht="12" customHeight="1">
      <c r="A31" s="559" t="s">
        <v>64</v>
      </c>
      <c r="B31" s="561" t="s">
        <v>345</v>
      </c>
      <c r="C31" s="415"/>
      <c r="D31" s="578"/>
      <c r="E31" s="538"/>
    </row>
    <row r="32" spans="1:5" s="508" customFormat="1" ht="12" customHeight="1" thickBot="1">
      <c r="A32" s="558" t="s">
        <v>65</v>
      </c>
      <c r="B32" s="544" t="s">
        <v>347</v>
      </c>
      <c r="C32" s="542"/>
      <c r="D32" s="579"/>
      <c r="E32" s="537"/>
    </row>
    <row r="33" spans="1:5" s="508" customFormat="1" ht="12" customHeight="1" thickBot="1">
      <c r="A33" s="545" t="s">
        <v>12</v>
      </c>
      <c r="B33" s="355" t="s">
        <v>469</v>
      </c>
      <c r="C33" s="42"/>
      <c r="D33" s="577"/>
      <c r="E33" s="551"/>
    </row>
    <row r="34" spans="1:5" s="508" customFormat="1" ht="12" customHeight="1" thickBot="1">
      <c r="A34" s="545" t="s">
        <v>13</v>
      </c>
      <c r="B34" s="355" t="s">
        <v>559</v>
      </c>
      <c r="C34" s="42"/>
      <c r="D34" s="577"/>
      <c r="E34" s="551"/>
    </row>
    <row r="35" spans="1:5" s="508" customFormat="1" ht="12" customHeight="1" thickBot="1">
      <c r="A35" s="482" t="s">
        <v>14</v>
      </c>
      <c r="B35" s="355" t="s">
        <v>560</v>
      </c>
      <c r="C35" s="414">
        <f>+C8+C19+C24+C25+C29+C33+C34</f>
        <v>0</v>
      </c>
      <c r="D35" s="573">
        <f>+D8+D19+D24+D25+D29+D33+D34</f>
        <v>0</v>
      </c>
      <c r="E35" s="552">
        <f>+E8+E19+E24+E25+E29+E33+E34</f>
        <v>0</v>
      </c>
    </row>
    <row r="36" spans="1:5" s="535" customFormat="1" ht="12" customHeight="1" thickBot="1">
      <c r="A36" s="547" t="s">
        <v>15</v>
      </c>
      <c r="B36" s="355" t="s">
        <v>561</v>
      </c>
      <c r="C36" s="414">
        <f>+C37+C38+C39</f>
        <v>0</v>
      </c>
      <c r="D36" s="573">
        <f>+D37+D38+D39</f>
        <v>0</v>
      </c>
      <c r="E36" s="552">
        <f>+E37+E38+E39</f>
        <v>0</v>
      </c>
    </row>
    <row r="37" spans="1:5" s="535" customFormat="1" ht="15" customHeight="1">
      <c r="A37" s="559" t="s">
        <v>562</v>
      </c>
      <c r="B37" s="560" t="s">
        <v>162</v>
      </c>
      <c r="C37" s="81"/>
      <c r="D37" s="566"/>
      <c r="E37" s="539"/>
    </row>
    <row r="38" spans="1:5" s="535" customFormat="1" ht="15" customHeight="1">
      <c r="A38" s="559" t="s">
        <v>563</v>
      </c>
      <c r="B38" s="561" t="s">
        <v>3</v>
      </c>
      <c r="C38" s="415"/>
      <c r="D38" s="578"/>
      <c r="E38" s="538"/>
    </row>
    <row r="39" spans="1:5" ht="13.5" thickBot="1">
      <c r="A39" s="558" t="s">
        <v>564</v>
      </c>
      <c r="B39" s="544" t="s">
        <v>565</v>
      </c>
      <c r="C39" s="542"/>
      <c r="D39" s="579"/>
      <c r="E39" s="537"/>
    </row>
    <row r="40" spans="1:5" s="534" customFormat="1" ht="16.5" customHeight="1" thickBot="1">
      <c r="A40" s="547" t="s">
        <v>16</v>
      </c>
      <c r="B40" s="548" t="s">
        <v>566</v>
      </c>
      <c r="C40" s="87">
        <f>+C35+C36</f>
        <v>0</v>
      </c>
      <c r="D40" s="580">
        <f>+D35+D36</f>
        <v>0</v>
      </c>
      <c r="E40" s="553">
        <f>+E35+E36</f>
        <v>0</v>
      </c>
    </row>
    <row r="41" spans="1:5" s="310" customFormat="1" ht="12" customHeight="1">
      <c r="A41" s="490"/>
      <c r="B41" s="491"/>
      <c r="C41" s="506"/>
      <c r="D41" s="506"/>
      <c r="E41" s="506"/>
    </row>
    <row r="42" spans="1:5" ht="12" customHeight="1" thickBot="1">
      <c r="A42" s="492"/>
      <c r="B42" s="493"/>
      <c r="C42" s="507"/>
      <c r="D42" s="507"/>
      <c r="E42" s="507"/>
    </row>
    <row r="43" spans="1:5" ht="12" customHeight="1" thickBot="1">
      <c r="A43" s="739" t="s">
        <v>43</v>
      </c>
      <c r="B43" s="740"/>
      <c r="C43" s="740"/>
      <c r="D43" s="740"/>
      <c r="E43" s="741"/>
    </row>
    <row r="44" spans="1:5" ht="12" customHeight="1" thickBot="1">
      <c r="A44" s="545" t="s">
        <v>7</v>
      </c>
      <c r="B44" s="355" t="s">
        <v>567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>
      <c r="A45" s="558" t="s">
        <v>70</v>
      </c>
      <c r="B45" s="336" t="s">
        <v>37</v>
      </c>
      <c r="C45" s="81"/>
      <c r="D45" s="81"/>
      <c r="E45" s="539"/>
    </row>
    <row r="46" spans="1:5" ht="12" customHeight="1">
      <c r="A46" s="558" t="s">
        <v>71</v>
      </c>
      <c r="B46" s="335" t="s">
        <v>132</v>
      </c>
      <c r="C46" s="408"/>
      <c r="D46" s="408"/>
      <c r="E46" s="563"/>
    </row>
    <row r="47" spans="1:5" ht="12" customHeight="1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>
      <c r="A50" s="545" t="s">
        <v>8</v>
      </c>
      <c r="B50" s="355" t="s">
        <v>568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>
      <c r="A51" s="558" t="s">
        <v>76</v>
      </c>
      <c r="B51" s="336" t="s">
        <v>156</v>
      </c>
      <c r="C51" s="81"/>
      <c r="D51" s="81"/>
      <c r="E51" s="539"/>
    </row>
    <row r="52" spans="1:5" ht="12" customHeight="1">
      <c r="A52" s="558" t="s">
        <v>77</v>
      </c>
      <c r="B52" s="335" t="s">
        <v>136</v>
      </c>
      <c r="C52" s="408"/>
      <c r="D52" s="408"/>
      <c r="E52" s="563"/>
    </row>
    <row r="53" spans="1:5" ht="15" customHeight="1">
      <c r="A53" s="558" t="s">
        <v>78</v>
      </c>
      <c r="B53" s="335" t="s">
        <v>44</v>
      </c>
      <c r="C53" s="408"/>
      <c r="D53" s="408"/>
      <c r="E53" s="563"/>
    </row>
    <row r="54" spans="1:5" ht="13.5" thickBot="1">
      <c r="A54" s="558" t="s">
        <v>79</v>
      </c>
      <c r="B54" s="335" t="s">
        <v>678</v>
      </c>
      <c r="C54" s="408"/>
      <c r="D54" s="408"/>
      <c r="E54" s="563"/>
    </row>
    <row r="55" spans="1:5" ht="15" customHeight="1" thickBot="1">
      <c r="A55" s="545" t="s">
        <v>9</v>
      </c>
      <c r="B55" s="549" t="s">
        <v>569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5" thickBot="1">
      <c r="C56" s="554"/>
      <c r="D56" s="554"/>
      <c r="E56" s="554"/>
    </row>
    <row r="57" spans="1:5" ht="13.5" thickBot="1">
      <c r="A57" s="635" t="s">
        <v>736</v>
      </c>
      <c r="B57" s="636"/>
      <c r="C57" s="91"/>
      <c r="D57" s="91"/>
      <c r="E57" s="543"/>
    </row>
    <row r="58" spans="1:5" ht="13.5" thickBot="1">
      <c r="A58" s="637" t="s">
        <v>735</v>
      </c>
      <c r="B58" s="638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K33" sqref="K33"/>
    </sheetView>
  </sheetViews>
  <sheetFormatPr defaultRowHeight="12.75"/>
  <cols>
    <col min="1" max="1" width="18.6640625" style="550" customWidth="1"/>
    <col min="2" max="2" width="62" style="33" customWidth="1"/>
    <col min="3" max="5" width="15.83203125" style="33" customWidth="1"/>
    <col min="6" max="16384" width="9.33203125" style="33"/>
  </cols>
  <sheetData>
    <row r="1" spans="1:5" s="485" customFormat="1" ht="21" customHeight="1" thickBot="1">
      <c r="A1" s="484"/>
      <c r="B1" s="486"/>
      <c r="C1" s="531"/>
      <c r="D1" s="531"/>
      <c r="E1" s="618" t="str">
        <f>+CONCATENATE("8.2.2. melléklet a ……/",LEFT(ÖSSZEFÜGGÉSEK!A4,4)+1,". (……) önkormányzati rendelethez")</f>
        <v>8.2.2. melléklet a ……/2018. (……) önkormányzati rendelethez</v>
      </c>
    </row>
    <row r="2" spans="1:5" s="532" customFormat="1" ht="25.5" customHeight="1">
      <c r="A2" s="512" t="s">
        <v>145</v>
      </c>
      <c r="B2" s="742" t="s">
        <v>148</v>
      </c>
      <c r="C2" s="743"/>
      <c r="D2" s="744"/>
      <c r="E2" s="555" t="s">
        <v>49</v>
      </c>
    </row>
    <row r="3" spans="1:5" s="532" customFormat="1" ht="24.75" thickBot="1">
      <c r="A3" s="530" t="s">
        <v>144</v>
      </c>
      <c r="B3" s="745" t="s">
        <v>675</v>
      </c>
      <c r="C3" s="748"/>
      <c r="D3" s="749"/>
      <c r="E3" s="556" t="s">
        <v>48</v>
      </c>
    </row>
    <row r="4" spans="1:5" s="533" customFormat="1" ht="15.95" customHeight="1" thickBot="1">
      <c r="A4" s="487"/>
      <c r="B4" s="487"/>
      <c r="C4" s="488"/>
      <c r="D4" s="488"/>
      <c r="E4" s="488" t="str">
        <f>'8.2.1. sz. mell.'!E4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08" customFormat="1" ht="12" customHeight="1" thickBot="1">
      <c r="A8" s="482" t="s">
        <v>7</v>
      </c>
      <c r="B8" s="546" t="s">
        <v>550</v>
      </c>
      <c r="C8" s="414">
        <f>SUM(C9:C18)</f>
        <v>0</v>
      </c>
      <c r="D8" s="573">
        <f>SUM(D9:D18)</f>
        <v>0</v>
      </c>
      <c r="E8" s="552">
        <f>SUM(E9:E18)</f>
        <v>0</v>
      </c>
    </row>
    <row r="9" spans="1:5" s="508" customFormat="1" ht="12" customHeight="1">
      <c r="A9" s="557" t="s">
        <v>70</v>
      </c>
      <c r="B9" s="337" t="s">
        <v>331</v>
      </c>
      <c r="C9" s="84"/>
      <c r="D9" s="574"/>
      <c r="E9" s="541"/>
    </row>
    <row r="10" spans="1:5" s="508" customFormat="1" ht="12" customHeight="1">
      <c r="A10" s="558" t="s">
        <v>71</v>
      </c>
      <c r="B10" s="335" t="s">
        <v>332</v>
      </c>
      <c r="C10" s="411"/>
      <c r="D10" s="575"/>
      <c r="E10" s="93"/>
    </row>
    <row r="11" spans="1:5" s="508" customFormat="1" ht="12" customHeight="1">
      <c r="A11" s="558" t="s">
        <v>72</v>
      </c>
      <c r="B11" s="335" t="s">
        <v>333</v>
      </c>
      <c r="C11" s="411"/>
      <c r="D11" s="575"/>
      <c r="E11" s="93"/>
    </row>
    <row r="12" spans="1:5" s="508" customFormat="1" ht="12" customHeight="1">
      <c r="A12" s="558" t="s">
        <v>73</v>
      </c>
      <c r="B12" s="335" t="s">
        <v>334</v>
      </c>
      <c r="C12" s="411"/>
      <c r="D12" s="575"/>
      <c r="E12" s="93"/>
    </row>
    <row r="13" spans="1:5" s="508" customFormat="1" ht="12" customHeight="1">
      <c r="A13" s="558" t="s">
        <v>106</v>
      </c>
      <c r="B13" s="335" t="s">
        <v>335</v>
      </c>
      <c r="C13" s="411"/>
      <c r="D13" s="575"/>
      <c r="E13" s="93"/>
    </row>
    <row r="14" spans="1:5" s="508" customFormat="1" ht="12" customHeight="1">
      <c r="A14" s="558" t="s">
        <v>74</v>
      </c>
      <c r="B14" s="335" t="s">
        <v>551</v>
      </c>
      <c r="C14" s="411"/>
      <c r="D14" s="575"/>
      <c r="E14" s="93"/>
    </row>
    <row r="15" spans="1:5" s="535" customFormat="1" ht="12" customHeight="1">
      <c r="A15" s="558" t="s">
        <v>75</v>
      </c>
      <c r="B15" s="334" t="s">
        <v>552</v>
      </c>
      <c r="C15" s="411"/>
      <c r="D15" s="575"/>
      <c r="E15" s="93"/>
    </row>
    <row r="16" spans="1:5" s="535" customFormat="1" ht="12" customHeight="1">
      <c r="A16" s="558" t="s">
        <v>83</v>
      </c>
      <c r="B16" s="335" t="s">
        <v>338</v>
      </c>
      <c r="C16" s="85"/>
      <c r="D16" s="576"/>
      <c r="E16" s="540"/>
    </row>
    <row r="17" spans="1:5" s="508" customFormat="1" ht="12" customHeight="1">
      <c r="A17" s="558" t="s">
        <v>84</v>
      </c>
      <c r="B17" s="335" t="s">
        <v>340</v>
      </c>
      <c r="C17" s="411"/>
      <c r="D17" s="575"/>
      <c r="E17" s="93"/>
    </row>
    <row r="18" spans="1:5" s="535" customFormat="1" ht="12" customHeight="1" thickBot="1">
      <c r="A18" s="558" t="s">
        <v>85</v>
      </c>
      <c r="B18" s="334" t="s">
        <v>342</v>
      </c>
      <c r="C18" s="413"/>
      <c r="D18" s="94"/>
      <c r="E18" s="536"/>
    </row>
    <row r="19" spans="1:5" s="535" customFormat="1" ht="12" customHeight="1" thickBot="1">
      <c r="A19" s="482" t="s">
        <v>8</v>
      </c>
      <c r="B19" s="546" t="s">
        <v>553</v>
      </c>
      <c r="C19" s="414">
        <f>SUM(C20:C22)</f>
        <v>0</v>
      </c>
      <c r="D19" s="573">
        <f>SUM(D20:D22)</f>
        <v>0</v>
      </c>
      <c r="E19" s="552">
        <f>SUM(E20:E22)</f>
        <v>0</v>
      </c>
    </row>
    <row r="20" spans="1:5" s="535" customFormat="1" ht="12" customHeight="1">
      <c r="A20" s="558" t="s">
        <v>76</v>
      </c>
      <c r="B20" s="336" t="s">
        <v>312</v>
      </c>
      <c r="C20" s="411"/>
      <c r="D20" s="575"/>
      <c r="E20" s="93"/>
    </row>
    <row r="21" spans="1:5" s="535" customFormat="1" ht="12" customHeight="1">
      <c r="A21" s="558" t="s">
        <v>77</v>
      </c>
      <c r="B21" s="335" t="s">
        <v>554</v>
      </c>
      <c r="C21" s="411"/>
      <c r="D21" s="575"/>
      <c r="E21" s="93"/>
    </row>
    <row r="22" spans="1:5" s="535" customFormat="1" ht="12" customHeight="1">
      <c r="A22" s="558" t="s">
        <v>78</v>
      </c>
      <c r="B22" s="335" t="s">
        <v>555</v>
      </c>
      <c r="C22" s="411"/>
      <c r="D22" s="575"/>
      <c r="E22" s="93"/>
    </row>
    <row r="23" spans="1:5" s="508" customFormat="1" ht="12" customHeight="1" thickBot="1">
      <c r="A23" s="558" t="s">
        <v>79</v>
      </c>
      <c r="B23" s="335" t="s">
        <v>676</v>
      </c>
      <c r="C23" s="411"/>
      <c r="D23" s="575"/>
      <c r="E23" s="93"/>
    </row>
    <row r="24" spans="1:5" s="508" customFormat="1" ht="12" customHeight="1" thickBot="1">
      <c r="A24" s="545" t="s">
        <v>9</v>
      </c>
      <c r="B24" s="355" t="s">
        <v>123</v>
      </c>
      <c r="C24" s="42"/>
      <c r="D24" s="577"/>
      <c r="E24" s="551"/>
    </row>
    <row r="25" spans="1:5" s="508" customFormat="1" ht="12" customHeight="1" thickBot="1">
      <c r="A25" s="545" t="s">
        <v>10</v>
      </c>
      <c r="B25" s="355" t="s">
        <v>556</v>
      </c>
      <c r="C25" s="414">
        <f>+C26+C27</f>
        <v>0</v>
      </c>
      <c r="D25" s="573">
        <f>+D26+D27</f>
        <v>0</v>
      </c>
      <c r="E25" s="552">
        <f>+E26+E27</f>
        <v>0</v>
      </c>
    </row>
    <row r="26" spans="1:5" s="508" customFormat="1" ht="12" customHeight="1">
      <c r="A26" s="559" t="s">
        <v>325</v>
      </c>
      <c r="B26" s="560" t="s">
        <v>554</v>
      </c>
      <c r="C26" s="81"/>
      <c r="D26" s="566"/>
      <c r="E26" s="539"/>
    </row>
    <row r="27" spans="1:5" s="508" customFormat="1" ht="12" customHeight="1">
      <c r="A27" s="559" t="s">
        <v>326</v>
      </c>
      <c r="B27" s="561" t="s">
        <v>557</v>
      </c>
      <c r="C27" s="415"/>
      <c r="D27" s="578"/>
      <c r="E27" s="538"/>
    </row>
    <row r="28" spans="1:5" s="508" customFormat="1" ht="12" customHeight="1" thickBot="1">
      <c r="A28" s="558" t="s">
        <v>327</v>
      </c>
      <c r="B28" s="562" t="s">
        <v>677</v>
      </c>
      <c r="C28" s="542"/>
      <c r="D28" s="579"/>
      <c r="E28" s="537"/>
    </row>
    <row r="29" spans="1:5" s="508" customFormat="1" ht="12" customHeight="1" thickBot="1">
      <c r="A29" s="545" t="s">
        <v>11</v>
      </c>
      <c r="B29" s="355" t="s">
        <v>558</v>
      </c>
      <c r="C29" s="414">
        <f>+C30+C31+C32</f>
        <v>0</v>
      </c>
      <c r="D29" s="573">
        <f>+D30+D31+D32</f>
        <v>0</v>
      </c>
      <c r="E29" s="552">
        <f>+E30+E31+E32</f>
        <v>0</v>
      </c>
    </row>
    <row r="30" spans="1:5" s="508" customFormat="1" ht="12" customHeight="1">
      <c r="A30" s="559" t="s">
        <v>63</v>
      </c>
      <c r="B30" s="560" t="s">
        <v>344</v>
      </c>
      <c r="C30" s="81"/>
      <c r="D30" s="566"/>
      <c r="E30" s="539"/>
    </row>
    <row r="31" spans="1:5" s="508" customFormat="1" ht="12" customHeight="1">
      <c r="A31" s="559" t="s">
        <v>64</v>
      </c>
      <c r="B31" s="561" t="s">
        <v>345</v>
      </c>
      <c r="C31" s="415"/>
      <c r="D31" s="578"/>
      <c r="E31" s="538"/>
    </row>
    <row r="32" spans="1:5" s="508" customFormat="1" ht="12" customHeight="1" thickBot="1">
      <c r="A32" s="558" t="s">
        <v>65</v>
      </c>
      <c r="B32" s="544" t="s">
        <v>347</v>
      </c>
      <c r="C32" s="542"/>
      <c r="D32" s="579"/>
      <c r="E32" s="537"/>
    </row>
    <row r="33" spans="1:5" s="508" customFormat="1" ht="12" customHeight="1" thickBot="1">
      <c r="A33" s="545" t="s">
        <v>12</v>
      </c>
      <c r="B33" s="355" t="s">
        <v>469</v>
      </c>
      <c r="C33" s="42"/>
      <c r="D33" s="577"/>
      <c r="E33" s="551"/>
    </row>
    <row r="34" spans="1:5" s="508" customFormat="1" ht="12" customHeight="1" thickBot="1">
      <c r="A34" s="545" t="s">
        <v>13</v>
      </c>
      <c r="B34" s="355" t="s">
        <v>559</v>
      </c>
      <c r="C34" s="42"/>
      <c r="D34" s="577"/>
      <c r="E34" s="551"/>
    </row>
    <row r="35" spans="1:5" s="508" customFormat="1" ht="12" customHeight="1" thickBot="1">
      <c r="A35" s="482" t="s">
        <v>14</v>
      </c>
      <c r="B35" s="355" t="s">
        <v>560</v>
      </c>
      <c r="C35" s="414">
        <f>+C8+C19+C24+C25+C29+C33+C34</f>
        <v>0</v>
      </c>
      <c r="D35" s="573">
        <f>+D8+D19+D24+D25+D29+D33+D34</f>
        <v>0</v>
      </c>
      <c r="E35" s="552">
        <f>+E8+E19+E24+E25+E29+E33+E34</f>
        <v>0</v>
      </c>
    </row>
    <row r="36" spans="1:5" s="535" customFormat="1" ht="12" customHeight="1" thickBot="1">
      <c r="A36" s="547" t="s">
        <v>15</v>
      </c>
      <c r="B36" s="355" t="s">
        <v>561</v>
      </c>
      <c r="C36" s="414">
        <f>+C37+C38+C39</f>
        <v>0</v>
      </c>
      <c r="D36" s="573">
        <f>+D37+D38+D39</f>
        <v>0</v>
      </c>
      <c r="E36" s="552">
        <f>+E37+E38+E39</f>
        <v>0</v>
      </c>
    </row>
    <row r="37" spans="1:5" s="535" customFormat="1" ht="15" customHeight="1">
      <c r="A37" s="559" t="s">
        <v>562</v>
      </c>
      <c r="B37" s="560" t="s">
        <v>162</v>
      </c>
      <c r="C37" s="81"/>
      <c r="D37" s="566"/>
      <c r="E37" s="539"/>
    </row>
    <row r="38" spans="1:5" s="535" customFormat="1" ht="15" customHeight="1">
      <c r="A38" s="559" t="s">
        <v>563</v>
      </c>
      <c r="B38" s="561" t="s">
        <v>3</v>
      </c>
      <c r="C38" s="415"/>
      <c r="D38" s="578"/>
      <c r="E38" s="538"/>
    </row>
    <row r="39" spans="1:5" ht="13.5" thickBot="1">
      <c r="A39" s="558" t="s">
        <v>564</v>
      </c>
      <c r="B39" s="544" t="s">
        <v>565</v>
      </c>
      <c r="C39" s="542"/>
      <c r="D39" s="579"/>
      <c r="E39" s="537"/>
    </row>
    <row r="40" spans="1:5" s="534" customFormat="1" ht="16.5" customHeight="1" thickBot="1">
      <c r="A40" s="547" t="s">
        <v>16</v>
      </c>
      <c r="B40" s="548" t="s">
        <v>566</v>
      </c>
      <c r="C40" s="87">
        <f>+C35+C36</f>
        <v>0</v>
      </c>
      <c r="D40" s="580">
        <f>+D35+D36</f>
        <v>0</v>
      </c>
      <c r="E40" s="553">
        <f>+E35+E36</f>
        <v>0</v>
      </c>
    </row>
    <row r="41" spans="1:5" s="310" customFormat="1" ht="12" customHeight="1">
      <c r="A41" s="490"/>
      <c r="B41" s="491"/>
      <c r="C41" s="506"/>
      <c r="D41" s="506"/>
      <c r="E41" s="506"/>
    </row>
    <row r="42" spans="1:5" ht="12" customHeight="1" thickBot="1">
      <c r="A42" s="492"/>
      <c r="B42" s="493"/>
      <c r="C42" s="507"/>
      <c r="D42" s="507"/>
      <c r="E42" s="507"/>
    </row>
    <row r="43" spans="1:5" ht="12" customHeight="1" thickBot="1">
      <c r="A43" s="739" t="s">
        <v>43</v>
      </c>
      <c r="B43" s="740"/>
      <c r="C43" s="740"/>
      <c r="D43" s="740"/>
      <c r="E43" s="741"/>
    </row>
    <row r="44" spans="1:5" ht="12" customHeight="1" thickBot="1">
      <c r="A44" s="545" t="s">
        <v>7</v>
      </c>
      <c r="B44" s="355" t="s">
        <v>567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>
      <c r="A45" s="558" t="s">
        <v>70</v>
      </c>
      <c r="B45" s="336" t="s">
        <v>37</v>
      </c>
      <c r="C45" s="81"/>
      <c r="D45" s="81"/>
      <c r="E45" s="539"/>
    </row>
    <row r="46" spans="1:5" ht="12" customHeight="1">
      <c r="A46" s="558" t="s">
        <v>71</v>
      </c>
      <c r="B46" s="335" t="s">
        <v>132</v>
      </c>
      <c r="C46" s="408"/>
      <c r="D46" s="408"/>
      <c r="E46" s="563"/>
    </row>
    <row r="47" spans="1:5" ht="12" customHeight="1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>
      <c r="A50" s="545" t="s">
        <v>8</v>
      </c>
      <c r="B50" s="355" t="s">
        <v>568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>
      <c r="A51" s="558" t="s">
        <v>76</v>
      </c>
      <c r="B51" s="336" t="s">
        <v>156</v>
      </c>
      <c r="C51" s="81"/>
      <c r="D51" s="81"/>
      <c r="E51" s="539"/>
    </row>
    <row r="52" spans="1:5" ht="12" customHeight="1">
      <c r="A52" s="558" t="s">
        <v>77</v>
      </c>
      <c r="B52" s="335" t="s">
        <v>136</v>
      </c>
      <c r="C52" s="408"/>
      <c r="D52" s="408"/>
      <c r="E52" s="563"/>
    </row>
    <row r="53" spans="1:5" ht="15" customHeight="1">
      <c r="A53" s="558" t="s">
        <v>78</v>
      </c>
      <c r="B53" s="335" t="s">
        <v>44</v>
      </c>
      <c r="C53" s="408"/>
      <c r="D53" s="408"/>
      <c r="E53" s="563"/>
    </row>
    <row r="54" spans="1:5" ht="13.5" thickBot="1">
      <c r="A54" s="558" t="s">
        <v>79</v>
      </c>
      <c r="B54" s="335" t="s">
        <v>678</v>
      </c>
      <c r="C54" s="408"/>
      <c r="D54" s="408"/>
      <c r="E54" s="563"/>
    </row>
    <row r="55" spans="1:5" ht="15" customHeight="1" thickBot="1">
      <c r="A55" s="545" t="s">
        <v>9</v>
      </c>
      <c r="B55" s="549" t="s">
        <v>569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5" thickBot="1">
      <c r="C56" s="554"/>
      <c r="D56" s="554"/>
      <c r="E56" s="554"/>
    </row>
    <row r="57" spans="1:5" ht="13.5" thickBot="1">
      <c r="A57" s="635" t="s">
        <v>736</v>
      </c>
      <c r="B57" s="636"/>
      <c r="C57" s="91"/>
      <c r="D57" s="91"/>
      <c r="E57" s="543"/>
    </row>
    <row r="58" spans="1:5" ht="13.5" thickBot="1">
      <c r="A58" s="637" t="s">
        <v>735</v>
      </c>
      <c r="B58" s="638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K37" sqref="K37"/>
    </sheetView>
  </sheetViews>
  <sheetFormatPr defaultRowHeight="12.75"/>
  <cols>
    <col min="1" max="1" width="18.6640625" style="550" customWidth="1"/>
    <col min="2" max="2" width="62" style="33" customWidth="1"/>
    <col min="3" max="5" width="15.83203125" style="33" customWidth="1"/>
    <col min="6" max="16384" width="9.33203125" style="33"/>
  </cols>
  <sheetData>
    <row r="1" spans="1:5" s="485" customFormat="1" ht="21" customHeight="1" thickBot="1">
      <c r="A1" s="484"/>
      <c r="B1" s="486"/>
      <c r="C1" s="531"/>
      <c r="D1" s="531"/>
      <c r="E1" s="618" t="str">
        <f>+CONCATENATE("8.2.3. melléklet a ……/",LEFT(ÖSSZEFÜGGÉSEK!A4,4)+1,". (……) önkormányzati rendelethez")</f>
        <v>8.2.3. melléklet a ……/2018. (……) önkormányzati rendelethez</v>
      </c>
    </row>
    <row r="2" spans="1:5" s="532" customFormat="1" ht="25.5" customHeight="1">
      <c r="A2" s="512" t="s">
        <v>145</v>
      </c>
      <c r="B2" s="742" t="s">
        <v>148</v>
      </c>
      <c r="C2" s="743"/>
      <c r="D2" s="744"/>
      <c r="E2" s="555" t="s">
        <v>49</v>
      </c>
    </row>
    <row r="3" spans="1:5" s="532" customFormat="1" ht="24.75" thickBot="1">
      <c r="A3" s="530" t="s">
        <v>144</v>
      </c>
      <c r="B3" s="745" t="s">
        <v>670</v>
      </c>
      <c r="C3" s="748"/>
      <c r="D3" s="749"/>
      <c r="E3" s="556" t="s">
        <v>49</v>
      </c>
    </row>
    <row r="4" spans="1:5" s="533" customFormat="1" ht="15.95" customHeight="1" thickBot="1">
      <c r="A4" s="487"/>
      <c r="B4" s="487"/>
      <c r="C4" s="488"/>
      <c r="D4" s="488"/>
      <c r="E4" s="488" t="str">
        <f>'8.2.2. sz. mell.'!E4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08" customFormat="1" ht="12" customHeight="1" thickBot="1">
      <c r="A8" s="482" t="s">
        <v>7</v>
      </c>
      <c r="B8" s="546" t="s">
        <v>550</v>
      </c>
      <c r="C8" s="414">
        <f>SUM(C9:C18)</f>
        <v>0</v>
      </c>
      <c r="D8" s="573">
        <f>SUM(D9:D18)</f>
        <v>0</v>
      </c>
      <c r="E8" s="552">
        <f>SUM(E9:E18)</f>
        <v>0</v>
      </c>
    </row>
    <row r="9" spans="1:5" s="508" customFormat="1" ht="12" customHeight="1">
      <c r="A9" s="557" t="s">
        <v>70</v>
      </c>
      <c r="B9" s="337" t="s">
        <v>331</v>
      </c>
      <c r="C9" s="84"/>
      <c r="D9" s="574"/>
      <c r="E9" s="541"/>
    </row>
    <row r="10" spans="1:5" s="508" customFormat="1" ht="12" customHeight="1">
      <c r="A10" s="558" t="s">
        <v>71</v>
      </c>
      <c r="B10" s="335" t="s">
        <v>332</v>
      </c>
      <c r="C10" s="411"/>
      <c r="D10" s="575"/>
      <c r="E10" s="93"/>
    </row>
    <row r="11" spans="1:5" s="508" customFormat="1" ht="12" customHeight="1">
      <c r="A11" s="558" t="s">
        <v>72</v>
      </c>
      <c r="B11" s="335" t="s">
        <v>333</v>
      </c>
      <c r="C11" s="411"/>
      <c r="D11" s="575"/>
      <c r="E11" s="93"/>
    </row>
    <row r="12" spans="1:5" s="508" customFormat="1" ht="12" customHeight="1">
      <c r="A12" s="558" t="s">
        <v>73</v>
      </c>
      <c r="B12" s="335" t="s">
        <v>334</v>
      </c>
      <c r="C12" s="411"/>
      <c r="D12" s="575"/>
      <c r="E12" s="93"/>
    </row>
    <row r="13" spans="1:5" s="508" customFormat="1" ht="12" customHeight="1">
      <c r="A13" s="558" t="s">
        <v>106</v>
      </c>
      <c r="B13" s="335" t="s">
        <v>335</v>
      </c>
      <c r="C13" s="411"/>
      <c r="D13" s="575"/>
      <c r="E13" s="93"/>
    </row>
    <row r="14" spans="1:5" s="508" customFormat="1" ht="12" customHeight="1">
      <c r="A14" s="558" t="s">
        <v>74</v>
      </c>
      <c r="B14" s="335" t="s">
        <v>551</v>
      </c>
      <c r="C14" s="411"/>
      <c r="D14" s="575"/>
      <c r="E14" s="93"/>
    </row>
    <row r="15" spans="1:5" s="535" customFormat="1" ht="12" customHeight="1">
      <c r="A15" s="558" t="s">
        <v>75</v>
      </c>
      <c r="B15" s="334" t="s">
        <v>552</v>
      </c>
      <c r="C15" s="411"/>
      <c r="D15" s="575"/>
      <c r="E15" s="93"/>
    </row>
    <row r="16" spans="1:5" s="535" customFormat="1" ht="12" customHeight="1">
      <c r="A16" s="558" t="s">
        <v>83</v>
      </c>
      <c r="B16" s="335" t="s">
        <v>338</v>
      </c>
      <c r="C16" s="85"/>
      <c r="D16" s="576"/>
      <c r="E16" s="540"/>
    </row>
    <row r="17" spans="1:5" s="508" customFormat="1" ht="12" customHeight="1">
      <c r="A17" s="558" t="s">
        <v>84</v>
      </c>
      <c r="B17" s="335" t="s">
        <v>340</v>
      </c>
      <c r="C17" s="411"/>
      <c r="D17" s="575"/>
      <c r="E17" s="93"/>
    </row>
    <row r="18" spans="1:5" s="535" customFormat="1" ht="12" customHeight="1" thickBot="1">
      <c r="A18" s="558" t="s">
        <v>85</v>
      </c>
      <c r="B18" s="334" t="s">
        <v>342</v>
      </c>
      <c r="C18" s="413"/>
      <c r="D18" s="94"/>
      <c r="E18" s="536"/>
    </row>
    <row r="19" spans="1:5" s="535" customFormat="1" ht="12" customHeight="1" thickBot="1">
      <c r="A19" s="482" t="s">
        <v>8</v>
      </c>
      <c r="B19" s="546" t="s">
        <v>553</v>
      </c>
      <c r="C19" s="414">
        <f>SUM(C20:C22)</f>
        <v>0</v>
      </c>
      <c r="D19" s="573">
        <f>SUM(D20:D22)</f>
        <v>0</v>
      </c>
      <c r="E19" s="552">
        <f>SUM(E20:E22)</f>
        <v>0</v>
      </c>
    </row>
    <row r="20" spans="1:5" s="535" customFormat="1" ht="12" customHeight="1">
      <c r="A20" s="558" t="s">
        <v>76</v>
      </c>
      <c r="B20" s="336" t="s">
        <v>312</v>
      </c>
      <c r="C20" s="411"/>
      <c r="D20" s="575"/>
      <c r="E20" s="93"/>
    </row>
    <row r="21" spans="1:5" s="535" customFormat="1" ht="12" customHeight="1">
      <c r="A21" s="558" t="s">
        <v>77</v>
      </c>
      <c r="B21" s="335" t="s">
        <v>554</v>
      </c>
      <c r="C21" s="411"/>
      <c r="D21" s="575"/>
      <c r="E21" s="93"/>
    </row>
    <row r="22" spans="1:5" s="535" customFormat="1" ht="12" customHeight="1">
      <c r="A22" s="558" t="s">
        <v>78</v>
      </c>
      <c r="B22" s="335" t="s">
        <v>555</v>
      </c>
      <c r="C22" s="411"/>
      <c r="D22" s="575"/>
      <c r="E22" s="93"/>
    </row>
    <row r="23" spans="1:5" s="508" customFormat="1" ht="12" customHeight="1" thickBot="1">
      <c r="A23" s="558" t="s">
        <v>79</v>
      </c>
      <c r="B23" s="335" t="s">
        <v>676</v>
      </c>
      <c r="C23" s="411"/>
      <c r="D23" s="575"/>
      <c r="E23" s="93"/>
    </row>
    <row r="24" spans="1:5" s="508" customFormat="1" ht="12" customHeight="1" thickBot="1">
      <c r="A24" s="545" t="s">
        <v>9</v>
      </c>
      <c r="B24" s="355" t="s">
        <v>123</v>
      </c>
      <c r="C24" s="42"/>
      <c r="D24" s="577"/>
      <c r="E24" s="551"/>
    </row>
    <row r="25" spans="1:5" s="508" customFormat="1" ht="12" customHeight="1" thickBot="1">
      <c r="A25" s="545" t="s">
        <v>10</v>
      </c>
      <c r="B25" s="355" t="s">
        <v>556</v>
      </c>
      <c r="C25" s="414">
        <f>+C26+C27</f>
        <v>0</v>
      </c>
      <c r="D25" s="573">
        <f>+D26+D27</f>
        <v>0</v>
      </c>
      <c r="E25" s="552">
        <f>+E26+E27</f>
        <v>0</v>
      </c>
    </row>
    <row r="26" spans="1:5" s="508" customFormat="1" ht="12" customHeight="1">
      <c r="A26" s="559" t="s">
        <v>325</v>
      </c>
      <c r="B26" s="560" t="s">
        <v>554</v>
      </c>
      <c r="C26" s="81"/>
      <c r="D26" s="566"/>
      <c r="E26" s="539"/>
    </row>
    <row r="27" spans="1:5" s="508" customFormat="1" ht="12" customHeight="1">
      <c r="A27" s="559" t="s">
        <v>326</v>
      </c>
      <c r="B27" s="561" t="s">
        <v>557</v>
      </c>
      <c r="C27" s="415"/>
      <c r="D27" s="578"/>
      <c r="E27" s="538"/>
    </row>
    <row r="28" spans="1:5" s="508" customFormat="1" ht="12" customHeight="1" thickBot="1">
      <c r="A28" s="558" t="s">
        <v>327</v>
      </c>
      <c r="B28" s="562" t="s">
        <v>677</v>
      </c>
      <c r="C28" s="542"/>
      <c r="D28" s="579"/>
      <c r="E28" s="537"/>
    </row>
    <row r="29" spans="1:5" s="508" customFormat="1" ht="12" customHeight="1" thickBot="1">
      <c r="A29" s="545" t="s">
        <v>11</v>
      </c>
      <c r="B29" s="355" t="s">
        <v>558</v>
      </c>
      <c r="C29" s="414">
        <f>+C30+C31+C32</f>
        <v>0</v>
      </c>
      <c r="D29" s="573">
        <f>+D30+D31+D32</f>
        <v>0</v>
      </c>
      <c r="E29" s="552">
        <f>+E30+E31+E32</f>
        <v>0</v>
      </c>
    </row>
    <row r="30" spans="1:5" s="508" customFormat="1" ht="12" customHeight="1">
      <c r="A30" s="559" t="s">
        <v>63</v>
      </c>
      <c r="B30" s="560" t="s">
        <v>344</v>
      </c>
      <c r="C30" s="81"/>
      <c r="D30" s="566"/>
      <c r="E30" s="539"/>
    </row>
    <row r="31" spans="1:5" s="508" customFormat="1" ht="12" customHeight="1">
      <c r="A31" s="559" t="s">
        <v>64</v>
      </c>
      <c r="B31" s="561" t="s">
        <v>345</v>
      </c>
      <c r="C31" s="415"/>
      <c r="D31" s="578"/>
      <c r="E31" s="538"/>
    </row>
    <row r="32" spans="1:5" s="508" customFormat="1" ht="12" customHeight="1" thickBot="1">
      <c r="A32" s="558" t="s">
        <v>65</v>
      </c>
      <c r="B32" s="544" t="s">
        <v>347</v>
      </c>
      <c r="C32" s="542"/>
      <c r="D32" s="579"/>
      <c r="E32" s="537"/>
    </row>
    <row r="33" spans="1:5" s="508" customFormat="1" ht="12" customHeight="1" thickBot="1">
      <c r="A33" s="545" t="s">
        <v>12</v>
      </c>
      <c r="B33" s="355" t="s">
        <v>469</v>
      </c>
      <c r="C33" s="42"/>
      <c r="D33" s="577"/>
      <c r="E33" s="551"/>
    </row>
    <row r="34" spans="1:5" s="508" customFormat="1" ht="12" customHeight="1" thickBot="1">
      <c r="A34" s="545" t="s">
        <v>13</v>
      </c>
      <c r="B34" s="355" t="s">
        <v>559</v>
      </c>
      <c r="C34" s="42"/>
      <c r="D34" s="577"/>
      <c r="E34" s="551"/>
    </row>
    <row r="35" spans="1:5" s="508" customFormat="1" ht="12" customHeight="1" thickBot="1">
      <c r="A35" s="482" t="s">
        <v>14</v>
      </c>
      <c r="B35" s="355" t="s">
        <v>560</v>
      </c>
      <c r="C35" s="414">
        <f>+C8+C19+C24+C25+C29+C33+C34</f>
        <v>0</v>
      </c>
      <c r="D35" s="573">
        <f>+D8+D19+D24+D25+D29+D33+D34</f>
        <v>0</v>
      </c>
      <c r="E35" s="552">
        <f>+E8+E19+E24+E25+E29+E33+E34</f>
        <v>0</v>
      </c>
    </row>
    <row r="36" spans="1:5" s="535" customFormat="1" ht="12" customHeight="1" thickBot="1">
      <c r="A36" s="547" t="s">
        <v>15</v>
      </c>
      <c r="B36" s="355" t="s">
        <v>561</v>
      </c>
      <c r="C36" s="414">
        <f>+C37+C38+C39</f>
        <v>0</v>
      </c>
      <c r="D36" s="573">
        <f>+D37+D38+D39</f>
        <v>0</v>
      </c>
      <c r="E36" s="552">
        <f>+E37+E38+E39</f>
        <v>0</v>
      </c>
    </row>
    <row r="37" spans="1:5" s="535" customFormat="1" ht="15" customHeight="1">
      <c r="A37" s="559" t="s">
        <v>562</v>
      </c>
      <c r="B37" s="560" t="s">
        <v>162</v>
      </c>
      <c r="C37" s="81"/>
      <c r="D37" s="566"/>
      <c r="E37" s="539"/>
    </row>
    <row r="38" spans="1:5" s="535" customFormat="1" ht="15" customHeight="1">
      <c r="A38" s="559" t="s">
        <v>563</v>
      </c>
      <c r="B38" s="561" t="s">
        <v>3</v>
      </c>
      <c r="C38" s="415"/>
      <c r="D38" s="578"/>
      <c r="E38" s="538"/>
    </row>
    <row r="39" spans="1:5" ht="13.5" thickBot="1">
      <c r="A39" s="558" t="s">
        <v>564</v>
      </c>
      <c r="B39" s="544" t="s">
        <v>565</v>
      </c>
      <c r="C39" s="542"/>
      <c r="D39" s="579"/>
      <c r="E39" s="537"/>
    </row>
    <row r="40" spans="1:5" s="534" customFormat="1" ht="16.5" customHeight="1" thickBot="1">
      <c r="A40" s="547" t="s">
        <v>16</v>
      </c>
      <c r="B40" s="548" t="s">
        <v>566</v>
      </c>
      <c r="C40" s="87">
        <f>+C35+C36</f>
        <v>0</v>
      </c>
      <c r="D40" s="580">
        <f>+D35+D36</f>
        <v>0</v>
      </c>
      <c r="E40" s="553">
        <f>+E35+E36</f>
        <v>0</v>
      </c>
    </row>
    <row r="41" spans="1:5" s="310" customFormat="1" ht="12" customHeight="1">
      <c r="A41" s="490"/>
      <c r="B41" s="491"/>
      <c r="C41" s="506"/>
      <c r="D41" s="506"/>
      <c r="E41" s="506"/>
    </row>
    <row r="42" spans="1:5" ht="12" customHeight="1" thickBot="1">
      <c r="A42" s="492"/>
      <c r="B42" s="493"/>
      <c r="C42" s="507"/>
      <c r="D42" s="507"/>
      <c r="E42" s="507"/>
    </row>
    <row r="43" spans="1:5" ht="12" customHeight="1" thickBot="1">
      <c r="A43" s="739" t="s">
        <v>43</v>
      </c>
      <c r="B43" s="740"/>
      <c r="C43" s="740"/>
      <c r="D43" s="740"/>
      <c r="E43" s="741"/>
    </row>
    <row r="44" spans="1:5" ht="12" customHeight="1" thickBot="1">
      <c r="A44" s="545" t="s">
        <v>7</v>
      </c>
      <c r="B44" s="355" t="s">
        <v>567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>
      <c r="A45" s="558" t="s">
        <v>70</v>
      </c>
      <c r="B45" s="336" t="s">
        <v>37</v>
      </c>
      <c r="C45" s="81"/>
      <c r="D45" s="81"/>
      <c r="E45" s="539"/>
    </row>
    <row r="46" spans="1:5" ht="12" customHeight="1">
      <c r="A46" s="558" t="s">
        <v>71</v>
      </c>
      <c r="B46" s="335" t="s">
        <v>132</v>
      </c>
      <c r="C46" s="408"/>
      <c r="D46" s="408"/>
      <c r="E46" s="563"/>
    </row>
    <row r="47" spans="1:5" ht="12" customHeight="1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>
      <c r="A50" s="545" t="s">
        <v>8</v>
      </c>
      <c r="B50" s="355" t="s">
        <v>568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>
      <c r="A51" s="558" t="s">
        <v>76</v>
      </c>
      <c r="B51" s="336" t="s">
        <v>156</v>
      </c>
      <c r="C51" s="81"/>
      <c r="D51" s="81"/>
      <c r="E51" s="539"/>
    </row>
    <row r="52" spans="1:5" ht="12" customHeight="1">
      <c r="A52" s="558" t="s">
        <v>77</v>
      </c>
      <c r="B52" s="335" t="s">
        <v>136</v>
      </c>
      <c r="C52" s="408"/>
      <c r="D52" s="408"/>
      <c r="E52" s="563"/>
    </row>
    <row r="53" spans="1:5" ht="15" customHeight="1">
      <c r="A53" s="558" t="s">
        <v>78</v>
      </c>
      <c r="B53" s="335" t="s">
        <v>44</v>
      </c>
      <c r="C53" s="408"/>
      <c r="D53" s="408"/>
      <c r="E53" s="563"/>
    </row>
    <row r="54" spans="1:5" ht="13.5" thickBot="1">
      <c r="A54" s="558" t="s">
        <v>79</v>
      </c>
      <c r="B54" s="335" t="s">
        <v>678</v>
      </c>
      <c r="C54" s="408"/>
      <c r="D54" s="408"/>
      <c r="E54" s="563"/>
    </row>
    <row r="55" spans="1:5" ht="15" customHeight="1" thickBot="1">
      <c r="A55" s="545" t="s">
        <v>9</v>
      </c>
      <c r="B55" s="549" t="s">
        <v>569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5" thickBot="1">
      <c r="C56" s="554"/>
      <c r="D56" s="554"/>
      <c r="E56" s="554"/>
    </row>
    <row r="57" spans="1:5" ht="13.5" thickBot="1">
      <c r="A57" s="635" t="s">
        <v>736</v>
      </c>
      <c r="B57" s="636"/>
      <c r="C57" s="91"/>
      <c r="D57" s="91"/>
      <c r="E57" s="543"/>
    </row>
    <row r="58" spans="1:5" ht="13.5" thickBot="1">
      <c r="A58" s="637" t="s">
        <v>735</v>
      </c>
      <c r="B58" s="638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H12" sqref="H12"/>
    </sheetView>
  </sheetViews>
  <sheetFormatPr defaultRowHeight="12.75"/>
  <cols>
    <col min="1" max="1" width="18.6640625" style="550" customWidth="1"/>
    <col min="2" max="2" width="62" style="33" customWidth="1"/>
    <col min="3" max="5" width="15.83203125" style="33" customWidth="1"/>
    <col min="6" max="16384" width="9.33203125" style="33"/>
  </cols>
  <sheetData>
    <row r="1" spans="1:5" s="485" customFormat="1" ht="21" customHeight="1" thickBot="1">
      <c r="A1" s="484"/>
      <c r="B1" s="486"/>
      <c r="C1" s="531"/>
      <c r="D1" s="531"/>
      <c r="E1" s="618" t="str">
        <f>+CONCATENATE("8.3. melléklet a ……/",LEFT(ÖSSZEFÜGGÉSEK!A4,4)+1,". (……) önkormányzati rendelethez")</f>
        <v>8.3. melléklet a ……/2018. (……) önkormányzati rendelethez</v>
      </c>
    </row>
    <row r="2" spans="1:5" s="532" customFormat="1" ht="25.5" customHeight="1">
      <c r="A2" s="512" t="s">
        <v>145</v>
      </c>
      <c r="B2" s="742" t="s">
        <v>570</v>
      </c>
      <c r="C2" s="743"/>
      <c r="D2" s="744"/>
      <c r="E2" s="555" t="s">
        <v>50</v>
      </c>
    </row>
    <row r="3" spans="1:5" s="532" customFormat="1" ht="24.75" thickBot="1">
      <c r="A3" s="530" t="s">
        <v>144</v>
      </c>
      <c r="B3" s="745" t="s">
        <v>541</v>
      </c>
      <c r="C3" s="748"/>
      <c r="D3" s="749"/>
      <c r="E3" s="556" t="s">
        <v>41</v>
      </c>
    </row>
    <row r="4" spans="1:5" s="533" customFormat="1" ht="15.95" customHeight="1" thickBot="1">
      <c r="A4" s="487"/>
      <c r="B4" s="487"/>
      <c r="C4" s="488"/>
      <c r="D4" s="488"/>
      <c r="E4" s="488" t="str">
        <f>'8.2.3. sz. mell.'!E4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08" customFormat="1" ht="12" customHeight="1" thickBot="1">
      <c r="A8" s="482" t="s">
        <v>7</v>
      </c>
      <c r="B8" s="546" t="s">
        <v>550</v>
      </c>
      <c r="C8" s="414">
        <f>SUM(C9:C18)</f>
        <v>0</v>
      </c>
      <c r="D8" s="573">
        <f>SUM(D9:D18)</f>
        <v>0</v>
      </c>
      <c r="E8" s="552">
        <f>SUM(E9:E18)</f>
        <v>0</v>
      </c>
    </row>
    <row r="9" spans="1:5" s="508" customFormat="1" ht="12" customHeight="1">
      <c r="A9" s="557" t="s">
        <v>70</v>
      </c>
      <c r="B9" s="337" t="s">
        <v>331</v>
      </c>
      <c r="C9" s="84"/>
      <c r="D9" s="574"/>
      <c r="E9" s="541"/>
    </row>
    <row r="10" spans="1:5" s="508" customFormat="1" ht="12" customHeight="1">
      <c r="A10" s="558" t="s">
        <v>71</v>
      </c>
      <c r="B10" s="335" t="s">
        <v>332</v>
      </c>
      <c r="C10" s="411"/>
      <c r="D10" s="575"/>
      <c r="E10" s="93"/>
    </row>
    <row r="11" spans="1:5" s="508" customFormat="1" ht="12" customHeight="1">
      <c r="A11" s="558" t="s">
        <v>72</v>
      </c>
      <c r="B11" s="335" t="s">
        <v>333</v>
      </c>
      <c r="C11" s="411"/>
      <c r="D11" s="575"/>
      <c r="E11" s="93"/>
    </row>
    <row r="12" spans="1:5" s="508" customFormat="1" ht="12" customHeight="1">
      <c r="A12" s="558" t="s">
        <v>73</v>
      </c>
      <c r="B12" s="335" t="s">
        <v>334</v>
      </c>
      <c r="C12" s="411"/>
      <c r="D12" s="575"/>
      <c r="E12" s="93"/>
    </row>
    <row r="13" spans="1:5" s="508" customFormat="1" ht="12" customHeight="1">
      <c r="A13" s="558" t="s">
        <v>106</v>
      </c>
      <c r="B13" s="335" t="s">
        <v>335</v>
      </c>
      <c r="C13" s="411"/>
      <c r="D13" s="575"/>
      <c r="E13" s="93"/>
    </row>
    <row r="14" spans="1:5" s="508" customFormat="1" ht="12" customHeight="1">
      <c r="A14" s="558" t="s">
        <v>74</v>
      </c>
      <c r="B14" s="335" t="s">
        <v>551</v>
      </c>
      <c r="C14" s="411"/>
      <c r="D14" s="575"/>
      <c r="E14" s="93"/>
    </row>
    <row r="15" spans="1:5" s="535" customFormat="1" ht="12" customHeight="1">
      <c r="A15" s="558" t="s">
        <v>75</v>
      </c>
      <c r="B15" s="334" t="s">
        <v>552</v>
      </c>
      <c r="C15" s="411"/>
      <c r="D15" s="575"/>
      <c r="E15" s="93"/>
    </row>
    <row r="16" spans="1:5" s="535" customFormat="1" ht="12" customHeight="1">
      <c r="A16" s="558" t="s">
        <v>83</v>
      </c>
      <c r="B16" s="335" t="s">
        <v>338</v>
      </c>
      <c r="C16" s="85"/>
      <c r="D16" s="576"/>
      <c r="E16" s="540"/>
    </row>
    <row r="17" spans="1:5" s="508" customFormat="1" ht="12" customHeight="1">
      <c r="A17" s="558" t="s">
        <v>84</v>
      </c>
      <c r="B17" s="335" t="s">
        <v>340</v>
      </c>
      <c r="C17" s="411"/>
      <c r="D17" s="575"/>
      <c r="E17" s="93"/>
    </row>
    <row r="18" spans="1:5" s="535" customFormat="1" ht="12" customHeight="1" thickBot="1">
      <c r="A18" s="558" t="s">
        <v>85</v>
      </c>
      <c r="B18" s="334" t="s">
        <v>342</v>
      </c>
      <c r="C18" s="413"/>
      <c r="D18" s="94"/>
      <c r="E18" s="536"/>
    </row>
    <row r="19" spans="1:5" s="535" customFormat="1" ht="12" customHeight="1" thickBot="1">
      <c r="A19" s="482" t="s">
        <v>8</v>
      </c>
      <c r="B19" s="546" t="s">
        <v>553</v>
      </c>
      <c r="C19" s="414">
        <f>SUM(C20:C22)</f>
        <v>0</v>
      </c>
      <c r="D19" s="573">
        <f>SUM(D20:D22)</f>
        <v>0</v>
      </c>
      <c r="E19" s="552">
        <f>SUM(E20:E22)</f>
        <v>0</v>
      </c>
    </row>
    <row r="20" spans="1:5" s="535" customFormat="1" ht="12" customHeight="1">
      <c r="A20" s="558" t="s">
        <v>76</v>
      </c>
      <c r="B20" s="336" t="s">
        <v>312</v>
      </c>
      <c r="C20" s="411"/>
      <c r="D20" s="575"/>
      <c r="E20" s="93"/>
    </row>
    <row r="21" spans="1:5" s="535" customFormat="1" ht="12" customHeight="1">
      <c r="A21" s="558" t="s">
        <v>77</v>
      </c>
      <c r="B21" s="335" t="s">
        <v>554</v>
      </c>
      <c r="C21" s="411"/>
      <c r="D21" s="575"/>
      <c r="E21" s="93"/>
    </row>
    <row r="22" spans="1:5" s="535" customFormat="1" ht="12" customHeight="1">
      <c r="A22" s="558" t="s">
        <v>78</v>
      </c>
      <c r="B22" s="335" t="s">
        <v>555</v>
      </c>
      <c r="C22" s="411"/>
      <c r="D22" s="575"/>
      <c r="E22" s="93"/>
    </row>
    <row r="23" spans="1:5" s="508" customFormat="1" ht="12" customHeight="1" thickBot="1">
      <c r="A23" s="558" t="s">
        <v>79</v>
      </c>
      <c r="B23" s="335" t="s">
        <v>676</v>
      </c>
      <c r="C23" s="411"/>
      <c r="D23" s="575"/>
      <c r="E23" s="93"/>
    </row>
    <row r="24" spans="1:5" s="508" customFormat="1" ht="12" customHeight="1" thickBot="1">
      <c r="A24" s="545" t="s">
        <v>9</v>
      </c>
      <c r="B24" s="355" t="s">
        <v>123</v>
      </c>
      <c r="C24" s="42"/>
      <c r="D24" s="577"/>
      <c r="E24" s="551"/>
    </row>
    <row r="25" spans="1:5" s="508" customFormat="1" ht="12" customHeight="1" thickBot="1">
      <c r="A25" s="545" t="s">
        <v>10</v>
      </c>
      <c r="B25" s="355" t="s">
        <v>556</v>
      </c>
      <c r="C25" s="414">
        <f>+C26+C27</f>
        <v>0</v>
      </c>
      <c r="D25" s="573">
        <f>+D26+D27</f>
        <v>0</v>
      </c>
      <c r="E25" s="552">
        <f>+E26+E27</f>
        <v>0</v>
      </c>
    </row>
    <row r="26" spans="1:5" s="508" customFormat="1" ht="12" customHeight="1">
      <c r="A26" s="559" t="s">
        <v>325</v>
      </c>
      <c r="B26" s="560" t="s">
        <v>554</v>
      </c>
      <c r="C26" s="81"/>
      <c r="D26" s="566"/>
      <c r="E26" s="539"/>
    </row>
    <row r="27" spans="1:5" s="508" customFormat="1" ht="12" customHeight="1">
      <c r="A27" s="559" t="s">
        <v>326</v>
      </c>
      <c r="B27" s="561" t="s">
        <v>557</v>
      </c>
      <c r="C27" s="415"/>
      <c r="D27" s="578"/>
      <c r="E27" s="538"/>
    </row>
    <row r="28" spans="1:5" s="508" customFormat="1" ht="12" customHeight="1" thickBot="1">
      <c r="A28" s="558" t="s">
        <v>327</v>
      </c>
      <c r="B28" s="562" t="s">
        <v>677</v>
      </c>
      <c r="C28" s="542"/>
      <c r="D28" s="579"/>
      <c r="E28" s="537"/>
    </row>
    <row r="29" spans="1:5" s="508" customFormat="1" ht="12" customHeight="1" thickBot="1">
      <c r="A29" s="545" t="s">
        <v>11</v>
      </c>
      <c r="B29" s="355" t="s">
        <v>558</v>
      </c>
      <c r="C29" s="414">
        <f>+C30+C31+C32</f>
        <v>0</v>
      </c>
      <c r="D29" s="573">
        <f>+D30+D31+D32</f>
        <v>0</v>
      </c>
      <c r="E29" s="552">
        <f>+E30+E31+E32</f>
        <v>0</v>
      </c>
    </row>
    <row r="30" spans="1:5" s="508" customFormat="1" ht="12" customHeight="1">
      <c r="A30" s="559" t="s">
        <v>63</v>
      </c>
      <c r="B30" s="560" t="s">
        <v>344</v>
      </c>
      <c r="C30" s="81"/>
      <c r="D30" s="566"/>
      <c r="E30" s="539"/>
    </row>
    <row r="31" spans="1:5" s="508" customFormat="1" ht="12" customHeight="1">
      <c r="A31" s="559" t="s">
        <v>64</v>
      </c>
      <c r="B31" s="561" t="s">
        <v>345</v>
      </c>
      <c r="C31" s="415"/>
      <c r="D31" s="578"/>
      <c r="E31" s="538"/>
    </row>
    <row r="32" spans="1:5" s="508" customFormat="1" ht="12" customHeight="1" thickBot="1">
      <c r="A32" s="558" t="s">
        <v>65</v>
      </c>
      <c r="B32" s="544" t="s">
        <v>347</v>
      </c>
      <c r="C32" s="542"/>
      <c r="D32" s="579"/>
      <c r="E32" s="537"/>
    </row>
    <row r="33" spans="1:5" s="508" customFormat="1" ht="12" customHeight="1" thickBot="1">
      <c r="A33" s="545" t="s">
        <v>12</v>
      </c>
      <c r="B33" s="355" t="s">
        <v>469</v>
      </c>
      <c r="C33" s="42"/>
      <c r="D33" s="577"/>
      <c r="E33" s="551"/>
    </row>
    <row r="34" spans="1:5" s="508" customFormat="1" ht="12" customHeight="1" thickBot="1">
      <c r="A34" s="545" t="s">
        <v>13</v>
      </c>
      <c r="B34" s="355" t="s">
        <v>559</v>
      </c>
      <c r="C34" s="42"/>
      <c r="D34" s="577"/>
      <c r="E34" s="551"/>
    </row>
    <row r="35" spans="1:5" s="508" customFormat="1" ht="12" customHeight="1" thickBot="1">
      <c r="A35" s="482" t="s">
        <v>14</v>
      </c>
      <c r="B35" s="355" t="s">
        <v>560</v>
      </c>
      <c r="C35" s="414">
        <f>+C8+C19+C24+C25+C29+C33+C34</f>
        <v>0</v>
      </c>
      <c r="D35" s="573">
        <f>+D8+D19+D24+D25+D29+D33+D34</f>
        <v>0</v>
      </c>
      <c r="E35" s="552">
        <f>+E8+E19+E24+E25+E29+E33+E34</f>
        <v>0</v>
      </c>
    </row>
    <row r="36" spans="1:5" s="535" customFormat="1" ht="12" customHeight="1" thickBot="1">
      <c r="A36" s="547" t="s">
        <v>15</v>
      </c>
      <c r="B36" s="355" t="s">
        <v>561</v>
      </c>
      <c r="C36" s="414">
        <f>+C37+C38+C39</f>
        <v>0</v>
      </c>
      <c r="D36" s="573">
        <f>+D37+D38+D39</f>
        <v>0</v>
      </c>
      <c r="E36" s="552">
        <f>+E37+E38+E39</f>
        <v>0</v>
      </c>
    </row>
    <row r="37" spans="1:5" s="535" customFormat="1" ht="15" customHeight="1">
      <c r="A37" s="559" t="s">
        <v>562</v>
      </c>
      <c r="B37" s="560" t="s">
        <v>162</v>
      </c>
      <c r="C37" s="81"/>
      <c r="D37" s="566"/>
      <c r="E37" s="539"/>
    </row>
    <row r="38" spans="1:5" s="535" customFormat="1" ht="15" customHeight="1">
      <c r="A38" s="559" t="s">
        <v>563</v>
      </c>
      <c r="B38" s="561" t="s">
        <v>3</v>
      </c>
      <c r="C38" s="415"/>
      <c r="D38" s="578"/>
      <c r="E38" s="538"/>
    </row>
    <row r="39" spans="1:5" ht="13.5" thickBot="1">
      <c r="A39" s="558" t="s">
        <v>564</v>
      </c>
      <c r="B39" s="544" t="s">
        <v>565</v>
      </c>
      <c r="C39" s="542"/>
      <c r="D39" s="579"/>
      <c r="E39" s="537"/>
    </row>
    <row r="40" spans="1:5" s="534" customFormat="1" ht="16.5" customHeight="1" thickBot="1">
      <c r="A40" s="547" t="s">
        <v>16</v>
      </c>
      <c r="B40" s="548" t="s">
        <v>566</v>
      </c>
      <c r="C40" s="87">
        <f>+C35+C36</f>
        <v>0</v>
      </c>
      <c r="D40" s="580">
        <f>+D35+D36</f>
        <v>0</v>
      </c>
      <c r="E40" s="553">
        <f>+E35+E36</f>
        <v>0</v>
      </c>
    </row>
    <row r="41" spans="1:5" s="310" customFormat="1" ht="12" customHeight="1">
      <c r="A41" s="490"/>
      <c r="B41" s="491"/>
      <c r="C41" s="506"/>
      <c r="D41" s="506"/>
      <c r="E41" s="506"/>
    </row>
    <row r="42" spans="1:5" ht="12" customHeight="1" thickBot="1">
      <c r="A42" s="492"/>
      <c r="B42" s="493"/>
      <c r="C42" s="507"/>
      <c r="D42" s="507"/>
      <c r="E42" s="507"/>
    </row>
    <row r="43" spans="1:5" ht="12" customHeight="1" thickBot="1">
      <c r="A43" s="739" t="s">
        <v>43</v>
      </c>
      <c r="B43" s="740"/>
      <c r="C43" s="740"/>
      <c r="D43" s="740"/>
      <c r="E43" s="741"/>
    </row>
    <row r="44" spans="1:5" ht="12" customHeight="1" thickBot="1">
      <c r="A44" s="545" t="s">
        <v>7</v>
      </c>
      <c r="B44" s="355" t="s">
        <v>567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>
      <c r="A45" s="558" t="s">
        <v>70</v>
      </c>
      <c r="B45" s="336" t="s">
        <v>37</v>
      </c>
      <c r="C45" s="81"/>
      <c r="D45" s="81"/>
      <c r="E45" s="539"/>
    </row>
    <row r="46" spans="1:5" ht="12" customHeight="1">
      <c r="A46" s="558" t="s">
        <v>71</v>
      </c>
      <c r="B46" s="335" t="s">
        <v>132</v>
      </c>
      <c r="C46" s="408"/>
      <c r="D46" s="408"/>
      <c r="E46" s="563"/>
    </row>
    <row r="47" spans="1:5" ht="12" customHeight="1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>
      <c r="A50" s="545" t="s">
        <v>8</v>
      </c>
      <c r="B50" s="355" t="s">
        <v>568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>
      <c r="A51" s="558" t="s">
        <v>76</v>
      </c>
      <c r="B51" s="336" t="s">
        <v>156</v>
      </c>
      <c r="C51" s="81"/>
      <c r="D51" s="81"/>
      <c r="E51" s="539"/>
    </row>
    <row r="52" spans="1:5" ht="12" customHeight="1">
      <c r="A52" s="558" t="s">
        <v>77</v>
      </c>
      <c r="B52" s="335" t="s">
        <v>136</v>
      </c>
      <c r="C52" s="408"/>
      <c r="D52" s="408"/>
      <c r="E52" s="563"/>
    </row>
    <row r="53" spans="1:5" ht="15" customHeight="1">
      <c r="A53" s="558" t="s">
        <v>78</v>
      </c>
      <c r="B53" s="335" t="s">
        <v>44</v>
      </c>
      <c r="C53" s="408"/>
      <c r="D53" s="408"/>
      <c r="E53" s="563"/>
    </row>
    <row r="54" spans="1:5" ht="13.5" thickBot="1">
      <c r="A54" s="558" t="s">
        <v>79</v>
      </c>
      <c r="B54" s="335" t="s">
        <v>678</v>
      </c>
      <c r="C54" s="408"/>
      <c r="D54" s="408"/>
      <c r="E54" s="563"/>
    </row>
    <row r="55" spans="1:5" ht="15" customHeight="1" thickBot="1">
      <c r="A55" s="545" t="s">
        <v>9</v>
      </c>
      <c r="B55" s="549" t="s">
        <v>569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5" thickBot="1">
      <c r="C56" s="554"/>
      <c r="D56" s="554"/>
      <c r="E56" s="554"/>
    </row>
    <row r="57" spans="1:5" ht="13.5" thickBot="1">
      <c r="A57" s="635" t="s">
        <v>736</v>
      </c>
      <c r="B57" s="636"/>
      <c r="C57" s="91"/>
      <c r="D57" s="91"/>
      <c r="E57" s="543"/>
    </row>
    <row r="58" spans="1:5" ht="13.5" thickBot="1">
      <c r="A58" s="637" t="s">
        <v>735</v>
      </c>
      <c r="B58" s="638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I26" sqref="I26"/>
    </sheetView>
  </sheetViews>
  <sheetFormatPr defaultRowHeight="12.75"/>
  <cols>
    <col min="1" max="1" width="18.6640625" style="550" customWidth="1"/>
    <col min="2" max="2" width="62" style="33" customWidth="1"/>
    <col min="3" max="5" width="15.83203125" style="33" customWidth="1"/>
    <col min="6" max="16384" width="9.33203125" style="33"/>
  </cols>
  <sheetData>
    <row r="1" spans="1:5" s="485" customFormat="1" ht="21" customHeight="1" thickBot="1">
      <c r="A1" s="484"/>
      <c r="B1" s="486"/>
      <c r="C1" s="531"/>
      <c r="D1" s="531"/>
      <c r="E1" s="618" t="str">
        <f>+CONCATENATE("8.3.1. melléklet a ……/",LEFT(ÖSSZEFÜGGÉSEK!A4,4)+1,". (……) önkormányzati rendelethez")</f>
        <v>8.3.1. melléklet a ……/2018. (……) önkormányzati rendelethez</v>
      </c>
    </row>
    <row r="2" spans="1:5" s="532" customFormat="1" ht="25.5" customHeight="1">
      <c r="A2" s="512" t="s">
        <v>145</v>
      </c>
      <c r="B2" s="742" t="s">
        <v>570</v>
      </c>
      <c r="C2" s="743"/>
      <c r="D2" s="744"/>
      <c r="E2" s="555" t="s">
        <v>50</v>
      </c>
    </row>
    <row r="3" spans="1:5" s="532" customFormat="1" ht="24.75" thickBot="1">
      <c r="A3" s="530" t="s">
        <v>144</v>
      </c>
      <c r="B3" s="745" t="s">
        <v>668</v>
      </c>
      <c r="C3" s="748"/>
      <c r="D3" s="749"/>
      <c r="E3" s="556" t="s">
        <v>47</v>
      </c>
    </row>
    <row r="4" spans="1:5" s="533" customFormat="1" ht="15.95" customHeight="1" thickBot="1">
      <c r="A4" s="487"/>
      <c r="B4" s="487"/>
      <c r="C4" s="488"/>
      <c r="D4" s="488"/>
      <c r="E4" s="488" t="str">
        <f>'8.3. sz. mell.'!E4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08" customFormat="1" ht="12" customHeight="1" thickBot="1">
      <c r="A8" s="482" t="s">
        <v>7</v>
      </c>
      <c r="B8" s="546" t="s">
        <v>550</v>
      </c>
      <c r="C8" s="414">
        <f>SUM(C9:C18)</f>
        <v>0</v>
      </c>
      <c r="D8" s="573">
        <f>SUM(D9:D18)</f>
        <v>0</v>
      </c>
      <c r="E8" s="552">
        <f>SUM(E9:E18)</f>
        <v>0</v>
      </c>
    </row>
    <row r="9" spans="1:5" s="508" customFormat="1" ht="12" customHeight="1">
      <c r="A9" s="557" t="s">
        <v>70</v>
      </c>
      <c r="B9" s="337" t="s">
        <v>331</v>
      </c>
      <c r="C9" s="84"/>
      <c r="D9" s="574"/>
      <c r="E9" s="541"/>
    </row>
    <row r="10" spans="1:5" s="508" customFormat="1" ht="12" customHeight="1">
      <c r="A10" s="558" t="s">
        <v>71</v>
      </c>
      <c r="B10" s="335" t="s">
        <v>332</v>
      </c>
      <c r="C10" s="411"/>
      <c r="D10" s="575"/>
      <c r="E10" s="93"/>
    </row>
    <row r="11" spans="1:5" s="508" customFormat="1" ht="12" customHeight="1">
      <c r="A11" s="558" t="s">
        <v>72</v>
      </c>
      <c r="B11" s="335" t="s">
        <v>333</v>
      </c>
      <c r="C11" s="411"/>
      <c r="D11" s="575"/>
      <c r="E11" s="93"/>
    </row>
    <row r="12" spans="1:5" s="508" customFormat="1" ht="12" customHeight="1">
      <c r="A12" s="558" t="s">
        <v>73</v>
      </c>
      <c r="B12" s="335" t="s">
        <v>334</v>
      </c>
      <c r="C12" s="411"/>
      <c r="D12" s="575"/>
      <c r="E12" s="93"/>
    </row>
    <row r="13" spans="1:5" s="508" customFormat="1" ht="12" customHeight="1">
      <c r="A13" s="558" t="s">
        <v>106</v>
      </c>
      <c r="B13" s="335" t="s">
        <v>335</v>
      </c>
      <c r="C13" s="411"/>
      <c r="D13" s="575"/>
      <c r="E13" s="93"/>
    </row>
    <row r="14" spans="1:5" s="508" customFormat="1" ht="12" customHeight="1">
      <c r="A14" s="558" t="s">
        <v>74</v>
      </c>
      <c r="B14" s="335" t="s">
        <v>551</v>
      </c>
      <c r="C14" s="411"/>
      <c r="D14" s="575"/>
      <c r="E14" s="93"/>
    </row>
    <row r="15" spans="1:5" s="535" customFormat="1" ht="12" customHeight="1">
      <c r="A15" s="558" t="s">
        <v>75</v>
      </c>
      <c r="B15" s="334" t="s">
        <v>552</v>
      </c>
      <c r="C15" s="411"/>
      <c r="D15" s="575"/>
      <c r="E15" s="93"/>
    </row>
    <row r="16" spans="1:5" s="535" customFormat="1" ht="12" customHeight="1">
      <c r="A16" s="558" t="s">
        <v>83</v>
      </c>
      <c r="B16" s="335" t="s">
        <v>338</v>
      </c>
      <c r="C16" s="85"/>
      <c r="D16" s="576"/>
      <c r="E16" s="540"/>
    </row>
    <row r="17" spans="1:5" s="508" customFormat="1" ht="12" customHeight="1">
      <c r="A17" s="558" t="s">
        <v>84</v>
      </c>
      <c r="B17" s="335" t="s">
        <v>340</v>
      </c>
      <c r="C17" s="411"/>
      <c r="D17" s="575"/>
      <c r="E17" s="93"/>
    </row>
    <row r="18" spans="1:5" s="535" customFormat="1" ht="12" customHeight="1" thickBot="1">
      <c r="A18" s="558" t="s">
        <v>85</v>
      </c>
      <c r="B18" s="334" t="s">
        <v>342</v>
      </c>
      <c r="C18" s="413"/>
      <c r="D18" s="94"/>
      <c r="E18" s="536"/>
    </row>
    <row r="19" spans="1:5" s="535" customFormat="1" ht="12" customHeight="1" thickBot="1">
      <c r="A19" s="482" t="s">
        <v>8</v>
      </c>
      <c r="B19" s="546" t="s">
        <v>553</v>
      </c>
      <c r="C19" s="414">
        <f>SUM(C20:C22)</f>
        <v>0</v>
      </c>
      <c r="D19" s="573">
        <f>SUM(D20:D22)</f>
        <v>0</v>
      </c>
      <c r="E19" s="552">
        <f>SUM(E20:E22)</f>
        <v>0</v>
      </c>
    </row>
    <row r="20" spans="1:5" s="535" customFormat="1" ht="12" customHeight="1">
      <c r="A20" s="558" t="s">
        <v>76</v>
      </c>
      <c r="B20" s="336" t="s">
        <v>312</v>
      </c>
      <c r="C20" s="411"/>
      <c r="D20" s="575"/>
      <c r="E20" s="93"/>
    </row>
    <row r="21" spans="1:5" s="535" customFormat="1" ht="12" customHeight="1">
      <c r="A21" s="558" t="s">
        <v>77</v>
      </c>
      <c r="B21" s="335" t="s">
        <v>554</v>
      </c>
      <c r="C21" s="411"/>
      <c r="D21" s="575"/>
      <c r="E21" s="93"/>
    </row>
    <row r="22" spans="1:5" s="535" customFormat="1" ht="12" customHeight="1">
      <c r="A22" s="558" t="s">
        <v>78</v>
      </c>
      <c r="B22" s="335" t="s">
        <v>555</v>
      </c>
      <c r="C22" s="411"/>
      <c r="D22" s="575"/>
      <c r="E22" s="93"/>
    </row>
    <row r="23" spans="1:5" s="508" customFormat="1" ht="12" customHeight="1" thickBot="1">
      <c r="A23" s="558" t="s">
        <v>79</v>
      </c>
      <c r="B23" s="335" t="s">
        <v>676</v>
      </c>
      <c r="C23" s="411"/>
      <c r="D23" s="575"/>
      <c r="E23" s="93"/>
    </row>
    <row r="24" spans="1:5" s="508" customFormat="1" ht="12" customHeight="1" thickBot="1">
      <c r="A24" s="545" t="s">
        <v>9</v>
      </c>
      <c r="B24" s="355" t="s">
        <v>123</v>
      </c>
      <c r="C24" s="42"/>
      <c r="D24" s="577"/>
      <c r="E24" s="551"/>
    </row>
    <row r="25" spans="1:5" s="508" customFormat="1" ht="12" customHeight="1" thickBot="1">
      <c r="A25" s="545" t="s">
        <v>10</v>
      </c>
      <c r="B25" s="355" t="s">
        <v>556</v>
      </c>
      <c r="C25" s="414">
        <f>+C26+C27</f>
        <v>0</v>
      </c>
      <c r="D25" s="573">
        <f>+D26+D27</f>
        <v>0</v>
      </c>
      <c r="E25" s="552">
        <f>+E26+E27</f>
        <v>0</v>
      </c>
    </row>
    <row r="26" spans="1:5" s="508" customFormat="1" ht="12" customHeight="1">
      <c r="A26" s="559" t="s">
        <v>325</v>
      </c>
      <c r="B26" s="560" t="s">
        <v>554</v>
      </c>
      <c r="C26" s="81"/>
      <c r="D26" s="566"/>
      <c r="E26" s="539"/>
    </row>
    <row r="27" spans="1:5" s="508" customFormat="1" ht="12" customHeight="1">
      <c r="A27" s="559" t="s">
        <v>326</v>
      </c>
      <c r="B27" s="561" t="s">
        <v>557</v>
      </c>
      <c r="C27" s="415"/>
      <c r="D27" s="578"/>
      <c r="E27" s="538"/>
    </row>
    <row r="28" spans="1:5" s="508" customFormat="1" ht="12" customHeight="1" thickBot="1">
      <c r="A28" s="558" t="s">
        <v>327</v>
      </c>
      <c r="B28" s="562" t="s">
        <v>677</v>
      </c>
      <c r="C28" s="542"/>
      <c r="D28" s="579"/>
      <c r="E28" s="537"/>
    </row>
    <row r="29" spans="1:5" s="508" customFormat="1" ht="12" customHeight="1" thickBot="1">
      <c r="A29" s="545" t="s">
        <v>11</v>
      </c>
      <c r="B29" s="355" t="s">
        <v>558</v>
      </c>
      <c r="C29" s="414">
        <f>+C30+C31+C32</f>
        <v>0</v>
      </c>
      <c r="D29" s="573">
        <f>+D30+D31+D32</f>
        <v>0</v>
      </c>
      <c r="E29" s="552">
        <f>+E30+E31+E32</f>
        <v>0</v>
      </c>
    </row>
    <row r="30" spans="1:5" s="508" customFormat="1" ht="12" customHeight="1">
      <c r="A30" s="559" t="s">
        <v>63</v>
      </c>
      <c r="B30" s="560" t="s">
        <v>344</v>
      </c>
      <c r="C30" s="81"/>
      <c r="D30" s="566"/>
      <c r="E30" s="539"/>
    </row>
    <row r="31" spans="1:5" s="508" customFormat="1" ht="12" customHeight="1">
      <c r="A31" s="559" t="s">
        <v>64</v>
      </c>
      <c r="B31" s="561" t="s">
        <v>345</v>
      </c>
      <c r="C31" s="415"/>
      <c r="D31" s="578"/>
      <c r="E31" s="538"/>
    </row>
    <row r="32" spans="1:5" s="508" customFormat="1" ht="12" customHeight="1" thickBot="1">
      <c r="A32" s="558" t="s">
        <v>65</v>
      </c>
      <c r="B32" s="544" t="s">
        <v>347</v>
      </c>
      <c r="C32" s="542"/>
      <c r="D32" s="579"/>
      <c r="E32" s="537"/>
    </row>
    <row r="33" spans="1:5" s="508" customFormat="1" ht="12" customHeight="1" thickBot="1">
      <c r="A33" s="545" t="s">
        <v>12</v>
      </c>
      <c r="B33" s="355" t="s">
        <v>469</v>
      </c>
      <c r="C33" s="42"/>
      <c r="D33" s="577"/>
      <c r="E33" s="551"/>
    </row>
    <row r="34" spans="1:5" s="508" customFormat="1" ht="12" customHeight="1" thickBot="1">
      <c r="A34" s="545" t="s">
        <v>13</v>
      </c>
      <c r="B34" s="355" t="s">
        <v>559</v>
      </c>
      <c r="C34" s="42"/>
      <c r="D34" s="577"/>
      <c r="E34" s="551"/>
    </row>
    <row r="35" spans="1:5" s="508" customFormat="1" ht="12" customHeight="1" thickBot="1">
      <c r="A35" s="482" t="s">
        <v>14</v>
      </c>
      <c r="B35" s="355" t="s">
        <v>560</v>
      </c>
      <c r="C35" s="414">
        <f>+C8+C19+C24+C25+C29+C33+C34</f>
        <v>0</v>
      </c>
      <c r="D35" s="573">
        <f>+D8+D19+D24+D25+D29+D33+D34</f>
        <v>0</v>
      </c>
      <c r="E35" s="552">
        <f>+E8+E19+E24+E25+E29+E33+E34</f>
        <v>0</v>
      </c>
    </row>
    <row r="36" spans="1:5" s="535" customFormat="1" ht="12" customHeight="1" thickBot="1">
      <c r="A36" s="547" t="s">
        <v>15</v>
      </c>
      <c r="B36" s="355" t="s">
        <v>561</v>
      </c>
      <c r="C36" s="414">
        <f>+C37+C38+C39</f>
        <v>0</v>
      </c>
      <c r="D36" s="573">
        <f>+D37+D38+D39</f>
        <v>0</v>
      </c>
      <c r="E36" s="552">
        <f>+E37+E38+E39</f>
        <v>0</v>
      </c>
    </row>
    <row r="37" spans="1:5" s="535" customFormat="1" ht="15" customHeight="1">
      <c r="A37" s="559" t="s">
        <v>562</v>
      </c>
      <c r="B37" s="560" t="s">
        <v>162</v>
      </c>
      <c r="C37" s="81"/>
      <c r="D37" s="566"/>
      <c r="E37" s="539"/>
    </row>
    <row r="38" spans="1:5" s="535" customFormat="1" ht="15" customHeight="1">
      <c r="A38" s="559" t="s">
        <v>563</v>
      </c>
      <c r="B38" s="561" t="s">
        <v>3</v>
      </c>
      <c r="C38" s="415"/>
      <c r="D38" s="578"/>
      <c r="E38" s="538"/>
    </row>
    <row r="39" spans="1:5" ht="13.5" thickBot="1">
      <c r="A39" s="558" t="s">
        <v>564</v>
      </c>
      <c r="B39" s="544" t="s">
        <v>565</v>
      </c>
      <c r="C39" s="542"/>
      <c r="D39" s="579"/>
      <c r="E39" s="537"/>
    </row>
    <row r="40" spans="1:5" s="534" customFormat="1" ht="16.5" customHeight="1" thickBot="1">
      <c r="A40" s="547" t="s">
        <v>16</v>
      </c>
      <c r="B40" s="548" t="s">
        <v>566</v>
      </c>
      <c r="C40" s="87">
        <f>+C35+C36</f>
        <v>0</v>
      </c>
      <c r="D40" s="580">
        <f>+D35+D36</f>
        <v>0</v>
      </c>
      <c r="E40" s="553">
        <f>+E35+E36</f>
        <v>0</v>
      </c>
    </row>
    <row r="41" spans="1:5" s="310" customFormat="1" ht="12" customHeight="1">
      <c r="A41" s="490"/>
      <c r="B41" s="491"/>
      <c r="C41" s="506"/>
      <c r="D41" s="506"/>
      <c r="E41" s="506"/>
    </row>
    <row r="42" spans="1:5" ht="12" customHeight="1" thickBot="1">
      <c r="A42" s="492"/>
      <c r="B42" s="493"/>
      <c r="C42" s="507"/>
      <c r="D42" s="507"/>
      <c r="E42" s="507"/>
    </row>
    <row r="43" spans="1:5" ht="12" customHeight="1" thickBot="1">
      <c r="A43" s="739" t="s">
        <v>43</v>
      </c>
      <c r="B43" s="740"/>
      <c r="C43" s="740"/>
      <c r="D43" s="740"/>
      <c r="E43" s="741"/>
    </row>
    <row r="44" spans="1:5" ht="12" customHeight="1" thickBot="1">
      <c r="A44" s="545" t="s">
        <v>7</v>
      </c>
      <c r="B44" s="355" t="s">
        <v>567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>
      <c r="A45" s="558" t="s">
        <v>70</v>
      </c>
      <c r="B45" s="336" t="s">
        <v>37</v>
      </c>
      <c r="C45" s="81"/>
      <c r="D45" s="81"/>
      <c r="E45" s="539"/>
    </row>
    <row r="46" spans="1:5" ht="12" customHeight="1">
      <c r="A46" s="558" t="s">
        <v>71</v>
      </c>
      <c r="B46" s="335" t="s">
        <v>132</v>
      </c>
      <c r="C46" s="408"/>
      <c r="D46" s="408"/>
      <c r="E46" s="563"/>
    </row>
    <row r="47" spans="1:5" ht="12" customHeight="1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>
      <c r="A50" s="545" t="s">
        <v>8</v>
      </c>
      <c r="B50" s="355" t="s">
        <v>568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>
      <c r="A51" s="558" t="s">
        <v>76</v>
      </c>
      <c r="B51" s="336" t="s">
        <v>156</v>
      </c>
      <c r="C51" s="81"/>
      <c r="D51" s="81"/>
      <c r="E51" s="539"/>
    </row>
    <row r="52" spans="1:5" ht="12" customHeight="1">
      <c r="A52" s="558" t="s">
        <v>77</v>
      </c>
      <c r="B52" s="335" t="s">
        <v>136</v>
      </c>
      <c r="C52" s="408"/>
      <c r="D52" s="408"/>
      <c r="E52" s="563"/>
    </row>
    <row r="53" spans="1:5" ht="15" customHeight="1">
      <c r="A53" s="558" t="s">
        <v>78</v>
      </c>
      <c r="B53" s="335" t="s">
        <v>44</v>
      </c>
      <c r="C53" s="408"/>
      <c r="D53" s="408"/>
      <c r="E53" s="563"/>
    </row>
    <row r="54" spans="1:5" ht="13.5" thickBot="1">
      <c r="A54" s="558" t="s">
        <v>79</v>
      </c>
      <c r="B54" s="335" t="s">
        <v>678</v>
      </c>
      <c r="C54" s="408"/>
      <c r="D54" s="408"/>
      <c r="E54" s="563"/>
    </row>
    <row r="55" spans="1:5" ht="15" customHeight="1" thickBot="1">
      <c r="A55" s="545" t="s">
        <v>9</v>
      </c>
      <c r="B55" s="549" t="s">
        <v>569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5" thickBot="1">
      <c r="C56" s="554"/>
      <c r="D56" s="554"/>
      <c r="E56" s="554"/>
    </row>
    <row r="57" spans="1:5" ht="13.5" thickBot="1">
      <c r="A57" s="635" t="s">
        <v>736</v>
      </c>
      <c r="B57" s="636"/>
      <c r="C57" s="91"/>
      <c r="D57" s="91"/>
      <c r="E57" s="543"/>
    </row>
    <row r="58" spans="1:5" ht="13.5" thickBot="1">
      <c r="A58" s="637" t="s">
        <v>735</v>
      </c>
      <c r="B58" s="638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2"/>
  <sheetViews>
    <sheetView view="pageLayout" zoomScaleNormal="130" zoomScaleSheetLayoutView="100" workbookViewId="0">
      <selection activeCell="G91" sqref="G91"/>
    </sheetView>
  </sheetViews>
  <sheetFormatPr defaultRowHeight="15.75"/>
  <cols>
    <col min="1" max="1" width="9.5" style="376" customWidth="1"/>
    <col min="2" max="2" width="60.83203125" style="376" customWidth="1"/>
    <col min="3" max="5" width="15.83203125" style="377" customWidth="1"/>
    <col min="6" max="16384" width="9.33203125" style="387"/>
  </cols>
  <sheetData>
    <row r="1" spans="1:5" ht="15.95" customHeight="1">
      <c r="A1" s="702" t="s">
        <v>4</v>
      </c>
      <c r="B1" s="702"/>
      <c r="C1" s="702"/>
      <c r="D1" s="702"/>
      <c r="E1" s="702"/>
    </row>
    <row r="2" spans="1:5" ht="15.95" customHeight="1" thickBot="1">
      <c r="A2" s="46" t="s">
        <v>110</v>
      </c>
      <c r="B2" s="46"/>
      <c r="C2" s="374"/>
      <c r="D2" s="374"/>
      <c r="E2" s="374" t="str">
        <f>'1.1.sz.mell.'!E2</f>
        <v>Forintban!</v>
      </c>
    </row>
    <row r="3" spans="1:5" ht="15.95" customHeight="1">
      <c r="A3" s="703" t="s">
        <v>58</v>
      </c>
      <c r="B3" s="705" t="s">
        <v>6</v>
      </c>
      <c r="C3" s="707" t="str">
        <f>+'1.1.sz.mell.'!C3:E3</f>
        <v>2017. évi</v>
      </c>
      <c r="D3" s="707"/>
      <c r="E3" s="708"/>
    </row>
    <row r="4" spans="1:5" ht="38.1" customHeight="1" thickBot="1">
      <c r="A4" s="704"/>
      <c r="B4" s="706"/>
      <c r="C4" s="48" t="s">
        <v>174</v>
      </c>
      <c r="D4" s="48" t="s">
        <v>179</v>
      </c>
      <c r="E4" s="49" t="s">
        <v>180</v>
      </c>
    </row>
    <row r="5" spans="1:5" s="388" customFormat="1" ht="12" customHeight="1" thickBot="1">
      <c r="A5" s="352" t="s">
        <v>409</v>
      </c>
      <c r="B5" s="353" t="s">
        <v>410</v>
      </c>
      <c r="C5" s="353" t="s">
        <v>411</v>
      </c>
      <c r="D5" s="353" t="s">
        <v>412</v>
      </c>
      <c r="E5" s="399" t="s">
        <v>413</v>
      </c>
    </row>
    <row r="6" spans="1:5" s="389" customFormat="1" ht="12" customHeight="1" thickBot="1">
      <c r="A6" s="347" t="s">
        <v>7</v>
      </c>
      <c r="B6" s="348" t="s">
        <v>304</v>
      </c>
      <c r="C6" s="379">
        <f>SUM(C7:C12)</f>
        <v>12970325</v>
      </c>
      <c r="D6" s="379">
        <f>SUM(D7:D13)</f>
        <v>17000182</v>
      </c>
      <c r="E6" s="362">
        <f>SUM(E7:E13)</f>
        <v>17000182</v>
      </c>
    </row>
    <row r="7" spans="1:5" s="389" customFormat="1" ht="12" customHeight="1">
      <c r="A7" s="342" t="s">
        <v>70</v>
      </c>
      <c r="B7" s="390" t="s">
        <v>305</v>
      </c>
      <c r="C7" s="381">
        <v>8923205</v>
      </c>
      <c r="D7" s="381">
        <v>9923205</v>
      </c>
      <c r="E7" s="364">
        <v>9923205</v>
      </c>
    </row>
    <row r="8" spans="1:5" s="389" customFormat="1" ht="12" customHeight="1">
      <c r="A8" s="341" t="s">
        <v>71</v>
      </c>
      <c r="B8" s="391" t="s">
        <v>306</v>
      </c>
      <c r="C8" s="380"/>
      <c r="D8" s="380"/>
      <c r="E8" s="363"/>
    </row>
    <row r="9" spans="1:5" s="389" customFormat="1" ht="12" customHeight="1">
      <c r="A9" s="341" t="s">
        <v>72</v>
      </c>
      <c r="B9" s="391" t="s">
        <v>307</v>
      </c>
      <c r="C9" s="380">
        <v>2847120</v>
      </c>
      <c r="D9" s="380">
        <v>4238457</v>
      </c>
      <c r="E9" s="363">
        <v>4238457</v>
      </c>
    </row>
    <row r="10" spans="1:5" s="389" customFormat="1" ht="12" customHeight="1">
      <c r="A10" s="341" t="s">
        <v>73</v>
      </c>
      <c r="B10" s="391" t="s">
        <v>308</v>
      </c>
      <c r="C10" s="380">
        <v>1200000</v>
      </c>
      <c r="D10" s="380">
        <v>1200000</v>
      </c>
      <c r="E10" s="363">
        <v>1200000</v>
      </c>
    </row>
    <row r="11" spans="1:5" s="389" customFormat="1" ht="12" customHeight="1">
      <c r="A11" s="341" t="s">
        <v>106</v>
      </c>
      <c r="B11" s="391" t="s">
        <v>309</v>
      </c>
      <c r="C11" s="380"/>
      <c r="D11" s="380"/>
      <c r="E11" s="363"/>
    </row>
    <row r="12" spans="1:5" s="389" customFormat="1" ht="12" customHeight="1">
      <c r="A12" s="343" t="s">
        <v>74</v>
      </c>
      <c r="B12" s="392" t="s">
        <v>310</v>
      </c>
      <c r="C12" s="382"/>
      <c r="D12" s="382">
        <v>1626550</v>
      </c>
      <c r="E12" s="365">
        <v>1626550</v>
      </c>
    </row>
    <row r="13" spans="1:5" s="389" customFormat="1" ht="12" customHeight="1" thickBot="1">
      <c r="A13" s="340" t="s">
        <v>75</v>
      </c>
      <c r="B13" s="696" t="s">
        <v>747</v>
      </c>
      <c r="C13" s="697"/>
      <c r="D13" s="697">
        <v>11970</v>
      </c>
      <c r="E13" s="698">
        <v>11970</v>
      </c>
    </row>
    <row r="14" spans="1:5" s="389" customFormat="1" ht="12" customHeight="1" thickBot="1">
      <c r="A14" s="347" t="s">
        <v>8</v>
      </c>
      <c r="B14" s="369" t="s">
        <v>311</v>
      </c>
      <c r="C14" s="379">
        <f>SUM(C15:C19)</f>
        <v>964000</v>
      </c>
      <c r="D14" s="379">
        <f>SUM(D15:D19)</f>
        <v>15095077</v>
      </c>
      <c r="E14" s="362">
        <f>SUM(E15:E19)</f>
        <v>15095077</v>
      </c>
    </row>
    <row r="15" spans="1:5" s="389" customFormat="1" ht="12" customHeight="1">
      <c r="A15" s="342" t="s">
        <v>76</v>
      </c>
      <c r="B15" s="390" t="s">
        <v>312</v>
      </c>
      <c r="C15" s="381"/>
      <c r="D15" s="381"/>
      <c r="E15" s="364"/>
    </row>
    <row r="16" spans="1:5" s="389" customFormat="1" ht="12" customHeight="1">
      <c r="A16" s="341" t="s">
        <v>77</v>
      </c>
      <c r="B16" s="391" t="s">
        <v>313</v>
      </c>
      <c r="C16" s="380"/>
      <c r="D16" s="380"/>
      <c r="E16" s="363"/>
    </row>
    <row r="17" spans="1:5" s="389" customFormat="1" ht="12" customHeight="1">
      <c r="A17" s="341" t="s">
        <v>78</v>
      </c>
      <c r="B17" s="391" t="s">
        <v>314</v>
      </c>
      <c r="C17" s="380"/>
      <c r="D17" s="380"/>
      <c r="E17" s="363"/>
    </row>
    <row r="18" spans="1:5" s="389" customFormat="1" ht="12" customHeight="1">
      <c r="A18" s="341" t="s">
        <v>79</v>
      </c>
      <c r="B18" s="391" t="s">
        <v>315</v>
      </c>
      <c r="C18" s="380"/>
      <c r="D18" s="380"/>
      <c r="E18" s="363"/>
    </row>
    <row r="19" spans="1:5" s="389" customFormat="1" ht="12" customHeight="1">
      <c r="A19" s="341" t="s">
        <v>80</v>
      </c>
      <c r="B19" s="391" t="s">
        <v>316</v>
      </c>
      <c r="C19" s="380">
        <v>964000</v>
      </c>
      <c r="D19" s="380">
        <v>15095077</v>
      </c>
      <c r="E19" s="363">
        <v>15095077</v>
      </c>
    </row>
    <row r="20" spans="1:5" s="389" customFormat="1" ht="12" customHeight="1" thickBot="1">
      <c r="A20" s="343" t="s">
        <v>87</v>
      </c>
      <c r="B20" s="392" t="s">
        <v>317</v>
      </c>
      <c r="C20" s="382"/>
      <c r="D20" s="382"/>
      <c r="E20" s="365"/>
    </row>
    <row r="21" spans="1:5" s="389" customFormat="1" ht="12" customHeight="1" thickBot="1">
      <c r="A21" s="347" t="s">
        <v>9</v>
      </c>
      <c r="B21" s="348" t="s">
        <v>318</v>
      </c>
      <c r="C21" s="379">
        <f>SUM(C22:C26)</f>
        <v>0</v>
      </c>
      <c r="D21" s="379">
        <f>SUM(D22:D26)</f>
        <v>750000</v>
      </c>
      <c r="E21" s="362">
        <f>SUM(E22:E26)</f>
        <v>750000</v>
      </c>
    </row>
    <row r="22" spans="1:5" s="389" customFormat="1" ht="12" customHeight="1">
      <c r="A22" s="342" t="s">
        <v>59</v>
      </c>
      <c r="B22" s="390" t="s">
        <v>319</v>
      </c>
      <c r="C22" s="381"/>
      <c r="D22" s="381">
        <v>750000</v>
      </c>
      <c r="E22" s="364">
        <v>750000</v>
      </c>
    </row>
    <row r="23" spans="1:5" s="389" customFormat="1" ht="12" customHeight="1">
      <c r="A23" s="341" t="s">
        <v>60</v>
      </c>
      <c r="B23" s="391" t="s">
        <v>320</v>
      </c>
      <c r="C23" s="380"/>
      <c r="D23" s="380"/>
      <c r="E23" s="363"/>
    </row>
    <row r="24" spans="1:5" s="389" customFormat="1" ht="12" customHeight="1">
      <c r="A24" s="341" t="s">
        <v>61</v>
      </c>
      <c r="B24" s="391" t="s">
        <v>321</v>
      </c>
      <c r="C24" s="380"/>
      <c r="D24" s="380"/>
      <c r="E24" s="363"/>
    </row>
    <row r="25" spans="1:5" s="389" customFormat="1" ht="12" customHeight="1">
      <c r="A25" s="341" t="s">
        <v>62</v>
      </c>
      <c r="B25" s="391" t="s">
        <v>322</v>
      </c>
      <c r="C25" s="380"/>
      <c r="D25" s="380"/>
      <c r="E25" s="363"/>
    </row>
    <row r="26" spans="1:5" s="389" customFormat="1" ht="12" customHeight="1">
      <c r="A26" s="341" t="s">
        <v>120</v>
      </c>
      <c r="B26" s="391" t="s">
        <v>323</v>
      </c>
      <c r="C26" s="380"/>
      <c r="D26" s="380"/>
      <c r="E26" s="363"/>
    </row>
    <row r="27" spans="1:5" s="389" customFormat="1" ht="12" customHeight="1" thickBot="1">
      <c r="A27" s="343" t="s">
        <v>121</v>
      </c>
      <c r="B27" s="392" t="s">
        <v>324</v>
      </c>
      <c r="C27" s="382"/>
      <c r="D27" s="382"/>
      <c r="E27" s="365"/>
    </row>
    <row r="28" spans="1:5" s="389" customFormat="1" ht="12" customHeight="1" thickBot="1">
      <c r="A28" s="347" t="s">
        <v>122</v>
      </c>
      <c r="B28" s="348" t="s">
        <v>725</v>
      </c>
      <c r="C28" s="385">
        <f>SUM(C29:C34)</f>
        <v>1320000</v>
      </c>
      <c r="D28" s="385">
        <f>SUM(D29:D34)</f>
        <v>1320000</v>
      </c>
      <c r="E28" s="398">
        <f>SUM(E29:E34)</f>
        <v>2658590</v>
      </c>
    </row>
    <row r="29" spans="1:5" s="389" customFormat="1" ht="12" customHeight="1">
      <c r="A29" s="342" t="s">
        <v>325</v>
      </c>
      <c r="B29" s="390" t="s">
        <v>729</v>
      </c>
      <c r="C29" s="381"/>
      <c r="D29" s="381">
        <v>0</v>
      </c>
      <c r="E29" s="364">
        <v>177750</v>
      </c>
    </row>
    <row r="30" spans="1:5" s="389" customFormat="1" ht="12" customHeight="1">
      <c r="A30" s="341" t="s">
        <v>326</v>
      </c>
      <c r="B30" s="391" t="s">
        <v>730</v>
      </c>
      <c r="C30" s="380"/>
      <c r="D30" s="380"/>
      <c r="E30" s="363">
        <v>0</v>
      </c>
    </row>
    <row r="31" spans="1:5" s="389" customFormat="1" ht="12" customHeight="1">
      <c r="A31" s="341" t="s">
        <v>327</v>
      </c>
      <c r="B31" s="391" t="s">
        <v>731</v>
      </c>
      <c r="C31" s="380">
        <v>1000000</v>
      </c>
      <c r="D31" s="380">
        <v>1000000</v>
      </c>
      <c r="E31" s="363">
        <v>2215550</v>
      </c>
    </row>
    <row r="32" spans="1:5" s="389" customFormat="1" ht="12" customHeight="1">
      <c r="A32" s="341" t="s">
        <v>726</v>
      </c>
      <c r="B32" s="391" t="s">
        <v>732</v>
      </c>
      <c r="C32" s="380"/>
      <c r="D32" s="380"/>
      <c r="E32" s="363"/>
    </row>
    <row r="33" spans="1:5" s="389" customFormat="1" ht="12" customHeight="1">
      <c r="A33" s="341" t="s">
        <v>727</v>
      </c>
      <c r="B33" s="391" t="s">
        <v>328</v>
      </c>
      <c r="C33" s="380">
        <v>200000</v>
      </c>
      <c r="D33" s="380">
        <v>200000</v>
      </c>
      <c r="E33" s="363">
        <v>224214</v>
      </c>
    </row>
    <row r="34" spans="1:5" s="389" customFormat="1" ht="12" customHeight="1" thickBot="1">
      <c r="A34" s="343" t="s">
        <v>728</v>
      </c>
      <c r="B34" s="371" t="s">
        <v>329</v>
      </c>
      <c r="C34" s="382">
        <v>120000</v>
      </c>
      <c r="D34" s="382">
        <v>120000</v>
      </c>
      <c r="E34" s="365">
        <v>41076</v>
      </c>
    </row>
    <row r="35" spans="1:5" s="389" customFormat="1" ht="12" customHeight="1" thickBot="1">
      <c r="A35" s="347" t="s">
        <v>11</v>
      </c>
      <c r="B35" s="348" t="s">
        <v>330</v>
      </c>
      <c r="C35" s="379">
        <f>SUM(C36:C45)</f>
        <v>566000</v>
      </c>
      <c r="D35" s="379">
        <f>SUM(D36:D45)</f>
        <v>1053373</v>
      </c>
      <c r="E35" s="362">
        <f>SUM(E36:E45)</f>
        <v>905708</v>
      </c>
    </row>
    <row r="36" spans="1:5" s="389" customFormat="1" ht="12" customHeight="1">
      <c r="A36" s="342" t="s">
        <v>63</v>
      </c>
      <c r="B36" s="390" t="s">
        <v>331</v>
      </c>
      <c r="C36" s="381"/>
      <c r="D36" s="381"/>
      <c r="E36" s="364"/>
    </row>
    <row r="37" spans="1:5" s="389" customFormat="1" ht="12" customHeight="1">
      <c r="A37" s="341" t="s">
        <v>64</v>
      </c>
      <c r="B37" s="391" t="s">
        <v>332</v>
      </c>
      <c r="C37" s="380"/>
      <c r="D37" s="380">
        <v>362920</v>
      </c>
      <c r="E37" s="363">
        <v>362920</v>
      </c>
    </row>
    <row r="38" spans="1:5" s="389" customFormat="1" ht="12" customHeight="1">
      <c r="A38" s="341" t="s">
        <v>65</v>
      </c>
      <c r="B38" s="391" t="s">
        <v>333</v>
      </c>
      <c r="C38" s="380">
        <v>561000</v>
      </c>
      <c r="D38" s="380">
        <v>570477</v>
      </c>
      <c r="E38" s="363">
        <v>128555</v>
      </c>
    </row>
    <row r="39" spans="1:5" s="389" customFormat="1" ht="12" customHeight="1">
      <c r="A39" s="341" t="s">
        <v>124</v>
      </c>
      <c r="B39" s="391" t="s">
        <v>334</v>
      </c>
      <c r="C39" s="380"/>
      <c r="D39" s="380">
        <v>27400</v>
      </c>
      <c r="E39" s="363">
        <v>27400</v>
      </c>
    </row>
    <row r="40" spans="1:5" s="389" customFormat="1" ht="12" customHeight="1">
      <c r="A40" s="341" t="s">
        <v>125</v>
      </c>
      <c r="B40" s="391" t="s">
        <v>335</v>
      </c>
      <c r="C40" s="380"/>
      <c r="D40" s="380"/>
      <c r="E40" s="363"/>
    </row>
    <row r="41" spans="1:5" s="389" customFormat="1" ht="12" customHeight="1">
      <c r="A41" s="341" t="s">
        <v>126</v>
      </c>
      <c r="B41" s="391" t="s">
        <v>336</v>
      </c>
      <c r="C41" s="380"/>
      <c r="D41" s="380"/>
      <c r="E41" s="363"/>
    </row>
    <row r="42" spans="1:5" s="389" customFormat="1" ht="12" customHeight="1">
      <c r="A42" s="341" t="s">
        <v>127</v>
      </c>
      <c r="B42" s="391" t="s">
        <v>337</v>
      </c>
      <c r="C42" s="380"/>
      <c r="D42" s="380"/>
      <c r="E42" s="363"/>
    </row>
    <row r="43" spans="1:5" s="389" customFormat="1" ht="12" customHeight="1">
      <c r="A43" s="341" t="s">
        <v>128</v>
      </c>
      <c r="B43" s="391" t="s">
        <v>338</v>
      </c>
      <c r="C43" s="380">
        <v>5000</v>
      </c>
      <c r="D43" s="380">
        <v>5000</v>
      </c>
      <c r="E43" s="363">
        <v>235</v>
      </c>
    </row>
    <row r="44" spans="1:5" s="389" customFormat="1" ht="12" customHeight="1">
      <c r="A44" s="341" t="s">
        <v>339</v>
      </c>
      <c r="B44" s="391" t="s">
        <v>340</v>
      </c>
      <c r="C44" s="383"/>
      <c r="D44" s="383"/>
      <c r="E44" s="366"/>
    </row>
    <row r="45" spans="1:5" s="389" customFormat="1" ht="12" customHeight="1" thickBot="1">
      <c r="A45" s="343" t="s">
        <v>341</v>
      </c>
      <c r="B45" s="392" t="s">
        <v>342</v>
      </c>
      <c r="C45" s="384"/>
      <c r="D45" s="384">
        <v>87576</v>
      </c>
      <c r="E45" s="367">
        <v>386598</v>
      </c>
    </row>
    <row r="46" spans="1:5" s="389" customFormat="1" ht="12" customHeight="1" thickBot="1">
      <c r="A46" s="347" t="s">
        <v>12</v>
      </c>
      <c r="B46" s="348" t="s">
        <v>343</v>
      </c>
      <c r="C46" s="379">
        <f>SUM(C47:C51)</f>
        <v>0</v>
      </c>
      <c r="D46" s="379">
        <f>SUM(D47:D51)</f>
        <v>0</v>
      </c>
      <c r="E46" s="362">
        <f>SUM(E47:E51)</f>
        <v>0</v>
      </c>
    </row>
    <row r="47" spans="1:5" s="389" customFormat="1" ht="12" customHeight="1">
      <c r="A47" s="342" t="s">
        <v>66</v>
      </c>
      <c r="B47" s="390" t="s">
        <v>344</v>
      </c>
      <c r="C47" s="400"/>
      <c r="D47" s="400"/>
      <c r="E47" s="368"/>
    </row>
    <row r="48" spans="1:5" s="389" customFormat="1" ht="12" customHeight="1">
      <c r="A48" s="341" t="s">
        <v>67</v>
      </c>
      <c r="B48" s="391" t="s">
        <v>345</v>
      </c>
      <c r="C48" s="383"/>
      <c r="D48" s="383"/>
      <c r="E48" s="366"/>
    </row>
    <row r="49" spans="1:5" s="389" customFormat="1" ht="12" customHeight="1">
      <c r="A49" s="341" t="s">
        <v>346</v>
      </c>
      <c r="B49" s="391" t="s">
        <v>347</v>
      </c>
      <c r="C49" s="383"/>
      <c r="D49" s="383"/>
      <c r="E49" s="366"/>
    </row>
    <row r="50" spans="1:5" s="389" customFormat="1" ht="12" customHeight="1">
      <c r="A50" s="341" t="s">
        <v>348</v>
      </c>
      <c r="B50" s="391" t="s">
        <v>349</v>
      </c>
      <c r="C50" s="383"/>
      <c r="D50" s="383"/>
      <c r="E50" s="366"/>
    </row>
    <row r="51" spans="1:5" s="389" customFormat="1" ht="12" customHeight="1" thickBot="1">
      <c r="A51" s="343" t="s">
        <v>350</v>
      </c>
      <c r="B51" s="392" t="s">
        <v>351</v>
      </c>
      <c r="C51" s="384"/>
      <c r="D51" s="384"/>
      <c r="E51" s="367"/>
    </row>
    <row r="52" spans="1:5" s="389" customFormat="1" ht="17.25" customHeight="1" thickBot="1">
      <c r="A52" s="347" t="s">
        <v>129</v>
      </c>
      <c r="B52" s="348" t="s">
        <v>352</v>
      </c>
      <c r="C52" s="379">
        <f>SUM(C53:C55)</f>
        <v>94000</v>
      </c>
      <c r="D52" s="379">
        <f>SUM(D53:D55)</f>
        <v>160000</v>
      </c>
      <c r="E52" s="362">
        <f>SUM(E53:E55)</f>
        <v>160000</v>
      </c>
    </row>
    <row r="53" spans="1:5" s="389" customFormat="1" ht="12" customHeight="1">
      <c r="A53" s="342" t="s">
        <v>68</v>
      </c>
      <c r="B53" s="390" t="s">
        <v>353</v>
      </c>
      <c r="C53" s="381"/>
      <c r="D53" s="381"/>
      <c r="E53" s="364"/>
    </row>
    <row r="54" spans="1:5" s="389" customFormat="1" ht="12" customHeight="1">
      <c r="A54" s="341" t="s">
        <v>69</v>
      </c>
      <c r="B54" s="391" t="s">
        <v>354</v>
      </c>
      <c r="C54" s="380">
        <v>94000</v>
      </c>
      <c r="D54" s="380">
        <v>160000</v>
      </c>
      <c r="E54" s="363">
        <v>160000</v>
      </c>
    </row>
    <row r="55" spans="1:5" s="389" customFormat="1" ht="12" customHeight="1">
      <c r="A55" s="341" t="s">
        <v>355</v>
      </c>
      <c r="B55" s="391" t="s">
        <v>356</v>
      </c>
      <c r="C55" s="380"/>
      <c r="D55" s="380"/>
      <c r="E55" s="363"/>
    </row>
    <row r="56" spans="1:5" s="389" customFormat="1" ht="12" customHeight="1" thickBot="1">
      <c r="A56" s="343" t="s">
        <v>357</v>
      </c>
      <c r="B56" s="392" t="s">
        <v>358</v>
      </c>
      <c r="C56" s="382"/>
      <c r="D56" s="382"/>
      <c r="E56" s="365"/>
    </row>
    <row r="57" spans="1:5" s="389" customFormat="1" ht="12" customHeight="1" thickBot="1">
      <c r="A57" s="347" t="s">
        <v>14</v>
      </c>
      <c r="B57" s="369" t="s">
        <v>359</v>
      </c>
      <c r="C57" s="379">
        <f>SUM(C58:C60)</f>
        <v>0</v>
      </c>
      <c r="D57" s="379">
        <f>SUM(D58:D60)</f>
        <v>0</v>
      </c>
      <c r="E57" s="362">
        <f>SUM(E58:E60)</f>
        <v>0</v>
      </c>
    </row>
    <row r="58" spans="1:5" s="389" customFormat="1" ht="12" customHeight="1">
      <c r="A58" s="342" t="s">
        <v>130</v>
      </c>
      <c r="B58" s="390" t="s">
        <v>360</v>
      </c>
      <c r="C58" s="383"/>
      <c r="D58" s="383"/>
      <c r="E58" s="366"/>
    </row>
    <row r="59" spans="1:5" s="389" customFormat="1" ht="12" customHeight="1">
      <c r="A59" s="341" t="s">
        <v>131</v>
      </c>
      <c r="B59" s="391" t="s">
        <v>361</v>
      </c>
      <c r="C59" s="383"/>
      <c r="D59" s="383"/>
      <c r="E59" s="366"/>
    </row>
    <row r="60" spans="1:5" s="389" customFormat="1" ht="12" customHeight="1">
      <c r="A60" s="341" t="s">
        <v>157</v>
      </c>
      <c r="B60" s="391" t="s">
        <v>362</v>
      </c>
      <c r="C60" s="383"/>
      <c r="D60" s="383"/>
      <c r="E60" s="366"/>
    </row>
    <row r="61" spans="1:5" s="389" customFormat="1" ht="12" customHeight="1" thickBot="1">
      <c r="A61" s="343" t="s">
        <v>363</v>
      </c>
      <c r="B61" s="392" t="s">
        <v>364</v>
      </c>
      <c r="C61" s="383"/>
      <c r="D61" s="383"/>
      <c r="E61" s="366"/>
    </row>
    <row r="62" spans="1:5" s="389" customFormat="1" ht="12" customHeight="1" thickBot="1">
      <c r="A62" s="347" t="s">
        <v>15</v>
      </c>
      <c r="B62" s="348" t="s">
        <v>365</v>
      </c>
      <c r="C62" s="385">
        <f>+C6+C14+C21+C28+C35+C46+C52+C57</f>
        <v>15914325</v>
      </c>
      <c r="D62" s="385">
        <f>+D6+D14+D21+D28+D35+D46+D52+D57</f>
        <v>35378632</v>
      </c>
      <c r="E62" s="398">
        <f>+E6+E14+E21+E28+E35+E46+E52+E57</f>
        <v>36569557</v>
      </c>
    </row>
    <row r="63" spans="1:5" s="389" customFormat="1" ht="12" customHeight="1" thickBot="1">
      <c r="A63" s="401" t="s">
        <v>366</v>
      </c>
      <c r="B63" s="369" t="s">
        <v>367</v>
      </c>
      <c r="C63" s="379">
        <f>+C64+C65+C66</f>
        <v>0</v>
      </c>
      <c r="D63" s="379">
        <f>+D64+D65+D66</f>
        <v>0</v>
      </c>
      <c r="E63" s="362">
        <f>+E64+E65+E66</f>
        <v>0</v>
      </c>
    </row>
    <row r="64" spans="1:5" s="389" customFormat="1" ht="12" customHeight="1">
      <c r="A64" s="342" t="s">
        <v>368</v>
      </c>
      <c r="B64" s="390" t="s">
        <v>369</v>
      </c>
      <c r="C64" s="383"/>
      <c r="D64" s="383"/>
      <c r="E64" s="366"/>
    </row>
    <row r="65" spans="1:5" s="389" customFormat="1" ht="12" customHeight="1">
      <c r="A65" s="341" t="s">
        <v>370</v>
      </c>
      <c r="B65" s="391" t="s">
        <v>371</v>
      </c>
      <c r="C65" s="383"/>
      <c r="D65" s="383"/>
      <c r="E65" s="366"/>
    </row>
    <row r="66" spans="1:5" s="389" customFormat="1" ht="12" customHeight="1" thickBot="1">
      <c r="A66" s="343" t="s">
        <v>372</v>
      </c>
      <c r="B66" s="327" t="s">
        <v>414</v>
      </c>
      <c r="C66" s="383"/>
      <c r="D66" s="383"/>
      <c r="E66" s="366"/>
    </row>
    <row r="67" spans="1:5" s="389" customFormat="1" ht="12" customHeight="1" thickBot="1">
      <c r="A67" s="401" t="s">
        <v>374</v>
      </c>
      <c r="B67" s="369" t="s">
        <v>375</v>
      </c>
      <c r="C67" s="379">
        <f>+C68+C69+C70+C71</f>
        <v>0</v>
      </c>
      <c r="D67" s="379">
        <f>+D68+D69+D70+D71</f>
        <v>0</v>
      </c>
      <c r="E67" s="362">
        <f>+E68+E69+E70+E71</f>
        <v>0</v>
      </c>
    </row>
    <row r="68" spans="1:5" s="389" customFormat="1" ht="13.5" customHeight="1">
      <c r="A68" s="342" t="s">
        <v>107</v>
      </c>
      <c r="B68" s="687" t="s">
        <v>376</v>
      </c>
      <c r="C68" s="383"/>
      <c r="D68" s="383"/>
      <c r="E68" s="366"/>
    </row>
    <row r="69" spans="1:5" s="389" customFormat="1" ht="12" customHeight="1">
      <c r="A69" s="341" t="s">
        <v>108</v>
      </c>
      <c r="B69" s="687" t="s">
        <v>743</v>
      </c>
      <c r="C69" s="383"/>
      <c r="D69" s="383"/>
      <c r="E69" s="366"/>
    </row>
    <row r="70" spans="1:5" s="389" customFormat="1" ht="12" customHeight="1">
      <c r="A70" s="341" t="s">
        <v>377</v>
      </c>
      <c r="B70" s="687" t="s">
        <v>378</v>
      </c>
      <c r="C70" s="383"/>
      <c r="D70" s="383"/>
      <c r="E70" s="366"/>
    </row>
    <row r="71" spans="1:5" s="389" customFormat="1" ht="12" customHeight="1" thickBot="1">
      <c r="A71" s="343" t="s">
        <v>379</v>
      </c>
      <c r="B71" s="688" t="s">
        <v>744</v>
      </c>
      <c r="C71" s="383"/>
      <c r="D71" s="383"/>
      <c r="E71" s="366"/>
    </row>
    <row r="72" spans="1:5" s="389" customFormat="1" ht="12" customHeight="1" thickBot="1">
      <c r="A72" s="401" t="s">
        <v>380</v>
      </c>
      <c r="B72" s="369" t="s">
        <v>381</v>
      </c>
      <c r="C72" s="379">
        <f>+C73+C74</f>
        <v>9494236</v>
      </c>
      <c r="D72" s="379">
        <f>+D73+D74</f>
        <v>9493258</v>
      </c>
      <c r="E72" s="362">
        <f>+E73+E74</f>
        <v>9493258</v>
      </c>
    </row>
    <row r="73" spans="1:5" s="389" customFormat="1" ht="12" customHeight="1">
      <c r="A73" s="342" t="s">
        <v>382</v>
      </c>
      <c r="B73" s="390" t="s">
        <v>383</v>
      </c>
      <c r="C73" s="383">
        <v>9494236</v>
      </c>
      <c r="D73" s="383">
        <v>9493258</v>
      </c>
      <c r="E73" s="366">
        <v>9493258</v>
      </c>
    </row>
    <row r="74" spans="1:5" s="389" customFormat="1" ht="12" customHeight="1" thickBot="1">
      <c r="A74" s="343" t="s">
        <v>384</v>
      </c>
      <c r="B74" s="392" t="s">
        <v>385</v>
      </c>
      <c r="C74" s="383"/>
      <c r="D74" s="383"/>
      <c r="E74" s="366"/>
    </row>
    <row r="75" spans="1:5" s="389" customFormat="1" ht="12" customHeight="1" thickBot="1">
      <c r="A75" s="401" t="s">
        <v>386</v>
      </c>
      <c r="B75" s="369" t="s">
        <v>387</v>
      </c>
      <c r="C75" s="379">
        <f>+C76+C77+C78</f>
        <v>0</v>
      </c>
      <c r="D75" s="379">
        <f>+D76+D77+D78</f>
        <v>594761</v>
      </c>
      <c r="E75" s="362">
        <f>+E76+E77+E78</f>
        <v>594761</v>
      </c>
    </row>
    <row r="76" spans="1:5" s="389" customFormat="1" ht="12" customHeight="1">
      <c r="A76" s="342" t="s">
        <v>388</v>
      </c>
      <c r="B76" s="390" t="s">
        <v>389</v>
      </c>
      <c r="C76" s="383"/>
      <c r="D76" s="383">
        <v>594761</v>
      </c>
      <c r="E76" s="366">
        <v>594761</v>
      </c>
    </row>
    <row r="77" spans="1:5" s="389" customFormat="1" ht="12" customHeight="1">
      <c r="A77" s="341" t="s">
        <v>390</v>
      </c>
      <c r="B77" s="391" t="s">
        <v>391</v>
      </c>
      <c r="C77" s="383"/>
      <c r="D77" s="383"/>
      <c r="E77" s="366"/>
    </row>
    <row r="78" spans="1:5" s="389" customFormat="1" ht="12" customHeight="1" thickBot="1">
      <c r="A78" s="343" t="s">
        <v>392</v>
      </c>
      <c r="B78" s="689" t="s">
        <v>745</v>
      </c>
      <c r="C78" s="383"/>
      <c r="D78" s="383"/>
      <c r="E78" s="366"/>
    </row>
    <row r="79" spans="1:5" s="389" customFormat="1" ht="12" customHeight="1" thickBot="1">
      <c r="A79" s="401" t="s">
        <v>393</v>
      </c>
      <c r="B79" s="369" t="s">
        <v>394</v>
      </c>
      <c r="C79" s="379">
        <f>+C80+C81+C82+C83</f>
        <v>0</v>
      </c>
      <c r="D79" s="379">
        <f>+D80+D81+D82+D83</f>
        <v>0</v>
      </c>
      <c r="E79" s="362">
        <f>+E80+E81+E82+E83</f>
        <v>0</v>
      </c>
    </row>
    <row r="80" spans="1:5" s="389" customFormat="1" ht="12" customHeight="1">
      <c r="A80" s="393" t="s">
        <v>395</v>
      </c>
      <c r="B80" s="390" t="s">
        <v>396</v>
      </c>
      <c r="C80" s="383"/>
      <c r="D80" s="383"/>
      <c r="E80" s="366"/>
    </row>
    <row r="81" spans="1:5" s="389" customFormat="1" ht="12" customHeight="1">
      <c r="A81" s="394" t="s">
        <v>397</v>
      </c>
      <c r="B81" s="391" t="s">
        <v>398</v>
      </c>
      <c r="C81" s="383"/>
      <c r="D81" s="383"/>
      <c r="E81" s="366"/>
    </row>
    <row r="82" spans="1:5" s="389" customFormat="1" ht="12" customHeight="1">
      <c r="A82" s="394" t="s">
        <v>399</v>
      </c>
      <c r="B82" s="391" t="s">
        <v>400</v>
      </c>
      <c r="C82" s="383"/>
      <c r="D82" s="383"/>
      <c r="E82" s="366"/>
    </row>
    <row r="83" spans="1:5" s="389" customFormat="1" ht="12" customHeight="1" thickBot="1">
      <c r="A83" s="402" t="s">
        <v>401</v>
      </c>
      <c r="B83" s="371" t="s">
        <v>402</v>
      </c>
      <c r="C83" s="383"/>
      <c r="D83" s="383"/>
      <c r="E83" s="366"/>
    </row>
    <row r="84" spans="1:5" s="389" customFormat="1" ht="12" customHeight="1" thickBot="1">
      <c r="A84" s="401" t="s">
        <v>403</v>
      </c>
      <c r="B84" s="369" t="s">
        <v>404</v>
      </c>
      <c r="C84" s="404"/>
      <c r="D84" s="404"/>
      <c r="E84" s="405"/>
    </row>
    <row r="85" spans="1:5" s="389" customFormat="1" ht="12" customHeight="1" thickBot="1">
      <c r="A85" s="401" t="s">
        <v>405</v>
      </c>
      <c r="B85" s="325" t="s">
        <v>406</v>
      </c>
      <c r="C85" s="385">
        <f>+C63+C67+C72+C75+C79+C84</f>
        <v>9494236</v>
      </c>
      <c r="D85" s="385">
        <f>+D63+D67+D72+D75+D79+D84</f>
        <v>10088019</v>
      </c>
      <c r="E85" s="398">
        <f>+E63+E67+E72+E75+E79+E84</f>
        <v>10088019</v>
      </c>
    </row>
    <row r="86" spans="1:5" s="389" customFormat="1" ht="12" customHeight="1" thickBot="1">
      <c r="A86" s="403" t="s">
        <v>407</v>
      </c>
      <c r="B86" s="328" t="s">
        <v>408</v>
      </c>
      <c r="C86" s="385">
        <f>+C62+C85</f>
        <v>25408561</v>
      </c>
      <c r="D86" s="385">
        <f>+D62+D85</f>
        <v>45466651</v>
      </c>
      <c r="E86" s="398">
        <f>+E62+E85</f>
        <v>46657576</v>
      </c>
    </row>
    <row r="87" spans="1:5" s="389" customFormat="1" ht="12" customHeight="1">
      <c r="A87" s="323"/>
      <c r="B87" s="323"/>
      <c r="C87" s="324"/>
      <c r="D87" s="324"/>
      <c r="E87" s="324"/>
    </row>
    <row r="88" spans="1:5" ht="16.5" customHeight="1">
      <c r="A88" s="702" t="s">
        <v>36</v>
      </c>
      <c r="B88" s="702"/>
      <c r="C88" s="702"/>
      <c r="D88" s="702"/>
      <c r="E88" s="702"/>
    </row>
    <row r="89" spans="1:5" s="395" customFormat="1" ht="16.5" customHeight="1" thickBot="1">
      <c r="A89" s="47" t="s">
        <v>111</v>
      </c>
      <c r="B89" s="47"/>
      <c r="C89" s="356"/>
      <c r="D89" s="356"/>
      <c r="E89" s="356" t="str">
        <f>E2</f>
        <v>Forintban!</v>
      </c>
    </row>
    <row r="90" spans="1:5" s="395" customFormat="1" ht="16.5" customHeight="1">
      <c r="A90" s="703" t="s">
        <v>58</v>
      </c>
      <c r="B90" s="705" t="s">
        <v>173</v>
      </c>
      <c r="C90" s="707" t="str">
        <f>+C3</f>
        <v>2017. évi</v>
      </c>
      <c r="D90" s="707"/>
      <c r="E90" s="708"/>
    </row>
    <row r="91" spans="1:5" ht="38.1" customHeight="1" thickBot="1">
      <c r="A91" s="704"/>
      <c r="B91" s="706"/>
      <c r="C91" s="48" t="s">
        <v>174</v>
      </c>
      <c r="D91" s="48" t="s">
        <v>179</v>
      </c>
      <c r="E91" s="49" t="s">
        <v>180</v>
      </c>
    </row>
    <row r="92" spans="1:5" s="388" customFormat="1" ht="12" customHeight="1" thickBot="1">
      <c r="A92" s="352" t="s">
        <v>409</v>
      </c>
      <c r="B92" s="353" t="s">
        <v>410</v>
      </c>
      <c r="C92" s="353" t="s">
        <v>411</v>
      </c>
      <c r="D92" s="353" t="s">
        <v>412</v>
      </c>
      <c r="E92" s="354" t="s">
        <v>413</v>
      </c>
    </row>
    <row r="93" spans="1:5" ht="12" customHeight="1" thickBot="1">
      <c r="A93" s="349" t="s">
        <v>7</v>
      </c>
      <c r="B93" s="351" t="s">
        <v>415</v>
      </c>
      <c r="C93" s="378">
        <f>SUM(C94:C98)</f>
        <v>12534748</v>
      </c>
      <c r="D93" s="378">
        <f>SUM(D94:D98)</f>
        <v>32401222</v>
      </c>
      <c r="E93" s="333">
        <f>SUM(E94:E98)</f>
        <v>29513325</v>
      </c>
    </row>
    <row r="94" spans="1:5" ht="12" customHeight="1">
      <c r="A94" s="344" t="s">
        <v>70</v>
      </c>
      <c r="B94" s="337" t="s">
        <v>37</v>
      </c>
      <c r="C94" s="78">
        <v>4908460</v>
      </c>
      <c r="D94" s="78">
        <v>16973130</v>
      </c>
      <c r="E94" s="332">
        <v>16695693</v>
      </c>
    </row>
    <row r="95" spans="1:5" ht="12" customHeight="1">
      <c r="A95" s="341" t="s">
        <v>71</v>
      </c>
      <c r="B95" s="335" t="s">
        <v>132</v>
      </c>
      <c r="C95" s="380">
        <v>773181</v>
      </c>
      <c r="D95" s="380">
        <v>2694267</v>
      </c>
      <c r="E95" s="363">
        <v>2508541</v>
      </c>
    </row>
    <row r="96" spans="1:5" ht="12" customHeight="1">
      <c r="A96" s="341" t="s">
        <v>72</v>
      </c>
      <c r="B96" s="335" t="s">
        <v>99</v>
      </c>
      <c r="C96" s="382">
        <v>3616107</v>
      </c>
      <c r="D96" s="382">
        <v>8319990</v>
      </c>
      <c r="E96" s="365">
        <v>7912453</v>
      </c>
    </row>
    <row r="97" spans="1:5" ht="12" customHeight="1">
      <c r="A97" s="341" t="s">
        <v>73</v>
      </c>
      <c r="B97" s="338" t="s">
        <v>133</v>
      </c>
      <c r="C97" s="382">
        <v>1940000</v>
      </c>
      <c r="D97" s="382">
        <v>2798750</v>
      </c>
      <c r="E97" s="365">
        <v>1722000</v>
      </c>
    </row>
    <row r="98" spans="1:5" ht="12" customHeight="1">
      <c r="A98" s="341" t="s">
        <v>82</v>
      </c>
      <c r="B98" s="346" t="s">
        <v>134</v>
      </c>
      <c r="C98" s="382">
        <v>1297000</v>
      </c>
      <c r="D98" s="382">
        <v>1615085</v>
      </c>
      <c r="E98" s="365">
        <v>674638</v>
      </c>
    </row>
    <row r="99" spans="1:5" ht="12" customHeight="1">
      <c r="A99" s="341" t="s">
        <v>74</v>
      </c>
      <c r="B99" s="335" t="s">
        <v>416</v>
      </c>
      <c r="C99" s="382"/>
      <c r="D99" s="382"/>
      <c r="E99" s="365"/>
    </row>
    <row r="100" spans="1:5" ht="12" customHeight="1">
      <c r="A100" s="341" t="s">
        <v>75</v>
      </c>
      <c r="B100" s="358" t="s">
        <v>417</v>
      </c>
      <c r="C100" s="382"/>
      <c r="D100" s="382"/>
      <c r="E100" s="365"/>
    </row>
    <row r="101" spans="1:5" ht="12" customHeight="1">
      <c r="A101" s="341" t="s">
        <v>83</v>
      </c>
      <c r="B101" s="359" t="s">
        <v>418</v>
      </c>
      <c r="C101" s="382"/>
      <c r="D101" s="382"/>
      <c r="E101" s="365"/>
    </row>
    <row r="102" spans="1:5" ht="12" customHeight="1">
      <c r="A102" s="341" t="s">
        <v>84</v>
      </c>
      <c r="B102" s="359" t="s">
        <v>419</v>
      </c>
      <c r="C102" s="382"/>
      <c r="D102" s="382"/>
      <c r="E102" s="365"/>
    </row>
    <row r="103" spans="1:5" ht="12" customHeight="1">
      <c r="A103" s="341" t="s">
        <v>85</v>
      </c>
      <c r="B103" s="358" t="s">
        <v>420</v>
      </c>
      <c r="C103" s="382">
        <v>1107000</v>
      </c>
      <c r="D103" s="382">
        <v>1107000</v>
      </c>
      <c r="E103" s="365">
        <v>368523</v>
      </c>
    </row>
    <row r="104" spans="1:5" ht="12" customHeight="1">
      <c r="A104" s="341" t="s">
        <v>86</v>
      </c>
      <c r="B104" s="358" t="s">
        <v>421</v>
      </c>
      <c r="C104" s="382"/>
      <c r="D104" s="382"/>
      <c r="E104" s="365"/>
    </row>
    <row r="105" spans="1:5" ht="12" customHeight="1">
      <c r="A105" s="341" t="s">
        <v>88</v>
      </c>
      <c r="B105" s="359" t="s">
        <v>422</v>
      </c>
      <c r="C105" s="382"/>
      <c r="D105" s="382">
        <v>100000</v>
      </c>
      <c r="E105" s="365">
        <v>100000</v>
      </c>
    </row>
    <row r="106" spans="1:5" ht="12" customHeight="1">
      <c r="A106" s="340" t="s">
        <v>135</v>
      </c>
      <c r="B106" s="360" t="s">
        <v>423</v>
      </c>
      <c r="C106" s="382"/>
      <c r="D106" s="382"/>
      <c r="E106" s="365"/>
    </row>
    <row r="107" spans="1:5" ht="12" customHeight="1">
      <c r="A107" s="341" t="s">
        <v>424</v>
      </c>
      <c r="B107" s="360" t="s">
        <v>425</v>
      </c>
      <c r="C107" s="382"/>
      <c r="D107" s="382"/>
      <c r="E107" s="365"/>
    </row>
    <row r="108" spans="1:5" ht="12" customHeight="1" thickBot="1">
      <c r="A108" s="345" t="s">
        <v>426</v>
      </c>
      <c r="B108" s="361" t="s">
        <v>427</v>
      </c>
      <c r="C108" s="79">
        <v>190000</v>
      </c>
      <c r="D108" s="79">
        <v>206115</v>
      </c>
      <c r="E108" s="326">
        <v>206115</v>
      </c>
    </row>
    <row r="109" spans="1:5" ht="12" customHeight="1" thickBot="1">
      <c r="A109" s="347" t="s">
        <v>8</v>
      </c>
      <c r="B109" s="350" t="s">
        <v>428</v>
      </c>
      <c r="C109" s="379">
        <f>+C110+C112+C114</f>
        <v>2950000</v>
      </c>
      <c r="D109" s="379">
        <f>+D110+D112+D114</f>
        <v>7310877</v>
      </c>
      <c r="E109" s="362">
        <f>+E110+E112+E114</f>
        <v>4360877</v>
      </c>
    </row>
    <row r="110" spans="1:5" ht="12" customHeight="1">
      <c r="A110" s="342" t="s">
        <v>76</v>
      </c>
      <c r="B110" s="335" t="s">
        <v>156</v>
      </c>
      <c r="C110" s="381">
        <v>2950000</v>
      </c>
      <c r="D110" s="381">
        <v>7310877</v>
      </c>
      <c r="E110" s="364">
        <v>4360877</v>
      </c>
    </row>
    <row r="111" spans="1:5" ht="12" customHeight="1">
      <c r="A111" s="342" t="s">
        <v>77</v>
      </c>
      <c r="B111" s="339" t="s">
        <v>429</v>
      </c>
      <c r="C111" s="381"/>
      <c r="D111" s="381"/>
      <c r="E111" s="364"/>
    </row>
    <row r="112" spans="1:5">
      <c r="A112" s="342" t="s">
        <v>78</v>
      </c>
      <c r="B112" s="339" t="s">
        <v>136</v>
      </c>
      <c r="C112" s="380"/>
      <c r="D112" s="380"/>
      <c r="E112" s="363"/>
    </row>
    <row r="113" spans="1:5" ht="12" customHeight="1">
      <c r="A113" s="342" t="s">
        <v>79</v>
      </c>
      <c r="B113" s="339" t="s">
        <v>430</v>
      </c>
      <c r="C113" s="380"/>
      <c r="D113" s="380"/>
      <c r="E113" s="363"/>
    </row>
    <row r="114" spans="1:5" ht="12" customHeight="1">
      <c r="A114" s="342" t="s">
        <v>80</v>
      </c>
      <c r="B114" s="371" t="s">
        <v>158</v>
      </c>
      <c r="C114" s="380"/>
      <c r="D114" s="380"/>
      <c r="E114" s="363"/>
    </row>
    <row r="115" spans="1:5" ht="21.75" customHeight="1">
      <c r="A115" s="342" t="s">
        <v>87</v>
      </c>
      <c r="B115" s="370" t="s">
        <v>431</v>
      </c>
      <c r="C115" s="380"/>
      <c r="D115" s="380"/>
      <c r="E115" s="363"/>
    </row>
    <row r="116" spans="1:5" ht="24" customHeight="1">
      <c r="A116" s="342" t="s">
        <v>89</v>
      </c>
      <c r="B116" s="386" t="s">
        <v>432</v>
      </c>
      <c r="C116" s="380"/>
      <c r="D116" s="380"/>
      <c r="E116" s="363"/>
    </row>
    <row r="117" spans="1:5" ht="12" customHeight="1">
      <c r="A117" s="342" t="s">
        <v>137</v>
      </c>
      <c r="B117" s="359" t="s">
        <v>419</v>
      </c>
      <c r="C117" s="380"/>
      <c r="D117" s="380"/>
      <c r="E117" s="363"/>
    </row>
    <row r="118" spans="1:5" ht="12" customHeight="1">
      <c r="A118" s="342" t="s">
        <v>138</v>
      </c>
      <c r="B118" s="359" t="s">
        <v>433</v>
      </c>
      <c r="C118" s="380"/>
      <c r="D118" s="380"/>
      <c r="E118" s="363"/>
    </row>
    <row r="119" spans="1:5" ht="12" customHeight="1">
      <c r="A119" s="342" t="s">
        <v>139</v>
      </c>
      <c r="B119" s="359" t="s">
        <v>434</v>
      </c>
      <c r="C119" s="380"/>
      <c r="D119" s="380"/>
      <c r="E119" s="363"/>
    </row>
    <row r="120" spans="1:5" s="406" customFormat="1" ht="12" customHeight="1">
      <c r="A120" s="342" t="s">
        <v>435</v>
      </c>
      <c r="B120" s="359" t="s">
        <v>422</v>
      </c>
      <c r="C120" s="380"/>
      <c r="D120" s="380"/>
      <c r="E120" s="363"/>
    </row>
    <row r="121" spans="1:5" ht="12" customHeight="1">
      <c r="A121" s="342" t="s">
        <v>436</v>
      </c>
      <c r="B121" s="359" t="s">
        <v>437</v>
      </c>
      <c r="C121" s="380"/>
      <c r="D121" s="380"/>
      <c r="E121" s="363"/>
    </row>
    <row r="122" spans="1:5" ht="12" customHeight="1" thickBot="1">
      <c r="A122" s="340" t="s">
        <v>438</v>
      </c>
      <c r="B122" s="359" t="s">
        <v>439</v>
      </c>
      <c r="C122" s="382"/>
      <c r="D122" s="382"/>
      <c r="E122" s="365"/>
    </row>
    <row r="123" spans="1:5" ht="12" customHeight="1" thickBot="1">
      <c r="A123" s="347" t="s">
        <v>9</v>
      </c>
      <c r="B123" s="355" t="s">
        <v>440</v>
      </c>
      <c r="C123" s="379">
        <f>+C124+C125</f>
        <v>9405000</v>
      </c>
      <c r="D123" s="379">
        <f>+D124+D125</f>
        <v>5235739</v>
      </c>
      <c r="E123" s="362">
        <f>+E124+E125</f>
        <v>0</v>
      </c>
    </row>
    <row r="124" spans="1:5" ht="12" customHeight="1">
      <c r="A124" s="342" t="s">
        <v>59</v>
      </c>
      <c r="B124" s="336" t="s">
        <v>45</v>
      </c>
      <c r="C124" s="381">
        <v>9405000</v>
      </c>
      <c r="D124" s="381">
        <v>5235739</v>
      </c>
      <c r="E124" s="364"/>
    </row>
    <row r="125" spans="1:5" ht="12" customHeight="1" thickBot="1">
      <c r="A125" s="343" t="s">
        <v>60</v>
      </c>
      <c r="B125" s="339" t="s">
        <v>46</v>
      </c>
      <c r="C125" s="382"/>
      <c r="D125" s="382"/>
      <c r="E125" s="365"/>
    </row>
    <row r="126" spans="1:5" ht="12" customHeight="1" thickBot="1">
      <c r="A126" s="347" t="s">
        <v>10</v>
      </c>
      <c r="B126" s="355" t="s">
        <v>441</v>
      </c>
      <c r="C126" s="379">
        <f>+C93+C109+C123</f>
        <v>24889748</v>
      </c>
      <c r="D126" s="379">
        <f>+D93+D109+D123</f>
        <v>44947838</v>
      </c>
      <c r="E126" s="362">
        <f>+E93+E109+E123</f>
        <v>33874202</v>
      </c>
    </row>
    <row r="127" spans="1:5" ht="12" customHeight="1" thickBot="1">
      <c r="A127" s="347" t="s">
        <v>11</v>
      </c>
      <c r="B127" s="355" t="s">
        <v>442</v>
      </c>
      <c r="C127" s="379">
        <f>+C128+C129+C130</f>
        <v>0</v>
      </c>
      <c r="D127" s="379">
        <f>+D128+D129+D130</f>
        <v>0</v>
      </c>
      <c r="E127" s="362">
        <f>+E128+E129+E130</f>
        <v>0</v>
      </c>
    </row>
    <row r="128" spans="1:5" ht="12" customHeight="1">
      <c r="A128" s="342" t="s">
        <v>63</v>
      </c>
      <c r="B128" s="336" t="s">
        <v>443</v>
      </c>
      <c r="C128" s="380"/>
      <c r="D128" s="380"/>
      <c r="E128" s="363"/>
    </row>
    <row r="129" spans="1:9" ht="12" customHeight="1">
      <c r="A129" s="342" t="s">
        <v>64</v>
      </c>
      <c r="B129" s="336" t="s">
        <v>444</v>
      </c>
      <c r="C129" s="380"/>
      <c r="D129" s="380"/>
      <c r="E129" s="363"/>
    </row>
    <row r="130" spans="1:9" ht="12" customHeight="1" thickBot="1">
      <c r="A130" s="340" t="s">
        <v>65</v>
      </c>
      <c r="B130" s="334" t="s">
        <v>445</v>
      </c>
      <c r="C130" s="380"/>
      <c r="D130" s="380"/>
      <c r="E130" s="363"/>
    </row>
    <row r="131" spans="1:9" ht="12" customHeight="1" thickBot="1">
      <c r="A131" s="347" t="s">
        <v>12</v>
      </c>
      <c r="B131" s="355" t="s">
        <v>446</v>
      </c>
      <c r="C131" s="379">
        <f>+C132+C133+C135+C134</f>
        <v>0</v>
      </c>
      <c r="D131" s="379">
        <f>+D132+D133+D135+D134</f>
        <v>0</v>
      </c>
      <c r="E131" s="362">
        <f>+E132+E133+E135+E134</f>
        <v>0</v>
      </c>
    </row>
    <row r="132" spans="1:9" ht="12" customHeight="1">
      <c r="A132" s="342" t="s">
        <v>66</v>
      </c>
      <c r="B132" s="336" t="s">
        <v>447</v>
      </c>
      <c r="C132" s="380"/>
      <c r="D132" s="380"/>
      <c r="E132" s="363"/>
    </row>
    <row r="133" spans="1:9" ht="12" customHeight="1">
      <c r="A133" s="342" t="s">
        <v>67</v>
      </c>
      <c r="B133" s="336" t="s">
        <v>448</v>
      </c>
      <c r="C133" s="380"/>
      <c r="D133" s="380"/>
      <c r="E133" s="363"/>
    </row>
    <row r="134" spans="1:9" ht="12" customHeight="1">
      <c r="A134" s="342" t="s">
        <v>346</v>
      </c>
      <c r="B134" s="336" t="s">
        <v>449</v>
      </c>
      <c r="C134" s="380"/>
      <c r="D134" s="380"/>
      <c r="E134" s="363"/>
    </row>
    <row r="135" spans="1:9" ht="12" customHeight="1" thickBot="1">
      <c r="A135" s="340" t="s">
        <v>348</v>
      </c>
      <c r="B135" s="334" t="s">
        <v>450</v>
      </c>
      <c r="C135" s="380"/>
      <c r="D135" s="380"/>
      <c r="E135" s="363"/>
    </row>
    <row r="136" spans="1:9" ht="12" customHeight="1" thickBot="1">
      <c r="A136" s="347" t="s">
        <v>13</v>
      </c>
      <c r="B136" s="355" t="s">
        <v>451</v>
      </c>
      <c r="C136" s="385">
        <f>+C137+C138+C139+C140</f>
        <v>518813</v>
      </c>
      <c r="D136" s="385">
        <f>+D137+D138+D139+D140</f>
        <v>518813</v>
      </c>
      <c r="E136" s="398">
        <f>+E137+E138+E139+E140</f>
        <v>518813</v>
      </c>
    </row>
    <row r="137" spans="1:9" ht="12" customHeight="1">
      <c r="A137" s="342" t="s">
        <v>68</v>
      </c>
      <c r="B137" s="336" t="s">
        <v>452</v>
      </c>
      <c r="C137" s="380"/>
      <c r="D137" s="380"/>
      <c r="E137" s="363"/>
    </row>
    <row r="138" spans="1:9" ht="12" customHeight="1">
      <c r="A138" s="342" t="s">
        <v>69</v>
      </c>
      <c r="B138" s="336" t="s">
        <v>453</v>
      </c>
      <c r="C138" s="380">
        <v>518813</v>
      </c>
      <c r="D138" s="380">
        <v>518813</v>
      </c>
      <c r="E138" s="363">
        <v>518813</v>
      </c>
    </row>
    <row r="139" spans="1:9" ht="12" customHeight="1">
      <c r="A139" s="342" t="s">
        <v>355</v>
      </c>
      <c r="B139" s="336" t="s">
        <v>454</v>
      </c>
      <c r="C139" s="380"/>
      <c r="D139" s="380"/>
      <c r="E139" s="363"/>
    </row>
    <row r="140" spans="1:9" ht="12" customHeight="1" thickBot="1">
      <c r="A140" s="340" t="s">
        <v>357</v>
      </c>
      <c r="B140" s="334" t="s">
        <v>455</v>
      </c>
      <c r="C140" s="380"/>
      <c r="D140" s="380"/>
      <c r="E140" s="363"/>
    </row>
    <row r="141" spans="1:9" ht="15" customHeight="1" thickBot="1">
      <c r="A141" s="347" t="s">
        <v>14</v>
      </c>
      <c r="B141" s="355" t="s">
        <v>456</v>
      </c>
      <c r="C141" s="80">
        <f>+C142+C143+C144+C145</f>
        <v>0</v>
      </c>
      <c r="D141" s="80">
        <f>+D142+D143+D144+D145</f>
        <v>0</v>
      </c>
      <c r="E141" s="331">
        <f>+E142+E143+E144+E145</f>
        <v>0</v>
      </c>
      <c r="F141" s="396"/>
      <c r="G141" s="397"/>
      <c r="H141" s="397"/>
      <c r="I141" s="397"/>
    </row>
    <row r="142" spans="1:9" s="389" customFormat="1" ht="12.95" customHeight="1">
      <c r="A142" s="342" t="s">
        <v>130</v>
      </c>
      <c r="B142" s="336" t="s">
        <v>457</v>
      </c>
      <c r="C142" s="380"/>
      <c r="D142" s="380"/>
      <c r="E142" s="363"/>
    </row>
    <row r="143" spans="1:9" ht="12.75" customHeight="1">
      <c r="A143" s="342" t="s">
        <v>131</v>
      </c>
      <c r="B143" s="336" t="s">
        <v>458</v>
      </c>
      <c r="C143" s="380"/>
      <c r="D143" s="380"/>
      <c r="E143" s="363"/>
    </row>
    <row r="144" spans="1:9" ht="12.75" customHeight="1">
      <c r="A144" s="342" t="s">
        <v>157</v>
      </c>
      <c r="B144" s="336" t="s">
        <v>459</v>
      </c>
      <c r="C144" s="380"/>
      <c r="D144" s="380"/>
      <c r="E144" s="363"/>
    </row>
    <row r="145" spans="1:5" ht="12.75" customHeight="1" thickBot="1">
      <c r="A145" s="342" t="s">
        <v>363</v>
      </c>
      <c r="B145" s="336" t="s">
        <v>460</v>
      </c>
      <c r="C145" s="380"/>
      <c r="D145" s="380"/>
      <c r="E145" s="363"/>
    </row>
    <row r="146" spans="1:5" ht="16.5" thickBot="1">
      <c r="A146" s="347" t="s">
        <v>15</v>
      </c>
      <c r="B146" s="355" t="s">
        <v>461</v>
      </c>
      <c r="C146" s="329">
        <f>+C127+C131+C136+C141</f>
        <v>518813</v>
      </c>
      <c r="D146" s="329">
        <f>+D127+D131+D136+D141</f>
        <v>518813</v>
      </c>
      <c r="E146" s="330">
        <f>+E127+E131+E136+E141</f>
        <v>518813</v>
      </c>
    </row>
    <row r="147" spans="1:5" ht="16.5" thickBot="1">
      <c r="A147" s="372" t="s">
        <v>16</v>
      </c>
      <c r="B147" s="375" t="s">
        <v>462</v>
      </c>
      <c r="C147" s="329">
        <f>+C126+C146</f>
        <v>25408561</v>
      </c>
      <c r="D147" s="329">
        <f>+D126+D146</f>
        <v>45466651</v>
      </c>
      <c r="E147" s="330">
        <f>+E126+E146</f>
        <v>34393015</v>
      </c>
    </row>
    <row r="149" spans="1:5" ht="18.75" customHeight="1">
      <c r="A149" s="701" t="s">
        <v>463</v>
      </c>
      <c r="B149" s="701"/>
      <c r="C149" s="701"/>
      <c r="D149" s="701"/>
      <c r="E149" s="701"/>
    </row>
    <row r="150" spans="1:5" ht="13.5" customHeight="1" thickBot="1">
      <c r="A150" s="357" t="s">
        <v>112</v>
      </c>
      <c r="B150" s="357"/>
      <c r="C150" s="387"/>
      <c r="E150" s="374" t="str">
        <f>E89</f>
        <v>Forintban!</v>
      </c>
    </row>
    <row r="151" spans="1:5" ht="21.75" thickBot="1">
      <c r="A151" s="347">
        <v>1</v>
      </c>
      <c r="B151" s="350" t="s">
        <v>464</v>
      </c>
      <c r="C151" s="373">
        <f>+C62-C126</f>
        <v>-8975423</v>
      </c>
      <c r="D151" s="373">
        <f>+D62-D126</f>
        <v>-9569206</v>
      </c>
      <c r="E151" s="373">
        <f>+E62-E126</f>
        <v>2695355</v>
      </c>
    </row>
    <row r="152" spans="1:5" ht="21.75" thickBot="1">
      <c r="A152" s="347" t="s">
        <v>8</v>
      </c>
      <c r="B152" s="350" t="s">
        <v>465</v>
      </c>
      <c r="C152" s="373">
        <f>+C85-C146</f>
        <v>8975423</v>
      </c>
      <c r="D152" s="373">
        <f>+D85-D146</f>
        <v>9569206</v>
      </c>
      <c r="E152" s="373">
        <f>+E85-E146</f>
        <v>9569206</v>
      </c>
    </row>
    <row r="153" spans="1:5" ht="7.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ht="12.75" customHeight="1"/>
    <row r="162" spans="3:5" s="376" customFormat="1" ht="12.75" customHeight="1">
      <c r="C162" s="377"/>
      <c r="D162" s="377"/>
      <c r="E162" s="377"/>
    </row>
  </sheetData>
  <mergeCells count="9">
    <mergeCell ref="A149:E149"/>
    <mergeCell ref="A1:E1"/>
    <mergeCell ref="A3:A4"/>
    <mergeCell ref="B3:B4"/>
    <mergeCell ref="C3:E3"/>
    <mergeCell ref="A88:E88"/>
    <mergeCell ref="A90:A91"/>
    <mergeCell ref="B90:B91"/>
    <mergeCell ref="C90:E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Bosta Önkormányzat
2017. ÉVI ZÁRSZÁMADÁS
KÖTELEZŐ FELADATAINAK MÉRLEGE 
&amp;R&amp;"Times New Roman CE,Félkövér dőlt"&amp;11 1.2. melléklet a 5/2018. (V.31.) önkormányzati rendelethez</oddHeader>
  </headerFooter>
  <rowBreaks count="1" manualBreakCount="1">
    <brk id="87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J23" sqref="J23"/>
    </sheetView>
  </sheetViews>
  <sheetFormatPr defaultRowHeight="12.75"/>
  <cols>
    <col min="1" max="1" width="18.6640625" style="550" customWidth="1"/>
    <col min="2" max="2" width="62" style="33" customWidth="1"/>
    <col min="3" max="5" width="15.83203125" style="33" customWidth="1"/>
    <col min="6" max="16384" width="9.33203125" style="33"/>
  </cols>
  <sheetData>
    <row r="1" spans="1:5" s="485" customFormat="1" ht="21" customHeight="1" thickBot="1">
      <c r="A1" s="484"/>
      <c r="B1" s="486"/>
      <c r="C1" s="531"/>
      <c r="D1" s="531"/>
      <c r="E1" s="618" t="str">
        <f>+CONCATENATE("8.3.2. melléklet a ……/",LEFT(ÖSSZEFÜGGÉSEK!A4,4)+1,". (……) önkormányzati rendelethez")</f>
        <v>8.3.2. melléklet a ……/2018. (……) önkormányzati rendelethez</v>
      </c>
    </row>
    <row r="2" spans="1:5" s="532" customFormat="1" ht="25.5" customHeight="1">
      <c r="A2" s="512" t="s">
        <v>145</v>
      </c>
      <c r="B2" s="742" t="s">
        <v>570</v>
      </c>
      <c r="C2" s="743"/>
      <c r="D2" s="744"/>
      <c r="E2" s="555" t="s">
        <v>50</v>
      </c>
    </row>
    <row r="3" spans="1:5" s="532" customFormat="1" ht="24.75" thickBot="1">
      <c r="A3" s="530" t="s">
        <v>144</v>
      </c>
      <c r="B3" s="745" t="s">
        <v>669</v>
      </c>
      <c r="C3" s="748"/>
      <c r="D3" s="749"/>
      <c r="E3" s="556" t="s">
        <v>48</v>
      </c>
    </row>
    <row r="4" spans="1:5" s="533" customFormat="1" ht="15.95" customHeight="1" thickBot="1">
      <c r="A4" s="487"/>
      <c r="B4" s="487"/>
      <c r="C4" s="488"/>
      <c r="D4" s="488"/>
      <c r="E4" s="488" t="str">
        <f>'8.3.1. sz. mell.'!E4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08" customFormat="1" ht="12" customHeight="1" thickBot="1">
      <c r="A8" s="482" t="s">
        <v>7</v>
      </c>
      <c r="B8" s="546" t="s">
        <v>550</v>
      </c>
      <c r="C8" s="414">
        <f>SUM(C9:C18)</f>
        <v>0</v>
      </c>
      <c r="D8" s="573">
        <f>SUM(D9:D18)</f>
        <v>0</v>
      </c>
      <c r="E8" s="552">
        <f>SUM(E9:E18)</f>
        <v>0</v>
      </c>
    </row>
    <row r="9" spans="1:5" s="508" customFormat="1" ht="12" customHeight="1">
      <c r="A9" s="557" t="s">
        <v>70</v>
      </c>
      <c r="B9" s="337" t="s">
        <v>331</v>
      </c>
      <c r="C9" s="84"/>
      <c r="D9" s="574"/>
      <c r="E9" s="541"/>
    </row>
    <row r="10" spans="1:5" s="508" customFormat="1" ht="12" customHeight="1">
      <c r="A10" s="558" t="s">
        <v>71</v>
      </c>
      <c r="B10" s="335" t="s">
        <v>332</v>
      </c>
      <c r="C10" s="411"/>
      <c r="D10" s="575"/>
      <c r="E10" s="93"/>
    </row>
    <row r="11" spans="1:5" s="508" customFormat="1" ht="12" customHeight="1">
      <c r="A11" s="558" t="s">
        <v>72</v>
      </c>
      <c r="B11" s="335" t="s">
        <v>333</v>
      </c>
      <c r="C11" s="411"/>
      <c r="D11" s="575"/>
      <c r="E11" s="93"/>
    </row>
    <row r="12" spans="1:5" s="508" customFormat="1" ht="12" customHeight="1">
      <c r="A12" s="558" t="s">
        <v>73</v>
      </c>
      <c r="B12" s="335" t="s">
        <v>334</v>
      </c>
      <c r="C12" s="411"/>
      <c r="D12" s="575"/>
      <c r="E12" s="93"/>
    </row>
    <row r="13" spans="1:5" s="508" customFormat="1" ht="12" customHeight="1">
      <c r="A13" s="558" t="s">
        <v>106</v>
      </c>
      <c r="B13" s="335" t="s">
        <v>335</v>
      </c>
      <c r="C13" s="411"/>
      <c r="D13" s="575"/>
      <c r="E13" s="93"/>
    </row>
    <row r="14" spans="1:5" s="508" customFormat="1" ht="12" customHeight="1">
      <c r="A14" s="558" t="s">
        <v>74</v>
      </c>
      <c r="B14" s="335" t="s">
        <v>551</v>
      </c>
      <c r="C14" s="411"/>
      <c r="D14" s="575"/>
      <c r="E14" s="93"/>
    </row>
    <row r="15" spans="1:5" s="535" customFormat="1" ht="12" customHeight="1">
      <c r="A15" s="558" t="s">
        <v>75</v>
      </c>
      <c r="B15" s="334" t="s">
        <v>552</v>
      </c>
      <c r="C15" s="411"/>
      <c r="D15" s="575"/>
      <c r="E15" s="93"/>
    </row>
    <row r="16" spans="1:5" s="535" customFormat="1" ht="12" customHeight="1">
      <c r="A16" s="558" t="s">
        <v>83</v>
      </c>
      <c r="B16" s="335" t="s">
        <v>338</v>
      </c>
      <c r="C16" s="85"/>
      <c r="D16" s="576"/>
      <c r="E16" s="540"/>
    </row>
    <row r="17" spans="1:5" s="508" customFormat="1" ht="12" customHeight="1">
      <c r="A17" s="558" t="s">
        <v>84</v>
      </c>
      <c r="B17" s="335" t="s">
        <v>340</v>
      </c>
      <c r="C17" s="411"/>
      <c r="D17" s="575"/>
      <c r="E17" s="93"/>
    </row>
    <row r="18" spans="1:5" s="535" customFormat="1" ht="12" customHeight="1" thickBot="1">
      <c r="A18" s="558" t="s">
        <v>85</v>
      </c>
      <c r="B18" s="334" t="s">
        <v>342</v>
      </c>
      <c r="C18" s="413"/>
      <c r="D18" s="94"/>
      <c r="E18" s="536"/>
    </row>
    <row r="19" spans="1:5" s="535" customFormat="1" ht="12" customHeight="1" thickBot="1">
      <c r="A19" s="482" t="s">
        <v>8</v>
      </c>
      <c r="B19" s="546" t="s">
        <v>553</v>
      </c>
      <c r="C19" s="414">
        <f>SUM(C20:C22)</f>
        <v>0</v>
      </c>
      <c r="D19" s="573">
        <f>SUM(D20:D22)</f>
        <v>0</v>
      </c>
      <c r="E19" s="552">
        <f>SUM(E20:E22)</f>
        <v>0</v>
      </c>
    </row>
    <row r="20" spans="1:5" s="535" customFormat="1" ht="12" customHeight="1">
      <c r="A20" s="558" t="s">
        <v>76</v>
      </c>
      <c r="B20" s="336" t="s">
        <v>312</v>
      </c>
      <c r="C20" s="411"/>
      <c r="D20" s="575"/>
      <c r="E20" s="93"/>
    </row>
    <row r="21" spans="1:5" s="535" customFormat="1" ht="12" customHeight="1">
      <c r="A21" s="558" t="s">
        <v>77</v>
      </c>
      <c r="B21" s="335" t="s">
        <v>554</v>
      </c>
      <c r="C21" s="411"/>
      <c r="D21" s="575"/>
      <c r="E21" s="93"/>
    </row>
    <row r="22" spans="1:5" s="535" customFormat="1" ht="12" customHeight="1">
      <c r="A22" s="558" t="s">
        <v>78</v>
      </c>
      <c r="B22" s="335" t="s">
        <v>555</v>
      </c>
      <c r="C22" s="411"/>
      <c r="D22" s="575"/>
      <c r="E22" s="93"/>
    </row>
    <row r="23" spans="1:5" s="508" customFormat="1" ht="12" customHeight="1" thickBot="1">
      <c r="A23" s="558" t="s">
        <v>79</v>
      </c>
      <c r="B23" s="335" t="s">
        <v>676</v>
      </c>
      <c r="C23" s="411"/>
      <c r="D23" s="575"/>
      <c r="E23" s="93"/>
    </row>
    <row r="24" spans="1:5" s="508" customFormat="1" ht="12" customHeight="1" thickBot="1">
      <c r="A24" s="545" t="s">
        <v>9</v>
      </c>
      <c r="B24" s="355" t="s">
        <v>123</v>
      </c>
      <c r="C24" s="42"/>
      <c r="D24" s="577"/>
      <c r="E24" s="551"/>
    </row>
    <row r="25" spans="1:5" s="508" customFormat="1" ht="12" customHeight="1" thickBot="1">
      <c r="A25" s="545" t="s">
        <v>10</v>
      </c>
      <c r="B25" s="355" t="s">
        <v>556</v>
      </c>
      <c r="C25" s="414">
        <f>+C26+C27</f>
        <v>0</v>
      </c>
      <c r="D25" s="573">
        <f>+D26+D27</f>
        <v>0</v>
      </c>
      <c r="E25" s="552">
        <f>+E26+E27</f>
        <v>0</v>
      </c>
    </row>
    <row r="26" spans="1:5" s="508" customFormat="1" ht="12" customHeight="1">
      <c r="A26" s="559" t="s">
        <v>325</v>
      </c>
      <c r="B26" s="560" t="s">
        <v>554</v>
      </c>
      <c r="C26" s="81"/>
      <c r="D26" s="566"/>
      <c r="E26" s="539"/>
    </row>
    <row r="27" spans="1:5" s="508" customFormat="1" ht="12" customHeight="1">
      <c r="A27" s="559" t="s">
        <v>326</v>
      </c>
      <c r="B27" s="561" t="s">
        <v>557</v>
      </c>
      <c r="C27" s="415"/>
      <c r="D27" s="578"/>
      <c r="E27" s="538"/>
    </row>
    <row r="28" spans="1:5" s="508" customFormat="1" ht="12" customHeight="1" thickBot="1">
      <c r="A28" s="558" t="s">
        <v>327</v>
      </c>
      <c r="B28" s="562" t="s">
        <v>677</v>
      </c>
      <c r="C28" s="542"/>
      <c r="D28" s="579"/>
      <c r="E28" s="537"/>
    </row>
    <row r="29" spans="1:5" s="508" customFormat="1" ht="12" customHeight="1" thickBot="1">
      <c r="A29" s="545" t="s">
        <v>11</v>
      </c>
      <c r="B29" s="355" t="s">
        <v>558</v>
      </c>
      <c r="C29" s="414">
        <f>+C30+C31+C32</f>
        <v>0</v>
      </c>
      <c r="D29" s="573">
        <f>+D30+D31+D32</f>
        <v>0</v>
      </c>
      <c r="E29" s="552">
        <f>+E30+E31+E32</f>
        <v>0</v>
      </c>
    </row>
    <row r="30" spans="1:5" s="508" customFormat="1" ht="12" customHeight="1">
      <c r="A30" s="559" t="s">
        <v>63</v>
      </c>
      <c r="B30" s="560" t="s">
        <v>344</v>
      </c>
      <c r="C30" s="81"/>
      <c r="D30" s="566"/>
      <c r="E30" s="539"/>
    </row>
    <row r="31" spans="1:5" s="508" customFormat="1" ht="12" customHeight="1">
      <c r="A31" s="559" t="s">
        <v>64</v>
      </c>
      <c r="B31" s="561" t="s">
        <v>345</v>
      </c>
      <c r="C31" s="415"/>
      <c r="D31" s="578"/>
      <c r="E31" s="538"/>
    </row>
    <row r="32" spans="1:5" s="508" customFormat="1" ht="12" customHeight="1" thickBot="1">
      <c r="A32" s="558" t="s">
        <v>65</v>
      </c>
      <c r="B32" s="544" t="s">
        <v>347</v>
      </c>
      <c r="C32" s="542"/>
      <c r="D32" s="579"/>
      <c r="E32" s="537"/>
    </row>
    <row r="33" spans="1:5" s="508" customFormat="1" ht="12" customHeight="1" thickBot="1">
      <c r="A33" s="545" t="s">
        <v>12</v>
      </c>
      <c r="B33" s="355" t="s">
        <v>469</v>
      </c>
      <c r="C33" s="42"/>
      <c r="D33" s="577"/>
      <c r="E33" s="551"/>
    </row>
    <row r="34" spans="1:5" s="508" customFormat="1" ht="12" customHeight="1" thickBot="1">
      <c r="A34" s="545" t="s">
        <v>13</v>
      </c>
      <c r="B34" s="355" t="s">
        <v>559</v>
      </c>
      <c r="C34" s="42"/>
      <c r="D34" s="577"/>
      <c r="E34" s="551"/>
    </row>
    <row r="35" spans="1:5" s="508" customFormat="1" ht="12" customHeight="1" thickBot="1">
      <c r="A35" s="482" t="s">
        <v>14</v>
      </c>
      <c r="B35" s="355" t="s">
        <v>560</v>
      </c>
      <c r="C35" s="414">
        <f>+C8+C19+C24+C25+C29+C33+C34</f>
        <v>0</v>
      </c>
      <c r="D35" s="573">
        <f>+D8+D19+D24+D25+D29+D33+D34</f>
        <v>0</v>
      </c>
      <c r="E35" s="552">
        <f>+E8+E19+E24+E25+E29+E33+E34</f>
        <v>0</v>
      </c>
    </row>
    <row r="36" spans="1:5" s="535" customFormat="1" ht="12" customHeight="1" thickBot="1">
      <c r="A36" s="547" t="s">
        <v>15</v>
      </c>
      <c r="B36" s="355" t="s">
        <v>561</v>
      </c>
      <c r="C36" s="414">
        <f>+C37+C38+C39</f>
        <v>0</v>
      </c>
      <c r="D36" s="573">
        <f>+D37+D38+D39</f>
        <v>0</v>
      </c>
      <c r="E36" s="552">
        <f>+E37+E38+E39</f>
        <v>0</v>
      </c>
    </row>
    <row r="37" spans="1:5" s="535" customFormat="1" ht="15" customHeight="1">
      <c r="A37" s="559" t="s">
        <v>562</v>
      </c>
      <c r="B37" s="560" t="s">
        <v>162</v>
      </c>
      <c r="C37" s="81"/>
      <c r="D37" s="566"/>
      <c r="E37" s="539"/>
    </row>
    <row r="38" spans="1:5" s="535" customFormat="1" ht="15" customHeight="1">
      <c r="A38" s="559" t="s">
        <v>563</v>
      </c>
      <c r="B38" s="561" t="s">
        <v>3</v>
      </c>
      <c r="C38" s="415"/>
      <c r="D38" s="578"/>
      <c r="E38" s="538"/>
    </row>
    <row r="39" spans="1:5" ht="13.5" thickBot="1">
      <c r="A39" s="558" t="s">
        <v>564</v>
      </c>
      <c r="B39" s="544" t="s">
        <v>565</v>
      </c>
      <c r="C39" s="542"/>
      <c r="D39" s="579"/>
      <c r="E39" s="537"/>
    </row>
    <row r="40" spans="1:5" s="534" customFormat="1" ht="16.5" customHeight="1" thickBot="1">
      <c r="A40" s="547" t="s">
        <v>16</v>
      </c>
      <c r="B40" s="548" t="s">
        <v>566</v>
      </c>
      <c r="C40" s="87">
        <f>+C35+C36</f>
        <v>0</v>
      </c>
      <c r="D40" s="580">
        <f>+D35+D36</f>
        <v>0</v>
      </c>
      <c r="E40" s="553">
        <f>+E35+E36</f>
        <v>0</v>
      </c>
    </row>
    <row r="41" spans="1:5" s="310" customFormat="1" ht="12" customHeight="1">
      <c r="A41" s="490"/>
      <c r="B41" s="491"/>
      <c r="C41" s="506"/>
      <c r="D41" s="506"/>
      <c r="E41" s="506"/>
    </row>
    <row r="42" spans="1:5" ht="12" customHeight="1" thickBot="1">
      <c r="A42" s="492"/>
      <c r="B42" s="493"/>
      <c r="C42" s="507"/>
      <c r="D42" s="507"/>
      <c r="E42" s="507"/>
    </row>
    <row r="43" spans="1:5" ht="12" customHeight="1" thickBot="1">
      <c r="A43" s="739" t="s">
        <v>43</v>
      </c>
      <c r="B43" s="740"/>
      <c r="C43" s="740"/>
      <c r="D43" s="740"/>
      <c r="E43" s="741"/>
    </row>
    <row r="44" spans="1:5" ht="12" customHeight="1" thickBot="1">
      <c r="A44" s="545" t="s">
        <v>7</v>
      </c>
      <c r="B44" s="355" t="s">
        <v>567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>
      <c r="A45" s="558" t="s">
        <v>70</v>
      </c>
      <c r="B45" s="336" t="s">
        <v>37</v>
      </c>
      <c r="C45" s="81"/>
      <c r="D45" s="81"/>
      <c r="E45" s="539"/>
    </row>
    <row r="46" spans="1:5" ht="12" customHeight="1">
      <c r="A46" s="558" t="s">
        <v>71</v>
      </c>
      <c r="B46" s="335" t="s">
        <v>132</v>
      </c>
      <c r="C46" s="408"/>
      <c r="D46" s="408"/>
      <c r="E46" s="563"/>
    </row>
    <row r="47" spans="1:5" ht="12" customHeight="1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>
      <c r="A50" s="545" t="s">
        <v>8</v>
      </c>
      <c r="B50" s="355" t="s">
        <v>568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>
      <c r="A51" s="558" t="s">
        <v>76</v>
      </c>
      <c r="B51" s="336" t="s">
        <v>156</v>
      </c>
      <c r="C51" s="81"/>
      <c r="D51" s="81"/>
      <c r="E51" s="539"/>
    </row>
    <row r="52" spans="1:5" ht="12" customHeight="1">
      <c r="A52" s="558" t="s">
        <v>77</v>
      </c>
      <c r="B52" s="335" t="s">
        <v>136</v>
      </c>
      <c r="C52" s="408"/>
      <c r="D52" s="408"/>
      <c r="E52" s="563"/>
    </row>
    <row r="53" spans="1:5" ht="15" customHeight="1">
      <c r="A53" s="558" t="s">
        <v>78</v>
      </c>
      <c r="B53" s="335" t="s">
        <v>44</v>
      </c>
      <c r="C53" s="408"/>
      <c r="D53" s="408"/>
      <c r="E53" s="563"/>
    </row>
    <row r="54" spans="1:5" ht="13.5" thickBot="1">
      <c r="A54" s="558" t="s">
        <v>79</v>
      </c>
      <c r="B54" s="335" t="s">
        <v>678</v>
      </c>
      <c r="C54" s="408"/>
      <c r="D54" s="408"/>
      <c r="E54" s="563"/>
    </row>
    <row r="55" spans="1:5" ht="15" customHeight="1" thickBot="1">
      <c r="A55" s="545" t="s">
        <v>9</v>
      </c>
      <c r="B55" s="549" t="s">
        <v>569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5" thickBot="1">
      <c r="C56" s="554"/>
      <c r="D56" s="554"/>
      <c r="E56" s="554"/>
    </row>
    <row r="57" spans="1:5" ht="13.5" thickBot="1">
      <c r="A57" s="635" t="s">
        <v>736</v>
      </c>
      <c r="B57" s="636"/>
      <c r="C57" s="91"/>
      <c r="D57" s="91"/>
      <c r="E57" s="543"/>
    </row>
    <row r="58" spans="1:5" ht="13.5" thickBot="1">
      <c r="A58" s="637" t="s">
        <v>735</v>
      </c>
      <c r="B58" s="638"/>
      <c r="C58" s="91"/>
      <c r="D58" s="91"/>
      <c r="E58" s="543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I25" sqref="I25"/>
    </sheetView>
  </sheetViews>
  <sheetFormatPr defaultRowHeight="12.75"/>
  <cols>
    <col min="1" max="1" width="18.6640625" style="550" customWidth="1"/>
    <col min="2" max="2" width="62" style="33" customWidth="1"/>
    <col min="3" max="5" width="15.83203125" style="33" customWidth="1"/>
    <col min="6" max="16384" width="9.33203125" style="33"/>
  </cols>
  <sheetData>
    <row r="1" spans="1:5" s="485" customFormat="1" ht="21" customHeight="1" thickBot="1">
      <c r="A1" s="484"/>
      <c r="B1" s="486"/>
      <c r="C1" s="531"/>
      <c r="D1" s="531"/>
      <c r="E1" s="618" t="str">
        <f>+CONCATENATE("8.3.3. melléklet a ……/",LEFT(ÖSSZEFÜGGÉSEK!A4,4)+1,". (……) önkormányzati rendelethez")</f>
        <v>8.3.3. melléklet a ……/2018. (……) önkormányzati rendelethez</v>
      </c>
    </row>
    <row r="2" spans="1:5" s="532" customFormat="1" ht="25.5" customHeight="1">
      <c r="A2" s="512" t="s">
        <v>145</v>
      </c>
      <c r="B2" s="742" t="s">
        <v>570</v>
      </c>
      <c r="C2" s="743"/>
      <c r="D2" s="744"/>
      <c r="E2" s="555" t="s">
        <v>50</v>
      </c>
    </row>
    <row r="3" spans="1:5" s="532" customFormat="1" ht="24.75" thickBot="1">
      <c r="A3" s="530" t="s">
        <v>144</v>
      </c>
      <c r="B3" s="745" t="s">
        <v>684</v>
      </c>
      <c r="C3" s="748"/>
      <c r="D3" s="749"/>
      <c r="E3" s="556" t="s">
        <v>49</v>
      </c>
    </row>
    <row r="4" spans="1:5" s="533" customFormat="1" ht="15.95" customHeight="1" thickBot="1">
      <c r="A4" s="487"/>
      <c r="B4" s="487"/>
      <c r="C4" s="488"/>
      <c r="D4" s="488"/>
      <c r="E4" s="488" t="str">
        <f>'8.3.2. sz. mell. '!E4</f>
        <v>Forintban!</v>
      </c>
    </row>
    <row r="5" spans="1:5" ht="24.75" thickBot="1">
      <c r="A5" s="320" t="s">
        <v>146</v>
      </c>
      <c r="B5" s="321" t="s">
        <v>734</v>
      </c>
      <c r="C5" s="77" t="s">
        <v>174</v>
      </c>
      <c r="D5" s="77" t="s">
        <v>179</v>
      </c>
      <c r="E5" s="489" t="s">
        <v>180</v>
      </c>
    </row>
    <row r="6" spans="1:5" s="534" customFormat="1" ht="12.95" customHeight="1" thickBot="1">
      <c r="A6" s="482" t="s">
        <v>409</v>
      </c>
      <c r="B6" s="483" t="s">
        <v>410</v>
      </c>
      <c r="C6" s="483" t="s">
        <v>411</v>
      </c>
      <c r="D6" s="90" t="s">
        <v>412</v>
      </c>
      <c r="E6" s="88" t="s">
        <v>413</v>
      </c>
    </row>
    <row r="7" spans="1:5" s="534" customFormat="1" ht="15.95" customHeight="1" thickBot="1">
      <c r="A7" s="739" t="s">
        <v>42</v>
      </c>
      <c r="B7" s="740"/>
      <c r="C7" s="740"/>
      <c r="D7" s="740"/>
      <c r="E7" s="741"/>
    </row>
    <row r="8" spans="1:5" s="508" customFormat="1" ht="12" customHeight="1" thickBot="1">
      <c r="A8" s="482" t="s">
        <v>7</v>
      </c>
      <c r="B8" s="546" t="s">
        <v>550</v>
      </c>
      <c r="C8" s="414">
        <f>SUM(C9:C18)</f>
        <v>0</v>
      </c>
      <c r="D8" s="573">
        <f>SUM(D9:D18)</f>
        <v>0</v>
      </c>
      <c r="E8" s="552">
        <f>SUM(E9:E18)</f>
        <v>0</v>
      </c>
    </row>
    <row r="9" spans="1:5" s="508" customFormat="1" ht="12" customHeight="1">
      <c r="A9" s="557" t="s">
        <v>70</v>
      </c>
      <c r="B9" s="337" t="s">
        <v>331</v>
      </c>
      <c r="C9" s="84"/>
      <c r="D9" s="574"/>
      <c r="E9" s="541"/>
    </row>
    <row r="10" spans="1:5" s="508" customFormat="1" ht="12" customHeight="1">
      <c r="A10" s="558" t="s">
        <v>71</v>
      </c>
      <c r="B10" s="335" t="s">
        <v>332</v>
      </c>
      <c r="C10" s="411"/>
      <c r="D10" s="575"/>
      <c r="E10" s="93"/>
    </row>
    <row r="11" spans="1:5" s="508" customFormat="1" ht="12" customHeight="1">
      <c r="A11" s="558" t="s">
        <v>72</v>
      </c>
      <c r="B11" s="335" t="s">
        <v>333</v>
      </c>
      <c r="C11" s="411"/>
      <c r="D11" s="575"/>
      <c r="E11" s="93"/>
    </row>
    <row r="12" spans="1:5" s="508" customFormat="1" ht="12" customHeight="1">
      <c r="A12" s="558" t="s">
        <v>73</v>
      </c>
      <c r="B12" s="335" t="s">
        <v>334</v>
      </c>
      <c r="C12" s="411"/>
      <c r="D12" s="575"/>
      <c r="E12" s="93"/>
    </row>
    <row r="13" spans="1:5" s="508" customFormat="1" ht="12" customHeight="1">
      <c r="A13" s="558" t="s">
        <v>106</v>
      </c>
      <c r="B13" s="335" t="s">
        <v>335</v>
      </c>
      <c r="C13" s="411"/>
      <c r="D13" s="575"/>
      <c r="E13" s="93"/>
    </row>
    <row r="14" spans="1:5" s="508" customFormat="1" ht="12" customHeight="1">
      <c r="A14" s="558" t="s">
        <v>74</v>
      </c>
      <c r="B14" s="335" t="s">
        <v>551</v>
      </c>
      <c r="C14" s="411"/>
      <c r="D14" s="575"/>
      <c r="E14" s="93"/>
    </row>
    <row r="15" spans="1:5" s="535" customFormat="1" ht="12" customHeight="1">
      <c r="A15" s="558" t="s">
        <v>75</v>
      </c>
      <c r="B15" s="334" t="s">
        <v>552</v>
      </c>
      <c r="C15" s="411"/>
      <c r="D15" s="575"/>
      <c r="E15" s="93"/>
    </row>
    <row r="16" spans="1:5" s="535" customFormat="1" ht="12" customHeight="1">
      <c r="A16" s="558" t="s">
        <v>83</v>
      </c>
      <c r="B16" s="335" t="s">
        <v>338</v>
      </c>
      <c r="C16" s="85"/>
      <c r="D16" s="576"/>
      <c r="E16" s="540"/>
    </row>
    <row r="17" spans="1:5" s="508" customFormat="1" ht="12" customHeight="1">
      <c r="A17" s="558" t="s">
        <v>84</v>
      </c>
      <c r="B17" s="335" t="s">
        <v>340</v>
      </c>
      <c r="C17" s="411"/>
      <c r="D17" s="575"/>
      <c r="E17" s="93"/>
    </row>
    <row r="18" spans="1:5" s="535" customFormat="1" ht="12" customHeight="1" thickBot="1">
      <c r="A18" s="558" t="s">
        <v>85</v>
      </c>
      <c r="B18" s="334" t="s">
        <v>342</v>
      </c>
      <c r="C18" s="413"/>
      <c r="D18" s="94"/>
      <c r="E18" s="536"/>
    </row>
    <row r="19" spans="1:5" s="535" customFormat="1" ht="12" customHeight="1" thickBot="1">
      <c r="A19" s="482" t="s">
        <v>8</v>
      </c>
      <c r="B19" s="546" t="s">
        <v>553</v>
      </c>
      <c r="C19" s="414">
        <f>SUM(C20:C22)</f>
        <v>0</v>
      </c>
      <c r="D19" s="573">
        <f>SUM(D20:D22)</f>
        <v>0</v>
      </c>
      <c r="E19" s="552">
        <f>SUM(E20:E22)</f>
        <v>0</v>
      </c>
    </row>
    <row r="20" spans="1:5" s="535" customFormat="1" ht="12" customHeight="1">
      <c r="A20" s="558" t="s">
        <v>76</v>
      </c>
      <c r="B20" s="336" t="s">
        <v>312</v>
      </c>
      <c r="C20" s="411"/>
      <c r="D20" s="575"/>
      <c r="E20" s="93"/>
    </row>
    <row r="21" spans="1:5" s="535" customFormat="1" ht="12" customHeight="1">
      <c r="A21" s="558" t="s">
        <v>77</v>
      </c>
      <c r="B21" s="335" t="s">
        <v>554</v>
      </c>
      <c r="C21" s="411"/>
      <c r="D21" s="575"/>
      <c r="E21" s="93"/>
    </row>
    <row r="22" spans="1:5" s="535" customFormat="1" ht="12" customHeight="1">
      <c r="A22" s="558" t="s">
        <v>78</v>
      </c>
      <c r="B22" s="335" t="s">
        <v>555</v>
      </c>
      <c r="C22" s="411"/>
      <c r="D22" s="575"/>
      <c r="E22" s="93"/>
    </row>
    <row r="23" spans="1:5" s="508" customFormat="1" ht="12" customHeight="1" thickBot="1">
      <c r="A23" s="558" t="s">
        <v>79</v>
      </c>
      <c r="B23" s="335" t="s">
        <v>676</v>
      </c>
      <c r="C23" s="411"/>
      <c r="D23" s="575"/>
      <c r="E23" s="93"/>
    </row>
    <row r="24" spans="1:5" s="508" customFormat="1" ht="12" customHeight="1" thickBot="1">
      <c r="A24" s="545" t="s">
        <v>9</v>
      </c>
      <c r="B24" s="355" t="s">
        <v>123</v>
      </c>
      <c r="C24" s="42"/>
      <c r="D24" s="577"/>
      <c r="E24" s="551"/>
    </row>
    <row r="25" spans="1:5" s="508" customFormat="1" ht="12" customHeight="1" thickBot="1">
      <c r="A25" s="545" t="s">
        <v>10</v>
      </c>
      <c r="B25" s="355" t="s">
        <v>556</v>
      </c>
      <c r="C25" s="414">
        <f>+C26+C27</f>
        <v>0</v>
      </c>
      <c r="D25" s="573">
        <f>+D26+D27</f>
        <v>0</v>
      </c>
      <c r="E25" s="552">
        <f>+E26+E27</f>
        <v>0</v>
      </c>
    </row>
    <row r="26" spans="1:5" s="508" customFormat="1" ht="12" customHeight="1">
      <c r="A26" s="559" t="s">
        <v>325</v>
      </c>
      <c r="B26" s="560" t="s">
        <v>554</v>
      </c>
      <c r="C26" s="81"/>
      <c r="D26" s="566"/>
      <c r="E26" s="539"/>
    </row>
    <row r="27" spans="1:5" s="508" customFormat="1" ht="12" customHeight="1">
      <c r="A27" s="559" t="s">
        <v>326</v>
      </c>
      <c r="B27" s="561" t="s">
        <v>557</v>
      </c>
      <c r="C27" s="415"/>
      <c r="D27" s="578"/>
      <c r="E27" s="538"/>
    </row>
    <row r="28" spans="1:5" s="508" customFormat="1" ht="12" customHeight="1" thickBot="1">
      <c r="A28" s="558" t="s">
        <v>327</v>
      </c>
      <c r="B28" s="562" t="s">
        <v>677</v>
      </c>
      <c r="C28" s="542"/>
      <c r="D28" s="579"/>
      <c r="E28" s="537"/>
    </row>
    <row r="29" spans="1:5" s="508" customFormat="1" ht="12" customHeight="1" thickBot="1">
      <c r="A29" s="545" t="s">
        <v>11</v>
      </c>
      <c r="B29" s="355" t="s">
        <v>558</v>
      </c>
      <c r="C29" s="414">
        <f>+C30+C31+C32</f>
        <v>0</v>
      </c>
      <c r="D29" s="573">
        <f>+D30+D31+D32</f>
        <v>0</v>
      </c>
      <c r="E29" s="552">
        <f>+E30+E31+E32</f>
        <v>0</v>
      </c>
    </row>
    <row r="30" spans="1:5" s="508" customFormat="1" ht="12" customHeight="1">
      <c r="A30" s="559" t="s">
        <v>63</v>
      </c>
      <c r="B30" s="560" t="s">
        <v>344</v>
      </c>
      <c r="C30" s="81"/>
      <c r="D30" s="566"/>
      <c r="E30" s="539"/>
    </row>
    <row r="31" spans="1:5" s="508" customFormat="1" ht="12" customHeight="1">
      <c r="A31" s="559" t="s">
        <v>64</v>
      </c>
      <c r="B31" s="561" t="s">
        <v>345</v>
      </c>
      <c r="C31" s="415"/>
      <c r="D31" s="578"/>
      <c r="E31" s="538"/>
    </row>
    <row r="32" spans="1:5" s="508" customFormat="1" ht="12" customHeight="1" thickBot="1">
      <c r="A32" s="558" t="s">
        <v>65</v>
      </c>
      <c r="B32" s="544" t="s">
        <v>347</v>
      </c>
      <c r="C32" s="542"/>
      <c r="D32" s="579"/>
      <c r="E32" s="537"/>
    </row>
    <row r="33" spans="1:5" s="508" customFormat="1" ht="12" customHeight="1" thickBot="1">
      <c r="A33" s="545" t="s">
        <v>12</v>
      </c>
      <c r="B33" s="355" t="s">
        <v>469</v>
      </c>
      <c r="C33" s="42"/>
      <c r="D33" s="577"/>
      <c r="E33" s="551"/>
    </row>
    <row r="34" spans="1:5" s="508" customFormat="1" ht="12" customHeight="1" thickBot="1">
      <c r="A34" s="545" t="s">
        <v>13</v>
      </c>
      <c r="B34" s="355" t="s">
        <v>559</v>
      </c>
      <c r="C34" s="42"/>
      <c r="D34" s="577"/>
      <c r="E34" s="551"/>
    </row>
    <row r="35" spans="1:5" s="508" customFormat="1" ht="12" customHeight="1" thickBot="1">
      <c r="A35" s="482" t="s">
        <v>14</v>
      </c>
      <c r="B35" s="355" t="s">
        <v>560</v>
      </c>
      <c r="C35" s="414">
        <f>+C8+C19+C24+C25+C29+C33+C34</f>
        <v>0</v>
      </c>
      <c r="D35" s="573">
        <f>+D8+D19+D24+D25+D29+D33+D34</f>
        <v>0</v>
      </c>
      <c r="E35" s="552">
        <f>+E8+E19+E24+E25+E29+E33+E34</f>
        <v>0</v>
      </c>
    </row>
    <row r="36" spans="1:5" s="535" customFormat="1" ht="12" customHeight="1" thickBot="1">
      <c r="A36" s="547" t="s">
        <v>15</v>
      </c>
      <c r="B36" s="355" t="s">
        <v>561</v>
      </c>
      <c r="C36" s="414">
        <f>+C37+C38+C39</f>
        <v>0</v>
      </c>
      <c r="D36" s="573">
        <f>+D37+D38+D39</f>
        <v>0</v>
      </c>
      <c r="E36" s="552">
        <f>+E37+E38+E39</f>
        <v>0</v>
      </c>
    </row>
    <row r="37" spans="1:5" s="535" customFormat="1" ht="15" customHeight="1">
      <c r="A37" s="559" t="s">
        <v>562</v>
      </c>
      <c r="B37" s="560" t="s">
        <v>162</v>
      </c>
      <c r="C37" s="81"/>
      <c r="D37" s="566"/>
      <c r="E37" s="539"/>
    </row>
    <row r="38" spans="1:5" s="535" customFormat="1" ht="15" customHeight="1">
      <c r="A38" s="559" t="s">
        <v>563</v>
      </c>
      <c r="B38" s="561" t="s">
        <v>3</v>
      </c>
      <c r="C38" s="415"/>
      <c r="D38" s="578"/>
      <c r="E38" s="538"/>
    </row>
    <row r="39" spans="1:5" ht="13.5" thickBot="1">
      <c r="A39" s="558" t="s">
        <v>564</v>
      </c>
      <c r="B39" s="544" t="s">
        <v>565</v>
      </c>
      <c r="C39" s="542"/>
      <c r="D39" s="579"/>
      <c r="E39" s="537"/>
    </row>
    <row r="40" spans="1:5" s="534" customFormat="1" ht="16.5" customHeight="1" thickBot="1">
      <c r="A40" s="547" t="s">
        <v>16</v>
      </c>
      <c r="B40" s="548" t="s">
        <v>566</v>
      </c>
      <c r="C40" s="87">
        <f>+C35+C36</f>
        <v>0</v>
      </c>
      <c r="D40" s="580">
        <f>+D35+D36</f>
        <v>0</v>
      </c>
      <c r="E40" s="553">
        <f>+E35+E36</f>
        <v>0</v>
      </c>
    </row>
    <row r="41" spans="1:5" s="310" customFormat="1" ht="12" customHeight="1">
      <c r="A41" s="490"/>
      <c r="B41" s="491"/>
      <c r="C41" s="506"/>
      <c r="D41" s="506"/>
      <c r="E41" s="506"/>
    </row>
    <row r="42" spans="1:5" ht="12" customHeight="1" thickBot="1">
      <c r="A42" s="492"/>
      <c r="B42" s="493"/>
      <c r="C42" s="507"/>
      <c r="D42" s="507"/>
      <c r="E42" s="507"/>
    </row>
    <row r="43" spans="1:5" ht="12" customHeight="1" thickBot="1">
      <c r="A43" s="739" t="s">
        <v>43</v>
      </c>
      <c r="B43" s="740"/>
      <c r="C43" s="740"/>
      <c r="D43" s="740"/>
      <c r="E43" s="741"/>
    </row>
    <row r="44" spans="1:5" ht="12" customHeight="1" thickBot="1">
      <c r="A44" s="545" t="s">
        <v>7</v>
      </c>
      <c r="B44" s="355" t="s">
        <v>567</v>
      </c>
      <c r="C44" s="414">
        <f>SUM(C45:C49)</f>
        <v>0</v>
      </c>
      <c r="D44" s="414">
        <f>SUM(D45:D49)</f>
        <v>0</v>
      </c>
      <c r="E44" s="552">
        <f>SUM(E45:E49)</f>
        <v>0</v>
      </c>
    </row>
    <row r="45" spans="1:5" ht="12" customHeight="1">
      <c r="A45" s="558" t="s">
        <v>70</v>
      </c>
      <c r="B45" s="336" t="s">
        <v>37</v>
      </c>
      <c r="C45" s="81"/>
      <c r="D45" s="81"/>
      <c r="E45" s="539"/>
    </row>
    <row r="46" spans="1:5" ht="12" customHeight="1">
      <c r="A46" s="558" t="s">
        <v>71</v>
      </c>
      <c r="B46" s="335" t="s">
        <v>132</v>
      </c>
      <c r="C46" s="408"/>
      <c r="D46" s="408"/>
      <c r="E46" s="563"/>
    </row>
    <row r="47" spans="1:5" ht="12" customHeight="1">
      <c r="A47" s="558" t="s">
        <v>72</v>
      </c>
      <c r="B47" s="335" t="s">
        <v>99</v>
      </c>
      <c r="C47" s="408"/>
      <c r="D47" s="408"/>
      <c r="E47" s="563"/>
    </row>
    <row r="48" spans="1:5" s="310" customFormat="1" ht="12" customHeight="1">
      <c r="A48" s="558" t="s">
        <v>73</v>
      </c>
      <c r="B48" s="335" t="s">
        <v>133</v>
      </c>
      <c r="C48" s="408"/>
      <c r="D48" s="408"/>
      <c r="E48" s="563"/>
    </row>
    <row r="49" spans="1:5" ht="12" customHeight="1" thickBot="1">
      <c r="A49" s="558" t="s">
        <v>106</v>
      </c>
      <c r="B49" s="335" t="s">
        <v>134</v>
      </c>
      <c r="C49" s="408"/>
      <c r="D49" s="408"/>
      <c r="E49" s="563"/>
    </row>
    <row r="50" spans="1:5" ht="12" customHeight="1" thickBot="1">
      <c r="A50" s="545" t="s">
        <v>8</v>
      </c>
      <c r="B50" s="355" t="s">
        <v>568</v>
      </c>
      <c r="C50" s="414">
        <f>SUM(C51:C53)</f>
        <v>0</v>
      </c>
      <c r="D50" s="414">
        <f>SUM(D51:D53)</f>
        <v>0</v>
      </c>
      <c r="E50" s="552">
        <f>SUM(E51:E53)</f>
        <v>0</v>
      </c>
    </row>
    <row r="51" spans="1:5" ht="12" customHeight="1">
      <c r="A51" s="558" t="s">
        <v>76</v>
      </c>
      <c r="B51" s="336" t="s">
        <v>156</v>
      </c>
      <c r="C51" s="81"/>
      <c r="D51" s="81"/>
      <c r="E51" s="539"/>
    </row>
    <row r="52" spans="1:5" ht="12" customHeight="1">
      <c r="A52" s="558" t="s">
        <v>77</v>
      </c>
      <c r="B52" s="335" t="s">
        <v>136</v>
      </c>
      <c r="C52" s="408"/>
      <c r="D52" s="408"/>
      <c r="E52" s="563"/>
    </row>
    <row r="53" spans="1:5" ht="15" customHeight="1">
      <c r="A53" s="558" t="s">
        <v>78</v>
      </c>
      <c r="B53" s="335" t="s">
        <v>44</v>
      </c>
      <c r="C53" s="408"/>
      <c r="D53" s="408"/>
      <c r="E53" s="563"/>
    </row>
    <row r="54" spans="1:5" ht="13.5" thickBot="1">
      <c r="A54" s="558" t="s">
        <v>79</v>
      </c>
      <c r="B54" s="335" t="s">
        <v>678</v>
      </c>
      <c r="C54" s="408"/>
      <c r="D54" s="408"/>
      <c r="E54" s="563"/>
    </row>
    <row r="55" spans="1:5" ht="15" customHeight="1" thickBot="1">
      <c r="A55" s="545" t="s">
        <v>9</v>
      </c>
      <c r="B55" s="549" t="s">
        <v>569</v>
      </c>
      <c r="C55" s="87">
        <f>+C44+C50</f>
        <v>0</v>
      </c>
      <c r="D55" s="87">
        <f>+D44+D50</f>
        <v>0</v>
      </c>
      <c r="E55" s="553">
        <f>+E44+E50</f>
        <v>0</v>
      </c>
    </row>
    <row r="56" spans="1:5" ht="13.5" thickBot="1">
      <c r="C56" s="554"/>
      <c r="D56" s="554"/>
      <c r="E56" s="554"/>
    </row>
    <row r="57" spans="1:5" ht="13.5" thickBot="1">
      <c r="A57" s="635" t="s">
        <v>736</v>
      </c>
      <c r="B57" s="636"/>
      <c r="C57" s="91"/>
      <c r="D57" s="91"/>
      <c r="E57" s="543"/>
    </row>
    <row r="58" spans="1:5" ht="13.5" thickBot="1">
      <c r="A58" s="637" t="s">
        <v>735</v>
      </c>
      <c r="B58" s="638"/>
      <c r="C58" s="91"/>
      <c r="D58" s="91"/>
      <c r="E58" s="543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G36"/>
  <sheetViews>
    <sheetView view="pageLayout" zoomScaleNormal="100" workbookViewId="0">
      <selection activeCell="F6" sqref="F6"/>
    </sheetView>
  </sheetViews>
  <sheetFormatPr defaultRowHeight="12.75"/>
  <cols>
    <col min="1" max="1" width="7" style="308" customWidth="1"/>
    <col min="2" max="2" width="32" style="33" customWidth="1"/>
    <col min="3" max="3" width="12.5" style="33" customWidth="1"/>
    <col min="4" max="6" width="11.83203125" style="33" customWidth="1"/>
    <col min="7" max="7" width="12.83203125" style="33" customWidth="1"/>
    <col min="8" max="16384" width="9.33203125" style="33"/>
  </cols>
  <sheetData>
    <row r="1" spans="1:7" ht="14.25" thickBot="1">
      <c r="G1" s="40" t="str">
        <f>'8.3.3. sz. mell.'!E4</f>
        <v>Forintban!</v>
      </c>
    </row>
    <row r="2" spans="1:7" ht="17.25" customHeight="1" thickBot="1">
      <c r="A2" s="754" t="s">
        <v>5</v>
      </c>
      <c r="B2" s="756" t="s">
        <v>303</v>
      </c>
      <c r="C2" s="756" t="s">
        <v>679</v>
      </c>
      <c r="D2" s="756" t="s">
        <v>723</v>
      </c>
      <c r="E2" s="750" t="s">
        <v>680</v>
      </c>
      <c r="F2" s="750"/>
      <c r="G2" s="751"/>
    </row>
    <row r="3" spans="1:7" s="309" customFormat="1" ht="57.75" customHeight="1" thickBot="1">
      <c r="A3" s="755"/>
      <c r="B3" s="757"/>
      <c r="C3" s="757"/>
      <c r="D3" s="757"/>
      <c r="E3" s="31" t="s">
        <v>681</v>
      </c>
      <c r="F3" s="31" t="s">
        <v>682</v>
      </c>
      <c r="G3" s="633" t="s">
        <v>683</v>
      </c>
    </row>
    <row r="4" spans="1:7" s="310" customFormat="1" ht="15" customHeight="1" thickBot="1">
      <c r="A4" s="482" t="s">
        <v>409</v>
      </c>
      <c r="B4" s="483" t="s">
        <v>410</v>
      </c>
      <c r="C4" s="483" t="s">
        <v>411</v>
      </c>
      <c r="D4" s="483" t="s">
        <v>412</v>
      </c>
      <c r="E4" s="483" t="s">
        <v>724</v>
      </c>
      <c r="F4" s="483" t="s">
        <v>490</v>
      </c>
      <c r="G4" s="567" t="s">
        <v>491</v>
      </c>
    </row>
    <row r="5" spans="1:7" ht="15" customHeight="1">
      <c r="A5" s="311" t="s">
        <v>7</v>
      </c>
      <c r="B5" s="312" t="s">
        <v>755</v>
      </c>
      <c r="C5" s="313">
        <v>12264561</v>
      </c>
      <c r="D5" s="313"/>
      <c r="E5" s="314">
        <f>C5+D5</f>
        <v>12264561</v>
      </c>
      <c r="F5" s="313">
        <v>8564561</v>
      </c>
      <c r="G5" s="315">
        <v>3700000</v>
      </c>
    </row>
    <row r="6" spans="1:7" ht="15" customHeight="1">
      <c r="A6" s="316" t="s">
        <v>8</v>
      </c>
      <c r="B6" s="317"/>
      <c r="C6" s="2"/>
      <c r="D6" s="2"/>
      <c r="E6" s="314">
        <f t="shared" ref="E6:E35" si="0">C6+D6</f>
        <v>0</v>
      </c>
      <c r="F6" s="2"/>
      <c r="G6" s="159"/>
    </row>
    <row r="7" spans="1:7" ht="15" customHeight="1">
      <c r="A7" s="316" t="s">
        <v>9</v>
      </c>
      <c r="B7" s="317"/>
      <c r="C7" s="2"/>
      <c r="D7" s="2"/>
      <c r="E7" s="314">
        <f t="shared" si="0"/>
        <v>0</v>
      </c>
      <c r="F7" s="2"/>
      <c r="G7" s="159"/>
    </row>
    <row r="8" spans="1:7" ht="15" customHeight="1">
      <c r="A8" s="316" t="s">
        <v>10</v>
      </c>
      <c r="B8" s="317"/>
      <c r="C8" s="2"/>
      <c r="D8" s="2"/>
      <c r="E8" s="314">
        <f t="shared" si="0"/>
        <v>0</v>
      </c>
      <c r="F8" s="2"/>
      <c r="G8" s="159"/>
    </row>
    <row r="9" spans="1:7" ht="15" customHeight="1">
      <c r="A9" s="316" t="s">
        <v>11</v>
      </c>
      <c r="B9" s="317"/>
      <c r="C9" s="2"/>
      <c r="D9" s="2"/>
      <c r="E9" s="314">
        <f t="shared" si="0"/>
        <v>0</v>
      </c>
      <c r="F9" s="2"/>
      <c r="G9" s="159"/>
    </row>
    <row r="10" spans="1:7" ht="15" customHeight="1">
      <c r="A10" s="316" t="s">
        <v>12</v>
      </c>
      <c r="B10" s="317"/>
      <c r="C10" s="2"/>
      <c r="D10" s="2"/>
      <c r="E10" s="314">
        <f t="shared" si="0"/>
        <v>0</v>
      </c>
      <c r="F10" s="2"/>
      <c r="G10" s="159"/>
    </row>
    <row r="11" spans="1:7" ht="15" customHeight="1">
      <c r="A11" s="316" t="s">
        <v>13</v>
      </c>
      <c r="B11" s="317"/>
      <c r="C11" s="2"/>
      <c r="D11" s="2"/>
      <c r="E11" s="314">
        <f t="shared" si="0"/>
        <v>0</v>
      </c>
      <c r="F11" s="2"/>
      <c r="G11" s="159"/>
    </row>
    <row r="12" spans="1:7" ht="15" customHeight="1">
      <c r="A12" s="316" t="s">
        <v>14</v>
      </c>
      <c r="B12" s="317"/>
      <c r="C12" s="2"/>
      <c r="D12" s="2"/>
      <c r="E12" s="314">
        <f t="shared" si="0"/>
        <v>0</v>
      </c>
      <c r="F12" s="2"/>
      <c r="G12" s="159"/>
    </row>
    <row r="13" spans="1:7" ht="15" customHeight="1">
      <c r="A13" s="316" t="s">
        <v>15</v>
      </c>
      <c r="B13" s="317"/>
      <c r="C13" s="2"/>
      <c r="D13" s="2"/>
      <c r="E13" s="314">
        <f t="shared" si="0"/>
        <v>0</v>
      </c>
      <c r="F13" s="2"/>
      <c r="G13" s="159"/>
    </row>
    <row r="14" spans="1:7" ht="15" customHeight="1">
      <c r="A14" s="316" t="s">
        <v>16</v>
      </c>
      <c r="B14" s="317"/>
      <c r="C14" s="2"/>
      <c r="D14" s="2"/>
      <c r="E14" s="314">
        <f t="shared" si="0"/>
        <v>0</v>
      </c>
      <c r="F14" s="2"/>
      <c r="G14" s="159"/>
    </row>
    <row r="15" spans="1:7" ht="15" customHeight="1">
      <c r="A15" s="316" t="s">
        <v>17</v>
      </c>
      <c r="B15" s="317"/>
      <c r="C15" s="2"/>
      <c r="D15" s="2"/>
      <c r="E15" s="314">
        <f t="shared" si="0"/>
        <v>0</v>
      </c>
      <c r="F15" s="2"/>
      <c r="G15" s="159"/>
    </row>
    <row r="16" spans="1:7" ht="15" customHeight="1">
      <c r="A16" s="316" t="s">
        <v>18</v>
      </c>
      <c r="B16" s="317"/>
      <c r="C16" s="2"/>
      <c r="D16" s="2"/>
      <c r="E16" s="314">
        <f t="shared" si="0"/>
        <v>0</v>
      </c>
      <c r="F16" s="2"/>
      <c r="G16" s="159"/>
    </row>
    <row r="17" spans="1:7" ht="15" customHeight="1">
      <c r="A17" s="316" t="s">
        <v>19</v>
      </c>
      <c r="B17" s="317"/>
      <c r="C17" s="2"/>
      <c r="D17" s="2"/>
      <c r="E17" s="314">
        <f t="shared" si="0"/>
        <v>0</v>
      </c>
      <c r="F17" s="2"/>
      <c r="G17" s="159"/>
    </row>
    <row r="18" spans="1:7" ht="15" customHeight="1">
      <c r="A18" s="316" t="s">
        <v>20</v>
      </c>
      <c r="B18" s="317"/>
      <c r="C18" s="2"/>
      <c r="D18" s="2"/>
      <c r="E18" s="314">
        <f t="shared" si="0"/>
        <v>0</v>
      </c>
      <c r="F18" s="2"/>
      <c r="G18" s="159"/>
    </row>
    <row r="19" spans="1:7" ht="15" customHeight="1">
      <c r="A19" s="316" t="s">
        <v>21</v>
      </c>
      <c r="B19" s="317"/>
      <c r="C19" s="2"/>
      <c r="D19" s="2"/>
      <c r="E19" s="314">
        <f t="shared" si="0"/>
        <v>0</v>
      </c>
      <c r="F19" s="2"/>
      <c r="G19" s="159"/>
    </row>
    <row r="20" spans="1:7" ht="15" customHeight="1">
      <c r="A20" s="316" t="s">
        <v>22</v>
      </c>
      <c r="B20" s="317"/>
      <c r="C20" s="2"/>
      <c r="D20" s="2"/>
      <c r="E20" s="314">
        <f t="shared" si="0"/>
        <v>0</v>
      </c>
      <c r="F20" s="2"/>
      <c r="G20" s="159"/>
    </row>
    <row r="21" spans="1:7" ht="15" customHeight="1">
      <c r="A21" s="316" t="s">
        <v>23</v>
      </c>
      <c r="B21" s="317"/>
      <c r="C21" s="2"/>
      <c r="D21" s="2"/>
      <c r="E21" s="314">
        <f t="shared" si="0"/>
        <v>0</v>
      </c>
      <c r="F21" s="2"/>
      <c r="G21" s="159"/>
    </row>
    <row r="22" spans="1:7" ht="15" customHeight="1">
      <c r="A22" s="316" t="s">
        <v>24</v>
      </c>
      <c r="B22" s="317"/>
      <c r="C22" s="2"/>
      <c r="D22" s="2"/>
      <c r="E22" s="314">
        <f t="shared" si="0"/>
        <v>0</v>
      </c>
      <c r="F22" s="2"/>
      <c r="G22" s="159"/>
    </row>
    <row r="23" spans="1:7" ht="15" customHeight="1">
      <c r="A23" s="316" t="s">
        <v>25</v>
      </c>
      <c r="B23" s="317"/>
      <c r="C23" s="2"/>
      <c r="D23" s="2"/>
      <c r="E23" s="314">
        <f t="shared" si="0"/>
        <v>0</v>
      </c>
      <c r="F23" s="2"/>
      <c r="G23" s="159"/>
    </row>
    <row r="24" spans="1:7" ht="15" customHeight="1">
      <c r="A24" s="316" t="s">
        <v>26</v>
      </c>
      <c r="B24" s="317"/>
      <c r="C24" s="2"/>
      <c r="D24" s="2"/>
      <c r="E24" s="314">
        <f t="shared" si="0"/>
        <v>0</v>
      </c>
      <c r="F24" s="2"/>
      <c r="G24" s="159"/>
    </row>
    <row r="25" spans="1:7" ht="15" customHeight="1">
      <c r="A25" s="316" t="s">
        <v>27</v>
      </c>
      <c r="B25" s="317"/>
      <c r="C25" s="2"/>
      <c r="D25" s="2"/>
      <c r="E25" s="314">
        <f t="shared" si="0"/>
        <v>0</v>
      </c>
      <c r="F25" s="2"/>
      <c r="G25" s="159"/>
    </row>
    <row r="26" spans="1:7" ht="15" customHeight="1">
      <c r="A26" s="316" t="s">
        <v>28</v>
      </c>
      <c r="B26" s="317"/>
      <c r="C26" s="2"/>
      <c r="D26" s="2"/>
      <c r="E26" s="314">
        <f t="shared" si="0"/>
        <v>0</v>
      </c>
      <c r="F26" s="2"/>
      <c r="G26" s="159"/>
    </row>
    <row r="27" spans="1:7" ht="15" customHeight="1">
      <c r="A27" s="316" t="s">
        <v>29</v>
      </c>
      <c r="B27" s="317"/>
      <c r="C27" s="2"/>
      <c r="D27" s="2"/>
      <c r="E27" s="314">
        <f t="shared" si="0"/>
        <v>0</v>
      </c>
      <c r="F27" s="2"/>
      <c r="G27" s="159"/>
    </row>
    <row r="28" spans="1:7" ht="15" customHeight="1">
      <c r="A28" s="316" t="s">
        <v>30</v>
      </c>
      <c r="B28" s="317"/>
      <c r="C28" s="2"/>
      <c r="D28" s="2"/>
      <c r="E28" s="314">
        <f t="shared" si="0"/>
        <v>0</v>
      </c>
      <c r="F28" s="2"/>
      <c r="G28" s="159"/>
    </row>
    <row r="29" spans="1:7" ht="15" customHeight="1">
      <c r="A29" s="316" t="s">
        <v>31</v>
      </c>
      <c r="B29" s="317"/>
      <c r="C29" s="2"/>
      <c r="D29" s="2"/>
      <c r="E29" s="314">
        <f t="shared" si="0"/>
        <v>0</v>
      </c>
      <c r="F29" s="2"/>
      <c r="G29" s="159"/>
    </row>
    <row r="30" spans="1:7" ht="15" customHeight="1">
      <c r="A30" s="316" t="s">
        <v>32</v>
      </c>
      <c r="B30" s="317"/>
      <c r="C30" s="2"/>
      <c r="D30" s="2"/>
      <c r="E30" s="314"/>
      <c r="F30" s="2"/>
      <c r="G30" s="159"/>
    </row>
    <row r="31" spans="1:7" ht="15" customHeight="1">
      <c r="A31" s="316" t="s">
        <v>33</v>
      </c>
      <c r="B31" s="317"/>
      <c r="C31" s="2"/>
      <c r="D31" s="2"/>
      <c r="E31" s="314">
        <f t="shared" si="0"/>
        <v>0</v>
      </c>
      <c r="F31" s="2"/>
      <c r="G31" s="159"/>
    </row>
    <row r="32" spans="1:7" ht="15" customHeight="1">
      <c r="A32" s="316" t="s">
        <v>34</v>
      </c>
      <c r="B32" s="317"/>
      <c r="C32" s="2"/>
      <c r="D32" s="2"/>
      <c r="E32" s="314">
        <f t="shared" si="0"/>
        <v>0</v>
      </c>
      <c r="F32" s="2"/>
      <c r="G32" s="159"/>
    </row>
    <row r="33" spans="1:7" ht="15" customHeight="1">
      <c r="A33" s="316" t="s">
        <v>35</v>
      </c>
      <c r="B33" s="317"/>
      <c r="C33" s="2"/>
      <c r="D33" s="2"/>
      <c r="E33" s="314">
        <f t="shared" si="0"/>
        <v>0</v>
      </c>
      <c r="F33" s="2"/>
      <c r="G33" s="159"/>
    </row>
    <row r="34" spans="1:7" ht="15" customHeight="1">
      <c r="A34" s="316" t="s">
        <v>90</v>
      </c>
      <c r="B34" s="317"/>
      <c r="C34" s="2"/>
      <c r="D34" s="2"/>
      <c r="E34" s="314">
        <f t="shared" si="0"/>
        <v>0</v>
      </c>
      <c r="F34" s="2"/>
      <c r="G34" s="159"/>
    </row>
    <row r="35" spans="1:7" ht="15" customHeight="1" thickBot="1">
      <c r="A35" s="316" t="s">
        <v>183</v>
      </c>
      <c r="B35" s="318"/>
      <c r="C35" s="3"/>
      <c r="D35" s="3"/>
      <c r="E35" s="314">
        <f t="shared" si="0"/>
        <v>0</v>
      </c>
      <c r="F35" s="3"/>
      <c r="G35" s="319"/>
    </row>
    <row r="36" spans="1:7" ht="15" customHeight="1" thickBot="1">
      <c r="A36" s="752" t="s">
        <v>40</v>
      </c>
      <c r="B36" s="753"/>
      <c r="C36" s="15">
        <f>SUM(C5:C35)</f>
        <v>12264561</v>
      </c>
      <c r="D36" s="15">
        <f>SUM(D5:D35)</f>
        <v>0</v>
      </c>
      <c r="E36" s="15">
        <f>SUM(E5:E35)</f>
        <v>12264561</v>
      </c>
      <c r="F36" s="15">
        <f>SUM(F5:F35)</f>
        <v>8564561</v>
      </c>
      <c r="G36" s="16">
        <f>SUM(G5:G35)</f>
        <v>3700000</v>
      </c>
    </row>
  </sheetData>
  <sheetProtection sheet="1"/>
  <mergeCells count="6">
    <mergeCell ref="E2:G2"/>
    <mergeCell ref="A36:B36"/>
    <mergeCell ref="A2:A3"/>
    <mergeCell ref="B2:B3"/>
    <mergeCell ref="C2:C3"/>
    <mergeCell ref="D2:D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5/2018. (V.31.) önkormányzati rendelethez&amp;"Times New Roman CE,Dőlt"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8"/>
  <sheetViews>
    <sheetView view="pageLayout" zoomScaleNormal="120" zoomScaleSheetLayoutView="100" workbookViewId="0">
      <selection activeCell="H62" sqref="H62"/>
    </sheetView>
  </sheetViews>
  <sheetFormatPr defaultRowHeight="15.75"/>
  <cols>
    <col min="1" max="1" width="9" style="376" customWidth="1"/>
    <col min="2" max="2" width="64.83203125" style="376" customWidth="1"/>
    <col min="3" max="3" width="17.33203125" style="376" customWidth="1"/>
    <col min="4" max="5" width="17.33203125" style="377" customWidth="1"/>
    <col min="6" max="16384" width="9.33203125" style="387"/>
  </cols>
  <sheetData>
    <row r="1" spans="1:5" ht="15.95" customHeight="1">
      <c r="A1" s="702" t="s">
        <v>4</v>
      </c>
      <c r="B1" s="702"/>
      <c r="C1" s="702"/>
      <c r="D1" s="702"/>
      <c r="E1" s="702"/>
    </row>
    <row r="2" spans="1:5" ht="15.95" customHeight="1" thickBot="1">
      <c r="A2" s="46" t="s">
        <v>110</v>
      </c>
      <c r="B2" s="46"/>
      <c r="C2" s="46"/>
      <c r="D2" s="374"/>
      <c r="E2" s="374" t="str">
        <f>'9. sz. mell'!G1</f>
        <v>Forintban!</v>
      </c>
    </row>
    <row r="3" spans="1:5" ht="15.95" customHeight="1">
      <c r="A3" s="703" t="s">
        <v>58</v>
      </c>
      <c r="B3" s="705" t="s">
        <v>6</v>
      </c>
      <c r="C3" s="758" t="str">
        <f>+CONCATENATE(LEFT(ÖSSZEFÜGGÉSEK!A4,4)-1,". évi tény")</f>
        <v>2016. évi tény</v>
      </c>
      <c r="D3" s="707" t="str">
        <f>+CONCATENATE(LEFT(ÖSSZEFÜGGÉSEK!A4,4),". évi")</f>
        <v>2017. évi</v>
      </c>
      <c r="E3" s="708"/>
    </row>
    <row r="4" spans="1:5" ht="38.1" customHeight="1" thickBot="1">
      <c r="A4" s="704"/>
      <c r="B4" s="706"/>
      <c r="C4" s="759"/>
      <c r="D4" s="48" t="s">
        <v>179</v>
      </c>
      <c r="E4" s="49" t="s">
        <v>180</v>
      </c>
    </row>
    <row r="5" spans="1:5" s="388" customFormat="1" ht="12" customHeight="1" thickBot="1">
      <c r="A5" s="352" t="s">
        <v>409</v>
      </c>
      <c r="B5" s="353" t="s">
        <v>410</v>
      </c>
      <c r="C5" s="353" t="s">
        <v>411</v>
      </c>
      <c r="D5" s="353" t="s">
        <v>413</v>
      </c>
      <c r="E5" s="354" t="s">
        <v>490</v>
      </c>
    </row>
    <row r="6" spans="1:5" s="389" customFormat="1" ht="12" customHeight="1" thickBot="1">
      <c r="A6" s="347" t="s">
        <v>7</v>
      </c>
      <c r="B6" s="581" t="s">
        <v>304</v>
      </c>
      <c r="C6" s="362">
        <f>+C7+C8+C9+C10+C11+C12</f>
        <v>12011428</v>
      </c>
      <c r="D6" s="379">
        <f>SUM(D7:D13)</f>
        <v>17000182</v>
      </c>
      <c r="E6" s="362">
        <f>SUM(E7:E13)</f>
        <v>17000182</v>
      </c>
    </row>
    <row r="7" spans="1:5" s="389" customFormat="1" ht="12" customHeight="1">
      <c r="A7" s="342" t="s">
        <v>70</v>
      </c>
      <c r="B7" s="582" t="s">
        <v>305</v>
      </c>
      <c r="C7" s="364">
        <v>7545357</v>
      </c>
      <c r="D7" s="381">
        <v>9923205</v>
      </c>
      <c r="E7" s="364">
        <v>9923205</v>
      </c>
    </row>
    <row r="8" spans="1:5" s="389" customFormat="1" ht="12" customHeight="1">
      <c r="A8" s="341" t="s">
        <v>71</v>
      </c>
      <c r="B8" s="583" t="s">
        <v>306</v>
      </c>
      <c r="C8" s="363"/>
      <c r="D8" s="380"/>
      <c r="E8" s="363"/>
    </row>
    <row r="9" spans="1:5" s="389" customFormat="1" ht="12" customHeight="1">
      <c r="A9" s="341" t="s">
        <v>72</v>
      </c>
      <c r="B9" s="583" t="s">
        <v>307</v>
      </c>
      <c r="C9" s="363">
        <v>2497421</v>
      </c>
      <c r="D9" s="380">
        <v>4238457</v>
      </c>
      <c r="E9" s="363">
        <v>4238457</v>
      </c>
    </row>
    <row r="10" spans="1:5" s="389" customFormat="1" ht="12" customHeight="1">
      <c r="A10" s="341" t="s">
        <v>73</v>
      </c>
      <c r="B10" s="583" t="s">
        <v>308</v>
      </c>
      <c r="C10" s="363">
        <v>1200000</v>
      </c>
      <c r="D10" s="380">
        <v>1200000</v>
      </c>
      <c r="E10" s="363">
        <v>1200000</v>
      </c>
    </row>
    <row r="11" spans="1:5" s="389" customFormat="1" ht="12" customHeight="1">
      <c r="A11" s="341" t="s">
        <v>106</v>
      </c>
      <c r="B11" s="583" t="s">
        <v>309</v>
      </c>
      <c r="C11" s="363"/>
      <c r="D11" s="380"/>
      <c r="E11" s="363"/>
    </row>
    <row r="12" spans="1:5" s="389" customFormat="1" ht="12" customHeight="1" thickBot="1">
      <c r="A12" s="343" t="s">
        <v>74</v>
      </c>
      <c r="B12" s="584" t="s">
        <v>310</v>
      </c>
      <c r="C12" s="365">
        <v>768650</v>
      </c>
      <c r="D12" s="382">
        <v>1626550</v>
      </c>
      <c r="E12" s="365">
        <v>1626550</v>
      </c>
    </row>
    <row r="13" spans="1:5" s="389" customFormat="1" ht="12" customHeight="1" thickBot="1">
      <c r="A13" s="340" t="s">
        <v>75</v>
      </c>
      <c r="B13" s="700" t="s">
        <v>756</v>
      </c>
      <c r="C13" s="362">
        <f>+C14+C15+C16+C17+C18</f>
        <v>18550533</v>
      </c>
      <c r="D13" s="697">
        <v>11970</v>
      </c>
      <c r="E13" s="698">
        <v>11970</v>
      </c>
    </row>
    <row r="14" spans="1:5" s="389" customFormat="1" ht="12" customHeight="1" thickBot="1">
      <c r="A14" s="347" t="s">
        <v>8</v>
      </c>
      <c r="B14" s="585" t="s">
        <v>311</v>
      </c>
      <c r="C14" s="364"/>
      <c r="D14" s="379">
        <f>+D15+D16+D17+D18+D19</f>
        <v>15095077</v>
      </c>
      <c r="E14" s="362">
        <f>+E15+E16+E17+E18+E19</f>
        <v>15095077</v>
      </c>
    </row>
    <row r="15" spans="1:5" s="389" customFormat="1" ht="12" customHeight="1">
      <c r="A15" s="342" t="s">
        <v>76</v>
      </c>
      <c r="B15" s="582" t="s">
        <v>312</v>
      </c>
      <c r="C15" s="363"/>
      <c r="D15" s="381"/>
      <c r="E15" s="364"/>
    </row>
    <row r="16" spans="1:5" s="389" customFormat="1" ht="12" customHeight="1">
      <c r="A16" s="341" t="s">
        <v>77</v>
      </c>
      <c r="B16" s="583" t="s">
        <v>313</v>
      </c>
      <c r="C16" s="363"/>
      <c r="D16" s="380"/>
      <c r="E16" s="363"/>
    </row>
    <row r="17" spans="1:5" s="389" customFormat="1" ht="12" customHeight="1">
      <c r="A17" s="341" t="s">
        <v>78</v>
      </c>
      <c r="B17" s="583" t="s">
        <v>314</v>
      </c>
      <c r="C17" s="363"/>
      <c r="D17" s="380"/>
      <c r="E17" s="363"/>
    </row>
    <row r="18" spans="1:5" s="389" customFormat="1" ht="12" customHeight="1">
      <c r="A18" s="341" t="s">
        <v>79</v>
      </c>
      <c r="B18" s="583" t="s">
        <v>315</v>
      </c>
      <c r="C18" s="363">
        <v>18550533</v>
      </c>
      <c r="D18" s="380"/>
      <c r="E18" s="363"/>
    </row>
    <row r="19" spans="1:5" s="389" customFormat="1" ht="12" customHeight="1" thickBot="1">
      <c r="A19" s="341" t="s">
        <v>80</v>
      </c>
      <c r="B19" s="583" t="s">
        <v>316</v>
      </c>
      <c r="C19" s="365"/>
      <c r="D19" s="380">
        <v>15095077</v>
      </c>
      <c r="E19" s="363">
        <v>15095077</v>
      </c>
    </row>
    <row r="20" spans="1:5" s="389" customFormat="1" ht="12" customHeight="1" thickBot="1">
      <c r="A20" s="343" t="s">
        <v>87</v>
      </c>
      <c r="B20" s="584" t="s">
        <v>317</v>
      </c>
      <c r="C20" s="362">
        <f>+C21+C22+C23+C24+C25</f>
        <v>2950000</v>
      </c>
      <c r="D20" s="382"/>
      <c r="E20" s="365"/>
    </row>
    <row r="21" spans="1:5" s="389" customFormat="1" ht="12" customHeight="1" thickBot="1">
      <c r="A21" s="347" t="s">
        <v>9</v>
      </c>
      <c r="B21" s="581" t="s">
        <v>318</v>
      </c>
      <c r="C21" s="364"/>
      <c r="D21" s="379">
        <f>+D22+D23+D24+D25+D26</f>
        <v>750000</v>
      </c>
      <c r="E21" s="362">
        <f>+E22+E23+E24+E25+E26</f>
        <v>750000</v>
      </c>
    </row>
    <row r="22" spans="1:5" s="389" customFormat="1" ht="12" customHeight="1">
      <c r="A22" s="342" t="s">
        <v>59</v>
      </c>
      <c r="B22" s="582" t="s">
        <v>319</v>
      </c>
      <c r="C22" s="363"/>
      <c r="D22" s="381">
        <v>750000</v>
      </c>
      <c r="E22" s="364">
        <v>750000</v>
      </c>
    </row>
    <row r="23" spans="1:5" s="389" customFormat="1" ht="12" customHeight="1">
      <c r="A23" s="341" t="s">
        <v>60</v>
      </c>
      <c r="B23" s="583" t="s">
        <v>320</v>
      </c>
      <c r="C23" s="363"/>
      <c r="D23" s="380"/>
      <c r="E23" s="363"/>
    </row>
    <row r="24" spans="1:5" s="389" customFormat="1" ht="12" customHeight="1">
      <c r="A24" s="341" t="s">
        <v>61</v>
      </c>
      <c r="B24" s="583" t="s">
        <v>321</v>
      </c>
      <c r="C24" s="363"/>
      <c r="D24" s="380"/>
      <c r="E24" s="363"/>
    </row>
    <row r="25" spans="1:5" s="389" customFormat="1" ht="12" customHeight="1">
      <c r="A25" s="341" t="s">
        <v>62</v>
      </c>
      <c r="B25" s="583" t="s">
        <v>322</v>
      </c>
      <c r="C25" s="363">
        <v>2950000</v>
      </c>
      <c r="D25" s="380"/>
      <c r="E25" s="363"/>
    </row>
    <row r="26" spans="1:5" s="389" customFormat="1" ht="12" customHeight="1" thickBot="1">
      <c r="A26" s="341" t="s">
        <v>120</v>
      </c>
      <c r="B26" s="583" t="s">
        <v>323</v>
      </c>
      <c r="C26" s="365"/>
      <c r="D26" s="380"/>
      <c r="E26" s="363"/>
    </row>
    <row r="27" spans="1:5" s="389" customFormat="1" ht="12" customHeight="1" thickBot="1">
      <c r="A27" s="343" t="s">
        <v>121</v>
      </c>
      <c r="B27" s="584" t="s">
        <v>324</v>
      </c>
      <c r="C27" s="398">
        <f>SUM(C28:C33)</f>
        <v>1133424</v>
      </c>
      <c r="D27" s="382"/>
      <c r="E27" s="365"/>
    </row>
    <row r="28" spans="1:5" s="389" customFormat="1" ht="12" customHeight="1" thickBot="1">
      <c r="A28" s="352" t="s">
        <v>122</v>
      </c>
      <c r="B28" s="348" t="s">
        <v>725</v>
      </c>
      <c r="C28" s="364">
        <v>25590</v>
      </c>
      <c r="D28" s="385">
        <f>SUM(D29:D34)</f>
        <v>1320000</v>
      </c>
      <c r="E28" s="398">
        <f>SUM(E29:E34)</f>
        <v>2658590</v>
      </c>
    </row>
    <row r="29" spans="1:5" s="389" customFormat="1" ht="12" customHeight="1">
      <c r="A29" s="518" t="s">
        <v>325</v>
      </c>
      <c r="B29" s="390" t="s">
        <v>729</v>
      </c>
      <c r="C29" s="363"/>
      <c r="D29" s="381">
        <v>0</v>
      </c>
      <c r="E29" s="364">
        <v>177750</v>
      </c>
    </row>
    <row r="30" spans="1:5" s="389" customFormat="1" ht="12" customHeight="1">
      <c r="A30" s="519" t="s">
        <v>326</v>
      </c>
      <c r="B30" s="391" t="s">
        <v>730</v>
      </c>
      <c r="C30" s="363">
        <v>937300</v>
      </c>
      <c r="D30" s="380"/>
      <c r="E30" s="363"/>
    </row>
    <row r="31" spans="1:5" s="389" customFormat="1" ht="12" customHeight="1">
      <c r="A31" s="519" t="s">
        <v>327</v>
      </c>
      <c r="B31" s="391" t="s">
        <v>731</v>
      </c>
      <c r="C31" s="363"/>
      <c r="D31" s="380">
        <v>1000000</v>
      </c>
      <c r="E31" s="363">
        <v>2215550</v>
      </c>
    </row>
    <row r="32" spans="1:5" s="389" customFormat="1" ht="12" customHeight="1">
      <c r="A32" s="519" t="s">
        <v>726</v>
      </c>
      <c r="B32" s="391" t="s">
        <v>732</v>
      </c>
      <c r="C32" s="363">
        <v>143871</v>
      </c>
      <c r="D32" s="380"/>
      <c r="E32" s="363"/>
    </row>
    <row r="33" spans="1:5" s="389" customFormat="1" ht="12" customHeight="1" thickBot="1">
      <c r="A33" s="519" t="s">
        <v>727</v>
      </c>
      <c r="B33" s="391" t="s">
        <v>749</v>
      </c>
      <c r="C33" s="365">
        <v>26663</v>
      </c>
      <c r="D33" s="380">
        <v>200000</v>
      </c>
      <c r="E33" s="363">
        <v>224214</v>
      </c>
    </row>
    <row r="34" spans="1:5" s="389" customFormat="1" ht="12" customHeight="1" thickBot="1">
      <c r="A34" s="520" t="s">
        <v>728</v>
      </c>
      <c r="B34" s="371" t="s">
        <v>329</v>
      </c>
      <c r="C34" s="362">
        <f>SUM(C35:C44)</f>
        <v>126544</v>
      </c>
      <c r="D34" s="382">
        <v>120000</v>
      </c>
      <c r="E34" s="365">
        <v>41076</v>
      </c>
    </row>
    <row r="35" spans="1:5" s="389" customFormat="1" ht="12" customHeight="1" thickBot="1">
      <c r="A35" s="347" t="s">
        <v>11</v>
      </c>
      <c r="B35" s="581" t="s">
        <v>330</v>
      </c>
      <c r="C35" s="364"/>
      <c r="D35" s="379">
        <f>SUM(D36:D45)</f>
        <v>1053373</v>
      </c>
      <c r="E35" s="362">
        <f>SUM(E36:E45)</f>
        <v>905708</v>
      </c>
    </row>
    <row r="36" spans="1:5" s="389" customFormat="1" ht="12" customHeight="1">
      <c r="A36" s="342" t="s">
        <v>63</v>
      </c>
      <c r="B36" s="582" t="s">
        <v>331</v>
      </c>
      <c r="C36" s="363"/>
      <c r="D36" s="381"/>
      <c r="E36" s="364"/>
    </row>
    <row r="37" spans="1:5" s="389" customFormat="1" ht="12" customHeight="1">
      <c r="A37" s="341" t="s">
        <v>64</v>
      </c>
      <c r="B37" s="583" t="s">
        <v>332</v>
      </c>
      <c r="C37" s="363">
        <v>125772</v>
      </c>
      <c r="D37" s="380">
        <v>362920</v>
      </c>
      <c r="E37" s="363">
        <v>362920</v>
      </c>
    </row>
    <row r="38" spans="1:5" s="389" customFormat="1" ht="12" customHeight="1">
      <c r="A38" s="341" t="s">
        <v>65</v>
      </c>
      <c r="B38" s="583" t="s">
        <v>333</v>
      </c>
      <c r="C38" s="363"/>
      <c r="D38" s="380">
        <v>570477</v>
      </c>
      <c r="E38" s="363">
        <v>128555</v>
      </c>
    </row>
    <row r="39" spans="1:5" s="389" customFormat="1" ht="12" customHeight="1">
      <c r="A39" s="341" t="s">
        <v>124</v>
      </c>
      <c r="B39" s="583" t="s">
        <v>334</v>
      </c>
      <c r="C39" s="363"/>
      <c r="D39" s="380">
        <v>27400</v>
      </c>
      <c r="E39" s="363">
        <v>27400</v>
      </c>
    </row>
    <row r="40" spans="1:5" s="389" customFormat="1" ht="12" customHeight="1">
      <c r="A40" s="341" t="s">
        <v>125</v>
      </c>
      <c r="B40" s="583" t="s">
        <v>335</v>
      </c>
      <c r="C40" s="363"/>
      <c r="D40" s="380"/>
      <c r="E40" s="363"/>
    </row>
    <row r="41" spans="1:5" s="389" customFormat="1" ht="12" customHeight="1">
      <c r="A41" s="341" t="s">
        <v>126</v>
      </c>
      <c r="B41" s="583" t="s">
        <v>336</v>
      </c>
      <c r="C41" s="363"/>
      <c r="D41" s="380"/>
      <c r="E41" s="363"/>
    </row>
    <row r="42" spans="1:5" s="389" customFormat="1" ht="12" customHeight="1">
      <c r="A42" s="341" t="s">
        <v>127</v>
      </c>
      <c r="B42" s="583" t="s">
        <v>337</v>
      </c>
      <c r="C42" s="363">
        <v>772</v>
      </c>
      <c r="D42" s="380"/>
      <c r="E42" s="363"/>
    </row>
    <row r="43" spans="1:5" s="389" customFormat="1" ht="12" customHeight="1">
      <c r="A43" s="341" t="s">
        <v>128</v>
      </c>
      <c r="B43" s="583" t="s">
        <v>338</v>
      </c>
      <c r="C43" s="366"/>
      <c r="D43" s="380">
        <v>5000</v>
      </c>
      <c r="E43" s="363">
        <v>235</v>
      </c>
    </row>
    <row r="44" spans="1:5" s="389" customFormat="1" ht="12" customHeight="1" thickBot="1">
      <c r="A44" s="341" t="s">
        <v>339</v>
      </c>
      <c r="B44" s="583" t="s">
        <v>340</v>
      </c>
      <c r="C44" s="367"/>
      <c r="D44" s="383"/>
      <c r="E44" s="366"/>
    </row>
    <row r="45" spans="1:5" s="389" customFormat="1" ht="12" customHeight="1" thickBot="1">
      <c r="A45" s="343" t="s">
        <v>341</v>
      </c>
      <c r="B45" s="584" t="s">
        <v>342</v>
      </c>
      <c r="C45" s="362">
        <f>SUM(C46:C50)</f>
        <v>0</v>
      </c>
      <c r="D45" s="384">
        <v>87576</v>
      </c>
      <c r="E45" s="367">
        <v>386598</v>
      </c>
    </row>
    <row r="46" spans="1:5" s="389" customFormat="1" ht="12" customHeight="1" thickBot="1">
      <c r="A46" s="347" t="s">
        <v>12</v>
      </c>
      <c r="B46" s="581" t="s">
        <v>343</v>
      </c>
      <c r="C46" s="368"/>
      <c r="D46" s="379">
        <f>SUM(D47:D51)</f>
        <v>0</v>
      </c>
      <c r="E46" s="362">
        <f>SUM(E47:E51)</f>
        <v>0</v>
      </c>
    </row>
    <row r="47" spans="1:5" s="389" customFormat="1" ht="12" customHeight="1">
      <c r="A47" s="342" t="s">
        <v>66</v>
      </c>
      <c r="B47" s="582" t="s">
        <v>344</v>
      </c>
      <c r="C47" s="366"/>
      <c r="D47" s="400"/>
      <c r="E47" s="368"/>
    </row>
    <row r="48" spans="1:5" s="389" customFormat="1" ht="12" customHeight="1">
      <c r="A48" s="341" t="s">
        <v>67</v>
      </c>
      <c r="B48" s="583" t="s">
        <v>345</v>
      </c>
      <c r="C48" s="366"/>
      <c r="D48" s="383"/>
      <c r="E48" s="366"/>
    </row>
    <row r="49" spans="1:5" s="389" customFormat="1" ht="12" customHeight="1">
      <c r="A49" s="341" t="s">
        <v>346</v>
      </c>
      <c r="B49" s="583" t="s">
        <v>347</v>
      </c>
      <c r="C49" s="366"/>
      <c r="D49" s="383"/>
      <c r="E49" s="366"/>
    </row>
    <row r="50" spans="1:5" s="389" customFormat="1" ht="12" customHeight="1" thickBot="1">
      <c r="A50" s="341" t="s">
        <v>348</v>
      </c>
      <c r="B50" s="583" t="s">
        <v>349</v>
      </c>
      <c r="C50" s="367"/>
      <c r="D50" s="383"/>
      <c r="E50" s="366"/>
    </row>
    <row r="51" spans="1:5" s="389" customFormat="1" ht="12" customHeight="1" thickBot="1">
      <c r="A51" s="343" t="s">
        <v>350</v>
      </c>
      <c r="B51" s="584" t="s">
        <v>351</v>
      </c>
      <c r="C51" s="362">
        <f>SUM(C52:C54)</f>
        <v>257500</v>
      </c>
      <c r="D51" s="384"/>
      <c r="E51" s="367"/>
    </row>
    <row r="52" spans="1:5" s="389" customFormat="1" ht="13.5" thickBot="1">
      <c r="A52" s="347" t="s">
        <v>129</v>
      </c>
      <c r="B52" s="581" t="s">
        <v>352</v>
      </c>
      <c r="C52" s="364"/>
      <c r="D52" s="379">
        <f>SUM(D53:D55)</f>
        <v>160000</v>
      </c>
      <c r="E52" s="362">
        <f>SUM(E53:E55)</f>
        <v>160000</v>
      </c>
    </row>
    <row r="53" spans="1:5" s="389" customFormat="1" ht="12.75">
      <c r="A53" s="342" t="s">
        <v>68</v>
      </c>
      <c r="B53" s="582" t="s">
        <v>353</v>
      </c>
      <c r="C53" s="363">
        <v>257500</v>
      </c>
      <c r="D53" s="381"/>
      <c r="E53" s="364"/>
    </row>
    <row r="54" spans="1:5" s="389" customFormat="1" ht="14.25" customHeight="1">
      <c r="A54" s="341" t="s">
        <v>69</v>
      </c>
      <c r="B54" s="583" t="s">
        <v>571</v>
      </c>
      <c r="C54" s="363"/>
      <c r="D54" s="380">
        <v>160000</v>
      </c>
      <c r="E54" s="363">
        <v>160000</v>
      </c>
    </row>
    <row r="55" spans="1:5" s="389" customFormat="1" ht="13.5" thickBot="1">
      <c r="A55" s="341" t="s">
        <v>355</v>
      </c>
      <c r="B55" s="583" t="s">
        <v>356</v>
      </c>
      <c r="C55" s="365"/>
      <c r="D55" s="380"/>
      <c r="E55" s="363"/>
    </row>
    <row r="56" spans="1:5" s="389" customFormat="1" ht="13.5" thickBot="1">
      <c r="A56" s="343" t="s">
        <v>357</v>
      </c>
      <c r="B56" s="584" t="s">
        <v>358</v>
      </c>
      <c r="C56" s="362">
        <f>SUM(C57:C59)</f>
        <v>0</v>
      </c>
      <c r="D56" s="382"/>
      <c r="E56" s="365"/>
    </row>
    <row r="57" spans="1:5" s="389" customFormat="1" ht="13.5" thickBot="1">
      <c r="A57" s="347" t="s">
        <v>14</v>
      </c>
      <c r="B57" s="585" t="s">
        <v>359</v>
      </c>
      <c r="C57" s="366"/>
      <c r="D57" s="379">
        <f>SUM(D58:D60)</f>
        <v>0</v>
      </c>
      <c r="E57" s="362">
        <f>SUM(E58:E60)</f>
        <v>0</v>
      </c>
    </row>
    <row r="58" spans="1:5" s="389" customFormat="1" ht="12.75">
      <c r="A58" s="341" t="s">
        <v>130</v>
      </c>
      <c r="B58" s="582" t="s">
        <v>360</v>
      </c>
      <c r="C58" s="366"/>
      <c r="D58" s="383"/>
      <c r="E58" s="366"/>
    </row>
    <row r="59" spans="1:5" s="389" customFormat="1" ht="12.75" customHeight="1">
      <c r="A59" s="341" t="s">
        <v>131</v>
      </c>
      <c r="B59" s="583" t="s">
        <v>572</v>
      </c>
      <c r="C59" s="366"/>
      <c r="D59" s="383"/>
      <c r="E59" s="366"/>
    </row>
    <row r="60" spans="1:5" s="389" customFormat="1" ht="13.5" thickBot="1">
      <c r="A60" s="341" t="s">
        <v>157</v>
      </c>
      <c r="B60" s="583" t="s">
        <v>362</v>
      </c>
      <c r="C60" s="366"/>
      <c r="D60" s="383"/>
      <c r="E60" s="366"/>
    </row>
    <row r="61" spans="1:5" s="389" customFormat="1" ht="13.5" thickBot="1">
      <c r="A61" s="341" t="s">
        <v>363</v>
      </c>
      <c r="B61" s="584" t="s">
        <v>364</v>
      </c>
      <c r="C61" s="398">
        <f>+C6+C13+C20+C27+C34+C45+C51+C56</f>
        <v>35029429</v>
      </c>
      <c r="D61" s="383"/>
      <c r="E61" s="366"/>
    </row>
    <row r="62" spans="1:5" s="389" customFormat="1" ht="13.5" thickBot="1">
      <c r="A62" s="347" t="s">
        <v>15</v>
      </c>
      <c r="B62" s="581" t="s">
        <v>365</v>
      </c>
      <c r="C62" s="362">
        <f>SUM(C63:C65)</f>
        <v>0</v>
      </c>
      <c r="D62" s="385">
        <f>+D6+D14+D21+D28+D35+D46+D52+D57</f>
        <v>35378632</v>
      </c>
      <c r="E62" s="398">
        <f>+E6+E14+E21+E28+E35+E46+E52+E57</f>
        <v>36569557</v>
      </c>
    </row>
    <row r="63" spans="1:5" s="389" customFormat="1" ht="13.5" thickBot="1">
      <c r="A63" s="401" t="s">
        <v>366</v>
      </c>
      <c r="B63" s="585" t="s">
        <v>687</v>
      </c>
      <c r="C63" s="366"/>
      <c r="D63" s="379">
        <f>SUM(D64:D66)</f>
        <v>0</v>
      </c>
      <c r="E63" s="362">
        <f>SUM(E64:E66)</f>
        <v>0</v>
      </c>
    </row>
    <row r="64" spans="1:5" s="389" customFormat="1" ht="12.75">
      <c r="A64" s="341" t="s">
        <v>368</v>
      </c>
      <c r="B64" s="582" t="s">
        <v>369</v>
      </c>
      <c r="C64" s="366"/>
      <c r="D64" s="383"/>
      <c r="E64" s="366"/>
    </row>
    <row r="65" spans="1:5" s="389" customFormat="1" ht="13.5" thickBot="1">
      <c r="A65" s="341" t="s">
        <v>370</v>
      </c>
      <c r="B65" s="583" t="s">
        <v>371</v>
      </c>
      <c r="C65" s="366"/>
      <c r="D65" s="383"/>
      <c r="E65" s="366"/>
    </row>
    <row r="66" spans="1:5" s="389" customFormat="1" ht="13.5" thickBot="1">
      <c r="A66" s="341" t="s">
        <v>372</v>
      </c>
      <c r="B66" s="327" t="s">
        <v>414</v>
      </c>
      <c r="C66" s="362">
        <f>SUM(C67:C70)</f>
        <v>0</v>
      </c>
      <c r="D66" s="383"/>
      <c r="E66" s="366"/>
    </row>
    <row r="67" spans="1:5" s="389" customFormat="1" ht="13.5" thickBot="1">
      <c r="A67" s="401" t="s">
        <v>374</v>
      </c>
      <c r="B67" s="585" t="s">
        <v>375</v>
      </c>
      <c r="C67" s="366"/>
      <c r="D67" s="379">
        <f>SUM(D68:D71)</f>
        <v>0</v>
      </c>
      <c r="E67" s="362">
        <f>SUM(E68:E71)</f>
        <v>0</v>
      </c>
    </row>
    <row r="68" spans="1:5" s="389" customFormat="1" ht="12.75">
      <c r="A68" s="341" t="s">
        <v>107</v>
      </c>
      <c r="B68" s="691" t="s">
        <v>376</v>
      </c>
      <c r="C68" s="366"/>
      <c r="D68" s="383"/>
      <c r="E68" s="366"/>
    </row>
    <row r="69" spans="1:5" s="389" customFormat="1" ht="12.75">
      <c r="A69" s="341" t="s">
        <v>108</v>
      </c>
      <c r="B69" s="691" t="s">
        <v>743</v>
      </c>
      <c r="C69" s="366"/>
      <c r="D69" s="383"/>
      <c r="E69" s="366"/>
    </row>
    <row r="70" spans="1:5" s="389" customFormat="1" ht="12" customHeight="1" thickBot="1">
      <c r="A70" s="341" t="s">
        <v>377</v>
      </c>
      <c r="B70" s="691" t="s">
        <v>378</v>
      </c>
      <c r="C70" s="366"/>
      <c r="D70" s="383"/>
      <c r="E70" s="366"/>
    </row>
    <row r="71" spans="1:5" s="389" customFormat="1" ht="12" customHeight="1" thickBot="1">
      <c r="A71" s="341" t="s">
        <v>379</v>
      </c>
      <c r="B71" s="692" t="s">
        <v>744</v>
      </c>
      <c r="C71" s="362">
        <f>SUM(C72:C73)</f>
        <v>9075127</v>
      </c>
      <c r="D71" s="383"/>
      <c r="E71" s="366"/>
    </row>
    <row r="72" spans="1:5" s="389" customFormat="1" ht="12" customHeight="1" thickBot="1">
      <c r="A72" s="401" t="s">
        <v>380</v>
      </c>
      <c r="B72" s="585" t="s">
        <v>381</v>
      </c>
      <c r="C72" s="366">
        <v>9075127</v>
      </c>
      <c r="D72" s="379">
        <f>SUM(D73:D74)</f>
        <v>9493258</v>
      </c>
      <c r="E72" s="362">
        <f>SUM(E73:E74)</f>
        <v>9493258</v>
      </c>
    </row>
    <row r="73" spans="1:5" s="389" customFormat="1" ht="12" customHeight="1" thickBot="1">
      <c r="A73" s="341" t="s">
        <v>382</v>
      </c>
      <c r="B73" s="582" t="s">
        <v>383</v>
      </c>
      <c r="C73" s="366">
        <v>0</v>
      </c>
      <c r="D73" s="383">
        <v>9493258</v>
      </c>
      <c r="E73" s="366">
        <v>9493258</v>
      </c>
    </row>
    <row r="74" spans="1:5" s="389" customFormat="1" ht="12" customHeight="1" thickBot="1">
      <c r="A74" s="341" t="s">
        <v>384</v>
      </c>
      <c r="B74" s="584" t="s">
        <v>385</v>
      </c>
      <c r="C74" s="362">
        <f>SUM(C75:C77)</f>
        <v>1037626</v>
      </c>
      <c r="D74" s="383"/>
      <c r="E74" s="366"/>
    </row>
    <row r="75" spans="1:5" s="389" customFormat="1" ht="12" customHeight="1" thickBot="1">
      <c r="A75" s="401" t="s">
        <v>386</v>
      </c>
      <c r="B75" s="585" t="s">
        <v>387</v>
      </c>
      <c r="C75" s="366">
        <v>518813</v>
      </c>
      <c r="D75" s="379">
        <f>SUM(D76:D78)</f>
        <v>594761</v>
      </c>
      <c r="E75" s="362">
        <f>SUM(E76:E78)</f>
        <v>594761</v>
      </c>
    </row>
    <row r="76" spans="1:5" s="389" customFormat="1" ht="12" customHeight="1">
      <c r="A76" s="341" t="s">
        <v>388</v>
      </c>
      <c r="B76" s="582" t="s">
        <v>389</v>
      </c>
      <c r="C76" s="366">
        <v>518813</v>
      </c>
      <c r="D76" s="383">
        <v>594761</v>
      </c>
      <c r="E76" s="366">
        <v>594761</v>
      </c>
    </row>
    <row r="77" spans="1:5" s="389" customFormat="1" ht="12" customHeight="1" thickBot="1">
      <c r="A77" s="341" t="s">
        <v>390</v>
      </c>
      <c r="B77" s="583" t="s">
        <v>391</v>
      </c>
      <c r="C77" s="366"/>
      <c r="D77" s="383"/>
      <c r="E77" s="366"/>
    </row>
    <row r="78" spans="1:5" s="389" customFormat="1" ht="12" customHeight="1" thickBot="1">
      <c r="A78" s="341" t="s">
        <v>392</v>
      </c>
      <c r="B78" s="690" t="s">
        <v>745</v>
      </c>
      <c r="C78" s="362">
        <f>SUM(C79:C82)</f>
        <v>0</v>
      </c>
      <c r="D78" s="383"/>
      <c r="E78" s="366"/>
    </row>
    <row r="79" spans="1:5" s="389" customFormat="1" ht="12" customHeight="1" thickBot="1">
      <c r="A79" s="401" t="s">
        <v>393</v>
      </c>
      <c r="B79" s="585" t="s">
        <v>394</v>
      </c>
      <c r="C79" s="366"/>
      <c r="D79" s="379">
        <f>SUM(D80:D83)</f>
        <v>0</v>
      </c>
      <c r="E79" s="362">
        <f>SUM(E80:E83)</f>
        <v>0</v>
      </c>
    </row>
    <row r="80" spans="1:5" s="389" customFormat="1" ht="12" customHeight="1">
      <c r="A80" s="571" t="s">
        <v>395</v>
      </c>
      <c r="B80" s="582" t="s">
        <v>396</v>
      </c>
      <c r="C80" s="366"/>
      <c r="D80" s="383"/>
      <c r="E80" s="366"/>
    </row>
    <row r="81" spans="1:5" s="389" customFormat="1" ht="12" customHeight="1">
      <c r="A81" s="572" t="s">
        <v>397</v>
      </c>
      <c r="B81" s="583" t="s">
        <v>398</v>
      </c>
      <c r="C81" s="366"/>
      <c r="D81" s="383"/>
      <c r="E81" s="366"/>
    </row>
    <row r="82" spans="1:5" s="389" customFormat="1" ht="12" customHeight="1" thickBot="1">
      <c r="A82" s="572" t="s">
        <v>399</v>
      </c>
      <c r="B82" s="583" t="s">
        <v>400</v>
      </c>
      <c r="C82" s="366"/>
      <c r="D82" s="383"/>
      <c r="E82" s="366"/>
    </row>
    <row r="83" spans="1:5" s="389" customFormat="1" ht="12" customHeight="1" thickBot="1">
      <c r="A83" s="402" t="s">
        <v>401</v>
      </c>
      <c r="B83" s="584" t="s">
        <v>402</v>
      </c>
      <c r="C83" s="405"/>
      <c r="D83" s="383"/>
      <c r="E83" s="366"/>
    </row>
    <row r="84" spans="1:5" s="389" customFormat="1" ht="12" customHeight="1" thickBot="1">
      <c r="A84" s="401" t="s">
        <v>403</v>
      </c>
      <c r="B84" s="585" t="s">
        <v>404</v>
      </c>
      <c r="C84" s="398">
        <f>+C62+C66+C71+C74+C78+C83</f>
        <v>10112753</v>
      </c>
      <c r="D84" s="404"/>
      <c r="E84" s="405"/>
    </row>
    <row r="85" spans="1:5" s="389" customFormat="1" ht="13.5" customHeight="1" thickBot="1">
      <c r="A85" s="401" t="s">
        <v>405</v>
      </c>
      <c r="B85" s="325" t="s">
        <v>406</v>
      </c>
      <c r="C85" s="398">
        <f>+C61+C84</f>
        <v>45142182</v>
      </c>
      <c r="D85" s="385">
        <f>+D63+D67+D72+D75+D79+D84</f>
        <v>10088019</v>
      </c>
      <c r="E85" s="398">
        <f>+E63+E67+E72+E75+E79+E84</f>
        <v>10088019</v>
      </c>
    </row>
    <row r="86" spans="1:5" s="389" customFormat="1" ht="12" customHeight="1" thickBot="1">
      <c r="A86" s="403" t="s">
        <v>407</v>
      </c>
      <c r="B86" s="328" t="s">
        <v>408</v>
      </c>
      <c r="C86" s="385">
        <f>+C62+C85</f>
        <v>45142182</v>
      </c>
      <c r="D86" s="385">
        <f>+D62+D85</f>
        <v>45466651</v>
      </c>
      <c r="E86" s="398">
        <f>+E62+E85</f>
        <v>46657576</v>
      </c>
    </row>
    <row r="87" spans="1:5" ht="16.5" customHeight="1">
      <c r="A87" s="702" t="s">
        <v>36</v>
      </c>
      <c r="B87" s="702"/>
      <c r="C87" s="702"/>
      <c r="D87" s="702"/>
      <c r="E87" s="702"/>
    </row>
    <row r="88" spans="1:5" s="395" customFormat="1" ht="16.5" customHeight="1" thickBot="1">
      <c r="A88" s="47" t="s">
        <v>111</v>
      </c>
      <c r="B88" s="47"/>
      <c r="C88" s="47"/>
      <c r="D88" s="356"/>
      <c r="E88" s="356" t="str">
        <f>E2</f>
        <v>Forintban!</v>
      </c>
    </row>
    <row r="89" spans="1:5" s="395" customFormat="1" ht="16.5" customHeight="1">
      <c r="A89" s="703" t="s">
        <v>58</v>
      </c>
      <c r="B89" s="705" t="s">
        <v>173</v>
      </c>
      <c r="C89" s="758" t="str">
        <f>+C3</f>
        <v>2016. évi tény</v>
      </c>
      <c r="D89" s="707" t="str">
        <f>+D3</f>
        <v>2017. évi</v>
      </c>
      <c r="E89" s="708"/>
    </row>
    <row r="90" spans="1:5" ht="38.1" customHeight="1" thickBot="1">
      <c r="A90" s="704"/>
      <c r="B90" s="706"/>
      <c r="C90" s="759"/>
      <c r="D90" s="48" t="s">
        <v>179</v>
      </c>
      <c r="E90" s="49" t="s">
        <v>180</v>
      </c>
    </row>
    <row r="91" spans="1:5" s="388" customFormat="1" ht="12" customHeight="1" thickBot="1">
      <c r="A91" s="352" t="s">
        <v>409</v>
      </c>
      <c r="B91" s="353" t="s">
        <v>410</v>
      </c>
      <c r="C91" s="353" t="s">
        <v>411</v>
      </c>
      <c r="D91" s="353" t="s">
        <v>413</v>
      </c>
      <c r="E91" s="399" t="s">
        <v>490</v>
      </c>
    </row>
    <row r="92" spans="1:5" ht="12" customHeight="1" thickBot="1">
      <c r="A92" s="349" t="s">
        <v>7</v>
      </c>
      <c r="B92" s="351" t="s">
        <v>573</v>
      </c>
      <c r="C92" s="333">
        <f>+C93+C94+C95+C96+C97</f>
        <v>30232796</v>
      </c>
      <c r="D92" s="378">
        <f>+D93+D94+D95+D96+D97</f>
        <v>32401222</v>
      </c>
      <c r="E92" s="333">
        <f>+E93+E94+E95+E96+E97</f>
        <v>29513325</v>
      </c>
    </row>
    <row r="93" spans="1:5" ht="12" customHeight="1">
      <c r="A93" s="344" t="s">
        <v>70</v>
      </c>
      <c r="B93" s="586" t="s">
        <v>37</v>
      </c>
      <c r="C93" s="332">
        <v>19155169</v>
      </c>
      <c r="D93" s="78">
        <v>16973130</v>
      </c>
      <c r="E93" s="332">
        <v>16695693</v>
      </c>
    </row>
    <row r="94" spans="1:5" ht="12" customHeight="1">
      <c r="A94" s="341" t="s">
        <v>71</v>
      </c>
      <c r="B94" s="587" t="s">
        <v>132</v>
      </c>
      <c r="C94" s="363">
        <v>2966659</v>
      </c>
      <c r="D94" s="380">
        <v>2694267</v>
      </c>
      <c r="E94" s="363">
        <v>2508541</v>
      </c>
    </row>
    <row r="95" spans="1:5" ht="12" customHeight="1">
      <c r="A95" s="341" t="s">
        <v>72</v>
      </c>
      <c r="B95" s="587" t="s">
        <v>99</v>
      </c>
      <c r="C95" s="365">
        <v>4417865</v>
      </c>
      <c r="D95" s="382">
        <v>8319990</v>
      </c>
      <c r="E95" s="365">
        <v>7912453</v>
      </c>
    </row>
    <row r="96" spans="1:5" ht="12" customHeight="1">
      <c r="A96" s="341" t="s">
        <v>73</v>
      </c>
      <c r="B96" s="588" t="s">
        <v>133</v>
      </c>
      <c r="C96" s="365">
        <v>2952174</v>
      </c>
      <c r="D96" s="382">
        <v>2798750</v>
      </c>
      <c r="E96" s="365">
        <v>1722000</v>
      </c>
    </row>
    <row r="97" spans="1:5" ht="12" customHeight="1">
      <c r="A97" s="341" t="s">
        <v>82</v>
      </c>
      <c r="B97" s="589" t="s">
        <v>134</v>
      </c>
      <c r="C97" s="365">
        <v>740929</v>
      </c>
      <c r="D97" s="382">
        <v>1615085</v>
      </c>
      <c r="E97" s="365">
        <v>674638</v>
      </c>
    </row>
    <row r="98" spans="1:5" ht="12" customHeight="1">
      <c r="A98" s="341" t="s">
        <v>74</v>
      </c>
      <c r="B98" s="587" t="s">
        <v>416</v>
      </c>
      <c r="C98" s="365"/>
      <c r="D98" s="382"/>
      <c r="E98" s="365"/>
    </row>
    <row r="99" spans="1:5" ht="12" customHeight="1">
      <c r="A99" s="341" t="s">
        <v>75</v>
      </c>
      <c r="B99" s="590" t="s">
        <v>417</v>
      </c>
      <c r="C99" s="365"/>
      <c r="D99" s="382"/>
      <c r="E99" s="365"/>
    </row>
    <row r="100" spans="1:5" ht="12" customHeight="1">
      <c r="A100" s="341" t="s">
        <v>83</v>
      </c>
      <c r="B100" s="587" t="s">
        <v>418</v>
      </c>
      <c r="C100" s="365"/>
      <c r="D100" s="382"/>
      <c r="E100" s="365"/>
    </row>
    <row r="101" spans="1:5" ht="12" customHeight="1">
      <c r="A101" s="341" t="s">
        <v>84</v>
      </c>
      <c r="B101" s="587" t="s">
        <v>419</v>
      </c>
      <c r="C101" s="365"/>
      <c r="D101" s="382"/>
      <c r="E101" s="365"/>
    </row>
    <row r="102" spans="1:5" ht="12" customHeight="1">
      <c r="A102" s="341" t="s">
        <v>85</v>
      </c>
      <c r="B102" s="590" t="s">
        <v>420</v>
      </c>
      <c r="C102" s="365"/>
      <c r="D102" s="382">
        <v>1107000</v>
      </c>
      <c r="E102" s="365">
        <v>368523</v>
      </c>
    </row>
    <row r="103" spans="1:5" ht="12" customHeight="1">
      <c r="A103" s="341" t="s">
        <v>86</v>
      </c>
      <c r="B103" s="590" t="s">
        <v>421</v>
      </c>
      <c r="C103" s="365"/>
      <c r="D103" s="382"/>
      <c r="E103" s="365"/>
    </row>
    <row r="104" spans="1:5" ht="12" customHeight="1">
      <c r="A104" s="341" t="s">
        <v>88</v>
      </c>
      <c r="B104" s="587" t="s">
        <v>422</v>
      </c>
      <c r="C104" s="365"/>
      <c r="D104" s="382"/>
      <c r="E104" s="365"/>
    </row>
    <row r="105" spans="1:5" ht="12" customHeight="1">
      <c r="A105" s="340" t="s">
        <v>135</v>
      </c>
      <c r="B105" s="591" t="s">
        <v>423</v>
      </c>
      <c r="C105" s="365"/>
      <c r="D105" s="382">
        <v>100000</v>
      </c>
      <c r="E105" s="365">
        <v>100000</v>
      </c>
    </row>
    <row r="106" spans="1:5" ht="12" customHeight="1">
      <c r="A106" s="341" t="s">
        <v>424</v>
      </c>
      <c r="B106" s="591" t="s">
        <v>425</v>
      </c>
      <c r="C106" s="365"/>
      <c r="D106" s="382"/>
      <c r="E106" s="365"/>
    </row>
    <row r="107" spans="1:5" ht="12" customHeight="1" thickBot="1">
      <c r="A107" s="345" t="s">
        <v>426</v>
      </c>
      <c r="B107" s="592" t="s">
        <v>427</v>
      </c>
      <c r="C107" s="326"/>
      <c r="D107" s="79">
        <v>206115</v>
      </c>
      <c r="E107" s="326">
        <v>206115</v>
      </c>
    </row>
    <row r="108" spans="1:5" ht="12" customHeight="1" thickBot="1">
      <c r="A108" s="347" t="s">
        <v>8</v>
      </c>
      <c r="B108" s="350" t="s">
        <v>574</v>
      </c>
      <c r="C108" s="362">
        <f>+C109+C111+C113</f>
        <v>4459460</v>
      </c>
      <c r="D108" s="379">
        <f>+D109+D111+D113</f>
        <v>7310877</v>
      </c>
      <c r="E108" s="362">
        <f>+E109+E111+E113</f>
        <v>4360877</v>
      </c>
    </row>
    <row r="109" spans="1:5" ht="12" customHeight="1">
      <c r="A109" s="342" t="s">
        <v>76</v>
      </c>
      <c r="B109" s="587" t="s">
        <v>156</v>
      </c>
      <c r="C109" s="364">
        <v>2433577</v>
      </c>
      <c r="D109" s="381">
        <v>7310877</v>
      </c>
      <c r="E109" s="364">
        <v>4360877</v>
      </c>
    </row>
    <row r="110" spans="1:5" ht="12" customHeight="1">
      <c r="A110" s="342" t="s">
        <v>77</v>
      </c>
      <c r="B110" s="591" t="s">
        <v>429</v>
      </c>
      <c r="C110" s="364"/>
      <c r="D110" s="381"/>
      <c r="E110" s="364"/>
    </row>
    <row r="111" spans="1:5">
      <c r="A111" s="342" t="s">
        <v>78</v>
      </c>
      <c r="B111" s="591" t="s">
        <v>136</v>
      </c>
      <c r="C111" s="363">
        <v>2025883</v>
      </c>
      <c r="D111" s="380"/>
      <c r="E111" s="363"/>
    </row>
    <row r="112" spans="1:5" ht="12" customHeight="1">
      <c r="A112" s="342" t="s">
        <v>79</v>
      </c>
      <c r="B112" s="591" t="s">
        <v>430</v>
      </c>
      <c r="C112" s="363"/>
      <c r="D112" s="380"/>
      <c r="E112" s="363"/>
    </row>
    <row r="113" spans="1:5" ht="12" customHeight="1">
      <c r="A113" s="342" t="s">
        <v>80</v>
      </c>
      <c r="B113" s="584" t="s">
        <v>158</v>
      </c>
      <c r="C113" s="363"/>
      <c r="D113" s="380"/>
      <c r="E113" s="363"/>
    </row>
    <row r="114" spans="1:5">
      <c r="A114" s="342" t="s">
        <v>87</v>
      </c>
      <c r="B114" s="583" t="s">
        <v>431</v>
      </c>
      <c r="C114" s="363"/>
      <c r="D114" s="380"/>
      <c r="E114" s="363"/>
    </row>
    <row r="115" spans="1:5">
      <c r="A115" s="342" t="s">
        <v>89</v>
      </c>
      <c r="B115" s="593" t="s">
        <v>432</v>
      </c>
      <c r="C115" s="363"/>
      <c r="D115" s="380"/>
      <c r="E115" s="363"/>
    </row>
    <row r="116" spans="1:5" ht="12" customHeight="1">
      <c r="A116" s="342" t="s">
        <v>137</v>
      </c>
      <c r="B116" s="587" t="s">
        <v>419</v>
      </c>
      <c r="C116" s="363"/>
      <c r="D116" s="380"/>
      <c r="E116" s="363"/>
    </row>
    <row r="117" spans="1:5" ht="12" customHeight="1">
      <c r="A117" s="342" t="s">
        <v>138</v>
      </c>
      <c r="B117" s="587" t="s">
        <v>433</v>
      </c>
      <c r="C117" s="363"/>
      <c r="D117" s="380"/>
      <c r="E117" s="363"/>
    </row>
    <row r="118" spans="1:5" ht="12" customHeight="1">
      <c r="A118" s="342" t="s">
        <v>139</v>
      </c>
      <c r="B118" s="587" t="s">
        <v>434</v>
      </c>
      <c r="C118" s="363"/>
      <c r="D118" s="380"/>
      <c r="E118" s="363"/>
    </row>
    <row r="119" spans="1:5" s="406" customFormat="1" ht="12" customHeight="1">
      <c r="A119" s="342" t="s">
        <v>435</v>
      </c>
      <c r="B119" s="587" t="s">
        <v>422</v>
      </c>
      <c r="C119" s="363"/>
      <c r="D119" s="380"/>
      <c r="E119" s="363"/>
    </row>
    <row r="120" spans="1:5" ht="12" customHeight="1">
      <c r="A120" s="342" t="s">
        <v>436</v>
      </c>
      <c r="B120" s="587" t="s">
        <v>437</v>
      </c>
      <c r="C120" s="363"/>
      <c r="D120" s="380"/>
      <c r="E120" s="363"/>
    </row>
    <row r="121" spans="1:5" ht="12" customHeight="1" thickBot="1">
      <c r="A121" s="340" t="s">
        <v>438</v>
      </c>
      <c r="B121" s="587" t="s">
        <v>439</v>
      </c>
      <c r="C121" s="365"/>
      <c r="D121" s="382"/>
      <c r="E121" s="365"/>
    </row>
    <row r="122" spans="1:5" ht="12" customHeight="1" thickBot="1">
      <c r="A122" s="347" t="s">
        <v>9</v>
      </c>
      <c r="B122" s="565" t="s">
        <v>440</v>
      </c>
      <c r="C122" s="362">
        <f>+C123+C124</f>
        <v>0</v>
      </c>
      <c r="D122" s="379">
        <f>+D123+D124</f>
        <v>5235739</v>
      </c>
      <c r="E122" s="362">
        <f>+E123+E124</f>
        <v>0</v>
      </c>
    </row>
    <row r="123" spans="1:5" ht="12" customHeight="1">
      <c r="A123" s="342" t="s">
        <v>59</v>
      </c>
      <c r="B123" s="593" t="s">
        <v>45</v>
      </c>
      <c r="C123" s="364"/>
      <c r="D123" s="381">
        <v>5235739</v>
      </c>
      <c r="E123" s="364"/>
    </row>
    <row r="124" spans="1:5" ht="12" customHeight="1" thickBot="1">
      <c r="A124" s="343" t="s">
        <v>60</v>
      </c>
      <c r="B124" s="591" t="s">
        <v>46</v>
      </c>
      <c r="C124" s="365"/>
      <c r="D124" s="382"/>
      <c r="E124" s="365"/>
    </row>
    <row r="125" spans="1:5" ht="12" customHeight="1" thickBot="1">
      <c r="A125" s="347" t="s">
        <v>10</v>
      </c>
      <c r="B125" s="565" t="s">
        <v>441</v>
      </c>
      <c r="C125" s="362">
        <f>+C92+C108+C122</f>
        <v>34692256</v>
      </c>
      <c r="D125" s="379">
        <f>+D92+D108+D122</f>
        <v>44947838</v>
      </c>
      <c r="E125" s="362">
        <f>+E92+E108+E122</f>
        <v>33874202</v>
      </c>
    </row>
    <row r="126" spans="1:5" ht="12" customHeight="1" thickBot="1">
      <c r="A126" s="347" t="s">
        <v>11</v>
      </c>
      <c r="B126" s="565" t="s">
        <v>442</v>
      </c>
      <c r="C126" s="362">
        <f>+C127+C128+C129</f>
        <v>0</v>
      </c>
      <c r="D126" s="379">
        <f>+D127+D128+D129</f>
        <v>0</v>
      </c>
      <c r="E126" s="362">
        <f>+E127+E128+E129</f>
        <v>0</v>
      </c>
    </row>
    <row r="127" spans="1:5" ht="12" customHeight="1">
      <c r="A127" s="342" t="s">
        <v>63</v>
      </c>
      <c r="B127" s="593" t="s">
        <v>575</v>
      </c>
      <c r="C127" s="363"/>
      <c r="D127" s="380"/>
      <c r="E127" s="363"/>
    </row>
    <row r="128" spans="1:5" ht="12" customHeight="1">
      <c r="A128" s="342" t="s">
        <v>64</v>
      </c>
      <c r="B128" s="593" t="s">
        <v>576</v>
      </c>
      <c r="C128" s="363"/>
      <c r="D128" s="380"/>
      <c r="E128" s="363"/>
    </row>
    <row r="129" spans="1:9" ht="12" customHeight="1" thickBot="1">
      <c r="A129" s="340" t="s">
        <v>65</v>
      </c>
      <c r="B129" s="594" t="s">
        <v>577</v>
      </c>
      <c r="C129" s="363"/>
      <c r="D129" s="380"/>
      <c r="E129" s="363"/>
    </row>
    <row r="130" spans="1:9" ht="12" customHeight="1" thickBot="1">
      <c r="A130" s="347" t="s">
        <v>12</v>
      </c>
      <c r="B130" s="565" t="s">
        <v>446</v>
      </c>
      <c r="C130" s="362">
        <f>+C131+C132+C133+C134</f>
        <v>0</v>
      </c>
      <c r="D130" s="379">
        <f>+D131+D132+D133+D134</f>
        <v>0</v>
      </c>
      <c r="E130" s="362">
        <f>+E131+E132+E133+E134</f>
        <v>0</v>
      </c>
    </row>
    <row r="131" spans="1:9" ht="12" customHeight="1">
      <c r="A131" s="342" t="s">
        <v>66</v>
      </c>
      <c r="B131" s="593" t="s">
        <v>578</v>
      </c>
      <c r="C131" s="363"/>
      <c r="D131" s="380"/>
      <c r="E131" s="363"/>
    </row>
    <row r="132" spans="1:9" ht="12" customHeight="1">
      <c r="A132" s="342" t="s">
        <v>67</v>
      </c>
      <c r="B132" s="593" t="s">
        <v>579</v>
      </c>
      <c r="C132" s="363"/>
      <c r="D132" s="380"/>
      <c r="E132" s="363"/>
    </row>
    <row r="133" spans="1:9" ht="12" customHeight="1">
      <c r="A133" s="342" t="s">
        <v>346</v>
      </c>
      <c r="B133" s="593" t="s">
        <v>580</v>
      </c>
      <c r="C133" s="363"/>
      <c r="D133" s="380"/>
      <c r="E133" s="363"/>
    </row>
    <row r="134" spans="1:9" ht="12" customHeight="1" thickBot="1">
      <c r="A134" s="340" t="s">
        <v>348</v>
      </c>
      <c r="B134" s="594" t="s">
        <v>581</v>
      </c>
      <c r="C134" s="363"/>
      <c r="D134" s="380"/>
      <c r="E134" s="363"/>
    </row>
    <row r="135" spans="1:9" ht="12" customHeight="1" thickBot="1">
      <c r="A135" s="347" t="s">
        <v>13</v>
      </c>
      <c r="B135" s="565" t="s">
        <v>451</v>
      </c>
      <c r="C135" s="398">
        <f>+C136+C137+C138+C139</f>
        <v>0</v>
      </c>
      <c r="D135" s="385">
        <f>+D136+D137+D138+D139</f>
        <v>518813</v>
      </c>
      <c r="E135" s="398">
        <f>+E136+E137+E138+E139</f>
        <v>518813</v>
      </c>
    </row>
    <row r="136" spans="1:9" ht="12" customHeight="1">
      <c r="A136" s="342" t="s">
        <v>68</v>
      </c>
      <c r="B136" s="593" t="s">
        <v>452</v>
      </c>
      <c r="C136" s="363"/>
      <c r="D136" s="380"/>
      <c r="E136" s="363"/>
    </row>
    <row r="137" spans="1:9" ht="12" customHeight="1">
      <c r="A137" s="342" t="s">
        <v>69</v>
      </c>
      <c r="B137" s="593" t="s">
        <v>453</v>
      </c>
      <c r="C137" s="363"/>
      <c r="D137" s="380">
        <v>518813</v>
      </c>
      <c r="E137" s="363">
        <v>518813</v>
      </c>
    </row>
    <row r="138" spans="1:9" ht="12" customHeight="1">
      <c r="A138" s="342" t="s">
        <v>355</v>
      </c>
      <c r="B138" s="593" t="s">
        <v>582</v>
      </c>
      <c r="C138" s="363"/>
      <c r="D138" s="380"/>
      <c r="E138" s="363"/>
    </row>
    <row r="139" spans="1:9" ht="12" customHeight="1" thickBot="1">
      <c r="A139" s="340" t="s">
        <v>357</v>
      </c>
      <c r="B139" s="594" t="s">
        <v>497</v>
      </c>
      <c r="C139" s="363"/>
      <c r="D139" s="380"/>
      <c r="E139" s="363"/>
    </row>
    <row r="140" spans="1:9" ht="15" customHeight="1" thickBot="1">
      <c r="A140" s="347" t="s">
        <v>14</v>
      </c>
      <c r="B140" s="565" t="s">
        <v>547</v>
      </c>
      <c r="C140" s="331">
        <f>+C141+C142+C143+C144</f>
        <v>0</v>
      </c>
      <c r="D140" s="80">
        <f>+D141+D142+D143+D144</f>
        <v>0</v>
      </c>
      <c r="E140" s="331">
        <f>+E141+E142+E143+E144</f>
        <v>0</v>
      </c>
      <c r="F140" s="396"/>
      <c r="G140" s="397"/>
      <c r="H140" s="397"/>
      <c r="I140" s="397"/>
    </row>
    <row r="141" spans="1:9" s="389" customFormat="1" ht="12.95" customHeight="1">
      <c r="A141" s="342" t="s">
        <v>130</v>
      </c>
      <c r="B141" s="593" t="s">
        <v>457</v>
      </c>
      <c r="C141" s="363"/>
      <c r="D141" s="380"/>
      <c r="E141" s="363"/>
    </row>
    <row r="142" spans="1:9" ht="13.5" customHeight="1">
      <c r="A142" s="342" t="s">
        <v>131</v>
      </c>
      <c r="B142" s="593" t="s">
        <v>458</v>
      </c>
      <c r="C142" s="363"/>
      <c r="D142" s="380"/>
      <c r="E142" s="363"/>
    </row>
    <row r="143" spans="1:9" ht="13.5" customHeight="1">
      <c r="A143" s="342" t="s">
        <v>157</v>
      </c>
      <c r="B143" s="593" t="s">
        <v>459</v>
      </c>
      <c r="C143" s="363"/>
      <c r="D143" s="380"/>
      <c r="E143" s="363"/>
    </row>
    <row r="144" spans="1:9" ht="13.5" customHeight="1" thickBot="1">
      <c r="A144" s="342" t="s">
        <v>363</v>
      </c>
      <c r="B144" s="593" t="s">
        <v>460</v>
      </c>
      <c r="C144" s="363"/>
      <c r="D144" s="380"/>
      <c r="E144" s="363"/>
    </row>
    <row r="145" spans="1:5" ht="12.75" customHeight="1" thickBot="1">
      <c r="A145" s="347" t="s">
        <v>15</v>
      </c>
      <c r="B145" s="565" t="s">
        <v>461</v>
      </c>
      <c r="C145" s="330">
        <f>+C126+C130+C135+C140</f>
        <v>0</v>
      </c>
      <c r="D145" s="329">
        <f>+D126+D130+D135+D140</f>
        <v>518813</v>
      </c>
      <c r="E145" s="330">
        <f>+E126+E130+E135+E140</f>
        <v>518813</v>
      </c>
    </row>
    <row r="146" spans="1:5" ht="13.5" customHeight="1" thickBot="1">
      <c r="A146" s="372" t="s">
        <v>16</v>
      </c>
      <c r="B146" s="595" t="s">
        <v>462</v>
      </c>
      <c r="C146" s="330">
        <f>+C125+C145</f>
        <v>34692256</v>
      </c>
      <c r="D146" s="329">
        <f>+D125+D145</f>
        <v>45466651</v>
      </c>
      <c r="E146" s="330">
        <f>+E125+E145</f>
        <v>34393015</v>
      </c>
    </row>
    <row r="147" spans="1:5" ht="13.5" customHeight="1"/>
    <row r="148" spans="1:5" ht="13.5" customHeight="1"/>
    <row r="149" spans="1:5" ht="7.5" customHeight="1"/>
    <row r="151" spans="1:5" ht="12.75" customHeight="1"/>
    <row r="152" spans="1:5" ht="12.75" customHeight="1"/>
    <row r="153" spans="1:5" ht="12.7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</sheetData>
  <mergeCells count="10">
    <mergeCell ref="A89:A90"/>
    <mergeCell ref="B89:B90"/>
    <mergeCell ref="D89:E89"/>
    <mergeCell ref="C3:C4"/>
    <mergeCell ref="C89:C90"/>
    <mergeCell ref="A1:E1"/>
    <mergeCell ref="A3:A4"/>
    <mergeCell ref="B3:B4"/>
    <mergeCell ref="D3:E3"/>
    <mergeCell ref="A87:E8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Bosta Önkormányzat
2017. ÉVI ZÁRSZÁMADÁSÁNAK PÉNZÜGYI MÉRLEGE&amp;10
&amp;R&amp;"Times New Roman CE,Félkövér dőlt"&amp;11 1. tájékoztató tábla a 5/2018. (V.31.) önkormányzati rendelethez</oddHeader>
  </headerFooter>
  <rowBreaks count="1" manualBreakCount="1">
    <brk id="86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8"/>
  <sheetViews>
    <sheetView zoomScale="130" zoomScaleNormal="130" workbookViewId="0">
      <selection activeCell="K1" sqref="K1:K18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96"/>
      <c r="B1" s="97"/>
      <c r="C1" s="97"/>
      <c r="D1" s="97"/>
      <c r="E1" s="97"/>
      <c r="F1" s="97"/>
      <c r="G1" s="97"/>
      <c r="H1" s="97"/>
      <c r="I1" s="97"/>
      <c r="J1" s="98" t="str">
        <f>'1.tájékoztató'!E2</f>
        <v>Forintban!</v>
      </c>
      <c r="K1" s="711" t="str">
        <f>+CONCATENATE("2. tájékoztató tábla a ......../",LEFT(ÖSSZEFÜGGÉSEK!A4,4)+1,". (........) önkormányzati rendelethez")</f>
        <v>2. tájékoztató tábla a ......../2018. (........) önkormányzati rendelethez</v>
      </c>
    </row>
    <row r="2" spans="1:11" s="102" customFormat="1" ht="26.25" customHeight="1">
      <c r="A2" s="760" t="s">
        <v>58</v>
      </c>
      <c r="B2" s="762" t="s">
        <v>184</v>
      </c>
      <c r="C2" s="762" t="s">
        <v>185</v>
      </c>
      <c r="D2" s="762" t="s">
        <v>186</v>
      </c>
      <c r="E2" s="762" t="str">
        <f>+CONCATENATE(LEFT(ÖSSZEFÜGGÉSEK!A4,4),". évi teljesítés")</f>
        <v>2017. évi teljesítés</v>
      </c>
      <c r="F2" s="99" t="s">
        <v>187</v>
      </c>
      <c r="G2" s="100"/>
      <c r="H2" s="100"/>
      <c r="I2" s="101"/>
      <c r="J2" s="765" t="s">
        <v>188</v>
      </c>
      <c r="K2" s="711"/>
    </row>
    <row r="3" spans="1:11" s="106" customFormat="1" ht="32.25" customHeight="1" thickBot="1">
      <c r="A3" s="761"/>
      <c r="B3" s="763"/>
      <c r="C3" s="763"/>
      <c r="D3" s="764"/>
      <c r="E3" s="764"/>
      <c r="F3" s="103" t="str">
        <f>+CONCATENATE(LEFT(ÖSSZEFÜGGÉSEK!A4,4)+1,".")</f>
        <v>2018.</v>
      </c>
      <c r="G3" s="104" t="str">
        <f>+CONCATENATE(LEFT(ÖSSZEFÜGGÉSEK!A4,4)+2,".")</f>
        <v>2019.</v>
      </c>
      <c r="H3" s="104" t="str">
        <f>+CONCATENATE(LEFT(ÖSSZEFÜGGÉSEK!A4,4)+3,".")</f>
        <v>2020.</v>
      </c>
      <c r="I3" s="105" t="str">
        <f>+CONCATENATE(LEFT(ÖSSZEFÜGGÉSEK!A4,4)+3,". után")</f>
        <v>2020. után</v>
      </c>
      <c r="J3" s="766"/>
      <c r="K3" s="711"/>
    </row>
    <row r="4" spans="1:11" s="108" customFormat="1" ht="14.1" customHeight="1" thickBot="1">
      <c r="A4" s="568" t="s">
        <v>409</v>
      </c>
      <c r="B4" s="107" t="s">
        <v>583</v>
      </c>
      <c r="C4" s="569" t="s">
        <v>411</v>
      </c>
      <c r="D4" s="569" t="s">
        <v>412</v>
      </c>
      <c r="E4" s="569" t="s">
        <v>413</v>
      </c>
      <c r="F4" s="569" t="s">
        <v>490</v>
      </c>
      <c r="G4" s="569" t="s">
        <v>491</v>
      </c>
      <c r="H4" s="569" t="s">
        <v>492</v>
      </c>
      <c r="I4" s="569" t="s">
        <v>493</v>
      </c>
      <c r="J4" s="570" t="s">
        <v>688</v>
      </c>
      <c r="K4" s="711"/>
    </row>
    <row r="5" spans="1:11" ht="33.75" customHeight="1">
      <c r="A5" s="109" t="s">
        <v>7</v>
      </c>
      <c r="B5" s="110" t="s">
        <v>189</v>
      </c>
      <c r="C5" s="111"/>
      <c r="D5" s="112">
        <f t="shared" ref="D5:I5" si="0">SUM(D6:D7)</f>
        <v>0</v>
      </c>
      <c r="E5" s="112">
        <f t="shared" si="0"/>
        <v>0</v>
      </c>
      <c r="F5" s="112">
        <f t="shared" si="0"/>
        <v>0</v>
      </c>
      <c r="G5" s="112">
        <f t="shared" si="0"/>
        <v>0</v>
      </c>
      <c r="H5" s="112">
        <f t="shared" si="0"/>
        <v>0</v>
      </c>
      <c r="I5" s="113">
        <f t="shared" si="0"/>
        <v>0</v>
      </c>
      <c r="J5" s="114">
        <f t="shared" ref="J5:J17" si="1">SUM(F5:I5)</f>
        <v>0</v>
      </c>
      <c r="K5" s="711"/>
    </row>
    <row r="6" spans="1:11" ht="21" customHeight="1">
      <c r="A6" s="115" t="s">
        <v>8</v>
      </c>
      <c r="B6" s="116" t="s">
        <v>190</v>
      </c>
      <c r="C6" s="117"/>
      <c r="D6" s="2"/>
      <c r="E6" s="2"/>
      <c r="F6" s="2"/>
      <c r="G6" s="2"/>
      <c r="H6" s="2"/>
      <c r="I6" s="51"/>
      <c r="J6" s="118">
        <f t="shared" si="1"/>
        <v>0</v>
      </c>
      <c r="K6" s="711"/>
    </row>
    <row r="7" spans="1:11" ht="21" customHeight="1">
      <c r="A7" s="115" t="s">
        <v>9</v>
      </c>
      <c r="B7" s="116" t="s">
        <v>190</v>
      </c>
      <c r="C7" s="117"/>
      <c r="D7" s="2"/>
      <c r="E7" s="2"/>
      <c r="F7" s="2"/>
      <c r="G7" s="2"/>
      <c r="H7" s="2"/>
      <c r="I7" s="51"/>
      <c r="J7" s="118">
        <f t="shared" si="1"/>
        <v>0</v>
      </c>
      <c r="K7" s="711"/>
    </row>
    <row r="8" spans="1:11" ht="36" customHeight="1">
      <c r="A8" s="115" t="s">
        <v>10</v>
      </c>
      <c r="B8" s="119" t="s">
        <v>191</v>
      </c>
      <c r="C8" s="120"/>
      <c r="D8" s="121">
        <f t="shared" ref="D8:I8" si="2">SUM(D9:D10)</f>
        <v>0</v>
      </c>
      <c r="E8" s="121">
        <f t="shared" si="2"/>
        <v>0</v>
      </c>
      <c r="F8" s="121">
        <f t="shared" si="2"/>
        <v>0</v>
      </c>
      <c r="G8" s="121">
        <f t="shared" si="2"/>
        <v>0</v>
      </c>
      <c r="H8" s="121">
        <f t="shared" si="2"/>
        <v>0</v>
      </c>
      <c r="I8" s="122">
        <f t="shared" si="2"/>
        <v>0</v>
      </c>
      <c r="J8" s="123">
        <f t="shared" si="1"/>
        <v>0</v>
      </c>
      <c r="K8" s="711"/>
    </row>
    <row r="9" spans="1:11" ht="21" customHeight="1">
      <c r="A9" s="115" t="s">
        <v>11</v>
      </c>
      <c r="B9" s="116" t="s">
        <v>190</v>
      </c>
      <c r="C9" s="117"/>
      <c r="D9" s="2"/>
      <c r="E9" s="2"/>
      <c r="F9" s="2"/>
      <c r="G9" s="2"/>
      <c r="H9" s="2"/>
      <c r="I9" s="51"/>
      <c r="J9" s="118">
        <f t="shared" si="1"/>
        <v>0</v>
      </c>
      <c r="K9" s="711"/>
    </row>
    <row r="10" spans="1:11" ht="18" customHeight="1">
      <c r="A10" s="115" t="s">
        <v>12</v>
      </c>
      <c r="B10" s="116" t="s">
        <v>190</v>
      </c>
      <c r="C10" s="117"/>
      <c r="D10" s="2"/>
      <c r="E10" s="2"/>
      <c r="F10" s="2"/>
      <c r="G10" s="2"/>
      <c r="H10" s="2"/>
      <c r="I10" s="51"/>
      <c r="J10" s="118">
        <f t="shared" si="1"/>
        <v>0</v>
      </c>
      <c r="K10" s="711"/>
    </row>
    <row r="11" spans="1:11" ht="21" customHeight="1">
      <c r="A11" s="115" t="s">
        <v>13</v>
      </c>
      <c r="B11" s="124" t="s">
        <v>192</v>
      </c>
      <c r="C11" s="120"/>
      <c r="D11" s="121">
        <f t="shared" ref="D11:I11" si="3">SUM(D12:D12)</f>
        <v>0</v>
      </c>
      <c r="E11" s="121">
        <f t="shared" si="3"/>
        <v>0</v>
      </c>
      <c r="F11" s="121">
        <f t="shared" si="3"/>
        <v>0</v>
      </c>
      <c r="G11" s="121">
        <f t="shared" si="3"/>
        <v>0</v>
      </c>
      <c r="H11" s="121">
        <f t="shared" si="3"/>
        <v>0</v>
      </c>
      <c r="I11" s="122">
        <f t="shared" si="3"/>
        <v>0</v>
      </c>
      <c r="J11" s="123">
        <f t="shared" si="1"/>
        <v>0</v>
      </c>
      <c r="K11" s="711"/>
    </row>
    <row r="12" spans="1:11" ht="21" customHeight="1">
      <c r="A12" s="115" t="s">
        <v>14</v>
      </c>
      <c r="B12" s="116" t="s">
        <v>190</v>
      </c>
      <c r="C12" s="117"/>
      <c r="D12" s="2"/>
      <c r="E12" s="2"/>
      <c r="F12" s="2"/>
      <c r="G12" s="2"/>
      <c r="H12" s="2"/>
      <c r="I12" s="51"/>
      <c r="J12" s="118">
        <f t="shared" si="1"/>
        <v>0</v>
      </c>
      <c r="K12" s="711"/>
    </row>
    <row r="13" spans="1:11" ht="21" customHeight="1">
      <c r="A13" s="115" t="s">
        <v>15</v>
      </c>
      <c r="B13" s="124" t="s">
        <v>193</v>
      </c>
      <c r="C13" s="120"/>
      <c r="D13" s="121">
        <f t="shared" ref="D13:I13" si="4">SUM(D14:D14)</f>
        <v>0</v>
      </c>
      <c r="E13" s="121">
        <f t="shared" si="4"/>
        <v>0</v>
      </c>
      <c r="F13" s="121">
        <f t="shared" si="4"/>
        <v>0</v>
      </c>
      <c r="G13" s="121">
        <f t="shared" si="4"/>
        <v>0</v>
      </c>
      <c r="H13" s="121">
        <f t="shared" si="4"/>
        <v>0</v>
      </c>
      <c r="I13" s="122">
        <f t="shared" si="4"/>
        <v>0</v>
      </c>
      <c r="J13" s="123">
        <f t="shared" si="1"/>
        <v>0</v>
      </c>
      <c r="K13" s="711"/>
    </row>
    <row r="14" spans="1:11" ht="21" customHeight="1">
      <c r="A14" s="115" t="s">
        <v>16</v>
      </c>
      <c r="B14" s="116" t="s">
        <v>190</v>
      </c>
      <c r="C14" s="117"/>
      <c r="D14" s="2"/>
      <c r="E14" s="2"/>
      <c r="F14" s="2"/>
      <c r="G14" s="2"/>
      <c r="H14" s="2"/>
      <c r="I14" s="51"/>
      <c r="J14" s="118">
        <f t="shared" si="1"/>
        <v>0</v>
      </c>
      <c r="K14" s="711"/>
    </row>
    <row r="15" spans="1:11" ht="21" customHeight="1">
      <c r="A15" s="125" t="s">
        <v>17</v>
      </c>
      <c r="B15" s="126" t="s">
        <v>194</v>
      </c>
      <c r="C15" s="127"/>
      <c r="D15" s="128">
        <f t="shared" ref="D15:I15" si="5">SUM(D16:D17)</f>
        <v>0</v>
      </c>
      <c r="E15" s="128">
        <f t="shared" si="5"/>
        <v>0</v>
      </c>
      <c r="F15" s="128">
        <f t="shared" si="5"/>
        <v>0</v>
      </c>
      <c r="G15" s="128">
        <f t="shared" si="5"/>
        <v>0</v>
      </c>
      <c r="H15" s="128">
        <f t="shared" si="5"/>
        <v>0</v>
      </c>
      <c r="I15" s="129">
        <f t="shared" si="5"/>
        <v>0</v>
      </c>
      <c r="J15" s="123">
        <f t="shared" si="1"/>
        <v>0</v>
      </c>
      <c r="K15" s="711"/>
    </row>
    <row r="16" spans="1:11" ht="21" customHeight="1">
      <c r="A16" s="125" t="s">
        <v>18</v>
      </c>
      <c r="B16" s="116" t="s">
        <v>190</v>
      </c>
      <c r="C16" s="117"/>
      <c r="D16" s="2"/>
      <c r="E16" s="2"/>
      <c r="F16" s="2"/>
      <c r="G16" s="2"/>
      <c r="H16" s="2"/>
      <c r="I16" s="51"/>
      <c r="J16" s="118">
        <f t="shared" si="1"/>
        <v>0</v>
      </c>
      <c r="K16" s="711"/>
    </row>
    <row r="17" spans="1:11" ht="21" customHeight="1" thickBot="1">
      <c r="A17" s="125" t="s">
        <v>19</v>
      </c>
      <c r="B17" s="116" t="s">
        <v>190</v>
      </c>
      <c r="C17" s="130"/>
      <c r="D17" s="131"/>
      <c r="E17" s="131"/>
      <c r="F17" s="131"/>
      <c r="G17" s="131"/>
      <c r="H17" s="131"/>
      <c r="I17" s="132"/>
      <c r="J17" s="118">
        <f t="shared" si="1"/>
        <v>0</v>
      </c>
      <c r="K17" s="711"/>
    </row>
    <row r="18" spans="1:11" ht="21" customHeight="1" thickBot="1">
      <c r="A18" s="133" t="s">
        <v>20</v>
      </c>
      <c r="B18" s="134" t="s">
        <v>195</v>
      </c>
      <c r="C18" s="135"/>
      <c r="D18" s="136">
        <f t="shared" ref="D18:J18" si="6">D5+D8+D11+D13+D15</f>
        <v>0</v>
      </c>
      <c r="E18" s="136">
        <f t="shared" si="6"/>
        <v>0</v>
      </c>
      <c r="F18" s="136">
        <f t="shared" si="6"/>
        <v>0</v>
      </c>
      <c r="G18" s="136">
        <f t="shared" si="6"/>
        <v>0</v>
      </c>
      <c r="H18" s="136">
        <f t="shared" si="6"/>
        <v>0</v>
      </c>
      <c r="I18" s="137">
        <f t="shared" si="6"/>
        <v>0</v>
      </c>
      <c r="J18" s="138">
        <f t="shared" si="6"/>
        <v>0</v>
      </c>
      <c r="K18" s="711"/>
    </row>
  </sheetData>
  <sheetProtection sheet="1" objects="1" scenarios="1"/>
  <mergeCells count="7">
    <mergeCell ref="K1:K18"/>
    <mergeCell ref="A2:A3"/>
    <mergeCell ref="B2:B3"/>
    <mergeCell ref="C2:C3"/>
    <mergeCell ref="D2:D3"/>
    <mergeCell ref="E2:E3"/>
    <mergeCell ref="J2:J3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I20"/>
  <sheetViews>
    <sheetView zoomScale="130" zoomScaleNormal="130" workbookViewId="0">
      <selection activeCell="K15" sqref="K15"/>
    </sheetView>
  </sheetViews>
  <sheetFormatPr defaultRowHeight="12.75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20" customFormat="1" ht="15.75" thickBot="1">
      <c r="A1" s="139"/>
      <c r="H1" s="140" t="str">
        <f>'2. tájékoztató tábla'!J1</f>
        <v>Forintban!</v>
      </c>
      <c r="I1" s="767" t="str">
        <f>+CONCATENATE("3. tájékoztató tábla a ......../",LEFT(ÖSSZEFÜGGÉSEK!A4,4)+1,". (........) önkormányzati rendelethez")</f>
        <v>3. tájékoztató tábla a ......../2018. (........) önkormányzati rendelethez</v>
      </c>
    </row>
    <row r="2" spans="1:9" s="102" customFormat="1" ht="26.25" customHeight="1">
      <c r="A2" s="726" t="s">
        <v>58</v>
      </c>
      <c r="B2" s="771" t="s">
        <v>196</v>
      </c>
      <c r="C2" s="726" t="s">
        <v>197</v>
      </c>
      <c r="D2" s="726" t="s">
        <v>198</v>
      </c>
      <c r="E2" s="773" t="str">
        <f>+CONCATENATE("Hitel, kölcsön állomány ",LEFT(ÖSSZEFÜGGÉSEK!A4,4),". dec. 31-én")</f>
        <v>Hitel, kölcsön állomány 2017. dec. 31-én</v>
      </c>
      <c r="F2" s="775" t="s">
        <v>199</v>
      </c>
      <c r="G2" s="776"/>
      <c r="H2" s="768" t="str">
        <f>+CONCATENATE(LEFT(ÖSSZEFÜGGÉSEK!A4,4)+2,". után")</f>
        <v>2019. után</v>
      </c>
      <c r="I2" s="767"/>
    </row>
    <row r="3" spans="1:9" s="106" customFormat="1" ht="40.5" customHeight="1" thickBot="1">
      <c r="A3" s="770"/>
      <c r="B3" s="772"/>
      <c r="C3" s="772"/>
      <c r="D3" s="770"/>
      <c r="E3" s="774"/>
      <c r="F3" s="141" t="str">
        <f>+CONCATENATE(LEFT(ÖSSZEFÜGGÉSEK!A4,4)+1,".")</f>
        <v>2018.</v>
      </c>
      <c r="G3" s="142" t="str">
        <f>+CONCATENATE(LEFT(ÖSSZEFÜGGÉSEK!A4,4)+2,".")</f>
        <v>2019.</v>
      </c>
      <c r="H3" s="769"/>
      <c r="I3" s="767"/>
    </row>
    <row r="4" spans="1:9" s="146" customFormat="1" ht="12.95" customHeight="1" thickBot="1">
      <c r="A4" s="143" t="s">
        <v>409</v>
      </c>
      <c r="B4" s="95" t="s">
        <v>410</v>
      </c>
      <c r="C4" s="95" t="s">
        <v>411</v>
      </c>
      <c r="D4" s="144" t="s">
        <v>412</v>
      </c>
      <c r="E4" s="143" t="s">
        <v>413</v>
      </c>
      <c r="F4" s="144" t="s">
        <v>490</v>
      </c>
      <c r="G4" s="144" t="s">
        <v>491</v>
      </c>
      <c r="H4" s="145" t="s">
        <v>492</v>
      </c>
      <c r="I4" s="767"/>
    </row>
    <row r="5" spans="1:9" ht="22.5" customHeight="1" thickBot="1">
      <c r="A5" s="147" t="s">
        <v>7</v>
      </c>
      <c r="B5" s="148" t="s">
        <v>200</v>
      </c>
      <c r="C5" s="149"/>
      <c r="D5" s="150"/>
      <c r="E5" s="151">
        <f>SUM(E6:E11)</f>
        <v>0</v>
      </c>
      <c r="F5" s="152">
        <f>SUM(F6:F11)</f>
        <v>0</v>
      </c>
      <c r="G5" s="152">
        <f>SUM(G6:G11)</f>
        <v>0</v>
      </c>
      <c r="H5" s="153">
        <f>SUM(H6:H11)</f>
        <v>0</v>
      </c>
      <c r="I5" s="767"/>
    </row>
    <row r="6" spans="1:9" ht="22.5" customHeight="1">
      <c r="A6" s="154" t="s">
        <v>8</v>
      </c>
      <c r="B6" s="155" t="s">
        <v>190</v>
      </c>
      <c r="C6" s="156"/>
      <c r="D6" s="157"/>
      <c r="E6" s="158"/>
      <c r="F6" s="2"/>
      <c r="G6" s="2"/>
      <c r="H6" s="159"/>
      <c r="I6" s="767"/>
    </row>
    <row r="7" spans="1:9" ht="22.5" customHeight="1">
      <c r="A7" s="154" t="s">
        <v>9</v>
      </c>
      <c r="B7" s="155" t="s">
        <v>190</v>
      </c>
      <c r="C7" s="156"/>
      <c r="D7" s="157"/>
      <c r="E7" s="158"/>
      <c r="F7" s="2"/>
      <c r="G7" s="2"/>
      <c r="H7" s="159"/>
      <c r="I7" s="767"/>
    </row>
    <row r="8" spans="1:9" ht="22.5" customHeight="1">
      <c r="A8" s="154" t="s">
        <v>10</v>
      </c>
      <c r="B8" s="155" t="s">
        <v>190</v>
      </c>
      <c r="C8" s="156"/>
      <c r="D8" s="157"/>
      <c r="E8" s="158"/>
      <c r="F8" s="2"/>
      <c r="G8" s="2"/>
      <c r="H8" s="159"/>
      <c r="I8" s="767"/>
    </row>
    <row r="9" spans="1:9" ht="22.5" customHeight="1">
      <c r="A9" s="154" t="s">
        <v>11</v>
      </c>
      <c r="B9" s="155" t="s">
        <v>190</v>
      </c>
      <c r="C9" s="156"/>
      <c r="D9" s="157"/>
      <c r="E9" s="158"/>
      <c r="F9" s="2"/>
      <c r="G9" s="2"/>
      <c r="H9" s="159"/>
      <c r="I9" s="767"/>
    </row>
    <row r="10" spans="1:9" ht="22.5" customHeight="1">
      <c r="A10" s="154" t="s">
        <v>12</v>
      </c>
      <c r="B10" s="155" t="s">
        <v>190</v>
      </c>
      <c r="C10" s="156"/>
      <c r="D10" s="157"/>
      <c r="E10" s="158"/>
      <c r="F10" s="2"/>
      <c r="G10" s="2"/>
      <c r="H10" s="159"/>
      <c r="I10" s="767"/>
    </row>
    <row r="11" spans="1:9" ht="22.5" customHeight="1" thickBot="1">
      <c r="A11" s="154" t="s">
        <v>13</v>
      </c>
      <c r="B11" s="155" t="s">
        <v>190</v>
      </c>
      <c r="C11" s="156"/>
      <c r="D11" s="157"/>
      <c r="E11" s="158"/>
      <c r="F11" s="2"/>
      <c r="G11" s="2"/>
      <c r="H11" s="159"/>
      <c r="I11" s="767"/>
    </row>
    <row r="12" spans="1:9" ht="22.5" customHeight="1" thickBot="1">
      <c r="A12" s="147" t="s">
        <v>14</v>
      </c>
      <c r="B12" s="148" t="s">
        <v>201</v>
      </c>
      <c r="C12" s="160"/>
      <c r="D12" s="161"/>
      <c r="E12" s="151">
        <f>SUM(E13:E18)</f>
        <v>0</v>
      </c>
      <c r="F12" s="152">
        <f>SUM(F13:F18)</f>
        <v>0</v>
      </c>
      <c r="G12" s="152">
        <f>SUM(G13:G18)</f>
        <v>0</v>
      </c>
      <c r="H12" s="153">
        <f>SUM(H13:H18)</f>
        <v>0</v>
      </c>
      <c r="I12" s="767"/>
    </row>
    <row r="13" spans="1:9" ht="22.5" customHeight="1">
      <c r="A13" s="154" t="s">
        <v>15</v>
      </c>
      <c r="B13" s="155" t="s">
        <v>190</v>
      </c>
      <c r="C13" s="156"/>
      <c r="D13" s="157"/>
      <c r="E13" s="158"/>
      <c r="F13" s="2"/>
      <c r="G13" s="2"/>
      <c r="H13" s="159"/>
      <c r="I13" s="767"/>
    </row>
    <row r="14" spans="1:9" ht="22.5" customHeight="1">
      <c r="A14" s="154" t="s">
        <v>16</v>
      </c>
      <c r="B14" s="155" t="s">
        <v>190</v>
      </c>
      <c r="C14" s="156"/>
      <c r="D14" s="157"/>
      <c r="E14" s="158"/>
      <c r="F14" s="2"/>
      <c r="G14" s="2"/>
      <c r="H14" s="159"/>
      <c r="I14" s="767"/>
    </row>
    <row r="15" spans="1:9" ht="22.5" customHeight="1">
      <c r="A15" s="154" t="s">
        <v>17</v>
      </c>
      <c r="B15" s="155" t="s">
        <v>190</v>
      </c>
      <c r="C15" s="156"/>
      <c r="D15" s="157"/>
      <c r="E15" s="158"/>
      <c r="F15" s="2"/>
      <c r="G15" s="2"/>
      <c r="H15" s="159"/>
      <c r="I15" s="767"/>
    </row>
    <row r="16" spans="1:9" ht="22.5" customHeight="1">
      <c r="A16" s="154" t="s">
        <v>18</v>
      </c>
      <c r="B16" s="155" t="s">
        <v>190</v>
      </c>
      <c r="C16" s="156"/>
      <c r="D16" s="157"/>
      <c r="E16" s="158"/>
      <c r="F16" s="2"/>
      <c r="G16" s="2"/>
      <c r="H16" s="159"/>
      <c r="I16" s="767"/>
    </row>
    <row r="17" spans="1:9" ht="22.5" customHeight="1">
      <c r="A17" s="154" t="s">
        <v>19</v>
      </c>
      <c r="B17" s="155" t="s">
        <v>190</v>
      </c>
      <c r="C17" s="156"/>
      <c r="D17" s="157"/>
      <c r="E17" s="158"/>
      <c r="F17" s="2"/>
      <c r="G17" s="2"/>
      <c r="H17" s="159"/>
      <c r="I17" s="767"/>
    </row>
    <row r="18" spans="1:9" ht="22.5" customHeight="1" thickBot="1">
      <c r="A18" s="154" t="s">
        <v>20</v>
      </c>
      <c r="B18" s="155" t="s">
        <v>190</v>
      </c>
      <c r="C18" s="156"/>
      <c r="D18" s="157"/>
      <c r="E18" s="158"/>
      <c r="F18" s="2"/>
      <c r="G18" s="2"/>
      <c r="H18" s="159"/>
      <c r="I18" s="767"/>
    </row>
    <row r="19" spans="1:9" ht="22.5" customHeight="1" thickBot="1">
      <c r="A19" s="147" t="s">
        <v>21</v>
      </c>
      <c r="B19" s="148" t="s">
        <v>689</v>
      </c>
      <c r="C19" s="149"/>
      <c r="D19" s="150"/>
      <c r="E19" s="151">
        <f>E5+E12</f>
        <v>0</v>
      </c>
      <c r="F19" s="152">
        <f>F5+F12</f>
        <v>0</v>
      </c>
      <c r="G19" s="152">
        <f>G5+G12</f>
        <v>0</v>
      </c>
      <c r="H19" s="153">
        <f>H5+H12</f>
        <v>0</v>
      </c>
      <c r="I19" s="767"/>
    </row>
    <row r="20" spans="1:9" ht="20.100000000000001" customHeight="1"/>
  </sheetData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92D050"/>
  </sheetPr>
  <dimension ref="A1:J19"/>
  <sheetViews>
    <sheetView zoomScaleNormal="100" workbookViewId="0">
      <selection activeCell="J1" sqref="J1:J19"/>
    </sheetView>
  </sheetViews>
  <sheetFormatPr defaultRowHeight="12.75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>
      <c r="A1" s="784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2017. december 31-én</v>
      </c>
      <c r="B1" s="785"/>
      <c r="C1" s="785"/>
      <c r="D1" s="785"/>
      <c r="E1" s="785"/>
      <c r="F1" s="785"/>
      <c r="G1" s="785"/>
      <c r="H1" s="785"/>
      <c r="I1" s="785"/>
      <c r="J1" s="767" t="str">
        <f>+CONCATENATE("4. tájékoztató tábla a ......../",LEFT(ÖSSZEFÜGGÉSEK!A4,4)+1,". (........) önkormányzati rendelethez")</f>
        <v>4. tájékoztató tábla a ......../2018. (........) önkormányzati rendelethez</v>
      </c>
    </row>
    <row r="2" spans="1:10" ht="14.25" thickBot="1">
      <c r="H2" s="786" t="str">
        <f>'3. tájékoztató tábla'!H1</f>
        <v>Forintban!</v>
      </c>
      <c r="I2" s="786"/>
      <c r="J2" s="767"/>
    </row>
    <row r="3" spans="1:10" ht="13.5" thickBot="1">
      <c r="A3" s="787" t="s">
        <v>5</v>
      </c>
      <c r="B3" s="789" t="s">
        <v>202</v>
      </c>
      <c r="C3" s="791" t="s">
        <v>203</v>
      </c>
      <c r="D3" s="793" t="s">
        <v>204</v>
      </c>
      <c r="E3" s="794"/>
      <c r="F3" s="794"/>
      <c r="G3" s="794"/>
      <c r="H3" s="794"/>
      <c r="I3" s="795" t="s">
        <v>205</v>
      </c>
      <c r="J3" s="767"/>
    </row>
    <row r="4" spans="1:10" s="21" customFormat="1" ht="42" customHeight="1" thickBot="1">
      <c r="A4" s="788"/>
      <c r="B4" s="790"/>
      <c r="C4" s="792"/>
      <c r="D4" s="162" t="s">
        <v>206</v>
      </c>
      <c r="E4" s="162" t="s">
        <v>207</v>
      </c>
      <c r="F4" s="162" t="s">
        <v>208</v>
      </c>
      <c r="G4" s="163" t="s">
        <v>209</v>
      </c>
      <c r="H4" s="163" t="s">
        <v>210</v>
      </c>
      <c r="I4" s="796"/>
      <c r="J4" s="767"/>
    </row>
    <row r="5" spans="1:10" s="21" customFormat="1" ht="12" customHeight="1" thickBot="1">
      <c r="A5" s="564" t="s">
        <v>409</v>
      </c>
      <c r="B5" s="164" t="s">
        <v>410</v>
      </c>
      <c r="C5" s="164" t="s">
        <v>411</v>
      </c>
      <c r="D5" s="164" t="s">
        <v>412</v>
      </c>
      <c r="E5" s="164" t="s">
        <v>413</v>
      </c>
      <c r="F5" s="164" t="s">
        <v>490</v>
      </c>
      <c r="G5" s="164" t="s">
        <v>491</v>
      </c>
      <c r="H5" s="164" t="s">
        <v>584</v>
      </c>
      <c r="I5" s="165" t="s">
        <v>585</v>
      </c>
      <c r="J5" s="767"/>
    </row>
    <row r="6" spans="1:10" s="21" customFormat="1" ht="18" customHeight="1">
      <c r="A6" s="797" t="s">
        <v>211</v>
      </c>
      <c r="B6" s="798"/>
      <c r="C6" s="798"/>
      <c r="D6" s="798"/>
      <c r="E6" s="798"/>
      <c r="F6" s="798"/>
      <c r="G6" s="798"/>
      <c r="H6" s="798"/>
      <c r="I6" s="799"/>
      <c r="J6" s="767"/>
    </row>
    <row r="7" spans="1:10" ht="15.95" customHeight="1">
      <c r="A7" s="34" t="s">
        <v>7</v>
      </c>
      <c r="B7" s="32" t="s">
        <v>212</v>
      </c>
      <c r="C7" s="24"/>
      <c r="D7" s="24"/>
      <c r="E7" s="24"/>
      <c r="F7" s="24"/>
      <c r="G7" s="167"/>
      <c r="H7" s="168">
        <f t="shared" ref="H7:H13" si="0">SUM(D7:G7)</f>
        <v>0</v>
      </c>
      <c r="I7" s="35">
        <f t="shared" ref="I7:I13" si="1">C7+H7</f>
        <v>0</v>
      </c>
      <c r="J7" s="767"/>
    </row>
    <row r="8" spans="1:10" ht="22.5">
      <c r="A8" s="34" t="s">
        <v>8</v>
      </c>
      <c r="B8" s="32" t="s">
        <v>149</v>
      </c>
      <c r="C8" s="24"/>
      <c r="D8" s="24"/>
      <c r="E8" s="24"/>
      <c r="F8" s="24"/>
      <c r="G8" s="167"/>
      <c r="H8" s="168">
        <f t="shared" si="0"/>
        <v>0</v>
      </c>
      <c r="I8" s="35">
        <f t="shared" si="1"/>
        <v>0</v>
      </c>
      <c r="J8" s="767"/>
    </row>
    <row r="9" spans="1:10" ht="22.5">
      <c r="A9" s="34" t="s">
        <v>9</v>
      </c>
      <c r="B9" s="32" t="s">
        <v>150</v>
      </c>
      <c r="C9" s="24"/>
      <c r="D9" s="24"/>
      <c r="E9" s="24"/>
      <c r="F9" s="24"/>
      <c r="G9" s="167"/>
      <c r="H9" s="168">
        <f t="shared" si="0"/>
        <v>0</v>
      </c>
      <c r="I9" s="35">
        <f t="shared" si="1"/>
        <v>0</v>
      </c>
      <c r="J9" s="767"/>
    </row>
    <row r="10" spans="1:10" ht="15.95" customHeight="1">
      <c r="A10" s="34" t="s">
        <v>10</v>
      </c>
      <c r="B10" s="32" t="s">
        <v>151</v>
      </c>
      <c r="C10" s="24"/>
      <c r="D10" s="24"/>
      <c r="E10" s="24"/>
      <c r="F10" s="24"/>
      <c r="G10" s="167"/>
      <c r="H10" s="168">
        <f t="shared" si="0"/>
        <v>0</v>
      </c>
      <c r="I10" s="35">
        <f t="shared" si="1"/>
        <v>0</v>
      </c>
      <c r="J10" s="767"/>
    </row>
    <row r="11" spans="1:10" ht="22.5">
      <c r="A11" s="34" t="s">
        <v>11</v>
      </c>
      <c r="B11" s="32" t="s">
        <v>152</v>
      </c>
      <c r="C11" s="24"/>
      <c r="D11" s="24"/>
      <c r="E11" s="24"/>
      <c r="F11" s="24"/>
      <c r="G11" s="167"/>
      <c r="H11" s="168">
        <f t="shared" si="0"/>
        <v>0</v>
      </c>
      <c r="I11" s="35">
        <f t="shared" si="1"/>
        <v>0</v>
      </c>
      <c r="J11" s="767"/>
    </row>
    <row r="12" spans="1:10" ht="15.95" customHeight="1">
      <c r="A12" s="36" t="s">
        <v>12</v>
      </c>
      <c r="B12" s="37" t="s">
        <v>213</v>
      </c>
      <c r="C12" s="25"/>
      <c r="D12" s="25"/>
      <c r="E12" s="25"/>
      <c r="F12" s="25"/>
      <c r="G12" s="169"/>
      <c r="H12" s="168">
        <f t="shared" si="0"/>
        <v>0</v>
      </c>
      <c r="I12" s="35">
        <f t="shared" si="1"/>
        <v>0</v>
      </c>
      <c r="J12" s="767"/>
    </row>
    <row r="13" spans="1:10" ht="15.95" customHeight="1" thickBot="1">
      <c r="A13" s="170" t="s">
        <v>13</v>
      </c>
      <c r="B13" s="171" t="s">
        <v>214</v>
      </c>
      <c r="C13" s="173"/>
      <c r="D13" s="173"/>
      <c r="E13" s="173"/>
      <c r="F13" s="173"/>
      <c r="G13" s="174"/>
      <c r="H13" s="168">
        <f t="shared" si="0"/>
        <v>0</v>
      </c>
      <c r="I13" s="35">
        <f t="shared" si="1"/>
        <v>0</v>
      </c>
      <c r="J13" s="767"/>
    </row>
    <row r="14" spans="1:10" s="26" customFormat="1" ht="18" customHeight="1" thickBot="1">
      <c r="A14" s="780" t="s">
        <v>215</v>
      </c>
      <c r="B14" s="781"/>
      <c r="C14" s="38">
        <f t="shared" ref="C14:I14" si="2">SUM(C7:C13)</f>
        <v>0</v>
      </c>
      <c r="D14" s="38">
        <f>SUM(D7:D13)</f>
        <v>0</v>
      </c>
      <c r="E14" s="38">
        <f t="shared" si="2"/>
        <v>0</v>
      </c>
      <c r="F14" s="38">
        <f t="shared" si="2"/>
        <v>0</v>
      </c>
      <c r="G14" s="175">
        <f t="shared" si="2"/>
        <v>0</v>
      </c>
      <c r="H14" s="175">
        <f t="shared" si="2"/>
        <v>0</v>
      </c>
      <c r="I14" s="39">
        <f t="shared" si="2"/>
        <v>0</v>
      </c>
      <c r="J14" s="767"/>
    </row>
    <row r="15" spans="1:10" s="23" customFormat="1" ht="18" customHeight="1">
      <c r="A15" s="777" t="s">
        <v>216</v>
      </c>
      <c r="B15" s="778"/>
      <c r="C15" s="778"/>
      <c r="D15" s="778"/>
      <c r="E15" s="778"/>
      <c r="F15" s="778"/>
      <c r="G15" s="778"/>
      <c r="H15" s="778"/>
      <c r="I15" s="779"/>
      <c r="J15" s="767"/>
    </row>
    <row r="16" spans="1:10" s="23" customFormat="1">
      <c r="A16" s="34" t="s">
        <v>7</v>
      </c>
      <c r="B16" s="32" t="s">
        <v>217</v>
      </c>
      <c r="C16" s="24"/>
      <c r="D16" s="24"/>
      <c r="E16" s="24"/>
      <c r="F16" s="24"/>
      <c r="G16" s="167"/>
      <c r="H16" s="168">
        <f>SUM(D16:G16)</f>
        <v>0</v>
      </c>
      <c r="I16" s="35">
        <f>C16+H16</f>
        <v>0</v>
      </c>
      <c r="J16" s="767"/>
    </row>
    <row r="17" spans="1:10" ht="13.5" thickBot="1">
      <c r="A17" s="170" t="s">
        <v>8</v>
      </c>
      <c r="B17" s="171" t="s">
        <v>214</v>
      </c>
      <c r="C17" s="173"/>
      <c r="D17" s="173"/>
      <c r="E17" s="173"/>
      <c r="F17" s="173"/>
      <c r="G17" s="174"/>
      <c r="H17" s="168">
        <f>SUM(D17:G17)</f>
        <v>0</v>
      </c>
      <c r="I17" s="176">
        <f>C17+H17</f>
        <v>0</v>
      </c>
      <c r="J17" s="767"/>
    </row>
    <row r="18" spans="1:10" ht="15.95" customHeight="1" thickBot="1">
      <c r="A18" s="780" t="s">
        <v>218</v>
      </c>
      <c r="B18" s="781"/>
      <c r="C18" s="38">
        <f t="shared" ref="C18:I18" si="3">SUM(C16:C17)</f>
        <v>0</v>
      </c>
      <c r="D18" s="38">
        <f t="shared" si="3"/>
        <v>0</v>
      </c>
      <c r="E18" s="38">
        <f t="shared" si="3"/>
        <v>0</v>
      </c>
      <c r="F18" s="38">
        <f t="shared" si="3"/>
        <v>0</v>
      </c>
      <c r="G18" s="175">
        <f t="shared" si="3"/>
        <v>0</v>
      </c>
      <c r="H18" s="175">
        <f t="shared" si="3"/>
        <v>0</v>
      </c>
      <c r="I18" s="39">
        <f t="shared" si="3"/>
        <v>0</v>
      </c>
      <c r="J18" s="767"/>
    </row>
    <row r="19" spans="1:10" ht="18" customHeight="1" thickBot="1">
      <c r="A19" s="782" t="s">
        <v>219</v>
      </c>
      <c r="B19" s="783"/>
      <c r="C19" s="177">
        <f t="shared" ref="C19:I19" si="4">C14+C18</f>
        <v>0</v>
      </c>
      <c r="D19" s="177">
        <f t="shared" si="4"/>
        <v>0</v>
      </c>
      <c r="E19" s="177">
        <f t="shared" si="4"/>
        <v>0</v>
      </c>
      <c r="F19" s="177">
        <f t="shared" si="4"/>
        <v>0</v>
      </c>
      <c r="G19" s="177">
        <f t="shared" si="4"/>
        <v>0</v>
      </c>
      <c r="H19" s="177">
        <f t="shared" si="4"/>
        <v>0</v>
      </c>
      <c r="I19" s="39">
        <f t="shared" si="4"/>
        <v>0</v>
      </c>
      <c r="J19" s="767"/>
    </row>
  </sheetData>
  <sheetProtection sheet="1" objects="1" scenarios="1"/>
  <mergeCells count="13">
    <mergeCell ref="A15:I15"/>
    <mergeCell ref="A18:B18"/>
    <mergeCell ref="J1:J19"/>
    <mergeCell ref="A19:B19"/>
    <mergeCell ref="A1:I1"/>
    <mergeCell ref="H2:I2"/>
    <mergeCell ref="A3:A4"/>
    <mergeCell ref="B3:B4"/>
    <mergeCell ref="C3:C4"/>
    <mergeCell ref="D3:H3"/>
    <mergeCell ref="I3:I4"/>
    <mergeCell ref="A6:I6"/>
    <mergeCell ref="A14:B14"/>
  </mergeCells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92D050"/>
  </sheetPr>
  <dimension ref="A1:D30"/>
  <sheetViews>
    <sheetView zoomScale="175" zoomScaleNormal="175" workbookViewId="0">
      <selection activeCell="G10" sqref="G10"/>
    </sheetView>
  </sheetViews>
  <sheetFormatPr defaultRowHeight="12.75"/>
  <cols>
    <col min="1" max="1" width="5.83203125" style="191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20" customFormat="1" ht="15.75" thickBot="1">
      <c r="A1" s="139"/>
      <c r="D1" s="140" t="str">
        <f>'3. tájékoztató tábla'!H1</f>
        <v>Forintban!</v>
      </c>
    </row>
    <row r="2" spans="1:4" s="21" customFormat="1" ht="48" customHeight="1" thickBot="1">
      <c r="A2" s="178" t="s">
        <v>5</v>
      </c>
      <c r="B2" s="162" t="s">
        <v>6</v>
      </c>
      <c r="C2" s="162" t="s">
        <v>220</v>
      </c>
      <c r="D2" s="179" t="s">
        <v>221</v>
      </c>
    </row>
    <row r="3" spans="1:4" s="21" customFormat="1" ht="14.1" customHeight="1" thickBot="1">
      <c r="A3" s="180" t="s">
        <v>409</v>
      </c>
      <c r="B3" s="181" t="s">
        <v>410</v>
      </c>
      <c r="C3" s="181" t="s">
        <v>411</v>
      </c>
      <c r="D3" s="182" t="s">
        <v>412</v>
      </c>
    </row>
    <row r="4" spans="1:4" ht="18" customHeight="1">
      <c r="A4" s="183" t="s">
        <v>7</v>
      </c>
      <c r="B4" s="184" t="s">
        <v>222</v>
      </c>
      <c r="C4" s="667"/>
      <c r="D4" s="668"/>
    </row>
    <row r="5" spans="1:4" ht="18" customHeight="1">
      <c r="A5" s="185" t="s">
        <v>8</v>
      </c>
      <c r="B5" s="186" t="s">
        <v>223</v>
      </c>
      <c r="C5" s="669"/>
      <c r="D5" s="670"/>
    </row>
    <row r="6" spans="1:4" ht="18" customHeight="1">
      <c r="A6" s="185" t="s">
        <v>9</v>
      </c>
      <c r="B6" s="186" t="s">
        <v>224</v>
      </c>
      <c r="C6" s="669"/>
      <c r="D6" s="670"/>
    </row>
    <row r="7" spans="1:4" ht="18" customHeight="1">
      <c r="A7" s="185" t="s">
        <v>10</v>
      </c>
      <c r="B7" s="186" t="s">
        <v>225</v>
      </c>
      <c r="C7" s="669"/>
      <c r="D7" s="670"/>
    </row>
    <row r="8" spans="1:4" ht="18" customHeight="1">
      <c r="A8" s="187" t="s">
        <v>11</v>
      </c>
      <c r="B8" s="186" t="s">
        <v>226</v>
      </c>
      <c r="C8" s="669"/>
      <c r="D8" s="670"/>
    </row>
    <row r="9" spans="1:4" ht="18" customHeight="1">
      <c r="A9" s="185" t="s">
        <v>12</v>
      </c>
      <c r="B9" s="186" t="s">
        <v>227</v>
      </c>
      <c r="C9" s="669"/>
      <c r="D9" s="670"/>
    </row>
    <row r="10" spans="1:4" ht="18" customHeight="1">
      <c r="A10" s="187" t="s">
        <v>13</v>
      </c>
      <c r="B10" s="188" t="s">
        <v>228</v>
      </c>
      <c r="C10" s="669"/>
      <c r="D10" s="670"/>
    </row>
    <row r="11" spans="1:4" ht="18" customHeight="1">
      <c r="A11" s="187" t="s">
        <v>14</v>
      </c>
      <c r="B11" s="188" t="s">
        <v>229</v>
      </c>
      <c r="C11" s="669"/>
      <c r="D11" s="670"/>
    </row>
    <row r="12" spans="1:4" ht="18" customHeight="1">
      <c r="A12" s="185" t="s">
        <v>15</v>
      </c>
      <c r="B12" s="188" t="s">
        <v>230</v>
      </c>
      <c r="C12" s="669"/>
      <c r="D12" s="670"/>
    </row>
    <row r="13" spans="1:4" ht="18" customHeight="1">
      <c r="A13" s="187" t="s">
        <v>16</v>
      </c>
      <c r="B13" s="188" t="s">
        <v>231</v>
      </c>
      <c r="C13" s="669"/>
      <c r="D13" s="670"/>
    </row>
    <row r="14" spans="1:4" ht="22.5">
      <c r="A14" s="185" t="s">
        <v>17</v>
      </c>
      <c r="B14" s="188" t="s">
        <v>232</v>
      </c>
      <c r="C14" s="669"/>
      <c r="D14" s="670"/>
    </row>
    <row r="15" spans="1:4" ht="18" customHeight="1">
      <c r="A15" s="187" t="s">
        <v>18</v>
      </c>
      <c r="B15" s="186" t="s">
        <v>233</v>
      </c>
      <c r="C15" s="669"/>
      <c r="D15" s="670"/>
    </row>
    <row r="16" spans="1:4" ht="18" customHeight="1">
      <c r="A16" s="185" t="s">
        <v>19</v>
      </c>
      <c r="B16" s="186" t="s">
        <v>234</v>
      </c>
      <c r="C16" s="669"/>
      <c r="D16" s="670"/>
    </row>
    <row r="17" spans="1:4" ht="18" customHeight="1">
      <c r="A17" s="187" t="s">
        <v>20</v>
      </c>
      <c r="B17" s="186" t="s">
        <v>235</v>
      </c>
      <c r="C17" s="669"/>
      <c r="D17" s="670"/>
    </row>
    <row r="18" spans="1:4" ht="18" customHeight="1">
      <c r="A18" s="185" t="s">
        <v>21</v>
      </c>
      <c r="B18" s="186" t="s">
        <v>236</v>
      </c>
      <c r="C18" s="669"/>
      <c r="D18" s="670"/>
    </row>
    <row r="19" spans="1:4" ht="18" customHeight="1">
      <c r="A19" s="187" t="s">
        <v>22</v>
      </c>
      <c r="B19" s="186" t="s">
        <v>237</v>
      </c>
      <c r="C19" s="669"/>
      <c r="D19" s="670"/>
    </row>
    <row r="20" spans="1:4" ht="18" customHeight="1">
      <c r="A20" s="185" t="s">
        <v>23</v>
      </c>
      <c r="B20" s="166"/>
      <c r="C20" s="669"/>
      <c r="D20" s="670"/>
    </row>
    <row r="21" spans="1:4" ht="18" customHeight="1">
      <c r="A21" s="187" t="s">
        <v>24</v>
      </c>
      <c r="B21" s="166"/>
      <c r="C21" s="669"/>
      <c r="D21" s="670"/>
    </row>
    <row r="22" spans="1:4" ht="18" customHeight="1">
      <c r="A22" s="185" t="s">
        <v>25</v>
      </c>
      <c r="B22" s="166"/>
      <c r="C22" s="669"/>
      <c r="D22" s="670"/>
    </row>
    <row r="23" spans="1:4" ht="18" customHeight="1">
      <c r="A23" s="187" t="s">
        <v>26</v>
      </c>
      <c r="B23" s="166"/>
      <c r="C23" s="669"/>
      <c r="D23" s="670"/>
    </row>
    <row r="24" spans="1:4" ht="18" customHeight="1">
      <c r="A24" s="185" t="s">
        <v>27</v>
      </c>
      <c r="B24" s="166"/>
      <c r="C24" s="669"/>
      <c r="D24" s="670"/>
    </row>
    <row r="25" spans="1:4" ht="18" customHeight="1">
      <c r="A25" s="187" t="s">
        <v>28</v>
      </c>
      <c r="B25" s="166"/>
      <c r="C25" s="669"/>
      <c r="D25" s="670"/>
    </row>
    <row r="26" spans="1:4" ht="18" customHeight="1">
      <c r="A26" s="185" t="s">
        <v>29</v>
      </c>
      <c r="B26" s="166"/>
      <c r="C26" s="669"/>
      <c r="D26" s="670"/>
    </row>
    <row r="27" spans="1:4" ht="18" customHeight="1">
      <c r="A27" s="187" t="s">
        <v>30</v>
      </c>
      <c r="B27" s="166"/>
      <c r="C27" s="669"/>
      <c r="D27" s="670"/>
    </row>
    <row r="28" spans="1:4" ht="18" customHeight="1" thickBot="1">
      <c r="A28" s="189" t="s">
        <v>31</v>
      </c>
      <c r="B28" s="172"/>
      <c r="C28" s="671"/>
      <c r="D28" s="672"/>
    </row>
    <row r="29" spans="1:4" ht="18" customHeight="1" thickBot="1">
      <c r="A29" s="280" t="s">
        <v>32</v>
      </c>
      <c r="B29" s="281" t="s">
        <v>40</v>
      </c>
      <c r="C29" s="673">
        <f>+C4+C5+C6+C7+C8+C15+C16+C17+C18+C19+C20+C21+C22+C23+C24+C25+C26+C27+C28</f>
        <v>0</v>
      </c>
      <c r="D29" s="674">
        <f>+D4+D5+D6+D7+D8+D15+D16+D17+D18+D19+D20+D21+D22+D23+D24+D25+D26+D27+D28</f>
        <v>0</v>
      </c>
    </row>
    <row r="30" spans="1:4" ht="25.5" customHeight="1">
      <c r="A30" s="190"/>
      <c r="B30" s="800" t="s">
        <v>238</v>
      </c>
      <c r="C30" s="800"/>
      <c r="D30" s="800"/>
    </row>
  </sheetData>
  <sheetProtection sheet="1" objects="1" scenarios="1"/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......../2018. (........)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view="pageLayout" zoomScaleNormal="115" workbookViewId="0">
      <selection activeCell="E7" sqref="E7"/>
    </sheetView>
  </sheetViews>
  <sheetFormatPr defaultRowHeight="12.75"/>
  <cols>
    <col min="1" max="1" width="6.6640625" style="8" customWidth="1"/>
    <col min="2" max="2" width="32.8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>
      <c r="C1" s="192"/>
      <c r="D1" s="192"/>
      <c r="E1" s="192" t="str">
        <f>'5. tájékoztató tábla'!D1</f>
        <v>Forintban!</v>
      </c>
    </row>
    <row r="2" spans="1:5" ht="42.75" customHeight="1" thickBot="1">
      <c r="A2" s="193" t="s">
        <v>58</v>
      </c>
      <c r="B2" s="194" t="s">
        <v>239</v>
      </c>
      <c r="C2" s="194" t="s">
        <v>240</v>
      </c>
      <c r="D2" s="195" t="s">
        <v>241</v>
      </c>
      <c r="E2" s="196" t="s">
        <v>242</v>
      </c>
    </row>
    <row r="3" spans="1:5" ht="15.95" customHeight="1">
      <c r="A3" s="197" t="s">
        <v>7</v>
      </c>
      <c r="B3" s="198" t="s">
        <v>757</v>
      </c>
      <c r="C3" s="198" t="s">
        <v>758</v>
      </c>
      <c r="D3" s="199">
        <v>368523</v>
      </c>
      <c r="E3" s="200">
        <v>368523</v>
      </c>
    </row>
    <row r="4" spans="1:5" ht="15.95" customHeight="1">
      <c r="A4" s="201" t="s">
        <v>8</v>
      </c>
      <c r="B4" s="202" t="s">
        <v>759</v>
      </c>
      <c r="C4" s="202"/>
      <c r="D4" s="203">
        <v>100000</v>
      </c>
      <c r="E4" s="204">
        <v>100000</v>
      </c>
    </row>
    <row r="5" spans="1:5" ht="15.95" customHeight="1">
      <c r="A5" s="201" t="s">
        <v>9</v>
      </c>
      <c r="B5" s="202" t="s">
        <v>760</v>
      </c>
      <c r="C5" s="202"/>
      <c r="D5" s="203">
        <v>5000</v>
      </c>
      <c r="E5" s="204">
        <v>5000</v>
      </c>
    </row>
    <row r="6" spans="1:5" ht="15.95" customHeight="1">
      <c r="A6" s="201" t="s">
        <v>10</v>
      </c>
      <c r="B6" s="202" t="s">
        <v>761</v>
      </c>
      <c r="C6" s="202"/>
      <c r="D6" s="203">
        <v>201115</v>
      </c>
      <c r="E6" s="204">
        <v>201115</v>
      </c>
    </row>
    <row r="7" spans="1:5" ht="15.95" customHeight="1">
      <c r="A7" s="201" t="s">
        <v>11</v>
      </c>
      <c r="B7" s="202"/>
      <c r="C7" s="202"/>
      <c r="D7" s="203"/>
      <c r="E7" s="204"/>
    </row>
    <row r="8" spans="1:5" ht="15.95" customHeight="1">
      <c r="A8" s="201" t="s">
        <v>12</v>
      </c>
      <c r="B8" s="202"/>
      <c r="C8" s="202"/>
      <c r="D8" s="203"/>
      <c r="E8" s="204"/>
    </row>
    <row r="9" spans="1:5" ht="15.95" customHeight="1">
      <c r="A9" s="201" t="s">
        <v>13</v>
      </c>
      <c r="B9" s="202"/>
      <c r="C9" s="202"/>
      <c r="D9" s="203"/>
      <c r="E9" s="204"/>
    </row>
    <row r="10" spans="1:5" ht="15.95" customHeight="1">
      <c r="A10" s="201" t="s">
        <v>14</v>
      </c>
      <c r="B10" s="202"/>
      <c r="C10" s="202"/>
      <c r="D10" s="203"/>
      <c r="E10" s="204"/>
    </row>
    <row r="11" spans="1:5" ht="15.95" customHeight="1">
      <c r="A11" s="201" t="s">
        <v>15</v>
      </c>
      <c r="B11" s="202"/>
      <c r="C11" s="202"/>
      <c r="D11" s="203"/>
      <c r="E11" s="204"/>
    </row>
    <row r="12" spans="1:5" ht="15.95" customHeight="1">
      <c r="A12" s="201" t="s">
        <v>16</v>
      </c>
      <c r="B12" s="202"/>
      <c r="C12" s="202"/>
      <c r="D12" s="203"/>
      <c r="E12" s="204"/>
    </row>
    <row r="13" spans="1:5" ht="15.95" customHeight="1">
      <c r="A13" s="201" t="s">
        <v>17</v>
      </c>
      <c r="B13" s="202"/>
      <c r="C13" s="202"/>
      <c r="D13" s="203"/>
      <c r="E13" s="204"/>
    </row>
    <row r="14" spans="1:5" ht="15.95" customHeight="1">
      <c r="A14" s="201" t="s">
        <v>18</v>
      </c>
      <c r="B14" s="202"/>
      <c r="C14" s="202"/>
      <c r="D14" s="203"/>
      <c r="E14" s="204"/>
    </row>
    <row r="15" spans="1:5" ht="15.95" customHeight="1">
      <c r="A15" s="201" t="s">
        <v>19</v>
      </c>
      <c r="B15" s="202"/>
      <c r="C15" s="202"/>
      <c r="D15" s="203"/>
      <c r="E15" s="204"/>
    </row>
    <row r="16" spans="1:5" ht="15.95" customHeight="1">
      <c r="A16" s="201" t="s">
        <v>20</v>
      </c>
      <c r="B16" s="202"/>
      <c r="C16" s="202"/>
      <c r="D16" s="203"/>
      <c r="E16" s="204"/>
    </row>
    <row r="17" spans="1:5" ht="15.95" customHeight="1">
      <c r="A17" s="201" t="s">
        <v>21</v>
      </c>
      <c r="B17" s="202"/>
      <c r="C17" s="202"/>
      <c r="D17" s="203"/>
      <c r="E17" s="204"/>
    </row>
    <row r="18" spans="1:5" ht="15.95" customHeight="1">
      <c r="A18" s="201" t="s">
        <v>22</v>
      </c>
      <c r="B18" s="202"/>
      <c r="C18" s="202"/>
      <c r="D18" s="203"/>
      <c r="E18" s="204"/>
    </row>
    <row r="19" spans="1:5" ht="15.95" customHeight="1">
      <c r="A19" s="201" t="s">
        <v>23</v>
      </c>
      <c r="B19" s="202"/>
      <c r="C19" s="202"/>
      <c r="D19" s="203"/>
      <c r="E19" s="204"/>
    </row>
    <row r="20" spans="1:5" ht="15.95" customHeight="1">
      <c r="A20" s="201" t="s">
        <v>24</v>
      </c>
      <c r="B20" s="202"/>
      <c r="C20" s="202"/>
      <c r="D20" s="203"/>
      <c r="E20" s="204"/>
    </row>
    <row r="21" spans="1:5" ht="15.95" customHeight="1">
      <c r="A21" s="201" t="s">
        <v>25</v>
      </c>
      <c r="B21" s="202"/>
      <c r="C21" s="202"/>
      <c r="D21" s="203"/>
      <c r="E21" s="204"/>
    </row>
    <row r="22" spans="1:5" ht="15.95" customHeight="1">
      <c r="A22" s="201" t="s">
        <v>26</v>
      </c>
      <c r="B22" s="202"/>
      <c r="C22" s="202"/>
      <c r="D22" s="203"/>
      <c r="E22" s="204"/>
    </row>
    <row r="23" spans="1:5" ht="15.95" customHeight="1">
      <c r="A23" s="201" t="s">
        <v>27</v>
      </c>
      <c r="B23" s="202"/>
      <c r="C23" s="202"/>
      <c r="D23" s="203"/>
      <c r="E23" s="204"/>
    </row>
    <row r="24" spans="1:5" ht="15.95" customHeight="1">
      <c r="A24" s="201" t="s">
        <v>28</v>
      </c>
      <c r="B24" s="202"/>
      <c r="C24" s="202"/>
      <c r="D24" s="203"/>
      <c r="E24" s="204"/>
    </row>
    <row r="25" spans="1:5" ht="15.95" customHeight="1">
      <c r="A25" s="201" t="s">
        <v>29</v>
      </c>
      <c r="B25" s="202"/>
      <c r="C25" s="202"/>
      <c r="D25" s="203"/>
      <c r="E25" s="204"/>
    </row>
    <row r="26" spans="1:5" ht="15.95" customHeight="1">
      <c r="A26" s="201" t="s">
        <v>30</v>
      </c>
      <c r="B26" s="202"/>
      <c r="C26" s="202"/>
      <c r="D26" s="203"/>
      <c r="E26" s="204"/>
    </row>
    <row r="27" spans="1:5" ht="15.95" customHeight="1">
      <c r="A27" s="201" t="s">
        <v>31</v>
      </c>
      <c r="B27" s="202"/>
      <c r="C27" s="202"/>
      <c r="D27" s="203"/>
      <c r="E27" s="204"/>
    </row>
    <row r="28" spans="1:5" ht="15.95" customHeight="1">
      <c r="A28" s="201" t="s">
        <v>32</v>
      </c>
      <c r="B28" s="202"/>
      <c r="C28" s="202"/>
      <c r="D28" s="203"/>
      <c r="E28" s="204"/>
    </row>
    <row r="29" spans="1:5" ht="15.95" customHeight="1">
      <c r="A29" s="201" t="s">
        <v>33</v>
      </c>
      <c r="B29" s="202"/>
      <c r="C29" s="202"/>
      <c r="D29" s="203"/>
      <c r="E29" s="204"/>
    </row>
    <row r="30" spans="1:5" ht="15.95" customHeight="1">
      <c r="A30" s="201" t="s">
        <v>34</v>
      </c>
      <c r="B30" s="202"/>
      <c r="C30" s="202"/>
      <c r="D30" s="203"/>
      <c r="E30" s="204"/>
    </row>
    <row r="31" spans="1:5" ht="15.95" customHeight="1">
      <c r="A31" s="201" t="s">
        <v>35</v>
      </c>
      <c r="B31" s="202"/>
      <c r="C31" s="202"/>
      <c r="D31" s="203"/>
      <c r="E31" s="204"/>
    </row>
    <row r="32" spans="1:5" ht="15.95" customHeight="1">
      <c r="A32" s="201" t="s">
        <v>90</v>
      </c>
      <c r="B32" s="202"/>
      <c r="C32" s="202"/>
      <c r="D32" s="203"/>
      <c r="E32" s="204"/>
    </row>
    <row r="33" spans="1:5" ht="15.95" customHeight="1">
      <c r="A33" s="201" t="s">
        <v>183</v>
      </c>
      <c r="B33" s="202"/>
      <c r="C33" s="202"/>
      <c r="D33" s="203"/>
      <c r="E33" s="204"/>
    </row>
    <row r="34" spans="1:5" ht="15.95" customHeight="1">
      <c r="A34" s="201" t="s">
        <v>243</v>
      </c>
      <c r="B34" s="202"/>
      <c r="C34" s="202"/>
      <c r="D34" s="203"/>
      <c r="E34" s="204"/>
    </row>
    <row r="35" spans="1:5" ht="15.95" customHeight="1" thickBot="1">
      <c r="A35" s="205" t="s">
        <v>244</v>
      </c>
      <c r="B35" s="206"/>
      <c r="C35" s="206"/>
      <c r="D35" s="207"/>
      <c r="E35" s="208"/>
    </row>
    <row r="36" spans="1:5" ht="15.95" customHeight="1" thickBot="1">
      <c r="A36" s="801" t="s">
        <v>40</v>
      </c>
      <c r="B36" s="802"/>
      <c r="C36" s="209"/>
      <c r="D36" s="210">
        <f>SUM(D3:D35)</f>
        <v>674638</v>
      </c>
      <c r="E36" s="211">
        <f>SUM(E3:E35)</f>
        <v>674638</v>
      </c>
    </row>
  </sheetData>
  <sheetProtection sheet="1" objects="1" scenarios="1"/>
  <mergeCells count="1"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2017. évi céljelleggel juttatott támogatások felhasználásáról&amp;R&amp;"Times New Roman CE,Félkövér dőlt"&amp;11 6. tájékoztató tábla a 5/2018. (V.31.)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A1:E73"/>
  <sheetViews>
    <sheetView view="pageLayout" zoomScaleNormal="130" zoomScaleSheetLayoutView="120" workbookViewId="0">
      <selection activeCell="F12" sqref="F12"/>
    </sheetView>
  </sheetViews>
  <sheetFormatPr defaultColWidth="12" defaultRowHeight="15.75"/>
  <cols>
    <col min="1" max="1" width="67.1640625" style="596" customWidth="1"/>
    <col min="2" max="2" width="6.1640625" style="597" customWidth="1"/>
    <col min="3" max="4" width="12.1640625" style="596" customWidth="1"/>
    <col min="5" max="5" width="12.1640625" style="612" customWidth="1"/>
    <col min="6" max="16384" width="12" style="596"/>
  </cols>
  <sheetData>
    <row r="1" spans="1:5" ht="49.5" customHeight="1">
      <c r="A1" s="804" t="str">
        <f>+CONCATENATE("VAGYONKIMUTATÁS",CHAR(10),"a könyvviteli mérlegben értékkel szereplő eszközökről",CHAR(10),LEFT(ÖSSZEFÜGGÉSEK!A4,4),".")</f>
        <v>VAGYONKIMUTATÁS
a könyvviteli mérlegben értékkel szereplő eszközökről
2017.</v>
      </c>
      <c r="B1" s="805"/>
      <c r="C1" s="805"/>
      <c r="D1" s="805"/>
      <c r="E1" s="805"/>
    </row>
    <row r="2" spans="1:5" ht="16.5" thickBot="1">
      <c r="C2" s="806" t="str">
        <f>'6. tájékoztató tábla'!E1</f>
        <v>Forintban!</v>
      </c>
      <c r="D2" s="806"/>
      <c r="E2" s="806"/>
    </row>
    <row r="3" spans="1:5" ht="15.75" customHeight="1">
      <c r="A3" s="807" t="s">
        <v>245</v>
      </c>
      <c r="B3" s="810" t="s">
        <v>246</v>
      </c>
      <c r="C3" s="813" t="s">
        <v>247</v>
      </c>
      <c r="D3" s="813" t="s">
        <v>248</v>
      </c>
      <c r="E3" s="815" t="s">
        <v>249</v>
      </c>
    </row>
    <row r="4" spans="1:5" ht="11.25" customHeight="1">
      <c r="A4" s="808"/>
      <c r="B4" s="811"/>
      <c r="C4" s="814"/>
      <c r="D4" s="814"/>
      <c r="E4" s="816"/>
    </row>
    <row r="5" spans="1:5">
      <c r="A5" s="809"/>
      <c r="B5" s="812"/>
      <c r="C5" s="817" t="s">
        <v>250</v>
      </c>
      <c r="D5" s="817"/>
      <c r="E5" s="818"/>
    </row>
    <row r="6" spans="1:5" s="601" customFormat="1" ht="16.5" thickBot="1">
      <c r="A6" s="598" t="s">
        <v>648</v>
      </c>
      <c r="B6" s="599" t="s">
        <v>410</v>
      </c>
      <c r="C6" s="599" t="s">
        <v>411</v>
      </c>
      <c r="D6" s="599" t="s">
        <v>412</v>
      </c>
      <c r="E6" s="600" t="s">
        <v>413</v>
      </c>
    </row>
    <row r="7" spans="1:5" s="604" customFormat="1">
      <c r="A7" s="602" t="s">
        <v>586</v>
      </c>
      <c r="B7" s="603" t="s">
        <v>251</v>
      </c>
      <c r="C7" s="675"/>
      <c r="D7" s="675">
        <v>1036950</v>
      </c>
      <c r="E7" s="676"/>
    </row>
    <row r="8" spans="1:5" s="604" customFormat="1">
      <c r="A8" s="605" t="s">
        <v>587</v>
      </c>
      <c r="B8" s="224" t="s">
        <v>252</v>
      </c>
      <c r="C8" s="677">
        <f>+C9+C14+C19+C24+C29</f>
        <v>0</v>
      </c>
      <c r="D8" s="677">
        <f>+D9+D14+D19+D24+D29</f>
        <v>58795482</v>
      </c>
      <c r="E8" s="678">
        <f>+E9+E14+E19+E24+E29</f>
        <v>163857392</v>
      </c>
    </row>
    <row r="9" spans="1:5" s="604" customFormat="1">
      <c r="A9" s="605" t="s">
        <v>588</v>
      </c>
      <c r="B9" s="224" t="s">
        <v>253</v>
      </c>
      <c r="C9" s="677">
        <f>+C10+C11+C12+C13</f>
        <v>0</v>
      </c>
      <c r="D9" s="677">
        <f>+D10+D11+D12+D13</f>
        <v>55968781</v>
      </c>
      <c r="E9" s="678">
        <f>+E10+E11+E12+E13</f>
        <v>163857392</v>
      </c>
    </row>
    <row r="10" spans="1:5" s="604" customFormat="1">
      <c r="A10" s="606" t="s">
        <v>589</v>
      </c>
      <c r="B10" s="224" t="s">
        <v>254</v>
      </c>
      <c r="C10" s="679"/>
      <c r="D10" s="679">
        <v>30512390</v>
      </c>
      <c r="E10" s="680">
        <v>73793906</v>
      </c>
    </row>
    <row r="11" spans="1:5" s="604" customFormat="1" ht="26.25" customHeight="1">
      <c r="A11" s="606" t="s">
        <v>590</v>
      </c>
      <c r="B11" s="224" t="s">
        <v>255</v>
      </c>
      <c r="C11" s="681"/>
      <c r="D11" s="681"/>
      <c r="E11" s="682"/>
    </row>
    <row r="12" spans="1:5" s="604" customFormat="1" ht="22.5">
      <c r="A12" s="606" t="s">
        <v>591</v>
      </c>
      <c r="B12" s="224" t="s">
        <v>256</v>
      </c>
      <c r="C12" s="681"/>
      <c r="D12" s="681">
        <v>13835150</v>
      </c>
      <c r="E12" s="682">
        <v>76168125</v>
      </c>
    </row>
    <row r="13" spans="1:5" s="604" customFormat="1">
      <c r="A13" s="606" t="s">
        <v>592</v>
      </c>
      <c r="B13" s="224" t="s">
        <v>257</v>
      </c>
      <c r="C13" s="681"/>
      <c r="D13" s="681">
        <v>11621241</v>
      </c>
      <c r="E13" s="682">
        <v>13895361</v>
      </c>
    </row>
    <row r="14" spans="1:5" s="604" customFormat="1">
      <c r="A14" s="605" t="s">
        <v>593</v>
      </c>
      <c r="B14" s="224" t="s">
        <v>258</v>
      </c>
      <c r="C14" s="683">
        <f>+C15+C16+C17+C18</f>
        <v>0</v>
      </c>
      <c r="D14" s="683">
        <f>+D15+D16+D17+D18</f>
        <v>2526701</v>
      </c>
      <c r="E14" s="684">
        <f>+E15+E16+E17+E18</f>
        <v>0</v>
      </c>
    </row>
    <row r="15" spans="1:5" s="604" customFormat="1">
      <c r="A15" s="606" t="s">
        <v>594</v>
      </c>
      <c r="B15" s="224" t="s">
        <v>259</v>
      </c>
      <c r="C15" s="681"/>
      <c r="D15" s="681"/>
      <c r="E15" s="682"/>
    </row>
    <row r="16" spans="1:5" s="604" customFormat="1" ht="22.5">
      <c r="A16" s="606" t="s">
        <v>595</v>
      </c>
      <c r="B16" s="224" t="s">
        <v>16</v>
      </c>
      <c r="C16" s="681"/>
      <c r="D16" s="681"/>
      <c r="E16" s="682"/>
    </row>
    <row r="17" spans="1:5" s="604" customFormat="1">
      <c r="A17" s="606" t="s">
        <v>596</v>
      </c>
      <c r="B17" s="224" t="s">
        <v>17</v>
      </c>
      <c r="C17" s="681"/>
      <c r="D17" s="681"/>
      <c r="E17" s="682"/>
    </row>
    <row r="18" spans="1:5" s="604" customFormat="1">
      <c r="A18" s="606" t="s">
        <v>597</v>
      </c>
      <c r="B18" s="224" t="s">
        <v>18</v>
      </c>
      <c r="C18" s="681"/>
      <c r="D18" s="681">
        <v>2526701</v>
      </c>
      <c r="E18" s="682"/>
    </row>
    <row r="19" spans="1:5" s="604" customFormat="1">
      <c r="A19" s="605" t="s">
        <v>598</v>
      </c>
      <c r="B19" s="224" t="s">
        <v>19</v>
      </c>
      <c r="C19" s="683">
        <f>+C20+C21+C22+C23</f>
        <v>0</v>
      </c>
      <c r="D19" s="683">
        <f>+D20+D21+D22+D23</f>
        <v>0</v>
      </c>
      <c r="E19" s="684">
        <f>+E20+E21+E22+E23</f>
        <v>0</v>
      </c>
    </row>
    <row r="20" spans="1:5" s="604" customFormat="1">
      <c r="A20" s="606" t="s">
        <v>599</v>
      </c>
      <c r="B20" s="224" t="s">
        <v>20</v>
      </c>
      <c r="C20" s="681"/>
      <c r="D20" s="681"/>
      <c r="E20" s="682"/>
    </row>
    <row r="21" spans="1:5" s="604" customFormat="1">
      <c r="A21" s="606" t="s">
        <v>600</v>
      </c>
      <c r="B21" s="224" t="s">
        <v>21</v>
      </c>
      <c r="C21" s="681"/>
      <c r="D21" s="681"/>
      <c r="E21" s="682"/>
    </row>
    <row r="22" spans="1:5" s="604" customFormat="1">
      <c r="A22" s="606" t="s">
        <v>601</v>
      </c>
      <c r="B22" s="224" t="s">
        <v>22</v>
      </c>
      <c r="C22" s="681"/>
      <c r="D22" s="681"/>
      <c r="E22" s="682"/>
    </row>
    <row r="23" spans="1:5" s="604" customFormat="1">
      <c r="A23" s="606" t="s">
        <v>602</v>
      </c>
      <c r="B23" s="224" t="s">
        <v>23</v>
      </c>
      <c r="C23" s="681"/>
      <c r="D23" s="681"/>
      <c r="E23" s="682"/>
    </row>
    <row r="24" spans="1:5" s="604" customFormat="1">
      <c r="A24" s="605" t="s">
        <v>603</v>
      </c>
      <c r="B24" s="224" t="s">
        <v>24</v>
      </c>
      <c r="C24" s="683">
        <f>+C25+C26+C27+C28</f>
        <v>0</v>
      </c>
      <c r="D24" s="683">
        <f>+D25+D26+D27+D28</f>
        <v>300000</v>
      </c>
      <c r="E24" s="684">
        <f>+E25+E26+E27+E28</f>
        <v>0</v>
      </c>
    </row>
    <row r="25" spans="1:5" s="604" customFormat="1">
      <c r="A25" s="606" t="s">
        <v>604</v>
      </c>
      <c r="B25" s="224" t="s">
        <v>25</v>
      </c>
      <c r="C25" s="681"/>
      <c r="D25" s="681"/>
      <c r="E25" s="682"/>
    </row>
    <row r="26" spans="1:5" s="604" customFormat="1">
      <c r="A26" s="606" t="s">
        <v>605</v>
      </c>
      <c r="B26" s="224" t="s">
        <v>26</v>
      </c>
      <c r="C26" s="681"/>
      <c r="D26" s="681"/>
      <c r="E26" s="682"/>
    </row>
    <row r="27" spans="1:5" s="604" customFormat="1">
      <c r="A27" s="606" t="s">
        <v>606</v>
      </c>
      <c r="B27" s="224" t="s">
        <v>27</v>
      </c>
      <c r="C27" s="681"/>
      <c r="D27" s="681">
        <v>300000</v>
      </c>
      <c r="E27" s="682"/>
    </row>
    <row r="28" spans="1:5" s="604" customFormat="1">
      <c r="A28" s="606" t="s">
        <v>607</v>
      </c>
      <c r="B28" s="224" t="s">
        <v>28</v>
      </c>
      <c r="C28" s="681"/>
      <c r="D28" s="681"/>
      <c r="E28" s="682"/>
    </row>
    <row r="29" spans="1:5" s="604" customFormat="1">
      <c r="A29" s="605" t="s">
        <v>608</v>
      </c>
      <c r="B29" s="224" t="s">
        <v>29</v>
      </c>
      <c r="C29" s="683">
        <f>+C30+C31+C32+C33</f>
        <v>0</v>
      </c>
      <c r="D29" s="683">
        <f>+D30+D31+D32+D33</f>
        <v>0</v>
      </c>
      <c r="E29" s="684">
        <f>+E30+E31+E32+E33</f>
        <v>0</v>
      </c>
    </row>
    <row r="30" spans="1:5" s="604" customFormat="1">
      <c r="A30" s="606" t="s">
        <v>609</v>
      </c>
      <c r="B30" s="224" t="s">
        <v>30</v>
      </c>
      <c r="C30" s="681"/>
      <c r="D30" s="681"/>
      <c r="E30" s="682"/>
    </row>
    <row r="31" spans="1:5" s="604" customFormat="1" ht="22.5">
      <c r="A31" s="606" t="s">
        <v>610</v>
      </c>
      <c r="B31" s="224" t="s">
        <v>31</v>
      </c>
      <c r="C31" s="681"/>
      <c r="D31" s="681"/>
      <c r="E31" s="682"/>
    </row>
    <row r="32" spans="1:5" s="604" customFormat="1">
      <c r="A32" s="606" t="s">
        <v>611</v>
      </c>
      <c r="B32" s="224" t="s">
        <v>32</v>
      </c>
      <c r="C32" s="681"/>
      <c r="D32" s="681"/>
      <c r="E32" s="682"/>
    </row>
    <row r="33" spans="1:5" s="604" customFormat="1">
      <c r="A33" s="606" t="s">
        <v>612</v>
      </c>
      <c r="B33" s="224" t="s">
        <v>33</v>
      </c>
      <c r="C33" s="681"/>
      <c r="D33" s="681"/>
      <c r="E33" s="682"/>
    </row>
    <row r="34" spans="1:5" s="604" customFormat="1">
      <c r="A34" s="605" t="s">
        <v>613</v>
      </c>
      <c r="B34" s="224" t="s">
        <v>34</v>
      </c>
      <c r="C34" s="683">
        <f>+C35+C40+C45</f>
        <v>0</v>
      </c>
      <c r="D34" s="683">
        <f>+D35+D40+D45</f>
        <v>20000</v>
      </c>
      <c r="E34" s="684">
        <f>+E35+E40+E45</f>
        <v>0</v>
      </c>
    </row>
    <row r="35" spans="1:5" s="604" customFormat="1">
      <c r="A35" s="605" t="s">
        <v>614</v>
      </c>
      <c r="B35" s="224" t="s">
        <v>35</v>
      </c>
      <c r="C35" s="683">
        <f>+C36+C37+C38+C39</f>
        <v>0</v>
      </c>
      <c r="D35" s="683">
        <f>+D36+D37+D38+D39</f>
        <v>20000</v>
      </c>
      <c r="E35" s="684">
        <f>+E36+E37+E38+E39</f>
        <v>0</v>
      </c>
    </row>
    <row r="36" spans="1:5" s="604" customFormat="1">
      <c r="A36" s="606" t="s">
        <v>615</v>
      </c>
      <c r="B36" s="224" t="s">
        <v>90</v>
      </c>
      <c r="C36" s="681"/>
      <c r="D36" s="681"/>
      <c r="E36" s="682"/>
    </row>
    <row r="37" spans="1:5" s="604" customFormat="1">
      <c r="A37" s="606" t="s">
        <v>616</v>
      </c>
      <c r="B37" s="224" t="s">
        <v>183</v>
      </c>
      <c r="C37" s="681"/>
      <c r="D37" s="681"/>
      <c r="E37" s="682"/>
    </row>
    <row r="38" spans="1:5" s="604" customFormat="1">
      <c r="A38" s="606" t="s">
        <v>617</v>
      </c>
      <c r="B38" s="224" t="s">
        <v>243</v>
      </c>
      <c r="C38" s="681"/>
      <c r="D38" s="681"/>
      <c r="E38" s="682"/>
    </row>
    <row r="39" spans="1:5" s="604" customFormat="1">
      <c r="A39" s="606" t="s">
        <v>618</v>
      </c>
      <c r="B39" s="224" t="s">
        <v>244</v>
      </c>
      <c r="C39" s="681"/>
      <c r="D39" s="681">
        <v>20000</v>
      </c>
      <c r="E39" s="682"/>
    </row>
    <row r="40" spans="1:5" s="604" customFormat="1">
      <c r="A40" s="605" t="s">
        <v>619</v>
      </c>
      <c r="B40" s="224" t="s">
        <v>260</v>
      </c>
      <c r="C40" s="683">
        <f>+C41+C42+C43+C44</f>
        <v>0</v>
      </c>
      <c r="D40" s="683">
        <f>+D41+D42+D43+D44</f>
        <v>0</v>
      </c>
      <c r="E40" s="684">
        <f>+E41+E42+E43+E44</f>
        <v>0</v>
      </c>
    </row>
    <row r="41" spans="1:5" s="604" customFormat="1">
      <c r="A41" s="606" t="s">
        <v>620</v>
      </c>
      <c r="B41" s="224" t="s">
        <v>261</v>
      </c>
      <c r="C41" s="681"/>
      <c r="D41" s="681"/>
      <c r="E41" s="682"/>
    </row>
    <row r="42" spans="1:5" s="604" customFormat="1" ht="22.5">
      <c r="A42" s="606" t="s">
        <v>621</v>
      </c>
      <c r="B42" s="224" t="s">
        <v>262</v>
      </c>
      <c r="C42" s="681"/>
      <c r="D42" s="681"/>
      <c r="E42" s="682"/>
    </row>
    <row r="43" spans="1:5" s="604" customFormat="1">
      <c r="A43" s="606" t="s">
        <v>622</v>
      </c>
      <c r="B43" s="224" t="s">
        <v>263</v>
      </c>
      <c r="C43" s="681"/>
      <c r="D43" s="681"/>
      <c r="E43" s="682"/>
    </row>
    <row r="44" spans="1:5" s="604" customFormat="1">
      <c r="A44" s="606" t="s">
        <v>623</v>
      </c>
      <c r="B44" s="224" t="s">
        <v>264</v>
      </c>
      <c r="C44" s="681"/>
      <c r="D44" s="681"/>
      <c r="E44" s="682"/>
    </row>
    <row r="45" spans="1:5" s="604" customFormat="1">
      <c r="A45" s="605" t="s">
        <v>624</v>
      </c>
      <c r="B45" s="224" t="s">
        <v>265</v>
      </c>
      <c r="C45" s="683">
        <f>+C46+C47+C48+C49</f>
        <v>0</v>
      </c>
      <c r="D45" s="683">
        <f>+D46+D47+D48+D49</f>
        <v>0</v>
      </c>
      <c r="E45" s="684">
        <f>+E46+E47+E48+E49</f>
        <v>0</v>
      </c>
    </row>
    <row r="46" spans="1:5" s="604" customFormat="1">
      <c r="A46" s="606" t="s">
        <v>625</v>
      </c>
      <c r="B46" s="224" t="s">
        <v>266</v>
      </c>
      <c r="C46" s="681"/>
      <c r="D46" s="681"/>
      <c r="E46" s="682"/>
    </row>
    <row r="47" spans="1:5" s="604" customFormat="1" ht="22.5">
      <c r="A47" s="606" t="s">
        <v>626</v>
      </c>
      <c r="B47" s="224" t="s">
        <v>267</v>
      </c>
      <c r="C47" s="681"/>
      <c r="D47" s="681"/>
      <c r="E47" s="682"/>
    </row>
    <row r="48" spans="1:5" s="604" customFormat="1">
      <c r="A48" s="606" t="s">
        <v>627</v>
      </c>
      <c r="B48" s="224" t="s">
        <v>268</v>
      </c>
      <c r="C48" s="681"/>
      <c r="D48" s="681"/>
      <c r="E48" s="682"/>
    </row>
    <row r="49" spans="1:5" s="604" customFormat="1">
      <c r="A49" s="606" t="s">
        <v>628</v>
      </c>
      <c r="B49" s="224" t="s">
        <v>269</v>
      </c>
      <c r="C49" s="681"/>
      <c r="D49" s="681"/>
      <c r="E49" s="682"/>
    </row>
    <row r="50" spans="1:5" s="604" customFormat="1">
      <c r="A50" s="605" t="s">
        <v>629</v>
      </c>
      <c r="B50" s="224" t="s">
        <v>270</v>
      </c>
      <c r="C50" s="681"/>
      <c r="D50" s="681"/>
      <c r="E50" s="682"/>
    </row>
    <row r="51" spans="1:5" s="604" customFormat="1" ht="21">
      <c r="A51" s="605" t="s">
        <v>630</v>
      </c>
      <c r="B51" s="224" t="s">
        <v>271</v>
      </c>
      <c r="C51" s="683">
        <f>+C7+C8+C34+C50</f>
        <v>0</v>
      </c>
      <c r="D51" s="683">
        <f>+D7+D8+D34+D50</f>
        <v>59852432</v>
      </c>
      <c r="E51" s="684">
        <f>+E7+E8+E34+E50</f>
        <v>163857392</v>
      </c>
    </row>
    <row r="52" spans="1:5" s="604" customFormat="1">
      <c r="A52" s="605" t="s">
        <v>631</v>
      </c>
      <c r="B52" s="224" t="s">
        <v>272</v>
      </c>
      <c r="C52" s="681"/>
      <c r="D52" s="681"/>
      <c r="E52" s="682"/>
    </row>
    <row r="53" spans="1:5" s="604" customFormat="1">
      <c r="A53" s="605" t="s">
        <v>632</v>
      </c>
      <c r="B53" s="224" t="s">
        <v>273</v>
      </c>
      <c r="C53" s="681"/>
      <c r="D53" s="681"/>
      <c r="E53" s="682"/>
    </row>
    <row r="54" spans="1:5" s="604" customFormat="1">
      <c r="A54" s="605" t="s">
        <v>633</v>
      </c>
      <c r="B54" s="224" t="s">
        <v>274</v>
      </c>
      <c r="C54" s="683">
        <f>+C52+C53</f>
        <v>0</v>
      </c>
      <c r="D54" s="683">
        <f>+D52+D53</f>
        <v>0</v>
      </c>
      <c r="E54" s="684">
        <f>+E52+E53</f>
        <v>0</v>
      </c>
    </row>
    <row r="55" spans="1:5" s="604" customFormat="1">
      <c r="A55" s="605" t="s">
        <v>634</v>
      </c>
      <c r="B55" s="224" t="s">
        <v>275</v>
      </c>
      <c r="C55" s="681"/>
      <c r="D55" s="681"/>
      <c r="E55" s="682"/>
    </row>
    <row r="56" spans="1:5" s="604" customFormat="1">
      <c r="A56" s="605" t="s">
        <v>635</v>
      </c>
      <c r="B56" s="224" t="s">
        <v>276</v>
      </c>
      <c r="C56" s="681"/>
      <c r="D56" s="681">
        <v>196320</v>
      </c>
      <c r="E56" s="682"/>
    </row>
    <row r="57" spans="1:5" s="604" customFormat="1">
      <c r="A57" s="605" t="s">
        <v>636</v>
      </c>
      <c r="B57" s="224" t="s">
        <v>277</v>
      </c>
      <c r="C57" s="681"/>
      <c r="D57" s="681">
        <v>12172139</v>
      </c>
      <c r="E57" s="682"/>
    </row>
    <row r="58" spans="1:5" s="604" customFormat="1">
      <c r="A58" s="605" t="s">
        <v>637</v>
      </c>
      <c r="B58" s="224" t="s">
        <v>278</v>
      </c>
      <c r="C58" s="681"/>
      <c r="D58" s="681"/>
      <c r="E58" s="682"/>
    </row>
    <row r="59" spans="1:5" s="604" customFormat="1">
      <c r="A59" s="605" t="s">
        <v>638</v>
      </c>
      <c r="B59" s="224" t="s">
        <v>279</v>
      </c>
      <c r="C59" s="683">
        <f>+C55+C56+C57+C58</f>
        <v>0</v>
      </c>
      <c r="D59" s="683">
        <f>+D55+D56+D57+D58</f>
        <v>12368459</v>
      </c>
      <c r="E59" s="684">
        <f>+E55+E56+E57+E58</f>
        <v>0</v>
      </c>
    </row>
    <row r="60" spans="1:5" s="604" customFormat="1">
      <c r="A60" s="605" t="s">
        <v>639</v>
      </c>
      <c r="B60" s="224" t="s">
        <v>280</v>
      </c>
      <c r="C60" s="681"/>
      <c r="D60" s="681">
        <v>527205</v>
      </c>
      <c r="E60" s="682"/>
    </row>
    <row r="61" spans="1:5" s="604" customFormat="1">
      <c r="A61" s="605" t="s">
        <v>640</v>
      </c>
      <c r="B61" s="224" t="s">
        <v>281</v>
      </c>
      <c r="C61" s="681"/>
      <c r="D61" s="681"/>
      <c r="E61" s="682"/>
    </row>
    <row r="62" spans="1:5" s="604" customFormat="1">
      <c r="A62" s="605" t="s">
        <v>641</v>
      </c>
      <c r="B62" s="224" t="s">
        <v>282</v>
      </c>
      <c r="C62" s="681"/>
      <c r="D62" s="681">
        <v>70000</v>
      </c>
      <c r="E62" s="682"/>
    </row>
    <row r="63" spans="1:5" s="604" customFormat="1">
      <c r="A63" s="605" t="s">
        <v>642</v>
      </c>
      <c r="B63" s="224" t="s">
        <v>283</v>
      </c>
      <c r="C63" s="683">
        <f>+C60+C61+C62</f>
        <v>0</v>
      </c>
      <c r="D63" s="683">
        <f>+D60+D61+D62</f>
        <v>597205</v>
      </c>
      <c r="E63" s="684">
        <f>+E60+E61+E62</f>
        <v>0</v>
      </c>
    </row>
    <row r="64" spans="1:5" s="604" customFormat="1">
      <c r="A64" s="605" t="s">
        <v>643</v>
      </c>
      <c r="B64" s="224" t="s">
        <v>284</v>
      </c>
      <c r="C64" s="681"/>
      <c r="D64" s="681"/>
      <c r="E64" s="682"/>
    </row>
    <row r="65" spans="1:5" s="604" customFormat="1" ht="21">
      <c r="A65" s="605" t="s">
        <v>644</v>
      </c>
      <c r="B65" s="224" t="s">
        <v>285</v>
      </c>
      <c r="C65" s="681"/>
      <c r="D65" s="681"/>
      <c r="E65" s="682"/>
    </row>
    <row r="66" spans="1:5" s="604" customFormat="1">
      <c r="A66" s="605" t="s">
        <v>645</v>
      </c>
      <c r="B66" s="224" t="s">
        <v>286</v>
      </c>
      <c r="C66" s="683">
        <f>+C64+C65</f>
        <v>0</v>
      </c>
      <c r="D66" s="683">
        <f>+D64+D65</f>
        <v>0</v>
      </c>
      <c r="E66" s="684">
        <f>+E64+E65</f>
        <v>0</v>
      </c>
    </row>
    <row r="67" spans="1:5" s="604" customFormat="1">
      <c r="A67" s="605" t="s">
        <v>646</v>
      </c>
      <c r="B67" s="224" t="s">
        <v>287</v>
      </c>
      <c r="C67" s="681"/>
      <c r="D67" s="681"/>
      <c r="E67" s="682"/>
    </row>
    <row r="68" spans="1:5" s="604" customFormat="1" ht="16.5" thickBot="1">
      <c r="A68" s="607" t="s">
        <v>647</v>
      </c>
      <c r="B68" s="228" t="s">
        <v>288</v>
      </c>
      <c r="C68" s="685">
        <f>+C51+C54+C59+C63+C66+C67</f>
        <v>0</v>
      </c>
      <c r="D68" s="685">
        <f>+D51+D54+D59+D63+D66+D67</f>
        <v>72818096</v>
      </c>
      <c r="E68" s="686">
        <f>+E51+E54+E59+E63+E66+E67</f>
        <v>163857392</v>
      </c>
    </row>
    <row r="69" spans="1:5">
      <c r="A69" s="608"/>
      <c r="C69" s="609"/>
      <c r="D69" s="609"/>
      <c r="E69" s="610"/>
    </row>
    <row r="70" spans="1:5">
      <c r="A70" s="608"/>
      <c r="C70" s="609"/>
      <c r="D70" s="609"/>
      <c r="E70" s="610"/>
    </row>
    <row r="71" spans="1:5">
      <c r="A71" s="611"/>
      <c r="C71" s="609"/>
      <c r="D71" s="609"/>
      <c r="E71" s="610"/>
    </row>
    <row r="72" spans="1:5">
      <c r="A72" s="803"/>
      <c r="B72" s="803"/>
      <c r="C72" s="803"/>
      <c r="D72" s="803"/>
      <c r="E72" s="803"/>
    </row>
    <row r="73" spans="1:5">
      <c r="A73" s="803"/>
      <c r="B73" s="803"/>
      <c r="C73" s="803"/>
      <c r="D73" s="803"/>
      <c r="E73" s="803"/>
    </row>
  </sheetData>
  <sheetProtection sheet="1" objects="1" scenarios="1"/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dőlt"Bosta Önkormányzat&amp;R&amp;"Times New Roman,Félkövér dőlt"7.1. tájékoztató tábla a 5/2018. (V.31.) önkormányzati rendelethez</oddHeader>
    <oddFooter>&amp;C&amp;P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30" zoomScaleNormal="130" zoomScaleSheetLayoutView="100" workbookViewId="0">
      <selection activeCell="I66" sqref="I66"/>
    </sheetView>
  </sheetViews>
  <sheetFormatPr defaultRowHeight="15.75"/>
  <cols>
    <col min="1" max="1" width="9.5" style="376" customWidth="1"/>
    <col min="2" max="2" width="60.83203125" style="376" customWidth="1"/>
    <col min="3" max="5" width="15.83203125" style="377" customWidth="1"/>
    <col min="6" max="16384" width="9.33203125" style="387"/>
  </cols>
  <sheetData>
    <row r="1" spans="1:5" ht="15.95" customHeight="1">
      <c r="A1" s="702" t="s">
        <v>4</v>
      </c>
      <c r="B1" s="702"/>
      <c r="C1" s="702"/>
      <c r="D1" s="702"/>
      <c r="E1" s="702"/>
    </row>
    <row r="2" spans="1:5" ht="15.95" customHeight="1" thickBot="1">
      <c r="A2" s="46" t="s">
        <v>110</v>
      </c>
      <c r="B2" s="46"/>
      <c r="C2" s="374"/>
      <c r="D2" s="374"/>
      <c r="E2" s="374" t="str">
        <f>'1.2.sz.mell.'!E2</f>
        <v>Forintban!</v>
      </c>
    </row>
    <row r="3" spans="1:5" ht="15.95" customHeight="1">
      <c r="A3" s="703" t="s">
        <v>58</v>
      </c>
      <c r="B3" s="705" t="s">
        <v>6</v>
      </c>
      <c r="C3" s="707" t="str">
        <f>+'1.1.sz.mell.'!C3:E3</f>
        <v>2017. évi</v>
      </c>
      <c r="D3" s="707"/>
      <c r="E3" s="708"/>
    </row>
    <row r="4" spans="1:5" ht="38.1" customHeight="1" thickBot="1">
      <c r="A4" s="704"/>
      <c r="B4" s="706"/>
      <c r="C4" s="48" t="s">
        <v>174</v>
      </c>
      <c r="D4" s="48" t="s">
        <v>179</v>
      </c>
      <c r="E4" s="49" t="s">
        <v>180</v>
      </c>
    </row>
    <row r="5" spans="1:5" s="388" customFormat="1" ht="12" customHeight="1" thickBot="1">
      <c r="A5" s="352" t="s">
        <v>409</v>
      </c>
      <c r="B5" s="353" t="s">
        <v>410</v>
      </c>
      <c r="C5" s="353" t="s">
        <v>411</v>
      </c>
      <c r="D5" s="353" t="s">
        <v>412</v>
      </c>
      <c r="E5" s="399" t="s">
        <v>413</v>
      </c>
    </row>
    <row r="6" spans="1:5" s="389" customFormat="1" ht="12" customHeight="1" thickBot="1">
      <c r="A6" s="347" t="s">
        <v>7</v>
      </c>
      <c r="B6" s="348" t="s">
        <v>304</v>
      </c>
      <c r="C6" s="379">
        <f>SUM(C7:C12)</f>
        <v>0</v>
      </c>
      <c r="D6" s="379">
        <f>SUM(D7:D12)</f>
        <v>0</v>
      </c>
      <c r="E6" s="362">
        <f>SUM(E7:E12)</f>
        <v>0</v>
      </c>
    </row>
    <row r="7" spans="1:5" s="389" customFormat="1" ht="12" customHeight="1">
      <c r="A7" s="342" t="s">
        <v>70</v>
      </c>
      <c r="B7" s="390" t="s">
        <v>305</v>
      </c>
      <c r="C7" s="381"/>
      <c r="D7" s="381"/>
      <c r="E7" s="364"/>
    </row>
    <row r="8" spans="1:5" s="389" customFormat="1" ht="12" customHeight="1">
      <c r="A8" s="341" t="s">
        <v>71</v>
      </c>
      <c r="B8" s="391" t="s">
        <v>306</v>
      </c>
      <c r="C8" s="380"/>
      <c r="D8" s="380"/>
      <c r="E8" s="363"/>
    </row>
    <row r="9" spans="1:5" s="389" customFormat="1" ht="12" customHeight="1">
      <c r="A9" s="341" t="s">
        <v>72</v>
      </c>
      <c r="B9" s="391" t="s">
        <v>307</v>
      </c>
      <c r="C9" s="380"/>
      <c r="D9" s="380"/>
      <c r="E9" s="363"/>
    </row>
    <row r="10" spans="1:5" s="389" customFormat="1" ht="12" customHeight="1">
      <c r="A10" s="341" t="s">
        <v>73</v>
      </c>
      <c r="B10" s="391" t="s">
        <v>308</v>
      </c>
      <c r="C10" s="380"/>
      <c r="D10" s="380"/>
      <c r="E10" s="363"/>
    </row>
    <row r="11" spans="1:5" s="389" customFormat="1" ht="12" customHeight="1">
      <c r="A11" s="341" t="s">
        <v>106</v>
      </c>
      <c r="B11" s="391" t="s">
        <v>309</v>
      </c>
      <c r="C11" s="380"/>
      <c r="D11" s="380"/>
      <c r="E11" s="363"/>
    </row>
    <row r="12" spans="1:5" s="389" customFormat="1" ht="12" customHeight="1" thickBot="1">
      <c r="A12" s="343" t="s">
        <v>74</v>
      </c>
      <c r="B12" s="392" t="s">
        <v>310</v>
      </c>
      <c r="C12" s="382"/>
      <c r="D12" s="382"/>
      <c r="E12" s="365"/>
    </row>
    <row r="13" spans="1:5" s="389" customFormat="1" ht="12" customHeight="1" thickBot="1">
      <c r="A13" s="347" t="s">
        <v>8</v>
      </c>
      <c r="B13" s="369" t="s">
        <v>311</v>
      </c>
      <c r="C13" s="379">
        <f>SUM(C14:C18)</f>
        <v>0</v>
      </c>
      <c r="D13" s="379">
        <f>SUM(D14:D18)</f>
        <v>0</v>
      </c>
      <c r="E13" s="362">
        <f>SUM(E14:E18)</f>
        <v>0</v>
      </c>
    </row>
    <row r="14" spans="1:5" s="389" customFormat="1" ht="12" customHeight="1">
      <c r="A14" s="342" t="s">
        <v>76</v>
      </c>
      <c r="B14" s="390" t="s">
        <v>312</v>
      </c>
      <c r="C14" s="381"/>
      <c r="D14" s="381"/>
      <c r="E14" s="364"/>
    </row>
    <row r="15" spans="1:5" s="389" customFormat="1" ht="12" customHeight="1">
      <c r="A15" s="341" t="s">
        <v>77</v>
      </c>
      <c r="B15" s="391" t="s">
        <v>313</v>
      </c>
      <c r="C15" s="380"/>
      <c r="D15" s="380"/>
      <c r="E15" s="363"/>
    </row>
    <row r="16" spans="1:5" s="389" customFormat="1" ht="12" customHeight="1">
      <c r="A16" s="341" t="s">
        <v>78</v>
      </c>
      <c r="B16" s="391" t="s">
        <v>314</v>
      </c>
      <c r="C16" s="380"/>
      <c r="D16" s="380"/>
      <c r="E16" s="363"/>
    </row>
    <row r="17" spans="1:5" s="389" customFormat="1" ht="12" customHeight="1">
      <c r="A17" s="341" t="s">
        <v>79</v>
      </c>
      <c r="B17" s="391" t="s">
        <v>315</v>
      </c>
      <c r="C17" s="380"/>
      <c r="D17" s="380"/>
      <c r="E17" s="363"/>
    </row>
    <row r="18" spans="1:5" s="389" customFormat="1" ht="12" customHeight="1">
      <c r="A18" s="341" t="s">
        <v>80</v>
      </c>
      <c r="B18" s="391" t="s">
        <v>316</v>
      </c>
      <c r="C18" s="380"/>
      <c r="D18" s="380"/>
      <c r="E18" s="363"/>
    </row>
    <row r="19" spans="1:5" s="389" customFormat="1" ht="12" customHeight="1" thickBot="1">
      <c r="A19" s="343" t="s">
        <v>87</v>
      </c>
      <c r="B19" s="392" t="s">
        <v>317</v>
      </c>
      <c r="C19" s="382"/>
      <c r="D19" s="382"/>
      <c r="E19" s="365"/>
    </row>
    <row r="20" spans="1:5" s="389" customFormat="1" ht="12" customHeight="1" thickBot="1">
      <c r="A20" s="347" t="s">
        <v>9</v>
      </c>
      <c r="B20" s="348" t="s">
        <v>318</v>
      </c>
      <c r="C20" s="379">
        <f>SUM(C21:C25)</f>
        <v>0</v>
      </c>
      <c r="D20" s="379">
        <f>SUM(D21:D25)</f>
        <v>0</v>
      </c>
      <c r="E20" s="362">
        <f>SUM(E21:E25)</f>
        <v>0</v>
      </c>
    </row>
    <row r="21" spans="1:5" s="389" customFormat="1" ht="12" customHeight="1">
      <c r="A21" s="342" t="s">
        <v>59</v>
      </c>
      <c r="B21" s="390" t="s">
        <v>319</v>
      </c>
      <c r="C21" s="381"/>
      <c r="D21" s="381"/>
      <c r="E21" s="364"/>
    </row>
    <row r="22" spans="1:5" s="389" customFormat="1" ht="12" customHeight="1">
      <c r="A22" s="341" t="s">
        <v>60</v>
      </c>
      <c r="B22" s="391" t="s">
        <v>320</v>
      </c>
      <c r="C22" s="380"/>
      <c r="D22" s="380"/>
      <c r="E22" s="363"/>
    </row>
    <row r="23" spans="1:5" s="389" customFormat="1" ht="12" customHeight="1">
      <c r="A23" s="341" t="s">
        <v>61</v>
      </c>
      <c r="B23" s="391" t="s">
        <v>321</v>
      </c>
      <c r="C23" s="380"/>
      <c r="D23" s="380"/>
      <c r="E23" s="363"/>
    </row>
    <row r="24" spans="1:5" s="389" customFormat="1" ht="12" customHeight="1">
      <c r="A24" s="341" t="s">
        <v>62</v>
      </c>
      <c r="B24" s="391" t="s">
        <v>322</v>
      </c>
      <c r="C24" s="380"/>
      <c r="D24" s="380"/>
      <c r="E24" s="363"/>
    </row>
    <row r="25" spans="1:5" s="389" customFormat="1" ht="12" customHeight="1">
      <c r="A25" s="341" t="s">
        <v>120</v>
      </c>
      <c r="B25" s="391" t="s">
        <v>323</v>
      </c>
      <c r="C25" s="380"/>
      <c r="D25" s="380"/>
      <c r="E25" s="363"/>
    </row>
    <row r="26" spans="1:5" s="389" customFormat="1" ht="12" customHeight="1" thickBot="1">
      <c r="A26" s="343" t="s">
        <v>121</v>
      </c>
      <c r="B26" s="392" t="s">
        <v>324</v>
      </c>
      <c r="C26" s="382"/>
      <c r="D26" s="382"/>
      <c r="E26" s="365"/>
    </row>
    <row r="27" spans="1:5" s="389" customFormat="1" ht="12" customHeight="1" thickBot="1">
      <c r="A27" s="347" t="s">
        <v>122</v>
      </c>
      <c r="B27" s="348" t="s">
        <v>725</v>
      </c>
      <c r="C27" s="385">
        <f>SUM(C28:C33)</f>
        <v>0</v>
      </c>
      <c r="D27" s="385">
        <f>SUM(D28:D33)</f>
        <v>0</v>
      </c>
      <c r="E27" s="398">
        <f>SUM(E28:E33)</f>
        <v>0</v>
      </c>
    </row>
    <row r="28" spans="1:5" s="389" customFormat="1" ht="12" customHeight="1">
      <c r="A28" s="342" t="s">
        <v>325</v>
      </c>
      <c r="B28" s="390" t="s">
        <v>729</v>
      </c>
      <c r="C28" s="381"/>
      <c r="D28" s="381">
        <f>+D29+D30</f>
        <v>0</v>
      </c>
      <c r="E28" s="364">
        <f>+E29+E30</f>
        <v>0</v>
      </c>
    </row>
    <row r="29" spans="1:5" s="389" customFormat="1" ht="12" customHeight="1">
      <c r="A29" s="341" t="s">
        <v>326</v>
      </c>
      <c r="B29" s="391" t="s">
        <v>730</v>
      </c>
      <c r="C29" s="380"/>
      <c r="D29" s="380"/>
      <c r="E29" s="363"/>
    </row>
    <row r="30" spans="1:5" s="389" customFormat="1" ht="12" customHeight="1">
      <c r="A30" s="341" t="s">
        <v>327</v>
      </c>
      <c r="B30" s="391" t="s">
        <v>731</v>
      </c>
      <c r="C30" s="380"/>
      <c r="D30" s="380"/>
      <c r="E30" s="363"/>
    </row>
    <row r="31" spans="1:5" s="389" customFormat="1" ht="12" customHeight="1">
      <c r="A31" s="341" t="s">
        <v>726</v>
      </c>
      <c r="B31" s="391" t="s">
        <v>732</v>
      </c>
      <c r="C31" s="380"/>
      <c r="D31" s="380"/>
      <c r="E31" s="363"/>
    </row>
    <row r="32" spans="1:5" s="389" customFormat="1" ht="12" customHeight="1">
      <c r="A32" s="341" t="s">
        <v>727</v>
      </c>
      <c r="B32" s="391" t="s">
        <v>328</v>
      </c>
      <c r="C32" s="380"/>
      <c r="D32" s="380"/>
      <c r="E32" s="363"/>
    </row>
    <row r="33" spans="1:5" s="389" customFormat="1" ht="12" customHeight="1" thickBot="1">
      <c r="A33" s="343" t="s">
        <v>728</v>
      </c>
      <c r="B33" s="371" t="s">
        <v>329</v>
      </c>
      <c r="C33" s="382"/>
      <c r="D33" s="382"/>
      <c r="E33" s="365"/>
    </row>
    <row r="34" spans="1:5" s="389" customFormat="1" ht="12" customHeight="1" thickBot="1">
      <c r="A34" s="347" t="s">
        <v>11</v>
      </c>
      <c r="B34" s="348" t="s">
        <v>330</v>
      </c>
      <c r="C34" s="379">
        <f>SUM(C35:C44)</f>
        <v>0</v>
      </c>
      <c r="D34" s="379">
        <f>SUM(D35:D44)</f>
        <v>0</v>
      </c>
      <c r="E34" s="362">
        <f>SUM(E35:E44)</f>
        <v>0</v>
      </c>
    </row>
    <row r="35" spans="1:5" s="389" customFormat="1" ht="12" customHeight="1">
      <c r="A35" s="342" t="s">
        <v>63</v>
      </c>
      <c r="B35" s="390" t="s">
        <v>331</v>
      </c>
      <c r="C35" s="381"/>
      <c r="D35" s="381"/>
      <c r="E35" s="364"/>
    </row>
    <row r="36" spans="1:5" s="389" customFormat="1" ht="12" customHeight="1">
      <c r="A36" s="341" t="s">
        <v>64</v>
      </c>
      <c r="B36" s="391" t="s">
        <v>332</v>
      </c>
      <c r="C36" s="380"/>
      <c r="D36" s="380"/>
      <c r="E36" s="363"/>
    </row>
    <row r="37" spans="1:5" s="389" customFormat="1" ht="12" customHeight="1">
      <c r="A37" s="341" t="s">
        <v>65</v>
      </c>
      <c r="B37" s="391" t="s">
        <v>333</v>
      </c>
      <c r="C37" s="380"/>
      <c r="D37" s="380"/>
      <c r="E37" s="363"/>
    </row>
    <row r="38" spans="1:5" s="389" customFormat="1" ht="12" customHeight="1">
      <c r="A38" s="341" t="s">
        <v>124</v>
      </c>
      <c r="B38" s="391" t="s">
        <v>334</v>
      </c>
      <c r="C38" s="380"/>
      <c r="D38" s="380"/>
      <c r="E38" s="363"/>
    </row>
    <row r="39" spans="1:5" s="389" customFormat="1" ht="12" customHeight="1">
      <c r="A39" s="341" t="s">
        <v>125</v>
      </c>
      <c r="B39" s="391" t="s">
        <v>335</v>
      </c>
      <c r="C39" s="380"/>
      <c r="D39" s="380"/>
      <c r="E39" s="363"/>
    </row>
    <row r="40" spans="1:5" s="389" customFormat="1" ht="12" customHeight="1">
      <c r="A40" s="341" t="s">
        <v>126</v>
      </c>
      <c r="B40" s="391" t="s">
        <v>336</v>
      </c>
      <c r="C40" s="380"/>
      <c r="D40" s="380"/>
      <c r="E40" s="363"/>
    </row>
    <row r="41" spans="1:5" s="389" customFormat="1" ht="12" customHeight="1">
      <c r="A41" s="341" t="s">
        <v>127</v>
      </c>
      <c r="B41" s="391" t="s">
        <v>337</v>
      </c>
      <c r="C41" s="380"/>
      <c r="D41" s="380"/>
      <c r="E41" s="363"/>
    </row>
    <row r="42" spans="1:5" s="389" customFormat="1" ht="12" customHeight="1">
      <c r="A42" s="341" t="s">
        <v>128</v>
      </c>
      <c r="B42" s="391" t="s">
        <v>338</v>
      </c>
      <c r="C42" s="380"/>
      <c r="D42" s="380"/>
      <c r="E42" s="363"/>
    </row>
    <row r="43" spans="1:5" s="389" customFormat="1" ht="12" customHeight="1">
      <c r="A43" s="341" t="s">
        <v>339</v>
      </c>
      <c r="B43" s="391" t="s">
        <v>340</v>
      </c>
      <c r="C43" s="383"/>
      <c r="D43" s="383"/>
      <c r="E43" s="366"/>
    </row>
    <row r="44" spans="1:5" s="389" customFormat="1" ht="12" customHeight="1" thickBot="1">
      <c r="A44" s="343" t="s">
        <v>341</v>
      </c>
      <c r="B44" s="392" t="s">
        <v>342</v>
      </c>
      <c r="C44" s="384"/>
      <c r="D44" s="384"/>
      <c r="E44" s="367"/>
    </row>
    <row r="45" spans="1:5" s="389" customFormat="1" ht="12" customHeight="1" thickBot="1">
      <c r="A45" s="347" t="s">
        <v>12</v>
      </c>
      <c r="B45" s="348" t="s">
        <v>343</v>
      </c>
      <c r="C45" s="379">
        <f>SUM(C46:C50)</f>
        <v>0</v>
      </c>
      <c r="D45" s="379">
        <f>SUM(D46:D50)</f>
        <v>0</v>
      </c>
      <c r="E45" s="362">
        <f>SUM(E46:E50)</f>
        <v>0</v>
      </c>
    </row>
    <row r="46" spans="1:5" s="389" customFormat="1" ht="12" customHeight="1">
      <c r="A46" s="342" t="s">
        <v>66</v>
      </c>
      <c r="B46" s="390" t="s">
        <v>344</v>
      </c>
      <c r="C46" s="400"/>
      <c r="D46" s="400"/>
      <c r="E46" s="368"/>
    </row>
    <row r="47" spans="1:5" s="389" customFormat="1" ht="12" customHeight="1">
      <c r="A47" s="341" t="s">
        <v>67</v>
      </c>
      <c r="B47" s="391" t="s">
        <v>345</v>
      </c>
      <c r="C47" s="383"/>
      <c r="D47" s="383"/>
      <c r="E47" s="366"/>
    </row>
    <row r="48" spans="1:5" s="389" customFormat="1" ht="12" customHeight="1">
      <c r="A48" s="341" t="s">
        <v>346</v>
      </c>
      <c r="B48" s="391" t="s">
        <v>347</v>
      </c>
      <c r="C48" s="383"/>
      <c r="D48" s="383"/>
      <c r="E48" s="366"/>
    </row>
    <row r="49" spans="1:5" s="389" customFormat="1" ht="12" customHeight="1">
      <c r="A49" s="341" t="s">
        <v>348</v>
      </c>
      <c r="B49" s="391" t="s">
        <v>349</v>
      </c>
      <c r="C49" s="383"/>
      <c r="D49" s="383"/>
      <c r="E49" s="366"/>
    </row>
    <row r="50" spans="1:5" s="389" customFormat="1" ht="12" customHeight="1" thickBot="1">
      <c r="A50" s="343" t="s">
        <v>350</v>
      </c>
      <c r="B50" s="392" t="s">
        <v>351</v>
      </c>
      <c r="C50" s="384"/>
      <c r="D50" s="384"/>
      <c r="E50" s="367"/>
    </row>
    <row r="51" spans="1:5" s="389" customFormat="1" ht="17.25" customHeight="1" thickBot="1">
      <c r="A51" s="347" t="s">
        <v>129</v>
      </c>
      <c r="B51" s="348" t="s">
        <v>352</v>
      </c>
      <c r="C51" s="379">
        <f>SUM(C52:C54)</f>
        <v>0</v>
      </c>
      <c r="D51" s="379">
        <f>SUM(D52:D54)</f>
        <v>0</v>
      </c>
      <c r="E51" s="362">
        <f>SUM(E52:E54)</f>
        <v>0</v>
      </c>
    </row>
    <row r="52" spans="1:5" s="389" customFormat="1" ht="12" customHeight="1">
      <c r="A52" s="342" t="s">
        <v>68</v>
      </c>
      <c r="B52" s="390" t="s">
        <v>353</v>
      </c>
      <c r="C52" s="381"/>
      <c r="D52" s="381"/>
      <c r="E52" s="364"/>
    </row>
    <row r="53" spans="1:5" s="389" customFormat="1" ht="12" customHeight="1">
      <c r="A53" s="341" t="s">
        <v>69</v>
      </c>
      <c r="B53" s="391" t="s">
        <v>354</v>
      </c>
      <c r="C53" s="380"/>
      <c r="D53" s="380"/>
      <c r="E53" s="363"/>
    </row>
    <row r="54" spans="1:5" s="389" customFormat="1" ht="12" customHeight="1">
      <c r="A54" s="341" t="s">
        <v>355</v>
      </c>
      <c r="B54" s="391" t="s">
        <v>356</v>
      </c>
      <c r="C54" s="380"/>
      <c r="D54" s="380"/>
      <c r="E54" s="363"/>
    </row>
    <row r="55" spans="1:5" s="389" customFormat="1" ht="12" customHeight="1" thickBot="1">
      <c r="A55" s="343" t="s">
        <v>357</v>
      </c>
      <c r="B55" s="392" t="s">
        <v>358</v>
      </c>
      <c r="C55" s="382"/>
      <c r="D55" s="382"/>
      <c r="E55" s="365"/>
    </row>
    <row r="56" spans="1:5" s="389" customFormat="1" ht="12" customHeight="1" thickBot="1">
      <c r="A56" s="347" t="s">
        <v>14</v>
      </c>
      <c r="B56" s="369" t="s">
        <v>359</v>
      </c>
      <c r="C56" s="379">
        <f>SUM(C57:C59)</f>
        <v>0</v>
      </c>
      <c r="D56" s="379">
        <f>SUM(D57:D59)</f>
        <v>0</v>
      </c>
      <c r="E56" s="362">
        <f>SUM(E57:E59)</f>
        <v>0</v>
      </c>
    </row>
    <row r="57" spans="1:5" s="389" customFormat="1" ht="12" customHeight="1">
      <c r="A57" s="342" t="s">
        <v>130</v>
      </c>
      <c r="B57" s="390" t="s">
        <v>360</v>
      </c>
      <c r="C57" s="383"/>
      <c r="D57" s="383"/>
      <c r="E57" s="366"/>
    </row>
    <row r="58" spans="1:5" s="389" customFormat="1" ht="12" customHeight="1">
      <c r="A58" s="341" t="s">
        <v>131</v>
      </c>
      <c r="B58" s="391" t="s">
        <v>361</v>
      </c>
      <c r="C58" s="383"/>
      <c r="D58" s="383"/>
      <c r="E58" s="366"/>
    </row>
    <row r="59" spans="1:5" s="389" customFormat="1" ht="12" customHeight="1">
      <c r="A59" s="341" t="s">
        <v>157</v>
      </c>
      <c r="B59" s="391" t="s">
        <v>362</v>
      </c>
      <c r="C59" s="383"/>
      <c r="D59" s="383"/>
      <c r="E59" s="366"/>
    </row>
    <row r="60" spans="1:5" s="389" customFormat="1" ht="12" customHeight="1" thickBot="1">
      <c r="A60" s="343" t="s">
        <v>363</v>
      </c>
      <c r="B60" s="392" t="s">
        <v>364</v>
      </c>
      <c r="C60" s="383"/>
      <c r="D60" s="383"/>
      <c r="E60" s="366"/>
    </row>
    <row r="61" spans="1:5" s="389" customFormat="1" ht="12" customHeight="1" thickBot="1">
      <c r="A61" s="347" t="s">
        <v>15</v>
      </c>
      <c r="B61" s="348" t="s">
        <v>365</v>
      </c>
      <c r="C61" s="385">
        <f>+C6+C13+C20+C27+C34+C45+C51+C56</f>
        <v>0</v>
      </c>
      <c r="D61" s="385">
        <f>+D6+D13+D20+D27+D34+D45+D51+D56</f>
        <v>0</v>
      </c>
      <c r="E61" s="398">
        <f>+E6+E13+E20+E27+E34+E45+E51+E56</f>
        <v>0</v>
      </c>
    </row>
    <row r="62" spans="1:5" s="389" customFormat="1" ht="12" customHeight="1" thickBot="1">
      <c r="A62" s="401" t="s">
        <v>366</v>
      </c>
      <c r="B62" s="369" t="s">
        <v>367</v>
      </c>
      <c r="C62" s="379">
        <f>+C63+C64+C65</f>
        <v>0</v>
      </c>
      <c r="D62" s="379">
        <f>+D63+D64+D65</f>
        <v>0</v>
      </c>
      <c r="E62" s="362">
        <f>+E63+E64+E65</f>
        <v>0</v>
      </c>
    </row>
    <row r="63" spans="1:5" s="389" customFormat="1" ht="12" customHeight="1">
      <c r="A63" s="342" t="s">
        <v>368</v>
      </c>
      <c r="B63" s="390" t="s">
        <v>369</v>
      </c>
      <c r="C63" s="383"/>
      <c r="D63" s="383"/>
      <c r="E63" s="366"/>
    </row>
    <row r="64" spans="1:5" s="389" customFormat="1" ht="12" customHeight="1">
      <c r="A64" s="341" t="s">
        <v>370</v>
      </c>
      <c r="B64" s="391" t="s">
        <v>371</v>
      </c>
      <c r="C64" s="383"/>
      <c r="D64" s="383"/>
      <c r="E64" s="366"/>
    </row>
    <row r="65" spans="1:5" s="389" customFormat="1" ht="12" customHeight="1" thickBot="1">
      <c r="A65" s="343" t="s">
        <v>372</v>
      </c>
      <c r="B65" s="327" t="s">
        <v>414</v>
      </c>
      <c r="C65" s="383"/>
      <c r="D65" s="383"/>
      <c r="E65" s="366"/>
    </row>
    <row r="66" spans="1:5" s="389" customFormat="1" ht="12" customHeight="1" thickBot="1">
      <c r="A66" s="401" t="s">
        <v>374</v>
      </c>
      <c r="B66" s="369" t="s">
        <v>375</v>
      </c>
      <c r="C66" s="379">
        <f>+C67+C68+C69+C70</f>
        <v>0</v>
      </c>
      <c r="D66" s="379">
        <f>+D67+D68+D69+D70</f>
        <v>0</v>
      </c>
      <c r="E66" s="362">
        <f>+E67+E68+E69+E70</f>
        <v>0</v>
      </c>
    </row>
    <row r="67" spans="1:5" s="389" customFormat="1" ht="13.5" customHeight="1">
      <c r="A67" s="342" t="s">
        <v>107</v>
      </c>
      <c r="B67" s="687" t="s">
        <v>376</v>
      </c>
      <c r="C67" s="383"/>
      <c r="D67" s="383"/>
      <c r="E67" s="366"/>
    </row>
    <row r="68" spans="1:5" s="389" customFormat="1" ht="12" customHeight="1">
      <c r="A68" s="341" t="s">
        <v>108</v>
      </c>
      <c r="B68" s="687" t="s">
        <v>743</v>
      </c>
      <c r="C68" s="383"/>
      <c r="D68" s="383"/>
      <c r="E68" s="366"/>
    </row>
    <row r="69" spans="1:5" s="389" customFormat="1" ht="12" customHeight="1">
      <c r="A69" s="341" t="s">
        <v>377</v>
      </c>
      <c r="B69" s="687" t="s">
        <v>378</v>
      </c>
      <c r="C69" s="383"/>
      <c r="D69" s="383"/>
      <c r="E69" s="366"/>
    </row>
    <row r="70" spans="1:5" s="389" customFormat="1" ht="12" customHeight="1" thickBot="1">
      <c r="A70" s="343" t="s">
        <v>379</v>
      </c>
      <c r="B70" s="688" t="s">
        <v>744</v>
      </c>
      <c r="C70" s="383"/>
      <c r="D70" s="383"/>
      <c r="E70" s="366"/>
    </row>
    <row r="71" spans="1:5" s="389" customFormat="1" ht="12" customHeight="1" thickBot="1">
      <c r="A71" s="401" t="s">
        <v>380</v>
      </c>
      <c r="B71" s="369" t="s">
        <v>381</v>
      </c>
      <c r="C71" s="379">
        <f>+C72+C73</f>
        <v>0</v>
      </c>
      <c r="D71" s="379">
        <f>+D72+D73</f>
        <v>0</v>
      </c>
      <c r="E71" s="362">
        <f>+E72+E73</f>
        <v>0</v>
      </c>
    </row>
    <row r="72" spans="1:5" s="389" customFormat="1" ht="12" customHeight="1">
      <c r="A72" s="342" t="s">
        <v>382</v>
      </c>
      <c r="B72" s="390" t="s">
        <v>383</v>
      </c>
      <c r="C72" s="383"/>
      <c r="D72" s="383"/>
      <c r="E72" s="366"/>
    </row>
    <row r="73" spans="1:5" s="389" customFormat="1" ht="12" customHeight="1" thickBot="1">
      <c r="A73" s="343" t="s">
        <v>384</v>
      </c>
      <c r="B73" s="392" t="s">
        <v>385</v>
      </c>
      <c r="C73" s="383"/>
      <c r="D73" s="383"/>
      <c r="E73" s="366"/>
    </row>
    <row r="74" spans="1:5" s="389" customFormat="1" ht="12" customHeight="1" thickBot="1">
      <c r="A74" s="401" t="s">
        <v>386</v>
      </c>
      <c r="B74" s="369" t="s">
        <v>387</v>
      </c>
      <c r="C74" s="379">
        <f>+C75+C76+C77</f>
        <v>0</v>
      </c>
      <c r="D74" s="379">
        <f>+D75+D76+D77</f>
        <v>0</v>
      </c>
      <c r="E74" s="362">
        <f>+E75+E76+E77</f>
        <v>0</v>
      </c>
    </row>
    <row r="75" spans="1:5" s="389" customFormat="1" ht="12" customHeight="1">
      <c r="A75" s="342" t="s">
        <v>388</v>
      </c>
      <c r="B75" s="390" t="s">
        <v>389</v>
      </c>
      <c r="C75" s="383"/>
      <c r="D75" s="383"/>
      <c r="E75" s="366"/>
    </row>
    <row r="76" spans="1:5" s="389" customFormat="1" ht="12" customHeight="1">
      <c r="A76" s="341" t="s">
        <v>390</v>
      </c>
      <c r="B76" s="391" t="s">
        <v>391</v>
      </c>
      <c r="C76" s="383"/>
      <c r="D76" s="383"/>
      <c r="E76" s="366"/>
    </row>
    <row r="77" spans="1:5" s="389" customFormat="1" ht="12" customHeight="1" thickBot="1">
      <c r="A77" s="343" t="s">
        <v>392</v>
      </c>
      <c r="B77" s="689" t="s">
        <v>745</v>
      </c>
      <c r="C77" s="383"/>
      <c r="D77" s="383"/>
      <c r="E77" s="366"/>
    </row>
    <row r="78" spans="1:5" s="389" customFormat="1" ht="12" customHeight="1" thickBot="1">
      <c r="A78" s="401" t="s">
        <v>393</v>
      </c>
      <c r="B78" s="369" t="s">
        <v>394</v>
      </c>
      <c r="C78" s="379">
        <f>+C79+C80+C81+C82</f>
        <v>0</v>
      </c>
      <c r="D78" s="379">
        <f>+D79+D80+D81+D82</f>
        <v>0</v>
      </c>
      <c r="E78" s="362">
        <f>+E79+E80+E81+E82</f>
        <v>0</v>
      </c>
    </row>
    <row r="79" spans="1:5" s="389" customFormat="1" ht="12" customHeight="1">
      <c r="A79" s="393" t="s">
        <v>395</v>
      </c>
      <c r="B79" s="390" t="s">
        <v>396</v>
      </c>
      <c r="C79" s="383"/>
      <c r="D79" s="383"/>
      <c r="E79" s="366"/>
    </row>
    <row r="80" spans="1:5" s="389" customFormat="1" ht="12" customHeight="1">
      <c r="A80" s="394" t="s">
        <v>397</v>
      </c>
      <c r="B80" s="391" t="s">
        <v>398</v>
      </c>
      <c r="C80" s="383"/>
      <c r="D80" s="383"/>
      <c r="E80" s="366"/>
    </row>
    <row r="81" spans="1:5" s="389" customFormat="1" ht="12" customHeight="1">
      <c r="A81" s="394" t="s">
        <v>399</v>
      </c>
      <c r="B81" s="391" t="s">
        <v>400</v>
      </c>
      <c r="C81" s="383"/>
      <c r="D81" s="383"/>
      <c r="E81" s="366"/>
    </row>
    <row r="82" spans="1:5" s="389" customFormat="1" ht="12" customHeight="1" thickBot="1">
      <c r="A82" s="402" t="s">
        <v>401</v>
      </c>
      <c r="B82" s="371" t="s">
        <v>402</v>
      </c>
      <c r="C82" s="383"/>
      <c r="D82" s="383"/>
      <c r="E82" s="366"/>
    </row>
    <row r="83" spans="1:5" s="389" customFormat="1" ht="12" customHeight="1" thickBot="1">
      <c r="A83" s="401" t="s">
        <v>403</v>
      </c>
      <c r="B83" s="369" t="s">
        <v>404</v>
      </c>
      <c r="C83" s="404"/>
      <c r="D83" s="404"/>
      <c r="E83" s="405"/>
    </row>
    <row r="84" spans="1:5" s="389" customFormat="1" ht="12" customHeight="1" thickBot="1">
      <c r="A84" s="401" t="s">
        <v>405</v>
      </c>
      <c r="B84" s="325" t="s">
        <v>406</v>
      </c>
      <c r="C84" s="385">
        <f>+C62+C66+C71+C74+C78+C83</f>
        <v>0</v>
      </c>
      <c r="D84" s="385">
        <f>+D62+D66+D71+D74+D78+D83</f>
        <v>0</v>
      </c>
      <c r="E84" s="398">
        <f>+E62+E66+E71+E74+E78+E83</f>
        <v>0</v>
      </c>
    </row>
    <row r="85" spans="1:5" s="389" customFormat="1" ht="12" customHeight="1" thickBot="1">
      <c r="A85" s="403" t="s">
        <v>407</v>
      </c>
      <c r="B85" s="328" t="s">
        <v>408</v>
      </c>
      <c r="C85" s="385">
        <f>+C61+C84</f>
        <v>0</v>
      </c>
      <c r="D85" s="385">
        <f>+D61+D84</f>
        <v>0</v>
      </c>
      <c r="E85" s="398">
        <f>+E61+E84</f>
        <v>0</v>
      </c>
    </row>
    <row r="86" spans="1:5" s="389" customFormat="1" ht="12" customHeight="1">
      <c r="A86" s="323"/>
      <c r="B86" s="323"/>
      <c r="C86" s="324"/>
      <c r="D86" s="324"/>
      <c r="E86" s="324"/>
    </row>
    <row r="87" spans="1:5" ht="16.5" customHeight="1">
      <c r="A87" s="702" t="s">
        <v>36</v>
      </c>
      <c r="B87" s="702"/>
      <c r="C87" s="702"/>
      <c r="D87" s="702"/>
      <c r="E87" s="702"/>
    </row>
    <row r="88" spans="1:5" s="395" customFormat="1" ht="16.5" customHeight="1" thickBot="1">
      <c r="A88" s="47" t="s">
        <v>111</v>
      </c>
      <c r="B88" s="47"/>
      <c r="C88" s="356"/>
      <c r="D88" s="356"/>
      <c r="E88" s="356" t="str">
        <f>E2</f>
        <v>Forintban!</v>
      </c>
    </row>
    <row r="89" spans="1:5" s="395" customFormat="1" ht="16.5" customHeight="1">
      <c r="A89" s="703" t="s">
        <v>58</v>
      </c>
      <c r="B89" s="705" t="s">
        <v>173</v>
      </c>
      <c r="C89" s="707" t="str">
        <f>+C3</f>
        <v>2017. évi</v>
      </c>
      <c r="D89" s="707"/>
      <c r="E89" s="708"/>
    </row>
    <row r="90" spans="1:5" ht="38.1" customHeight="1" thickBot="1">
      <c r="A90" s="704"/>
      <c r="B90" s="706"/>
      <c r="C90" s="48" t="s">
        <v>174</v>
      </c>
      <c r="D90" s="48" t="s">
        <v>179</v>
      </c>
      <c r="E90" s="49" t="s">
        <v>180</v>
      </c>
    </row>
    <row r="91" spans="1:5" s="388" customFormat="1" ht="12" customHeight="1" thickBot="1">
      <c r="A91" s="352" t="s">
        <v>409</v>
      </c>
      <c r="B91" s="353" t="s">
        <v>410</v>
      </c>
      <c r="C91" s="353" t="s">
        <v>411</v>
      </c>
      <c r="D91" s="353" t="s">
        <v>412</v>
      </c>
      <c r="E91" s="354" t="s">
        <v>413</v>
      </c>
    </row>
    <row r="92" spans="1:5" ht="12" customHeight="1" thickBot="1">
      <c r="A92" s="349" t="s">
        <v>7</v>
      </c>
      <c r="B92" s="351" t="s">
        <v>415</v>
      </c>
      <c r="C92" s="378">
        <f>SUM(C93:C97)</f>
        <v>0</v>
      </c>
      <c r="D92" s="378">
        <f>SUM(D93:D97)</f>
        <v>0</v>
      </c>
      <c r="E92" s="333">
        <f>SUM(E93:E97)</f>
        <v>0</v>
      </c>
    </row>
    <row r="93" spans="1:5" ht="12" customHeight="1">
      <c r="A93" s="344" t="s">
        <v>70</v>
      </c>
      <c r="B93" s="337" t="s">
        <v>37</v>
      </c>
      <c r="C93" s="78"/>
      <c r="D93" s="78"/>
      <c r="E93" s="332"/>
    </row>
    <row r="94" spans="1:5" ht="12" customHeight="1">
      <c r="A94" s="341" t="s">
        <v>71</v>
      </c>
      <c r="B94" s="335" t="s">
        <v>132</v>
      </c>
      <c r="C94" s="380"/>
      <c r="D94" s="380"/>
      <c r="E94" s="363"/>
    </row>
    <row r="95" spans="1:5" ht="12" customHeight="1">
      <c r="A95" s="341" t="s">
        <v>72</v>
      </c>
      <c r="B95" s="335" t="s">
        <v>99</v>
      </c>
      <c r="C95" s="382"/>
      <c r="D95" s="382"/>
      <c r="E95" s="365"/>
    </row>
    <row r="96" spans="1:5" ht="12" customHeight="1">
      <c r="A96" s="341" t="s">
        <v>73</v>
      </c>
      <c r="B96" s="338" t="s">
        <v>133</v>
      </c>
      <c r="C96" s="382"/>
      <c r="D96" s="382"/>
      <c r="E96" s="365"/>
    </row>
    <row r="97" spans="1:5" ht="12" customHeight="1">
      <c r="A97" s="341" t="s">
        <v>82</v>
      </c>
      <c r="B97" s="346" t="s">
        <v>134</v>
      </c>
      <c r="C97" s="382"/>
      <c r="D97" s="382"/>
      <c r="E97" s="365"/>
    </row>
    <row r="98" spans="1:5" ht="12" customHeight="1">
      <c r="A98" s="341" t="s">
        <v>74</v>
      </c>
      <c r="B98" s="335" t="s">
        <v>416</v>
      </c>
      <c r="C98" s="382"/>
      <c r="D98" s="382"/>
      <c r="E98" s="365"/>
    </row>
    <row r="99" spans="1:5" ht="12" customHeight="1">
      <c r="A99" s="341" t="s">
        <v>75</v>
      </c>
      <c r="B99" s="358" t="s">
        <v>417</v>
      </c>
      <c r="C99" s="382"/>
      <c r="D99" s="382"/>
      <c r="E99" s="365"/>
    </row>
    <row r="100" spans="1:5" ht="12" customHeight="1">
      <c r="A100" s="341" t="s">
        <v>83</v>
      </c>
      <c r="B100" s="359" t="s">
        <v>418</v>
      </c>
      <c r="C100" s="382"/>
      <c r="D100" s="382"/>
      <c r="E100" s="365"/>
    </row>
    <row r="101" spans="1:5" ht="12" customHeight="1">
      <c r="A101" s="341" t="s">
        <v>84</v>
      </c>
      <c r="B101" s="359" t="s">
        <v>419</v>
      </c>
      <c r="C101" s="382"/>
      <c r="D101" s="382"/>
      <c r="E101" s="365"/>
    </row>
    <row r="102" spans="1:5" ht="12" customHeight="1">
      <c r="A102" s="341" t="s">
        <v>85</v>
      </c>
      <c r="B102" s="358" t="s">
        <v>420</v>
      </c>
      <c r="C102" s="382"/>
      <c r="D102" s="382"/>
      <c r="E102" s="365"/>
    </row>
    <row r="103" spans="1:5" ht="12" customHeight="1">
      <c r="A103" s="341" t="s">
        <v>86</v>
      </c>
      <c r="B103" s="358" t="s">
        <v>421</v>
      </c>
      <c r="C103" s="382"/>
      <c r="D103" s="382"/>
      <c r="E103" s="365"/>
    </row>
    <row r="104" spans="1:5" ht="12" customHeight="1">
      <c r="A104" s="341" t="s">
        <v>88</v>
      </c>
      <c r="B104" s="359" t="s">
        <v>422</v>
      </c>
      <c r="C104" s="382"/>
      <c r="D104" s="382"/>
      <c r="E104" s="365"/>
    </row>
    <row r="105" spans="1:5" ht="12" customHeight="1">
      <c r="A105" s="340" t="s">
        <v>135</v>
      </c>
      <c r="B105" s="360" t="s">
        <v>423</v>
      </c>
      <c r="C105" s="382"/>
      <c r="D105" s="382"/>
      <c r="E105" s="365"/>
    </row>
    <row r="106" spans="1:5" ht="12" customHeight="1">
      <c r="A106" s="341" t="s">
        <v>424</v>
      </c>
      <c r="B106" s="360" t="s">
        <v>425</v>
      </c>
      <c r="C106" s="382"/>
      <c r="D106" s="382"/>
      <c r="E106" s="365"/>
    </row>
    <row r="107" spans="1:5" ht="12" customHeight="1" thickBot="1">
      <c r="A107" s="345" t="s">
        <v>426</v>
      </c>
      <c r="B107" s="361" t="s">
        <v>427</v>
      </c>
      <c r="C107" s="79"/>
      <c r="D107" s="79"/>
      <c r="E107" s="326"/>
    </row>
    <row r="108" spans="1:5" ht="12" customHeight="1" thickBot="1">
      <c r="A108" s="347" t="s">
        <v>8</v>
      </c>
      <c r="B108" s="350" t="s">
        <v>428</v>
      </c>
      <c r="C108" s="379">
        <f>+C109+C111+C113</f>
        <v>0</v>
      </c>
      <c r="D108" s="379">
        <f>+D109+D111+D113</f>
        <v>0</v>
      </c>
      <c r="E108" s="362">
        <f>+E109+E111+E113</f>
        <v>0</v>
      </c>
    </row>
    <row r="109" spans="1:5" ht="12" customHeight="1">
      <c r="A109" s="342" t="s">
        <v>76</v>
      </c>
      <c r="B109" s="335" t="s">
        <v>156</v>
      </c>
      <c r="C109" s="381"/>
      <c r="D109" s="381"/>
      <c r="E109" s="364"/>
    </row>
    <row r="110" spans="1:5" ht="12" customHeight="1">
      <c r="A110" s="342" t="s">
        <v>77</v>
      </c>
      <c r="B110" s="339" t="s">
        <v>429</v>
      </c>
      <c r="C110" s="381"/>
      <c r="D110" s="381"/>
      <c r="E110" s="364"/>
    </row>
    <row r="111" spans="1:5">
      <c r="A111" s="342" t="s">
        <v>78</v>
      </c>
      <c r="B111" s="339" t="s">
        <v>136</v>
      </c>
      <c r="C111" s="380"/>
      <c r="D111" s="380"/>
      <c r="E111" s="363"/>
    </row>
    <row r="112" spans="1:5" ht="12" customHeight="1">
      <c r="A112" s="342" t="s">
        <v>79</v>
      </c>
      <c r="B112" s="339" t="s">
        <v>430</v>
      </c>
      <c r="C112" s="380"/>
      <c r="D112" s="380"/>
      <c r="E112" s="363"/>
    </row>
    <row r="113" spans="1:5" ht="12" customHeight="1">
      <c r="A113" s="342" t="s">
        <v>80</v>
      </c>
      <c r="B113" s="371" t="s">
        <v>158</v>
      </c>
      <c r="C113" s="380"/>
      <c r="D113" s="380"/>
      <c r="E113" s="363"/>
    </row>
    <row r="114" spans="1:5" ht="21.75" customHeight="1">
      <c r="A114" s="342" t="s">
        <v>87</v>
      </c>
      <c r="B114" s="370" t="s">
        <v>431</v>
      </c>
      <c r="C114" s="380"/>
      <c r="D114" s="380"/>
      <c r="E114" s="363"/>
    </row>
    <row r="115" spans="1:5" ht="24" customHeight="1">
      <c r="A115" s="342" t="s">
        <v>89</v>
      </c>
      <c r="B115" s="386" t="s">
        <v>432</v>
      </c>
      <c r="C115" s="380"/>
      <c r="D115" s="380"/>
      <c r="E115" s="363"/>
    </row>
    <row r="116" spans="1:5" ht="12" customHeight="1">
      <c r="A116" s="342" t="s">
        <v>137</v>
      </c>
      <c r="B116" s="359" t="s">
        <v>419</v>
      </c>
      <c r="C116" s="380"/>
      <c r="D116" s="380"/>
      <c r="E116" s="363"/>
    </row>
    <row r="117" spans="1:5" ht="12" customHeight="1">
      <c r="A117" s="342" t="s">
        <v>138</v>
      </c>
      <c r="B117" s="359" t="s">
        <v>433</v>
      </c>
      <c r="C117" s="380"/>
      <c r="D117" s="380"/>
      <c r="E117" s="363"/>
    </row>
    <row r="118" spans="1:5" ht="12" customHeight="1">
      <c r="A118" s="342" t="s">
        <v>139</v>
      </c>
      <c r="B118" s="359" t="s">
        <v>434</v>
      </c>
      <c r="C118" s="380"/>
      <c r="D118" s="380"/>
      <c r="E118" s="363"/>
    </row>
    <row r="119" spans="1:5" s="406" customFormat="1" ht="12" customHeight="1">
      <c r="A119" s="342" t="s">
        <v>435</v>
      </c>
      <c r="B119" s="359" t="s">
        <v>422</v>
      </c>
      <c r="C119" s="380"/>
      <c r="D119" s="380"/>
      <c r="E119" s="363"/>
    </row>
    <row r="120" spans="1:5" ht="12" customHeight="1">
      <c r="A120" s="342" t="s">
        <v>436</v>
      </c>
      <c r="B120" s="359" t="s">
        <v>437</v>
      </c>
      <c r="C120" s="380"/>
      <c r="D120" s="380"/>
      <c r="E120" s="363"/>
    </row>
    <row r="121" spans="1:5" ht="12" customHeight="1" thickBot="1">
      <c r="A121" s="340" t="s">
        <v>438</v>
      </c>
      <c r="B121" s="359" t="s">
        <v>439</v>
      </c>
      <c r="C121" s="382"/>
      <c r="D121" s="382"/>
      <c r="E121" s="365"/>
    </row>
    <row r="122" spans="1:5" ht="12" customHeight="1" thickBot="1">
      <c r="A122" s="347" t="s">
        <v>9</v>
      </c>
      <c r="B122" s="355" t="s">
        <v>440</v>
      </c>
      <c r="C122" s="379">
        <f>+C123+C124</f>
        <v>0</v>
      </c>
      <c r="D122" s="379">
        <f>+D123+D124</f>
        <v>0</v>
      </c>
      <c r="E122" s="362">
        <f>+E123+E124</f>
        <v>0</v>
      </c>
    </row>
    <row r="123" spans="1:5" ht="12" customHeight="1">
      <c r="A123" s="342" t="s">
        <v>59</v>
      </c>
      <c r="B123" s="336" t="s">
        <v>45</v>
      </c>
      <c r="C123" s="381"/>
      <c r="D123" s="381"/>
      <c r="E123" s="364"/>
    </row>
    <row r="124" spans="1:5" ht="12" customHeight="1" thickBot="1">
      <c r="A124" s="343" t="s">
        <v>60</v>
      </c>
      <c r="B124" s="339" t="s">
        <v>46</v>
      </c>
      <c r="C124" s="382"/>
      <c r="D124" s="382"/>
      <c r="E124" s="365"/>
    </row>
    <row r="125" spans="1:5" ht="12" customHeight="1" thickBot="1">
      <c r="A125" s="347" t="s">
        <v>10</v>
      </c>
      <c r="B125" s="355" t="s">
        <v>441</v>
      </c>
      <c r="C125" s="379">
        <f>+C92+C108+C122</f>
        <v>0</v>
      </c>
      <c r="D125" s="379">
        <f>+D92+D108+D122</f>
        <v>0</v>
      </c>
      <c r="E125" s="362">
        <f>+E92+E108+E122</f>
        <v>0</v>
      </c>
    </row>
    <row r="126" spans="1:5" ht="12" customHeight="1" thickBot="1">
      <c r="A126" s="347" t="s">
        <v>11</v>
      </c>
      <c r="B126" s="355" t="s">
        <v>442</v>
      </c>
      <c r="C126" s="379">
        <f>+C127+C128+C129</f>
        <v>0</v>
      </c>
      <c r="D126" s="379">
        <f>+D127+D128+D129</f>
        <v>0</v>
      </c>
      <c r="E126" s="362">
        <f>+E127+E128+E129</f>
        <v>0</v>
      </c>
    </row>
    <row r="127" spans="1:5" ht="12" customHeight="1">
      <c r="A127" s="342" t="s">
        <v>63</v>
      </c>
      <c r="B127" s="336" t="s">
        <v>443</v>
      </c>
      <c r="C127" s="380"/>
      <c r="D127" s="380"/>
      <c r="E127" s="363"/>
    </row>
    <row r="128" spans="1:5" ht="12" customHeight="1">
      <c r="A128" s="342" t="s">
        <v>64</v>
      </c>
      <c r="B128" s="336" t="s">
        <v>444</v>
      </c>
      <c r="C128" s="380"/>
      <c r="D128" s="380"/>
      <c r="E128" s="363"/>
    </row>
    <row r="129" spans="1:9" ht="12" customHeight="1" thickBot="1">
      <c r="A129" s="340" t="s">
        <v>65</v>
      </c>
      <c r="B129" s="334" t="s">
        <v>445</v>
      </c>
      <c r="C129" s="380"/>
      <c r="D129" s="380"/>
      <c r="E129" s="363"/>
    </row>
    <row r="130" spans="1:9" ht="12" customHeight="1" thickBot="1">
      <c r="A130" s="347" t="s">
        <v>12</v>
      </c>
      <c r="B130" s="355" t="s">
        <v>446</v>
      </c>
      <c r="C130" s="379">
        <f>+C131+C132+C134+C133</f>
        <v>0</v>
      </c>
      <c r="D130" s="379">
        <f>+D131+D132+D134+D133</f>
        <v>0</v>
      </c>
      <c r="E130" s="362">
        <f>+E131+E132+E134+E133</f>
        <v>0</v>
      </c>
    </row>
    <row r="131" spans="1:9" ht="12" customHeight="1">
      <c r="A131" s="342" t="s">
        <v>66</v>
      </c>
      <c r="B131" s="336" t="s">
        <v>447</v>
      </c>
      <c r="C131" s="380"/>
      <c r="D131" s="380"/>
      <c r="E131" s="363"/>
    </row>
    <row r="132" spans="1:9" ht="12" customHeight="1">
      <c r="A132" s="342" t="s">
        <v>67</v>
      </c>
      <c r="B132" s="336" t="s">
        <v>448</v>
      </c>
      <c r="C132" s="380"/>
      <c r="D132" s="380"/>
      <c r="E132" s="363"/>
    </row>
    <row r="133" spans="1:9" ht="12" customHeight="1">
      <c r="A133" s="342" t="s">
        <v>346</v>
      </c>
      <c r="B133" s="336" t="s">
        <v>449</v>
      </c>
      <c r="C133" s="380"/>
      <c r="D133" s="380"/>
      <c r="E133" s="363"/>
    </row>
    <row r="134" spans="1:9" ht="12" customHeight="1" thickBot="1">
      <c r="A134" s="340" t="s">
        <v>348</v>
      </c>
      <c r="B134" s="334" t="s">
        <v>450</v>
      </c>
      <c r="C134" s="380"/>
      <c r="D134" s="380"/>
      <c r="E134" s="363"/>
    </row>
    <row r="135" spans="1:9" ht="12" customHeight="1" thickBot="1">
      <c r="A135" s="347" t="s">
        <v>13</v>
      </c>
      <c r="B135" s="355" t="s">
        <v>451</v>
      </c>
      <c r="C135" s="385">
        <f>+C136+C137+C138+C139</f>
        <v>0</v>
      </c>
      <c r="D135" s="385">
        <f>+D136+D137+D138+D139</f>
        <v>0</v>
      </c>
      <c r="E135" s="398">
        <f>+E136+E137+E138+E139</f>
        <v>0</v>
      </c>
    </row>
    <row r="136" spans="1:9" ht="12" customHeight="1">
      <c r="A136" s="342" t="s">
        <v>68</v>
      </c>
      <c r="B136" s="336" t="s">
        <v>452</v>
      </c>
      <c r="C136" s="380"/>
      <c r="D136" s="380"/>
      <c r="E136" s="363"/>
    </row>
    <row r="137" spans="1:9" ht="12" customHeight="1">
      <c r="A137" s="342" t="s">
        <v>69</v>
      </c>
      <c r="B137" s="336" t="s">
        <v>453</v>
      </c>
      <c r="C137" s="380"/>
      <c r="D137" s="380"/>
      <c r="E137" s="363"/>
    </row>
    <row r="138" spans="1:9" ht="12" customHeight="1">
      <c r="A138" s="342" t="s">
        <v>355</v>
      </c>
      <c r="B138" s="336" t="s">
        <v>454</v>
      </c>
      <c r="C138" s="380"/>
      <c r="D138" s="380"/>
      <c r="E138" s="363"/>
    </row>
    <row r="139" spans="1:9" ht="12" customHeight="1" thickBot="1">
      <c r="A139" s="340" t="s">
        <v>357</v>
      </c>
      <c r="B139" s="334" t="s">
        <v>455</v>
      </c>
      <c r="C139" s="380"/>
      <c r="D139" s="380"/>
      <c r="E139" s="363"/>
    </row>
    <row r="140" spans="1:9" ht="15" customHeight="1" thickBot="1">
      <c r="A140" s="347" t="s">
        <v>14</v>
      </c>
      <c r="B140" s="355" t="s">
        <v>456</v>
      </c>
      <c r="C140" s="80">
        <f>+C141+C142+C143+C144</f>
        <v>0</v>
      </c>
      <c r="D140" s="80">
        <f>+D141+D142+D143+D144</f>
        <v>0</v>
      </c>
      <c r="E140" s="331">
        <f>+E141+E142+E143+E144</f>
        <v>0</v>
      </c>
      <c r="F140" s="396"/>
      <c r="G140" s="397"/>
      <c r="H140" s="397"/>
      <c r="I140" s="397"/>
    </row>
    <row r="141" spans="1:9" s="389" customFormat="1" ht="12.95" customHeight="1">
      <c r="A141" s="342" t="s">
        <v>130</v>
      </c>
      <c r="B141" s="336" t="s">
        <v>457</v>
      </c>
      <c r="C141" s="380"/>
      <c r="D141" s="380"/>
      <c r="E141" s="363"/>
    </row>
    <row r="142" spans="1:9" ht="12.75" customHeight="1">
      <c r="A142" s="342" t="s">
        <v>131</v>
      </c>
      <c r="B142" s="336" t="s">
        <v>458</v>
      </c>
      <c r="C142" s="380"/>
      <c r="D142" s="380"/>
      <c r="E142" s="363"/>
    </row>
    <row r="143" spans="1:9" ht="12.75" customHeight="1">
      <c r="A143" s="342" t="s">
        <v>157</v>
      </c>
      <c r="B143" s="336" t="s">
        <v>459</v>
      </c>
      <c r="C143" s="380"/>
      <c r="D143" s="380"/>
      <c r="E143" s="363"/>
    </row>
    <row r="144" spans="1:9" ht="12.75" customHeight="1" thickBot="1">
      <c r="A144" s="342" t="s">
        <v>363</v>
      </c>
      <c r="B144" s="336" t="s">
        <v>460</v>
      </c>
      <c r="C144" s="380"/>
      <c r="D144" s="380"/>
      <c r="E144" s="363"/>
    </row>
    <row r="145" spans="1:5" ht="16.5" thickBot="1">
      <c r="A145" s="347" t="s">
        <v>15</v>
      </c>
      <c r="B145" s="355" t="s">
        <v>461</v>
      </c>
      <c r="C145" s="329">
        <f>+C126+C130+C135+C140</f>
        <v>0</v>
      </c>
      <c r="D145" s="329">
        <f>+D126+D130+D135+D140</f>
        <v>0</v>
      </c>
      <c r="E145" s="330">
        <f>+E126+E130+E135+E140</f>
        <v>0</v>
      </c>
    </row>
    <row r="146" spans="1:5" ht="16.5" thickBot="1">
      <c r="A146" s="372" t="s">
        <v>16</v>
      </c>
      <c r="B146" s="375" t="s">
        <v>462</v>
      </c>
      <c r="C146" s="329">
        <f>+C125+C145</f>
        <v>0</v>
      </c>
      <c r="D146" s="329">
        <f>+D125+D145</f>
        <v>0</v>
      </c>
      <c r="E146" s="330">
        <f>+E125+E145</f>
        <v>0</v>
      </c>
    </row>
    <row r="148" spans="1:5" ht="18.75" customHeight="1">
      <c r="A148" s="701" t="s">
        <v>463</v>
      </c>
      <c r="B148" s="701"/>
      <c r="C148" s="701"/>
      <c r="D148" s="701"/>
      <c r="E148" s="701"/>
    </row>
    <row r="149" spans="1:5" ht="13.5" customHeight="1" thickBot="1">
      <c r="A149" s="357" t="s">
        <v>112</v>
      </c>
      <c r="B149" s="357"/>
      <c r="C149" s="387"/>
      <c r="E149" s="374" t="str">
        <f>E88</f>
        <v>Forintban!</v>
      </c>
    </row>
    <row r="150" spans="1:5" ht="21.75" thickBot="1">
      <c r="A150" s="347">
        <v>1</v>
      </c>
      <c r="B150" s="350" t="s">
        <v>464</v>
      </c>
      <c r="C150" s="373">
        <f>+C61-C125</f>
        <v>0</v>
      </c>
      <c r="D150" s="373">
        <f>+D61-D125</f>
        <v>0</v>
      </c>
      <c r="E150" s="373">
        <f>+E61-E125</f>
        <v>0</v>
      </c>
    </row>
    <row r="151" spans="1:5" ht="21.75" thickBot="1">
      <c r="A151" s="347" t="s">
        <v>8</v>
      </c>
      <c r="B151" s="350" t="s">
        <v>465</v>
      </c>
      <c r="C151" s="373">
        <f>+C84-C145</f>
        <v>0</v>
      </c>
      <c r="D151" s="373">
        <f>+D84-D145</f>
        <v>0</v>
      </c>
      <c r="E151" s="373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6" customFormat="1" ht="12.75" customHeight="1">
      <c r="C161" s="377"/>
      <c r="D161" s="377"/>
      <c r="E161" s="377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2017. ÉVI ZÁRSZÁMADÁS
ÖNKÉNT VÁLLALT FELADATAINAK MÉRLEGE
&amp;R&amp;"Times New Roman CE,Félkövér dőlt"&amp;11 1.3. melléklet a ....../2018. (......)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A1:E26"/>
  <sheetViews>
    <sheetView view="pageLayout" zoomScaleNormal="100" workbookViewId="0">
      <selection activeCell="C18" sqref="C18"/>
    </sheetView>
  </sheetViews>
  <sheetFormatPr defaultRowHeight="12.75"/>
  <cols>
    <col min="1" max="1" width="71.1640625" style="216" customWidth="1"/>
    <col min="2" max="2" width="6.1640625" style="231" customWidth="1"/>
    <col min="3" max="3" width="18" style="613" customWidth="1"/>
    <col min="4" max="16384" width="9.33203125" style="613"/>
  </cols>
  <sheetData>
    <row r="1" spans="1:3" ht="32.25" customHeight="1">
      <c r="A1" s="820" t="s">
        <v>289</v>
      </c>
      <c r="B1" s="820"/>
      <c r="C1" s="820"/>
    </row>
    <row r="2" spans="1:3" ht="15.75">
      <c r="A2" s="821" t="str">
        <f>+CONCATENATE(LEFT(ÖSSZEFÜGGÉSEK!A4,4),". év")</f>
        <v>2017. év</v>
      </c>
      <c r="B2" s="821"/>
      <c r="C2" s="821"/>
    </row>
    <row r="4" spans="1:3" ht="13.5" thickBot="1">
      <c r="B4" s="822" t="str">
        <f>'6. tájékoztató tábla'!E1</f>
        <v>Forintban!</v>
      </c>
      <c r="C4" s="822"/>
    </row>
    <row r="5" spans="1:3" s="217" customFormat="1" ht="31.5" customHeight="1">
      <c r="A5" s="823" t="s">
        <v>290</v>
      </c>
      <c r="B5" s="825" t="s">
        <v>246</v>
      </c>
      <c r="C5" s="827" t="s">
        <v>291</v>
      </c>
    </row>
    <row r="6" spans="1:3" s="217" customFormat="1">
      <c r="A6" s="824"/>
      <c r="B6" s="826"/>
      <c r="C6" s="828"/>
    </row>
    <row r="7" spans="1:3" s="221" customFormat="1" ht="13.5" thickBot="1">
      <c r="A7" s="218" t="s">
        <v>409</v>
      </c>
      <c r="B7" s="219" t="s">
        <v>410</v>
      </c>
      <c r="C7" s="220" t="s">
        <v>411</v>
      </c>
    </row>
    <row r="8" spans="1:3" ht="15.75" customHeight="1">
      <c r="A8" s="605" t="s">
        <v>649</v>
      </c>
      <c r="B8" s="222" t="s">
        <v>251</v>
      </c>
      <c r="C8" s="223">
        <v>87019055</v>
      </c>
    </row>
    <row r="9" spans="1:3" ht="15.75" customHeight="1">
      <c r="A9" s="605" t="s">
        <v>650</v>
      </c>
      <c r="B9" s="224" t="s">
        <v>252</v>
      </c>
      <c r="C9" s="223"/>
    </row>
    <row r="10" spans="1:3" ht="15.75" customHeight="1">
      <c r="A10" s="605" t="s">
        <v>651</v>
      </c>
      <c r="B10" s="224" t="s">
        <v>253</v>
      </c>
      <c r="C10" s="223">
        <v>3021957</v>
      </c>
    </row>
    <row r="11" spans="1:3" ht="15.75" customHeight="1">
      <c r="A11" s="605" t="s">
        <v>652</v>
      </c>
      <c r="B11" s="224" t="s">
        <v>254</v>
      </c>
      <c r="C11" s="225">
        <v>-21812153</v>
      </c>
    </row>
    <row r="12" spans="1:3" ht="15.75" customHeight="1">
      <c r="A12" s="605" t="s">
        <v>653</v>
      </c>
      <c r="B12" s="224" t="s">
        <v>255</v>
      </c>
      <c r="C12" s="225"/>
    </row>
    <row r="13" spans="1:3" ht="15.75" customHeight="1">
      <c r="A13" s="605" t="s">
        <v>654</v>
      </c>
      <c r="B13" s="224" t="s">
        <v>256</v>
      </c>
      <c r="C13" s="225">
        <v>1185586</v>
      </c>
    </row>
    <row r="14" spans="1:3" ht="15.75" customHeight="1">
      <c r="A14" s="605" t="s">
        <v>655</v>
      </c>
      <c r="B14" s="224" t="s">
        <v>257</v>
      </c>
      <c r="C14" s="226">
        <f>+C8+C9+C10+C11+C12+C13</f>
        <v>69414445</v>
      </c>
    </row>
    <row r="15" spans="1:3" ht="15.75" customHeight="1">
      <c r="A15" s="605" t="s">
        <v>722</v>
      </c>
      <c r="B15" s="224" t="s">
        <v>258</v>
      </c>
      <c r="C15" s="614">
        <v>6208</v>
      </c>
    </row>
    <row r="16" spans="1:3" ht="15.75" customHeight="1">
      <c r="A16" s="605" t="s">
        <v>656</v>
      </c>
      <c r="B16" s="224" t="s">
        <v>259</v>
      </c>
      <c r="C16" s="225">
        <v>594761</v>
      </c>
    </row>
    <row r="17" spans="1:5" ht="15.75" customHeight="1">
      <c r="A17" s="605" t="s">
        <v>657</v>
      </c>
      <c r="B17" s="224" t="s">
        <v>16</v>
      </c>
      <c r="C17" s="225">
        <v>256616</v>
      </c>
    </row>
    <row r="18" spans="1:5" ht="15.75" customHeight="1">
      <c r="A18" s="605" t="s">
        <v>658</v>
      </c>
      <c r="B18" s="224" t="s">
        <v>17</v>
      </c>
      <c r="C18" s="226">
        <f>+C15+C16+C17</f>
        <v>857585</v>
      </c>
    </row>
    <row r="19" spans="1:5" s="615" customFormat="1" ht="15.75" customHeight="1">
      <c r="A19" s="605" t="s">
        <v>659</v>
      </c>
      <c r="B19" s="224" t="s">
        <v>18</v>
      </c>
      <c r="C19" s="225"/>
    </row>
    <row r="20" spans="1:5" ht="15.75" customHeight="1">
      <c r="A20" s="605" t="s">
        <v>660</v>
      </c>
      <c r="B20" s="224" t="s">
        <v>19</v>
      </c>
      <c r="C20" s="225">
        <v>1546066</v>
      </c>
    </row>
    <row r="21" spans="1:5" ht="15.75" customHeight="1" thickBot="1">
      <c r="A21" s="227" t="s">
        <v>661</v>
      </c>
      <c r="B21" s="228" t="s">
        <v>20</v>
      </c>
      <c r="C21" s="229">
        <f>+C14+C18+C19+C20</f>
        <v>71818096</v>
      </c>
    </row>
    <row r="22" spans="1:5" ht="15.75">
      <c r="A22" s="608"/>
      <c r="B22" s="611"/>
      <c r="C22" s="609"/>
      <c r="D22" s="609"/>
      <c r="E22" s="609"/>
    </row>
    <row r="23" spans="1:5" ht="15.75">
      <c r="A23" s="608"/>
      <c r="B23" s="611"/>
      <c r="C23" s="609"/>
      <c r="D23" s="609"/>
      <c r="E23" s="609"/>
    </row>
    <row r="24" spans="1:5" ht="15.75">
      <c r="A24" s="611"/>
      <c r="B24" s="611"/>
      <c r="C24" s="609"/>
      <c r="D24" s="609"/>
      <c r="E24" s="609"/>
    </row>
    <row r="25" spans="1:5" ht="15.75">
      <c r="A25" s="819"/>
      <c r="B25" s="819"/>
      <c r="C25" s="819"/>
      <c r="D25" s="616"/>
      <c r="E25" s="616"/>
    </row>
    <row r="26" spans="1:5" ht="15.75">
      <c r="A26" s="819"/>
      <c r="B26" s="819"/>
      <c r="C26" s="819"/>
      <c r="D26" s="616"/>
      <c r="E26" s="616"/>
    </row>
  </sheetData>
  <sheetProtection sheet="1" objects="1" scenarios="1"/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dőlt"Bosta Önkormányzat&amp;R&amp;"Times New Roman CE,Félkövér dőlt"7.2. tájékoztató tábla a 5/2018. (V.31.)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</sheetPr>
  <dimension ref="A1:F44"/>
  <sheetViews>
    <sheetView zoomScaleNormal="100" workbookViewId="0">
      <selection activeCell="J11" sqref="J10:J11"/>
    </sheetView>
  </sheetViews>
  <sheetFormatPr defaultColWidth="12" defaultRowHeight="15.75"/>
  <cols>
    <col min="1" max="1" width="58.83203125" style="212" customWidth="1"/>
    <col min="2" max="2" width="6.83203125" style="212" customWidth="1"/>
    <col min="3" max="3" width="17.1640625" style="212" customWidth="1"/>
    <col min="4" max="4" width="19.1640625" style="212" customWidth="1"/>
    <col min="5" max="16384" width="12" style="212"/>
  </cols>
  <sheetData>
    <row r="1" spans="1:4" ht="48" customHeight="1">
      <c r="A1" s="829" t="str">
        <f>+CONCATENATE("VAGYONKIMUTATÁS",CHAR(10),"az érték nélkül nyilvántartott eszközökről",CHAR(10),LEFT(ÖSSZEFÜGGÉSEK!A4,4),".")</f>
        <v>VAGYONKIMUTATÁS
az érték nélkül nyilvántartott eszközökről
2017.</v>
      </c>
      <c r="B1" s="830"/>
      <c r="C1" s="830"/>
      <c r="D1" s="830"/>
    </row>
    <row r="2" spans="1:4" ht="16.5" thickBot="1"/>
    <row r="3" spans="1:4" ht="43.5" customHeight="1" thickBot="1">
      <c r="A3" s="619" t="s">
        <v>51</v>
      </c>
      <c r="B3" s="322" t="s">
        <v>246</v>
      </c>
      <c r="C3" s="620" t="s">
        <v>292</v>
      </c>
      <c r="D3" s="621" t="s">
        <v>738</v>
      </c>
    </row>
    <row r="4" spans="1:4" ht="16.5" thickBot="1">
      <c r="A4" s="232" t="s">
        <v>409</v>
      </c>
      <c r="B4" s="233" t="s">
        <v>410</v>
      </c>
      <c r="C4" s="233" t="s">
        <v>411</v>
      </c>
      <c r="D4" s="234" t="s">
        <v>412</v>
      </c>
    </row>
    <row r="5" spans="1:4" ht="15.75" customHeight="1">
      <c r="A5" s="243" t="s">
        <v>690</v>
      </c>
      <c r="B5" s="236" t="s">
        <v>7</v>
      </c>
      <c r="C5" s="237"/>
      <c r="D5" s="238"/>
    </row>
    <row r="6" spans="1:4" ht="15.75" customHeight="1">
      <c r="A6" s="243" t="s">
        <v>691</v>
      </c>
      <c r="B6" s="240" t="s">
        <v>8</v>
      </c>
      <c r="C6" s="241"/>
      <c r="D6" s="242"/>
    </row>
    <row r="7" spans="1:4" ht="15.75" customHeight="1">
      <c r="A7" s="243" t="s">
        <v>692</v>
      </c>
      <c r="B7" s="240" t="s">
        <v>9</v>
      </c>
      <c r="C7" s="241"/>
      <c r="D7" s="242"/>
    </row>
    <row r="8" spans="1:4" ht="15.75" customHeight="1" thickBot="1">
      <c r="A8" s="244" t="s">
        <v>693</v>
      </c>
      <c r="B8" s="245" t="s">
        <v>10</v>
      </c>
      <c r="C8" s="246"/>
      <c r="D8" s="247"/>
    </row>
    <row r="9" spans="1:4" ht="15.75" customHeight="1" thickBot="1">
      <c r="A9" s="623" t="s">
        <v>694</v>
      </c>
      <c r="B9" s="624" t="s">
        <v>11</v>
      </c>
      <c r="C9" s="625"/>
      <c r="D9" s="626">
        <f>+D10+D11+D12+D13</f>
        <v>0</v>
      </c>
    </row>
    <row r="10" spans="1:4" ht="15.75" customHeight="1">
      <c r="A10" s="622" t="s">
        <v>695</v>
      </c>
      <c r="B10" s="236" t="s">
        <v>12</v>
      </c>
      <c r="C10" s="237"/>
      <c r="D10" s="238"/>
    </row>
    <row r="11" spans="1:4" ht="15.75" customHeight="1">
      <c r="A11" s="243" t="s">
        <v>696</v>
      </c>
      <c r="B11" s="240" t="s">
        <v>13</v>
      </c>
      <c r="C11" s="241"/>
      <c r="D11" s="242"/>
    </row>
    <row r="12" spans="1:4" ht="15.75" customHeight="1">
      <c r="A12" s="243" t="s">
        <v>697</v>
      </c>
      <c r="B12" s="240" t="s">
        <v>14</v>
      </c>
      <c r="C12" s="241"/>
      <c r="D12" s="242"/>
    </row>
    <row r="13" spans="1:4" ht="15.75" customHeight="1" thickBot="1">
      <c r="A13" s="244" t="s">
        <v>698</v>
      </c>
      <c r="B13" s="245" t="s">
        <v>15</v>
      </c>
      <c r="C13" s="246"/>
      <c r="D13" s="247"/>
    </row>
    <row r="14" spans="1:4" ht="15.75" customHeight="1" thickBot="1">
      <c r="A14" s="623" t="s">
        <v>699</v>
      </c>
      <c r="B14" s="624" t="s">
        <v>16</v>
      </c>
      <c r="C14" s="625"/>
      <c r="D14" s="626">
        <f>+D15+D16+D17</f>
        <v>0</v>
      </c>
    </row>
    <row r="15" spans="1:4" ht="15.75" customHeight="1">
      <c r="A15" s="622" t="s">
        <v>700</v>
      </c>
      <c r="B15" s="236" t="s">
        <v>17</v>
      </c>
      <c r="C15" s="237"/>
      <c r="D15" s="238"/>
    </row>
    <row r="16" spans="1:4" ht="15.75" customHeight="1">
      <c r="A16" s="243" t="s">
        <v>701</v>
      </c>
      <c r="B16" s="240" t="s">
        <v>18</v>
      </c>
      <c r="C16" s="241"/>
      <c r="D16" s="242"/>
    </row>
    <row r="17" spans="1:4" ht="15.75" customHeight="1" thickBot="1">
      <c r="A17" s="244" t="s">
        <v>702</v>
      </c>
      <c r="B17" s="245" t="s">
        <v>19</v>
      </c>
      <c r="C17" s="246"/>
      <c r="D17" s="247"/>
    </row>
    <row r="18" spans="1:4" ht="15.75" customHeight="1" thickBot="1">
      <c r="A18" s="623" t="s">
        <v>708</v>
      </c>
      <c r="B18" s="624" t="s">
        <v>20</v>
      </c>
      <c r="C18" s="625"/>
      <c r="D18" s="626">
        <f>+D19+D20+D21</f>
        <v>0</v>
      </c>
    </row>
    <row r="19" spans="1:4" ht="15.75" customHeight="1">
      <c r="A19" s="622" t="s">
        <v>703</v>
      </c>
      <c r="B19" s="236" t="s">
        <v>21</v>
      </c>
      <c r="C19" s="237"/>
      <c r="D19" s="238"/>
    </row>
    <row r="20" spans="1:4" ht="15.75" customHeight="1">
      <c r="A20" s="243" t="s">
        <v>704</v>
      </c>
      <c r="B20" s="240" t="s">
        <v>22</v>
      </c>
      <c r="C20" s="241"/>
      <c r="D20" s="242"/>
    </row>
    <row r="21" spans="1:4" ht="15.75" customHeight="1">
      <c r="A21" s="243" t="s">
        <v>705</v>
      </c>
      <c r="B21" s="240" t="s">
        <v>23</v>
      </c>
      <c r="C21" s="241"/>
      <c r="D21" s="242"/>
    </row>
    <row r="22" spans="1:4" ht="15.75" customHeight="1">
      <c r="A22" s="243" t="s">
        <v>706</v>
      </c>
      <c r="B22" s="240" t="s">
        <v>24</v>
      </c>
      <c r="C22" s="241"/>
      <c r="D22" s="242"/>
    </row>
    <row r="23" spans="1:4" ht="15.75" customHeight="1">
      <c r="A23" s="243"/>
      <c r="B23" s="240" t="s">
        <v>25</v>
      </c>
      <c r="C23" s="241"/>
      <c r="D23" s="242"/>
    </row>
    <row r="24" spans="1:4" ht="15.75" customHeight="1">
      <c r="A24" s="243"/>
      <c r="B24" s="240" t="s">
        <v>26</v>
      </c>
      <c r="C24" s="241"/>
      <c r="D24" s="242"/>
    </row>
    <row r="25" spans="1:4" ht="15.75" customHeight="1">
      <c r="A25" s="243"/>
      <c r="B25" s="240" t="s">
        <v>27</v>
      </c>
      <c r="C25" s="241"/>
      <c r="D25" s="242"/>
    </row>
    <row r="26" spans="1:4" ht="15.75" customHeight="1">
      <c r="A26" s="243"/>
      <c r="B26" s="240" t="s">
        <v>28</v>
      </c>
      <c r="C26" s="241"/>
      <c r="D26" s="242"/>
    </row>
    <row r="27" spans="1:4" ht="15.75" customHeight="1">
      <c r="A27" s="243"/>
      <c r="B27" s="240" t="s">
        <v>29</v>
      </c>
      <c r="C27" s="241"/>
      <c r="D27" s="242"/>
    </row>
    <row r="28" spans="1:4" ht="15.75" customHeight="1">
      <c r="A28" s="243"/>
      <c r="B28" s="240" t="s">
        <v>30</v>
      </c>
      <c r="C28" s="241"/>
      <c r="D28" s="242"/>
    </row>
    <row r="29" spans="1:4" ht="15.75" customHeight="1">
      <c r="A29" s="243"/>
      <c r="B29" s="240" t="s">
        <v>31</v>
      </c>
      <c r="C29" s="241"/>
      <c r="D29" s="242"/>
    </row>
    <row r="30" spans="1:4" ht="15.75" customHeight="1">
      <c r="A30" s="243"/>
      <c r="B30" s="240" t="s">
        <v>32</v>
      </c>
      <c r="C30" s="241"/>
      <c r="D30" s="242"/>
    </row>
    <row r="31" spans="1:4" ht="15.75" customHeight="1">
      <c r="A31" s="243"/>
      <c r="B31" s="240" t="s">
        <v>33</v>
      </c>
      <c r="C31" s="241"/>
      <c r="D31" s="242"/>
    </row>
    <row r="32" spans="1:4" ht="15.75" customHeight="1">
      <c r="A32" s="243"/>
      <c r="B32" s="240" t="s">
        <v>34</v>
      </c>
      <c r="C32" s="241"/>
      <c r="D32" s="242"/>
    </row>
    <row r="33" spans="1:6" ht="15.75" customHeight="1">
      <c r="A33" s="243"/>
      <c r="B33" s="240" t="s">
        <v>35</v>
      </c>
      <c r="C33" s="241"/>
      <c r="D33" s="242"/>
    </row>
    <row r="34" spans="1:6" ht="15.75" customHeight="1">
      <c r="A34" s="243"/>
      <c r="B34" s="240" t="s">
        <v>90</v>
      </c>
      <c r="C34" s="241"/>
      <c r="D34" s="242"/>
    </row>
    <row r="35" spans="1:6" ht="15.75" customHeight="1">
      <c r="A35" s="243"/>
      <c r="B35" s="240" t="s">
        <v>183</v>
      </c>
      <c r="C35" s="241"/>
      <c r="D35" s="242"/>
    </row>
    <row r="36" spans="1:6" ht="15.75" customHeight="1">
      <c r="A36" s="243"/>
      <c r="B36" s="240" t="s">
        <v>243</v>
      </c>
      <c r="C36" s="241"/>
      <c r="D36" s="242"/>
    </row>
    <row r="37" spans="1:6" ht="15.75" customHeight="1" thickBot="1">
      <c r="A37" s="244"/>
      <c r="B37" s="245" t="s">
        <v>244</v>
      </c>
      <c r="C37" s="246"/>
      <c r="D37" s="247"/>
    </row>
    <row r="38" spans="1:6" ht="15.75" customHeight="1" thickBot="1">
      <c r="A38" s="831" t="s">
        <v>707</v>
      </c>
      <c r="B38" s="832"/>
      <c r="C38" s="248"/>
      <c r="D38" s="626">
        <f>+D5+D6+D7+D8+D9+D14+D18+D22+D23+D24+D25+D26+D27+D28+D29+D30+D31+D32+D33+D34+D35+D36+D37</f>
        <v>0</v>
      </c>
      <c r="F38" s="249"/>
    </row>
    <row r="39" spans="1:6">
      <c r="A39" s="627" t="s">
        <v>709</v>
      </c>
    </row>
    <row r="40" spans="1:6">
      <c r="A40" s="213"/>
      <c r="B40" s="214"/>
      <c r="C40" s="833"/>
      <c r="D40" s="833"/>
    </row>
    <row r="41" spans="1:6">
      <c r="A41" s="213"/>
      <c r="B41" s="214"/>
      <c r="C41" s="215"/>
      <c r="D41" s="215"/>
    </row>
    <row r="42" spans="1:6">
      <c r="A42" s="214"/>
      <c r="B42" s="214"/>
      <c r="C42" s="833"/>
      <c r="D42" s="833"/>
    </row>
    <row r="43" spans="1:6">
      <c r="A43" s="230"/>
      <c r="B43" s="230"/>
    </row>
    <row r="44" spans="1:6">
      <c r="A44" s="230"/>
      <c r="B44" s="230"/>
      <c r="C44" s="230"/>
    </row>
  </sheetData>
  <sheetProtection sheet="1" objects="1" scenarios="1"/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dőlt"......................Önkormányzat&amp;R&amp;"Times New Roman,Félkövér dőlt"7.3. tájékoztató tábla a ……/2018. (……)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92D050"/>
  </sheetPr>
  <dimension ref="A1:F38"/>
  <sheetViews>
    <sheetView zoomScaleNormal="100" workbookViewId="0">
      <selection activeCell="J8" sqref="J8"/>
    </sheetView>
  </sheetViews>
  <sheetFormatPr defaultColWidth="12" defaultRowHeight="15.75"/>
  <cols>
    <col min="1" max="1" width="56.1640625" style="212" customWidth="1"/>
    <col min="2" max="2" width="6.83203125" style="212" customWidth="1"/>
    <col min="3" max="3" width="17.1640625" style="212" customWidth="1"/>
    <col min="4" max="4" width="19.1640625" style="212" customWidth="1"/>
    <col min="5" max="16384" width="12" style="212"/>
  </cols>
  <sheetData>
    <row r="1" spans="1:4" ht="48.75" customHeight="1">
      <c r="A1" s="834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2017.</v>
      </c>
      <c r="B1" s="835"/>
      <c r="C1" s="835"/>
      <c r="D1" s="835"/>
    </row>
    <row r="2" spans="1:4" ht="16.5" thickBot="1"/>
    <row r="3" spans="1:4" ht="64.5" thickBot="1">
      <c r="A3" s="628" t="s">
        <v>51</v>
      </c>
      <c r="B3" s="322" t="s">
        <v>246</v>
      </c>
      <c r="C3" s="629" t="s">
        <v>710</v>
      </c>
      <c r="D3" s="630" t="s">
        <v>738</v>
      </c>
    </row>
    <row r="4" spans="1:4" ht="16.5" thickBot="1">
      <c r="A4" s="250" t="s">
        <v>409</v>
      </c>
      <c r="B4" s="251" t="s">
        <v>410</v>
      </c>
      <c r="C4" s="251" t="s">
        <v>411</v>
      </c>
      <c r="D4" s="252" t="s">
        <v>412</v>
      </c>
    </row>
    <row r="5" spans="1:4" ht="15.75" customHeight="1">
      <c r="A5" s="239" t="s">
        <v>711</v>
      </c>
      <c r="B5" s="236" t="s">
        <v>7</v>
      </c>
      <c r="C5" s="237"/>
      <c r="D5" s="238"/>
    </row>
    <row r="6" spans="1:4" ht="15.75" customHeight="1">
      <c r="A6" s="239" t="s">
        <v>712</v>
      </c>
      <c r="B6" s="240" t="s">
        <v>8</v>
      </c>
      <c r="C6" s="241"/>
      <c r="D6" s="242"/>
    </row>
    <row r="7" spans="1:4" ht="15.75" customHeight="1" thickBot="1">
      <c r="A7" s="631" t="s">
        <v>713</v>
      </c>
      <c r="B7" s="245" t="s">
        <v>9</v>
      </c>
      <c r="C7" s="246"/>
      <c r="D7" s="247"/>
    </row>
    <row r="8" spans="1:4" ht="15.75" customHeight="1" thickBot="1">
      <c r="A8" s="623" t="s">
        <v>714</v>
      </c>
      <c r="B8" s="624" t="s">
        <v>10</v>
      </c>
      <c r="C8" s="625"/>
      <c r="D8" s="626">
        <f>+D5+D6+D7</f>
        <v>0</v>
      </c>
    </row>
    <row r="9" spans="1:4" ht="15.75" customHeight="1">
      <c r="A9" s="235" t="s">
        <v>715</v>
      </c>
      <c r="B9" s="236" t="s">
        <v>11</v>
      </c>
      <c r="C9" s="237"/>
      <c r="D9" s="238"/>
    </row>
    <row r="10" spans="1:4" ht="15.75" customHeight="1">
      <c r="A10" s="239" t="s">
        <v>716</v>
      </c>
      <c r="B10" s="240" t="s">
        <v>12</v>
      </c>
      <c r="C10" s="241"/>
      <c r="D10" s="242"/>
    </row>
    <row r="11" spans="1:4" ht="15.75" customHeight="1">
      <c r="A11" s="239" t="s">
        <v>717</v>
      </c>
      <c r="B11" s="240" t="s">
        <v>13</v>
      </c>
      <c r="C11" s="241"/>
      <c r="D11" s="242"/>
    </row>
    <row r="12" spans="1:4" ht="15.75" customHeight="1">
      <c r="A12" s="239" t="s">
        <v>718</v>
      </c>
      <c r="B12" s="240" t="s">
        <v>14</v>
      </c>
      <c r="C12" s="241"/>
      <c r="D12" s="242"/>
    </row>
    <row r="13" spans="1:4" ht="15.75" customHeight="1" thickBot="1">
      <c r="A13" s="631" t="s">
        <v>719</v>
      </c>
      <c r="B13" s="245" t="s">
        <v>15</v>
      </c>
      <c r="C13" s="246"/>
      <c r="D13" s="247"/>
    </row>
    <row r="14" spans="1:4" ht="15.75" customHeight="1" thickBot="1">
      <c r="A14" s="623" t="s">
        <v>720</v>
      </c>
      <c r="B14" s="624" t="s">
        <v>16</v>
      </c>
      <c r="C14" s="632"/>
      <c r="D14" s="626">
        <f>+D9+D10+D11+D12+D13</f>
        <v>0</v>
      </c>
    </row>
    <row r="15" spans="1:4" ht="15.75" customHeight="1">
      <c r="A15" s="235"/>
      <c r="B15" s="236" t="s">
        <v>17</v>
      </c>
      <c r="C15" s="237"/>
      <c r="D15" s="238"/>
    </row>
    <row r="16" spans="1:4" ht="15.75" customHeight="1">
      <c r="A16" s="239"/>
      <c r="B16" s="240" t="s">
        <v>18</v>
      </c>
      <c r="C16" s="241"/>
      <c r="D16" s="242"/>
    </row>
    <row r="17" spans="1:4" ht="15.75" customHeight="1">
      <c r="A17" s="239"/>
      <c r="B17" s="240" t="s">
        <v>19</v>
      </c>
      <c r="C17" s="241"/>
      <c r="D17" s="242"/>
    </row>
    <row r="18" spans="1:4" ht="15.75" customHeight="1">
      <c r="A18" s="239"/>
      <c r="B18" s="240" t="s">
        <v>20</v>
      </c>
      <c r="C18" s="241"/>
      <c r="D18" s="242"/>
    </row>
    <row r="19" spans="1:4" ht="15.75" customHeight="1">
      <c r="A19" s="239"/>
      <c r="B19" s="240" t="s">
        <v>21</v>
      </c>
      <c r="C19" s="241"/>
      <c r="D19" s="242"/>
    </row>
    <row r="20" spans="1:4" ht="15.75" customHeight="1">
      <c r="A20" s="239"/>
      <c r="B20" s="240" t="s">
        <v>22</v>
      </c>
      <c r="C20" s="241"/>
      <c r="D20" s="242"/>
    </row>
    <row r="21" spans="1:4" ht="15.75" customHeight="1">
      <c r="A21" s="239"/>
      <c r="B21" s="240" t="s">
        <v>23</v>
      </c>
      <c r="C21" s="241"/>
      <c r="D21" s="242"/>
    </row>
    <row r="22" spans="1:4" ht="15.75" customHeight="1">
      <c r="A22" s="239"/>
      <c r="B22" s="240" t="s">
        <v>24</v>
      </c>
      <c r="C22" s="241"/>
      <c r="D22" s="242"/>
    </row>
    <row r="23" spans="1:4" ht="15.75" customHeight="1">
      <c r="A23" s="239"/>
      <c r="B23" s="240" t="s">
        <v>25</v>
      </c>
      <c r="C23" s="241"/>
      <c r="D23" s="242"/>
    </row>
    <row r="24" spans="1:4" ht="15.75" customHeight="1">
      <c r="A24" s="239"/>
      <c r="B24" s="240" t="s">
        <v>26</v>
      </c>
      <c r="C24" s="241"/>
      <c r="D24" s="242"/>
    </row>
    <row r="25" spans="1:4" ht="15.75" customHeight="1">
      <c r="A25" s="239"/>
      <c r="B25" s="240" t="s">
        <v>27</v>
      </c>
      <c r="C25" s="241"/>
      <c r="D25" s="242"/>
    </row>
    <row r="26" spans="1:4" ht="15.75" customHeight="1">
      <c r="A26" s="239"/>
      <c r="B26" s="240" t="s">
        <v>28</v>
      </c>
      <c r="C26" s="241"/>
      <c r="D26" s="242"/>
    </row>
    <row r="27" spans="1:4" ht="15.75" customHeight="1">
      <c r="A27" s="239"/>
      <c r="B27" s="240" t="s">
        <v>29</v>
      </c>
      <c r="C27" s="241"/>
      <c r="D27" s="242"/>
    </row>
    <row r="28" spans="1:4" ht="15.75" customHeight="1">
      <c r="A28" s="239"/>
      <c r="B28" s="240" t="s">
        <v>30</v>
      </c>
      <c r="C28" s="241"/>
      <c r="D28" s="242"/>
    </row>
    <row r="29" spans="1:4" ht="15.75" customHeight="1">
      <c r="A29" s="239"/>
      <c r="B29" s="240" t="s">
        <v>31</v>
      </c>
      <c r="C29" s="241"/>
      <c r="D29" s="242"/>
    </row>
    <row r="30" spans="1:4" ht="15.75" customHeight="1">
      <c r="A30" s="239"/>
      <c r="B30" s="240" t="s">
        <v>32</v>
      </c>
      <c r="C30" s="241"/>
      <c r="D30" s="242"/>
    </row>
    <row r="31" spans="1:4" ht="15.75" customHeight="1">
      <c r="A31" s="239"/>
      <c r="B31" s="240" t="s">
        <v>33</v>
      </c>
      <c r="C31" s="241"/>
      <c r="D31" s="242"/>
    </row>
    <row r="32" spans="1:4" ht="15.75" customHeight="1">
      <c r="A32" s="239"/>
      <c r="B32" s="240" t="s">
        <v>34</v>
      </c>
      <c r="C32" s="241"/>
      <c r="D32" s="242"/>
    </row>
    <row r="33" spans="1:6" ht="15.75" customHeight="1">
      <c r="A33" s="239"/>
      <c r="B33" s="240" t="s">
        <v>35</v>
      </c>
      <c r="C33" s="241"/>
      <c r="D33" s="242"/>
    </row>
    <row r="34" spans="1:6" ht="15.75" customHeight="1">
      <c r="A34" s="239"/>
      <c r="B34" s="240" t="s">
        <v>90</v>
      </c>
      <c r="C34" s="241"/>
      <c r="D34" s="242"/>
    </row>
    <row r="35" spans="1:6" ht="15.75" customHeight="1">
      <c r="A35" s="239"/>
      <c r="B35" s="240" t="s">
        <v>183</v>
      </c>
      <c r="C35" s="241"/>
      <c r="D35" s="242"/>
    </row>
    <row r="36" spans="1:6" ht="15.75" customHeight="1">
      <c r="A36" s="239"/>
      <c r="B36" s="240" t="s">
        <v>243</v>
      </c>
      <c r="C36" s="241"/>
      <c r="D36" s="242"/>
    </row>
    <row r="37" spans="1:6" ht="15.75" customHeight="1" thickBot="1">
      <c r="A37" s="253"/>
      <c r="B37" s="254" t="s">
        <v>244</v>
      </c>
      <c r="C37" s="255"/>
      <c r="D37" s="256"/>
    </row>
    <row r="38" spans="1:6" ht="15.75" customHeight="1" thickBot="1">
      <c r="A38" s="836" t="s">
        <v>721</v>
      </c>
      <c r="B38" s="837"/>
      <c r="C38" s="248"/>
      <c r="D38" s="626">
        <f>+D8+D14+SUM(D15:D37)</f>
        <v>0</v>
      </c>
      <c r="F38" s="257"/>
    </row>
  </sheetData>
  <sheetProtection sheet="1" objects="1" scenarios="1"/>
  <mergeCells count="2">
    <mergeCell ref="A1:D1"/>
    <mergeCell ref="A38:B38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dőlt"......................Önkormányzat&amp;R&amp;"Times New Roman,Félkövér dőlt"7.4. tájékoztató tábla a ……/2018. (……)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I21" sqref="I21"/>
    </sheetView>
  </sheetViews>
  <sheetFormatPr defaultRowHeight="12.75"/>
  <cols>
    <col min="1" max="1" width="9.33203125" style="282"/>
    <col min="2" max="2" width="58.33203125" style="282" customWidth="1"/>
    <col min="3" max="5" width="25" style="282" customWidth="1"/>
    <col min="6" max="6" width="5.5" style="282" customWidth="1"/>
    <col min="7" max="16384" width="9.33203125" style="282"/>
  </cols>
  <sheetData>
    <row r="1" spans="1:6">
      <c r="A1" s="283"/>
      <c r="F1" s="841" t="str">
        <f>+CONCATENATE("8. tájékoztató tábla a ......../",LEFT(ÖSSZEFÜGGÉSEK!A4,4)+1,". (........) önkormányzati rendelethez")</f>
        <v>8. tájékoztató tábla a ......../2018. (........) önkormányzati rendelethez</v>
      </c>
    </row>
    <row r="2" spans="1:6" ht="33" customHeight="1">
      <c r="A2" s="838" t="str">
        <f>+CONCATENATE("A ………Önkormányzat tulajdonában álló gazdálkodó szervezetek működéséből származó",CHAR(10),"kötelezettségek és részesedések alakulása a ",LEFT(ÖSSZEFÜGGÉSEK!A4,4),". évben")</f>
        <v>A ………Önkormányzat tulajdonában álló gazdálkodó szervezetek működéséből származó
kötelezettségek és részesedések alakulása a 2017. évben</v>
      </c>
      <c r="B2" s="838"/>
      <c r="C2" s="838"/>
      <c r="D2" s="838"/>
      <c r="E2" s="838"/>
      <c r="F2" s="841"/>
    </row>
    <row r="3" spans="1:6" ht="16.5" thickBot="1">
      <c r="A3" s="284"/>
      <c r="F3" s="841"/>
    </row>
    <row r="4" spans="1:6" ht="79.5" thickBot="1">
      <c r="A4" s="285" t="s">
        <v>246</v>
      </c>
      <c r="B4" s="286" t="s">
        <v>293</v>
      </c>
      <c r="C4" s="286" t="s">
        <v>294</v>
      </c>
      <c r="D4" s="286" t="s">
        <v>295</v>
      </c>
      <c r="E4" s="287" t="s">
        <v>296</v>
      </c>
      <c r="F4" s="841"/>
    </row>
    <row r="5" spans="1:6" ht="15.75">
      <c r="A5" s="288" t="s">
        <v>7</v>
      </c>
      <c r="B5" s="292"/>
      <c r="C5" s="295"/>
      <c r="D5" s="298"/>
      <c r="E5" s="302"/>
      <c r="F5" s="841"/>
    </row>
    <row r="6" spans="1:6" ht="15.75">
      <c r="A6" s="289" t="s">
        <v>8</v>
      </c>
      <c r="B6" s="293"/>
      <c r="C6" s="296"/>
      <c r="D6" s="299"/>
      <c r="E6" s="303"/>
      <c r="F6" s="841"/>
    </row>
    <row r="7" spans="1:6" ht="15.75">
      <c r="A7" s="289" t="s">
        <v>9</v>
      </c>
      <c r="B7" s="293"/>
      <c r="C7" s="296"/>
      <c r="D7" s="299"/>
      <c r="E7" s="303"/>
      <c r="F7" s="841"/>
    </row>
    <row r="8" spans="1:6" ht="15.75">
      <c r="A8" s="289" t="s">
        <v>10</v>
      </c>
      <c r="B8" s="293"/>
      <c r="C8" s="296"/>
      <c r="D8" s="299"/>
      <c r="E8" s="303"/>
      <c r="F8" s="841"/>
    </row>
    <row r="9" spans="1:6" ht="15.75">
      <c r="A9" s="289" t="s">
        <v>11</v>
      </c>
      <c r="B9" s="293"/>
      <c r="C9" s="296"/>
      <c r="D9" s="299"/>
      <c r="E9" s="303"/>
      <c r="F9" s="841"/>
    </row>
    <row r="10" spans="1:6" ht="15.75">
      <c r="A10" s="289" t="s">
        <v>12</v>
      </c>
      <c r="B10" s="293"/>
      <c r="C10" s="296"/>
      <c r="D10" s="299"/>
      <c r="E10" s="303"/>
      <c r="F10" s="841"/>
    </row>
    <row r="11" spans="1:6" ht="15.75">
      <c r="A11" s="289" t="s">
        <v>13</v>
      </c>
      <c r="B11" s="293"/>
      <c r="C11" s="296"/>
      <c r="D11" s="299"/>
      <c r="E11" s="303"/>
      <c r="F11" s="841"/>
    </row>
    <row r="12" spans="1:6" ht="15.75">
      <c r="A12" s="289" t="s">
        <v>14</v>
      </c>
      <c r="B12" s="293"/>
      <c r="C12" s="296"/>
      <c r="D12" s="299"/>
      <c r="E12" s="303"/>
      <c r="F12" s="841"/>
    </row>
    <row r="13" spans="1:6" ht="15.75">
      <c r="A13" s="289" t="s">
        <v>15</v>
      </c>
      <c r="B13" s="293"/>
      <c r="C13" s="296"/>
      <c r="D13" s="299"/>
      <c r="E13" s="303"/>
      <c r="F13" s="841"/>
    </row>
    <row r="14" spans="1:6" ht="15.75">
      <c r="A14" s="289" t="s">
        <v>16</v>
      </c>
      <c r="B14" s="293"/>
      <c r="C14" s="296"/>
      <c r="D14" s="299"/>
      <c r="E14" s="303"/>
      <c r="F14" s="841"/>
    </row>
    <row r="15" spans="1:6" ht="15.75">
      <c r="A15" s="289" t="s">
        <v>17</v>
      </c>
      <c r="B15" s="293"/>
      <c r="C15" s="296"/>
      <c r="D15" s="299"/>
      <c r="E15" s="303"/>
      <c r="F15" s="841"/>
    </row>
    <row r="16" spans="1:6" ht="15.75">
      <c r="A16" s="289" t="s">
        <v>18</v>
      </c>
      <c r="B16" s="293"/>
      <c r="C16" s="296"/>
      <c r="D16" s="299"/>
      <c r="E16" s="303"/>
      <c r="F16" s="841"/>
    </row>
    <row r="17" spans="1:6" ht="15.75">
      <c r="A17" s="289" t="s">
        <v>19</v>
      </c>
      <c r="B17" s="293"/>
      <c r="C17" s="296"/>
      <c r="D17" s="299"/>
      <c r="E17" s="303"/>
      <c r="F17" s="841"/>
    </row>
    <row r="18" spans="1:6" ht="15.75">
      <c r="A18" s="289" t="s">
        <v>20</v>
      </c>
      <c r="B18" s="293"/>
      <c r="C18" s="296"/>
      <c r="D18" s="299"/>
      <c r="E18" s="303"/>
      <c r="F18" s="841"/>
    </row>
    <row r="19" spans="1:6" ht="15.75">
      <c r="A19" s="289" t="s">
        <v>21</v>
      </c>
      <c r="B19" s="293"/>
      <c r="C19" s="296"/>
      <c r="D19" s="299"/>
      <c r="E19" s="303"/>
      <c r="F19" s="841"/>
    </row>
    <row r="20" spans="1:6" ht="15.75">
      <c r="A20" s="289" t="s">
        <v>22</v>
      </c>
      <c r="B20" s="293"/>
      <c r="C20" s="296"/>
      <c r="D20" s="299"/>
      <c r="E20" s="303"/>
      <c r="F20" s="841"/>
    </row>
    <row r="21" spans="1:6" ht="16.5" thickBot="1">
      <c r="A21" s="290" t="s">
        <v>23</v>
      </c>
      <c r="B21" s="294"/>
      <c r="C21" s="297"/>
      <c r="D21" s="300"/>
      <c r="E21" s="304"/>
      <c r="F21" s="841"/>
    </row>
    <row r="22" spans="1:6" ht="16.5" thickBot="1">
      <c r="A22" s="839" t="s">
        <v>297</v>
      </c>
      <c r="B22" s="840"/>
      <c r="C22" s="291"/>
      <c r="D22" s="301" t="str">
        <f>IF(SUM(D5:D21)=0,"",SUM(D5:D21))</f>
        <v/>
      </c>
      <c r="E22" s="305" t="str">
        <f>IF(SUM(E5:E21)=0,"",SUM(E5:E21))</f>
        <v/>
      </c>
      <c r="F22" s="841"/>
    </row>
    <row r="23" spans="1:6" ht="15.75">
      <c r="A23" s="284"/>
    </row>
  </sheetData>
  <sheetProtection sheet="1" objects="1" scenarios="1"/>
  <mergeCells count="3">
    <mergeCell ref="A2:E2"/>
    <mergeCell ref="A22:B22"/>
    <mergeCell ref="F1:F22"/>
  </mergeCell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92D050"/>
  </sheetPr>
  <dimension ref="A1:C14"/>
  <sheetViews>
    <sheetView tabSelected="1" zoomScaleNormal="100" workbookViewId="0">
      <selection activeCell="C12" sqref="C12"/>
    </sheetView>
  </sheetViews>
  <sheetFormatPr defaultRowHeight="12.75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>
      <c r="A1" s="23"/>
      <c r="B1" s="23"/>
      <c r="C1" s="695" t="str">
        <f>+CONCATENATE("9. sz. tájékoztató tábla a 5/",LEFT(ÖSSZEFÜGGÉSEK!A4,4)+1,".(V.31.)  önkormányzati rendelethez")</f>
        <v>9. sz. tájékoztató tábla a 5/2018.(V.31.)  önkormányzati rendelethez</v>
      </c>
    </row>
    <row r="2" spans="1:3" ht="14.25">
      <c r="A2" s="258"/>
      <c r="B2" s="258"/>
      <c r="C2" s="258"/>
    </row>
    <row r="3" spans="1:3" ht="33.75" customHeight="1">
      <c r="A3" s="842" t="s">
        <v>298</v>
      </c>
      <c r="B3" s="842"/>
      <c r="C3" s="842"/>
    </row>
    <row r="4" spans="1:3" ht="13.5" thickBot="1">
      <c r="C4" s="259"/>
    </row>
    <row r="5" spans="1:3" s="263" customFormat="1" ht="43.5" customHeight="1" thickBot="1">
      <c r="A5" s="260" t="s">
        <v>5</v>
      </c>
      <c r="B5" s="261" t="s">
        <v>51</v>
      </c>
      <c r="C5" s="262" t="s">
        <v>739</v>
      </c>
    </row>
    <row r="6" spans="1:3" ht="28.5" customHeight="1">
      <c r="A6" s="264" t="s">
        <v>7</v>
      </c>
      <c r="B6" s="265" t="str">
        <f>+CONCATENATE("Pénzkészlet ",LEFT(ÖSSZEFÜGGÉSEK!A4,4),". január 1-jén",CHAR(10),"ebből:")</f>
        <v>Pénzkészlet 2017. január 1-jén
ebből:</v>
      </c>
      <c r="C6" s="266">
        <f>C7+C8</f>
        <v>9583212</v>
      </c>
    </row>
    <row r="7" spans="1:3" ht="18" customHeight="1">
      <c r="A7" s="267" t="s">
        <v>8</v>
      </c>
      <c r="B7" s="268" t="s">
        <v>299</v>
      </c>
      <c r="C7" s="269">
        <v>9500132</v>
      </c>
    </row>
    <row r="8" spans="1:3" ht="18" customHeight="1">
      <c r="A8" s="267" t="s">
        <v>9</v>
      </c>
      <c r="B8" s="268" t="s">
        <v>300</v>
      </c>
      <c r="C8" s="269">
        <v>83080</v>
      </c>
    </row>
    <row r="9" spans="1:3" ht="18" customHeight="1">
      <c r="A9" s="267" t="s">
        <v>10</v>
      </c>
      <c r="B9" s="270" t="s">
        <v>301</v>
      </c>
      <c r="C9" s="269">
        <v>36569557</v>
      </c>
    </row>
    <row r="10" spans="1:3" ht="18" customHeight="1">
      <c r="A10" s="271" t="s">
        <v>11</v>
      </c>
      <c r="B10" s="272" t="s">
        <v>302</v>
      </c>
      <c r="C10" s="273">
        <v>33874202</v>
      </c>
    </row>
    <row r="11" spans="1:3" ht="18" customHeight="1" thickBot="1">
      <c r="A11" s="277" t="s">
        <v>12</v>
      </c>
      <c r="B11" s="634" t="s">
        <v>733</v>
      </c>
      <c r="C11" s="279">
        <v>89892</v>
      </c>
    </row>
    <row r="12" spans="1:3" ht="25.5" customHeight="1">
      <c r="A12" s="274" t="s">
        <v>13</v>
      </c>
      <c r="B12" s="275" t="str">
        <f>+CONCATENATE("Záró pénzkészlet ",LEFT(ÖSSZEFÜGGÉSEK!A4,4),". december 31-én",CHAR(10),"ebből:")</f>
        <v>Záró pénzkészlet 2017. december 31-én
ebből:</v>
      </c>
      <c r="C12" s="276">
        <f>C6+C9-C10+C11</f>
        <v>12368459</v>
      </c>
    </row>
    <row r="13" spans="1:3" ht="18" customHeight="1">
      <c r="A13" s="267" t="s">
        <v>14</v>
      </c>
      <c r="B13" s="268" t="s">
        <v>299</v>
      </c>
      <c r="C13" s="269">
        <v>12172139</v>
      </c>
    </row>
    <row r="14" spans="1:3" ht="18" customHeight="1" thickBot="1">
      <c r="A14" s="277" t="s">
        <v>15</v>
      </c>
      <c r="B14" s="278" t="s">
        <v>300</v>
      </c>
      <c r="C14" s="279">
        <v>196320</v>
      </c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56" sqref="N56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30" zoomScaleNormal="130" zoomScaleSheetLayoutView="100" workbookViewId="0">
      <selection activeCell="I68" sqref="I68"/>
    </sheetView>
  </sheetViews>
  <sheetFormatPr defaultRowHeight="15.75"/>
  <cols>
    <col min="1" max="1" width="9.5" style="376" customWidth="1"/>
    <col min="2" max="2" width="60.83203125" style="376" customWidth="1"/>
    <col min="3" max="5" width="15.83203125" style="377" customWidth="1"/>
    <col min="6" max="16384" width="9.33203125" style="387"/>
  </cols>
  <sheetData>
    <row r="1" spans="1:5" ht="15.95" customHeight="1">
      <c r="A1" s="702" t="s">
        <v>4</v>
      </c>
      <c r="B1" s="702"/>
      <c r="C1" s="702"/>
      <c r="D1" s="702"/>
      <c r="E1" s="702"/>
    </row>
    <row r="2" spans="1:5" ht="15.95" customHeight="1" thickBot="1">
      <c r="A2" s="46" t="s">
        <v>110</v>
      </c>
      <c r="B2" s="46"/>
      <c r="C2" s="374"/>
      <c r="D2" s="374"/>
      <c r="E2" s="374" t="str">
        <f>'1.3.sz.mell.'!E2</f>
        <v>Forintban!</v>
      </c>
    </row>
    <row r="3" spans="1:5" ht="15.95" customHeight="1">
      <c r="A3" s="703" t="s">
        <v>58</v>
      </c>
      <c r="B3" s="705" t="s">
        <v>6</v>
      </c>
      <c r="C3" s="707" t="str">
        <f>+'1.1.sz.mell.'!C3:E3</f>
        <v>2017. évi</v>
      </c>
      <c r="D3" s="707"/>
      <c r="E3" s="708"/>
    </row>
    <row r="4" spans="1:5" ht="38.1" customHeight="1" thickBot="1">
      <c r="A4" s="704"/>
      <c r="B4" s="706"/>
      <c r="C4" s="48" t="s">
        <v>174</v>
      </c>
      <c r="D4" s="48" t="s">
        <v>179</v>
      </c>
      <c r="E4" s="49" t="s">
        <v>180</v>
      </c>
    </row>
    <row r="5" spans="1:5" s="388" customFormat="1" ht="12" customHeight="1" thickBot="1">
      <c r="A5" s="352" t="s">
        <v>409</v>
      </c>
      <c r="B5" s="353" t="s">
        <v>410</v>
      </c>
      <c r="C5" s="353" t="s">
        <v>411</v>
      </c>
      <c r="D5" s="353" t="s">
        <v>412</v>
      </c>
      <c r="E5" s="399" t="s">
        <v>413</v>
      </c>
    </row>
    <row r="6" spans="1:5" s="389" customFormat="1" ht="12" customHeight="1" thickBot="1">
      <c r="A6" s="347" t="s">
        <v>7</v>
      </c>
      <c r="B6" s="348" t="s">
        <v>304</v>
      </c>
      <c r="C6" s="379">
        <f>SUM(C7:C12)</f>
        <v>0</v>
      </c>
      <c r="D6" s="379">
        <f>SUM(D7:D12)</f>
        <v>0</v>
      </c>
      <c r="E6" s="362">
        <f>SUM(E7:E12)</f>
        <v>0</v>
      </c>
    </row>
    <row r="7" spans="1:5" s="389" customFormat="1" ht="12" customHeight="1">
      <c r="A7" s="342" t="s">
        <v>70</v>
      </c>
      <c r="B7" s="390" t="s">
        <v>305</v>
      </c>
      <c r="C7" s="381"/>
      <c r="D7" s="381"/>
      <c r="E7" s="364"/>
    </row>
    <row r="8" spans="1:5" s="389" customFormat="1" ht="12" customHeight="1">
      <c r="A8" s="341" t="s">
        <v>71</v>
      </c>
      <c r="B8" s="391" t="s">
        <v>306</v>
      </c>
      <c r="C8" s="380"/>
      <c r="D8" s="380"/>
      <c r="E8" s="363"/>
    </row>
    <row r="9" spans="1:5" s="389" customFormat="1" ht="12" customHeight="1">
      <c r="A9" s="341" t="s">
        <v>72</v>
      </c>
      <c r="B9" s="391" t="s">
        <v>307</v>
      </c>
      <c r="C9" s="380"/>
      <c r="D9" s="380"/>
      <c r="E9" s="363"/>
    </row>
    <row r="10" spans="1:5" s="389" customFormat="1" ht="12" customHeight="1">
      <c r="A10" s="341" t="s">
        <v>73</v>
      </c>
      <c r="B10" s="391" t="s">
        <v>308</v>
      </c>
      <c r="C10" s="380"/>
      <c r="D10" s="380"/>
      <c r="E10" s="363"/>
    </row>
    <row r="11" spans="1:5" s="389" customFormat="1" ht="12" customHeight="1">
      <c r="A11" s="341" t="s">
        <v>106</v>
      </c>
      <c r="B11" s="391" t="s">
        <v>309</v>
      </c>
      <c r="C11" s="380"/>
      <c r="D11" s="380"/>
      <c r="E11" s="363"/>
    </row>
    <row r="12" spans="1:5" s="389" customFormat="1" ht="12" customHeight="1" thickBot="1">
      <c r="A12" s="343" t="s">
        <v>74</v>
      </c>
      <c r="B12" s="392" t="s">
        <v>310</v>
      </c>
      <c r="C12" s="382"/>
      <c r="D12" s="382"/>
      <c r="E12" s="365"/>
    </row>
    <row r="13" spans="1:5" s="389" customFormat="1" ht="12" customHeight="1" thickBot="1">
      <c r="A13" s="347" t="s">
        <v>8</v>
      </c>
      <c r="B13" s="369" t="s">
        <v>311</v>
      </c>
      <c r="C13" s="379">
        <f>SUM(C14:C18)</f>
        <v>0</v>
      </c>
      <c r="D13" s="379">
        <f>SUM(D14:D18)</f>
        <v>0</v>
      </c>
      <c r="E13" s="362">
        <f>SUM(E14:E18)</f>
        <v>0</v>
      </c>
    </row>
    <row r="14" spans="1:5" s="389" customFormat="1" ht="12" customHeight="1">
      <c r="A14" s="342" t="s">
        <v>76</v>
      </c>
      <c r="B14" s="390" t="s">
        <v>312</v>
      </c>
      <c r="C14" s="381"/>
      <c r="D14" s="381"/>
      <c r="E14" s="364"/>
    </row>
    <row r="15" spans="1:5" s="389" customFormat="1" ht="12" customHeight="1">
      <c r="A15" s="341" t="s">
        <v>77</v>
      </c>
      <c r="B15" s="391" t="s">
        <v>313</v>
      </c>
      <c r="C15" s="380"/>
      <c r="D15" s="380"/>
      <c r="E15" s="363"/>
    </row>
    <row r="16" spans="1:5" s="389" customFormat="1" ht="12" customHeight="1">
      <c r="A16" s="341" t="s">
        <v>78</v>
      </c>
      <c r="B16" s="391" t="s">
        <v>314</v>
      </c>
      <c r="C16" s="380"/>
      <c r="D16" s="380"/>
      <c r="E16" s="363"/>
    </row>
    <row r="17" spans="1:5" s="389" customFormat="1" ht="12" customHeight="1">
      <c r="A17" s="341" t="s">
        <v>79</v>
      </c>
      <c r="B17" s="391" t="s">
        <v>315</v>
      </c>
      <c r="C17" s="380"/>
      <c r="D17" s="380"/>
      <c r="E17" s="363"/>
    </row>
    <row r="18" spans="1:5" s="389" customFormat="1" ht="12" customHeight="1">
      <c r="A18" s="341" t="s">
        <v>80</v>
      </c>
      <c r="B18" s="391" t="s">
        <v>316</v>
      </c>
      <c r="C18" s="380"/>
      <c r="D18" s="380"/>
      <c r="E18" s="363"/>
    </row>
    <row r="19" spans="1:5" s="389" customFormat="1" ht="12" customHeight="1" thickBot="1">
      <c r="A19" s="343" t="s">
        <v>87</v>
      </c>
      <c r="B19" s="392" t="s">
        <v>317</v>
      </c>
      <c r="C19" s="382"/>
      <c r="D19" s="382"/>
      <c r="E19" s="365"/>
    </row>
    <row r="20" spans="1:5" s="389" customFormat="1" ht="12" customHeight="1" thickBot="1">
      <c r="A20" s="347" t="s">
        <v>9</v>
      </c>
      <c r="B20" s="348" t="s">
        <v>318</v>
      </c>
      <c r="C20" s="379">
        <f>SUM(C21:C25)</f>
        <v>0</v>
      </c>
      <c r="D20" s="379">
        <f>SUM(D21:D25)</f>
        <v>0</v>
      </c>
      <c r="E20" s="362">
        <f>SUM(E21:E25)</f>
        <v>0</v>
      </c>
    </row>
    <row r="21" spans="1:5" s="389" customFormat="1" ht="12" customHeight="1">
      <c r="A21" s="342" t="s">
        <v>59</v>
      </c>
      <c r="B21" s="390" t="s">
        <v>319</v>
      </c>
      <c r="C21" s="381"/>
      <c r="D21" s="381"/>
      <c r="E21" s="364"/>
    </row>
    <row r="22" spans="1:5" s="389" customFormat="1" ht="12" customHeight="1">
      <c r="A22" s="341" t="s">
        <v>60</v>
      </c>
      <c r="B22" s="391" t="s">
        <v>320</v>
      </c>
      <c r="C22" s="380"/>
      <c r="D22" s="380"/>
      <c r="E22" s="363"/>
    </row>
    <row r="23" spans="1:5" s="389" customFormat="1" ht="12" customHeight="1">
      <c r="A23" s="341" t="s">
        <v>61</v>
      </c>
      <c r="B23" s="391" t="s">
        <v>321</v>
      </c>
      <c r="C23" s="380"/>
      <c r="D23" s="380"/>
      <c r="E23" s="363"/>
    </row>
    <row r="24" spans="1:5" s="389" customFormat="1" ht="12" customHeight="1">
      <c r="A24" s="341" t="s">
        <v>62</v>
      </c>
      <c r="B24" s="391" t="s">
        <v>322</v>
      </c>
      <c r="C24" s="380"/>
      <c r="D24" s="380"/>
      <c r="E24" s="363"/>
    </row>
    <row r="25" spans="1:5" s="389" customFormat="1" ht="12" customHeight="1">
      <c r="A25" s="341" t="s">
        <v>120</v>
      </c>
      <c r="B25" s="391" t="s">
        <v>323</v>
      </c>
      <c r="C25" s="380"/>
      <c r="D25" s="380"/>
      <c r="E25" s="363"/>
    </row>
    <row r="26" spans="1:5" s="389" customFormat="1" ht="12" customHeight="1" thickBot="1">
      <c r="A26" s="343" t="s">
        <v>121</v>
      </c>
      <c r="B26" s="392" t="s">
        <v>324</v>
      </c>
      <c r="C26" s="382"/>
      <c r="D26" s="382"/>
      <c r="E26" s="365"/>
    </row>
    <row r="27" spans="1:5" s="389" customFormat="1" ht="12" customHeight="1" thickBot="1">
      <c r="A27" s="347" t="s">
        <v>122</v>
      </c>
      <c r="B27" s="348" t="s">
        <v>725</v>
      </c>
      <c r="C27" s="385">
        <f>SUM(C28:C33)</f>
        <v>0</v>
      </c>
      <c r="D27" s="385">
        <f>SUM(D28:D33)</f>
        <v>0</v>
      </c>
      <c r="E27" s="398">
        <f>SUM(E28:E33)</f>
        <v>0</v>
      </c>
    </row>
    <row r="28" spans="1:5" s="389" customFormat="1" ht="12" customHeight="1">
      <c r="A28" s="342" t="s">
        <v>325</v>
      </c>
      <c r="B28" s="390" t="s">
        <v>729</v>
      </c>
      <c r="C28" s="381"/>
      <c r="D28" s="381">
        <f>+D29+D30</f>
        <v>0</v>
      </c>
      <c r="E28" s="364">
        <f>+E29+E30</f>
        <v>0</v>
      </c>
    </row>
    <row r="29" spans="1:5" s="389" customFormat="1" ht="12" customHeight="1">
      <c r="A29" s="341" t="s">
        <v>326</v>
      </c>
      <c r="B29" s="391" t="s">
        <v>730</v>
      </c>
      <c r="C29" s="380"/>
      <c r="D29" s="380"/>
      <c r="E29" s="363"/>
    </row>
    <row r="30" spans="1:5" s="389" customFormat="1" ht="12" customHeight="1">
      <c r="A30" s="341" t="s">
        <v>327</v>
      </c>
      <c r="B30" s="391" t="s">
        <v>731</v>
      </c>
      <c r="C30" s="380"/>
      <c r="D30" s="380"/>
      <c r="E30" s="363"/>
    </row>
    <row r="31" spans="1:5" s="389" customFormat="1" ht="12" customHeight="1">
      <c r="A31" s="341" t="s">
        <v>726</v>
      </c>
      <c r="B31" s="391" t="s">
        <v>732</v>
      </c>
      <c r="C31" s="380"/>
      <c r="D31" s="380"/>
      <c r="E31" s="363"/>
    </row>
    <row r="32" spans="1:5" s="389" customFormat="1" ht="12" customHeight="1">
      <c r="A32" s="341" t="s">
        <v>727</v>
      </c>
      <c r="B32" s="391" t="s">
        <v>328</v>
      </c>
      <c r="C32" s="380"/>
      <c r="D32" s="380"/>
      <c r="E32" s="363"/>
    </row>
    <row r="33" spans="1:5" s="389" customFormat="1" ht="12" customHeight="1" thickBot="1">
      <c r="A33" s="343" t="s">
        <v>728</v>
      </c>
      <c r="B33" s="371" t="s">
        <v>329</v>
      </c>
      <c r="C33" s="382"/>
      <c r="D33" s="382"/>
      <c r="E33" s="365"/>
    </row>
    <row r="34" spans="1:5" s="389" customFormat="1" ht="12" customHeight="1" thickBot="1">
      <c r="A34" s="347" t="s">
        <v>11</v>
      </c>
      <c r="B34" s="348" t="s">
        <v>330</v>
      </c>
      <c r="C34" s="379">
        <f>SUM(C35:C44)</f>
        <v>0</v>
      </c>
      <c r="D34" s="379">
        <f>SUM(D35:D44)</f>
        <v>0</v>
      </c>
      <c r="E34" s="362">
        <f>SUM(E35:E44)</f>
        <v>0</v>
      </c>
    </row>
    <row r="35" spans="1:5" s="389" customFormat="1" ht="12" customHeight="1">
      <c r="A35" s="342" t="s">
        <v>63</v>
      </c>
      <c r="B35" s="390" t="s">
        <v>331</v>
      </c>
      <c r="C35" s="381"/>
      <c r="D35" s="381"/>
      <c r="E35" s="364"/>
    </row>
    <row r="36" spans="1:5" s="389" customFormat="1" ht="12" customHeight="1">
      <c r="A36" s="341" t="s">
        <v>64</v>
      </c>
      <c r="B36" s="391" t="s">
        <v>332</v>
      </c>
      <c r="C36" s="380"/>
      <c r="D36" s="380"/>
      <c r="E36" s="363"/>
    </row>
    <row r="37" spans="1:5" s="389" customFormat="1" ht="12" customHeight="1">
      <c r="A37" s="341" t="s">
        <v>65</v>
      </c>
      <c r="B37" s="391" t="s">
        <v>333</v>
      </c>
      <c r="C37" s="380"/>
      <c r="D37" s="380"/>
      <c r="E37" s="363"/>
    </row>
    <row r="38" spans="1:5" s="389" customFormat="1" ht="12" customHeight="1">
      <c r="A38" s="341" t="s">
        <v>124</v>
      </c>
      <c r="B38" s="391" t="s">
        <v>334</v>
      </c>
      <c r="C38" s="380"/>
      <c r="D38" s="380"/>
      <c r="E38" s="363"/>
    </row>
    <row r="39" spans="1:5" s="389" customFormat="1" ht="12" customHeight="1">
      <c r="A39" s="341" t="s">
        <v>125</v>
      </c>
      <c r="B39" s="391" t="s">
        <v>335</v>
      </c>
      <c r="C39" s="380"/>
      <c r="D39" s="380"/>
      <c r="E39" s="363"/>
    </row>
    <row r="40" spans="1:5" s="389" customFormat="1" ht="12" customHeight="1">
      <c r="A40" s="341" t="s">
        <v>126</v>
      </c>
      <c r="B40" s="391" t="s">
        <v>336</v>
      </c>
      <c r="C40" s="380"/>
      <c r="D40" s="380"/>
      <c r="E40" s="363"/>
    </row>
    <row r="41" spans="1:5" s="389" customFormat="1" ht="12" customHeight="1">
      <c r="A41" s="341" t="s">
        <v>127</v>
      </c>
      <c r="B41" s="391" t="s">
        <v>337</v>
      </c>
      <c r="C41" s="380"/>
      <c r="D41" s="380"/>
      <c r="E41" s="363"/>
    </row>
    <row r="42" spans="1:5" s="389" customFormat="1" ht="12" customHeight="1">
      <c r="A42" s="341" t="s">
        <v>128</v>
      </c>
      <c r="B42" s="391" t="s">
        <v>338</v>
      </c>
      <c r="C42" s="380"/>
      <c r="D42" s="380"/>
      <c r="E42" s="363"/>
    </row>
    <row r="43" spans="1:5" s="389" customFormat="1" ht="12" customHeight="1">
      <c r="A43" s="341" t="s">
        <v>339</v>
      </c>
      <c r="B43" s="391" t="s">
        <v>340</v>
      </c>
      <c r="C43" s="383"/>
      <c r="D43" s="383"/>
      <c r="E43" s="366"/>
    </row>
    <row r="44" spans="1:5" s="389" customFormat="1" ht="12" customHeight="1" thickBot="1">
      <c r="A44" s="343" t="s">
        <v>341</v>
      </c>
      <c r="B44" s="392" t="s">
        <v>342</v>
      </c>
      <c r="C44" s="384"/>
      <c r="D44" s="384"/>
      <c r="E44" s="367"/>
    </row>
    <row r="45" spans="1:5" s="389" customFormat="1" ht="12" customHeight="1" thickBot="1">
      <c r="A45" s="347" t="s">
        <v>12</v>
      </c>
      <c r="B45" s="348" t="s">
        <v>343</v>
      </c>
      <c r="C45" s="379">
        <f>SUM(C46:C50)</f>
        <v>0</v>
      </c>
      <c r="D45" s="379">
        <f>SUM(D46:D50)</f>
        <v>0</v>
      </c>
      <c r="E45" s="362">
        <f>SUM(E46:E50)</f>
        <v>0</v>
      </c>
    </row>
    <row r="46" spans="1:5" s="389" customFormat="1" ht="12" customHeight="1">
      <c r="A46" s="342" t="s">
        <v>66</v>
      </c>
      <c r="B46" s="390" t="s">
        <v>344</v>
      </c>
      <c r="C46" s="400"/>
      <c r="D46" s="400"/>
      <c r="E46" s="368"/>
    </row>
    <row r="47" spans="1:5" s="389" customFormat="1" ht="12" customHeight="1">
      <c r="A47" s="341" t="s">
        <v>67</v>
      </c>
      <c r="B47" s="391" t="s">
        <v>345</v>
      </c>
      <c r="C47" s="383"/>
      <c r="D47" s="383"/>
      <c r="E47" s="366"/>
    </row>
    <row r="48" spans="1:5" s="389" customFormat="1" ht="12" customHeight="1">
      <c r="A48" s="341" t="s">
        <v>346</v>
      </c>
      <c r="B48" s="391" t="s">
        <v>347</v>
      </c>
      <c r="C48" s="383"/>
      <c r="D48" s="383"/>
      <c r="E48" s="366"/>
    </row>
    <row r="49" spans="1:5" s="389" customFormat="1" ht="12" customHeight="1">
      <c r="A49" s="341" t="s">
        <v>348</v>
      </c>
      <c r="B49" s="391" t="s">
        <v>349</v>
      </c>
      <c r="C49" s="383"/>
      <c r="D49" s="383"/>
      <c r="E49" s="366"/>
    </row>
    <row r="50" spans="1:5" s="389" customFormat="1" ht="12" customHeight="1" thickBot="1">
      <c r="A50" s="343" t="s">
        <v>350</v>
      </c>
      <c r="B50" s="392" t="s">
        <v>351</v>
      </c>
      <c r="C50" s="384"/>
      <c r="D50" s="384"/>
      <c r="E50" s="367"/>
    </row>
    <row r="51" spans="1:5" s="389" customFormat="1" ht="17.25" customHeight="1" thickBot="1">
      <c r="A51" s="347" t="s">
        <v>129</v>
      </c>
      <c r="B51" s="348" t="s">
        <v>352</v>
      </c>
      <c r="C51" s="379">
        <f>SUM(C52:C54)</f>
        <v>0</v>
      </c>
      <c r="D51" s="379">
        <f>SUM(D52:D54)</f>
        <v>0</v>
      </c>
      <c r="E51" s="362">
        <f>SUM(E52:E54)</f>
        <v>0</v>
      </c>
    </row>
    <row r="52" spans="1:5" s="389" customFormat="1" ht="12" customHeight="1">
      <c r="A52" s="342" t="s">
        <v>68</v>
      </c>
      <c r="B52" s="390" t="s">
        <v>353</v>
      </c>
      <c r="C52" s="381"/>
      <c r="D52" s="381"/>
      <c r="E52" s="364"/>
    </row>
    <row r="53" spans="1:5" s="389" customFormat="1" ht="12" customHeight="1">
      <c r="A53" s="341" t="s">
        <v>69</v>
      </c>
      <c r="B53" s="391" t="s">
        <v>354</v>
      </c>
      <c r="C53" s="380"/>
      <c r="D53" s="380"/>
      <c r="E53" s="363"/>
    </row>
    <row r="54" spans="1:5" s="389" customFormat="1" ht="12" customHeight="1">
      <c r="A54" s="341" t="s">
        <v>355</v>
      </c>
      <c r="B54" s="391" t="s">
        <v>356</v>
      </c>
      <c r="C54" s="380"/>
      <c r="D54" s="380"/>
      <c r="E54" s="363"/>
    </row>
    <row r="55" spans="1:5" s="389" customFormat="1" ht="12" customHeight="1" thickBot="1">
      <c r="A55" s="343" t="s">
        <v>357</v>
      </c>
      <c r="B55" s="392" t="s">
        <v>358</v>
      </c>
      <c r="C55" s="382"/>
      <c r="D55" s="382"/>
      <c r="E55" s="365"/>
    </row>
    <row r="56" spans="1:5" s="389" customFormat="1" ht="12" customHeight="1" thickBot="1">
      <c r="A56" s="347" t="s">
        <v>14</v>
      </c>
      <c r="B56" s="369" t="s">
        <v>359</v>
      </c>
      <c r="C56" s="379">
        <f>SUM(C57:C59)</f>
        <v>0</v>
      </c>
      <c r="D56" s="379">
        <f>SUM(D57:D59)</f>
        <v>0</v>
      </c>
      <c r="E56" s="362">
        <f>SUM(E57:E59)</f>
        <v>0</v>
      </c>
    </row>
    <row r="57" spans="1:5" s="389" customFormat="1" ht="12" customHeight="1">
      <c r="A57" s="342" t="s">
        <v>130</v>
      </c>
      <c r="B57" s="390" t="s">
        <v>360</v>
      </c>
      <c r="C57" s="383"/>
      <c r="D57" s="383"/>
      <c r="E57" s="366"/>
    </row>
    <row r="58" spans="1:5" s="389" customFormat="1" ht="12" customHeight="1">
      <c r="A58" s="341" t="s">
        <v>131</v>
      </c>
      <c r="B58" s="391" t="s">
        <v>361</v>
      </c>
      <c r="C58" s="383"/>
      <c r="D58" s="383"/>
      <c r="E58" s="366"/>
    </row>
    <row r="59" spans="1:5" s="389" customFormat="1" ht="12" customHeight="1">
      <c r="A59" s="341" t="s">
        <v>157</v>
      </c>
      <c r="B59" s="391" t="s">
        <v>362</v>
      </c>
      <c r="C59" s="383"/>
      <c r="D59" s="383"/>
      <c r="E59" s="366"/>
    </row>
    <row r="60" spans="1:5" s="389" customFormat="1" ht="12" customHeight="1" thickBot="1">
      <c r="A60" s="343" t="s">
        <v>363</v>
      </c>
      <c r="B60" s="392" t="s">
        <v>364</v>
      </c>
      <c r="C60" s="383"/>
      <c r="D60" s="383"/>
      <c r="E60" s="366"/>
    </row>
    <row r="61" spans="1:5" s="389" customFormat="1" ht="12" customHeight="1" thickBot="1">
      <c r="A61" s="347" t="s">
        <v>15</v>
      </c>
      <c r="B61" s="348" t="s">
        <v>365</v>
      </c>
      <c r="C61" s="385">
        <f>+C6+C13+C20+C27+C34+C45+C51+C56</f>
        <v>0</v>
      </c>
      <c r="D61" s="385">
        <f>+D6+D13+D20+D27+D34+D45+D51+D56</f>
        <v>0</v>
      </c>
      <c r="E61" s="398">
        <f>+E6+E13+E20+E27+E34+E45+E51+E56</f>
        <v>0</v>
      </c>
    </row>
    <row r="62" spans="1:5" s="389" customFormat="1" ht="12" customHeight="1" thickBot="1">
      <c r="A62" s="401" t="s">
        <v>366</v>
      </c>
      <c r="B62" s="369" t="s">
        <v>367</v>
      </c>
      <c r="C62" s="379">
        <f>+C63+C64+C65</f>
        <v>0</v>
      </c>
      <c r="D62" s="379">
        <f>+D63+D64+D65</f>
        <v>0</v>
      </c>
      <c r="E62" s="362">
        <f>+E63+E64+E65</f>
        <v>0</v>
      </c>
    </row>
    <row r="63" spans="1:5" s="389" customFormat="1" ht="12" customHeight="1">
      <c r="A63" s="342" t="s">
        <v>368</v>
      </c>
      <c r="B63" s="390" t="s">
        <v>369</v>
      </c>
      <c r="C63" s="383"/>
      <c r="D63" s="383"/>
      <c r="E63" s="366"/>
    </row>
    <row r="64" spans="1:5" s="389" customFormat="1" ht="12" customHeight="1">
      <c r="A64" s="341" t="s">
        <v>370</v>
      </c>
      <c r="B64" s="391" t="s">
        <v>371</v>
      </c>
      <c r="C64" s="383"/>
      <c r="D64" s="383"/>
      <c r="E64" s="366"/>
    </row>
    <row r="65" spans="1:5" s="389" customFormat="1" ht="12" customHeight="1" thickBot="1">
      <c r="A65" s="343" t="s">
        <v>372</v>
      </c>
      <c r="B65" s="327" t="s">
        <v>414</v>
      </c>
      <c r="C65" s="383"/>
      <c r="D65" s="383"/>
      <c r="E65" s="366"/>
    </row>
    <row r="66" spans="1:5" s="389" customFormat="1" ht="12" customHeight="1" thickBot="1">
      <c r="A66" s="401" t="s">
        <v>374</v>
      </c>
      <c r="B66" s="369" t="s">
        <v>375</v>
      </c>
      <c r="C66" s="379">
        <f>+C67+C68+C69+C70</f>
        <v>0</v>
      </c>
      <c r="D66" s="379">
        <f>+D67+D68+D69+D70</f>
        <v>0</v>
      </c>
      <c r="E66" s="362">
        <f>+E67+E68+E69+E70</f>
        <v>0</v>
      </c>
    </row>
    <row r="67" spans="1:5" s="389" customFormat="1" ht="13.5" customHeight="1">
      <c r="A67" s="342" t="s">
        <v>107</v>
      </c>
      <c r="B67" s="687" t="s">
        <v>376</v>
      </c>
      <c r="C67" s="383"/>
      <c r="D67" s="383"/>
      <c r="E67" s="366"/>
    </row>
    <row r="68" spans="1:5" s="389" customFormat="1" ht="12" customHeight="1">
      <c r="A68" s="341" t="s">
        <v>108</v>
      </c>
      <c r="B68" s="687" t="s">
        <v>743</v>
      </c>
      <c r="C68" s="383"/>
      <c r="D68" s="383"/>
      <c r="E68" s="366"/>
    </row>
    <row r="69" spans="1:5" s="389" customFormat="1" ht="12" customHeight="1">
      <c r="A69" s="341" t="s">
        <v>377</v>
      </c>
      <c r="B69" s="687" t="s">
        <v>378</v>
      </c>
      <c r="C69" s="383"/>
      <c r="D69" s="383"/>
      <c r="E69" s="366"/>
    </row>
    <row r="70" spans="1:5" s="389" customFormat="1" ht="12" customHeight="1" thickBot="1">
      <c r="A70" s="343" t="s">
        <v>379</v>
      </c>
      <c r="B70" s="688" t="s">
        <v>744</v>
      </c>
      <c r="C70" s="383"/>
      <c r="D70" s="383"/>
      <c r="E70" s="366"/>
    </row>
    <row r="71" spans="1:5" s="389" customFormat="1" ht="12" customHeight="1" thickBot="1">
      <c r="A71" s="401" t="s">
        <v>380</v>
      </c>
      <c r="B71" s="369" t="s">
        <v>381</v>
      </c>
      <c r="C71" s="379">
        <f>+C72+C73</f>
        <v>0</v>
      </c>
      <c r="D71" s="379">
        <f>+D72+D73</f>
        <v>0</v>
      </c>
      <c r="E71" s="362">
        <f>+E72+E73</f>
        <v>0</v>
      </c>
    </row>
    <row r="72" spans="1:5" s="389" customFormat="1" ht="12" customHeight="1">
      <c r="A72" s="342" t="s">
        <v>382</v>
      </c>
      <c r="B72" s="390" t="s">
        <v>383</v>
      </c>
      <c r="C72" s="383"/>
      <c r="D72" s="383"/>
      <c r="E72" s="366"/>
    </row>
    <row r="73" spans="1:5" s="389" customFormat="1" ht="12" customHeight="1" thickBot="1">
      <c r="A73" s="343" t="s">
        <v>384</v>
      </c>
      <c r="B73" s="392" t="s">
        <v>385</v>
      </c>
      <c r="C73" s="383"/>
      <c r="D73" s="383"/>
      <c r="E73" s="366"/>
    </row>
    <row r="74" spans="1:5" s="389" customFormat="1" ht="12" customHeight="1" thickBot="1">
      <c r="A74" s="401" t="s">
        <v>386</v>
      </c>
      <c r="B74" s="369" t="s">
        <v>387</v>
      </c>
      <c r="C74" s="379">
        <f>+C75+C76+C77</f>
        <v>0</v>
      </c>
      <c r="D74" s="379">
        <f>+D75+D76+D77</f>
        <v>0</v>
      </c>
      <c r="E74" s="362">
        <f>+E75+E76+E77</f>
        <v>0</v>
      </c>
    </row>
    <row r="75" spans="1:5" s="389" customFormat="1" ht="12" customHeight="1">
      <c r="A75" s="342" t="s">
        <v>388</v>
      </c>
      <c r="B75" s="390" t="s">
        <v>389</v>
      </c>
      <c r="C75" s="383"/>
      <c r="D75" s="383"/>
      <c r="E75" s="366"/>
    </row>
    <row r="76" spans="1:5" s="389" customFormat="1" ht="12" customHeight="1">
      <c r="A76" s="341" t="s">
        <v>390</v>
      </c>
      <c r="B76" s="391" t="s">
        <v>391</v>
      </c>
      <c r="C76" s="383"/>
      <c r="D76" s="383"/>
      <c r="E76" s="366"/>
    </row>
    <row r="77" spans="1:5" s="389" customFormat="1" ht="12" customHeight="1" thickBot="1">
      <c r="A77" s="343" t="s">
        <v>392</v>
      </c>
      <c r="B77" s="689" t="s">
        <v>745</v>
      </c>
      <c r="C77" s="383"/>
      <c r="D77" s="383"/>
      <c r="E77" s="366"/>
    </row>
    <row r="78" spans="1:5" s="389" customFormat="1" ht="12" customHeight="1" thickBot="1">
      <c r="A78" s="401" t="s">
        <v>393</v>
      </c>
      <c r="B78" s="369" t="s">
        <v>394</v>
      </c>
      <c r="C78" s="379">
        <f>+C79+C80+C81+C82</f>
        <v>0</v>
      </c>
      <c r="D78" s="379">
        <f>+D79+D80+D81+D82</f>
        <v>0</v>
      </c>
      <c r="E78" s="362">
        <f>+E79+E80+E81+E82</f>
        <v>0</v>
      </c>
    </row>
    <row r="79" spans="1:5" s="389" customFormat="1" ht="12" customHeight="1">
      <c r="A79" s="393" t="s">
        <v>395</v>
      </c>
      <c r="B79" s="390" t="s">
        <v>396</v>
      </c>
      <c r="C79" s="383"/>
      <c r="D79" s="383"/>
      <c r="E79" s="366"/>
    </row>
    <row r="80" spans="1:5" s="389" customFormat="1" ht="12" customHeight="1">
      <c r="A80" s="394" t="s">
        <v>397</v>
      </c>
      <c r="B80" s="391" t="s">
        <v>398</v>
      </c>
      <c r="C80" s="383"/>
      <c r="D80" s="383"/>
      <c r="E80" s="366"/>
    </row>
    <row r="81" spans="1:5" s="389" customFormat="1" ht="12" customHeight="1">
      <c r="A81" s="394" t="s">
        <v>399</v>
      </c>
      <c r="B81" s="391" t="s">
        <v>400</v>
      </c>
      <c r="C81" s="383"/>
      <c r="D81" s="383"/>
      <c r="E81" s="366"/>
    </row>
    <row r="82" spans="1:5" s="389" customFormat="1" ht="12" customHeight="1" thickBot="1">
      <c r="A82" s="402" t="s">
        <v>401</v>
      </c>
      <c r="B82" s="371" t="s">
        <v>402</v>
      </c>
      <c r="C82" s="383"/>
      <c r="D82" s="383"/>
      <c r="E82" s="366"/>
    </row>
    <row r="83" spans="1:5" s="389" customFormat="1" ht="12" customHeight="1" thickBot="1">
      <c r="A83" s="401" t="s">
        <v>403</v>
      </c>
      <c r="B83" s="369" t="s">
        <v>404</v>
      </c>
      <c r="C83" s="404"/>
      <c r="D83" s="404"/>
      <c r="E83" s="405"/>
    </row>
    <row r="84" spans="1:5" s="389" customFormat="1" ht="12" customHeight="1" thickBot="1">
      <c r="A84" s="401" t="s">
        <v>405</v>
      </c>
      <c r="B84" s="325" t="s">
        <v>406</v>
      </c>
      <c r="C84" s="385">
        <f>+C62+C66+C71+C74+C78+C83</f>
        <v>0</v>
      </c>
      <c r="D84" s="385">
        <f>+D62+D66+D71+D74+D78+D83</f>
        <v>0</v>
      </c>
      <c r="E84" s="398">
        <f>+E62+E66+E71+E74+E78+E83</f>
        <v>0</v>
      </c>
    </row>
    <row r="85" spans="1:5" s="389" customFormat="1" ht="12" customHeight="1" thickBot="1">
      <c r="A85" s="403" t="s">
        <v>407</v>
      </c>
      <c r="B85" s="328" t="s">
        <v>408</v>
      </c>
      <c r="C85" s="385">
        <f>+C61+C84</f>
        <v>0</v>
      </c>
      <c r="D85" s="385">
        <f>+D61+D84</f>
        <v>0</v>
      </c>
      <c r="E85" s="398">
        <f>+E61+E84</f>
        <v>0</v>
      </c>
    </row>
    <row r="86" spans="1:5" s="389" customFormat="1" ht="12" customHeight="1">
      <c r="A86" s="323"/>
      <c r="B86" s="323"/>
      <c r="C86" s="324"/>
      <c r="D86" s="324"/>
      <c r="E86" s="324"/>
    </row>
    <row r="87" spans="1:5" ht="16.5" customHeight="1">
      <c r="A87" s="702" t="s">
        <v>36</v>
      </c>
      <c r="B87" s="702"/>
      <c r="C87" s="702"/>
      <c r="D87" s="702"/>
      <c r="E87" s="702"/>
    </row>
    <row r="88" spans="1:5" s="395" customFormat="1" ht="16.5" customHeight="1" thickBot="1">
      <c r="A88" s="47" t="s">
        <v>111</v>
      </c>
      <c r="B88" s="47"/>
      <c r="C88" s="356"/>
      <c r="D88" s="356"/>
      <c r="E88" s="356" t="str">
        <f>E2</f>
        <v>Forintban!</v>
      </c>
    </row>
    <row r="89" spans="1:5" s="395" customFormat="1" ht="16.5" customHeight="1">
      <c r="A89" s="703" t="s">
        <v>58</v>
      </c>
      <c r="B89" s="705" t="s">
        <v>173</v>
      </c>
      <c r="C89" s="707" t="str">
        <f>+C3</f>
        <v>2017. évi</v>
      </c>
      <c r="D89" s="707"/>
      <c r="E89" s="708"/>
    </row>
    <row r="90" spans="1:5" ht="38.1" customHeight="1" thickBot="1">
      <c r="A90" s="704"/>
      <c r="B90" s="706"/>
      <c r="C90" s="48" t="s">
        <v>174</v>
      </c>
      <c r="D90" s="48" t="s">
        <v>179</v>
      </c>
      <c r="E90" s="49" t="s">
        <v>180</v>
      </c>
    </row>
    <row r="91" spans="1:5" s="388" customFormat="1" ht="12" customHeight="1" thickBot="1">
      <c r="A91" s="352" t="s">
        <v>409</v>
      </c>
      <c r="B91" s="353" t="s">
        <v>410</v>
      </c>
      <c r="C91" s="353" t="s">
        <v>411</v>
      </c>
      <c r="D91" s="353" t="s">
        <v>412</v>
      </c>
      <c r="E91" s="354" t="s">
        <v>413</v>
      </c>
    </row>
    <row r="92" spans="1:5" ht="12" customHeight="1" thickBot="1">
      <c r="A92" s="349" t="s">
        <v>7</v>
      </c>
      <c r="B92" s="351" t="s">
        <v>415</v>
      </c>
      <c r="C92" s="378">
        <f>SUM(C93:C97)</f>
        <v>0</v>
      </c>
      <c r="D92" s="378">
        <f>SUM(D93:D97)</f>
        <v>0</v>
      </c>
      <c r="E92" s="333">
        <f>SUM(E93:E97)</f>
        <v>0</v>
      </c>
    </row>
    <row r="93" spans="1:5" ht="12" customHeight="1">
      <c r="A93" s="344" t="s">
        <v>70</v>
      </c>
      <c r="B93" s="337" t="s">
        <v>37</v>
      </c>
      <c r="C93" s="78"/>
      <c r="D93" s="78"/>
      <c r="E93" s="332"/>
    </row>
    <row r="94" spans="1:5" ht="12" customHeight="1">
      <c r="A94" s="341" t="s">
        <v>71</v>
      </c>
      <c r="B94" s="335" t="s">
        <v>132</v>
      </c>
      <c r="C94" s="380"/>
      <c r="D94" s="380"/>
      <c r="E94" s="363"/>
    </row>
    <row r="95" spans="1:5" ht="12" customHeight="1">
      <c r="A95" s="341" t="s">
        <v>72</v>
      </c>
      <c r="B95" s="335" t="s">
        <v>99</v>
      </c>
      <c r="C95" s="382"/>
      <c r="D95" s="382"/>
      <c r="E95" s="365"/>
    </row>
    <row r="96" spans="1:5" ht="12" customHeight="1">
      <c r="A96" s="341" t="s">
        <v>73</v>
      </c>
      <c r="B96" s="338" t="s">
        <v>133</v>
      </c>
      <c r="C96" s="382"/>
      <c r="D96" s="382"/>
      <c r="E96" s="365"/>
    </row>
    <row r="97" spans="1:5" ht="12" customHeight="1">
      <c r="A97" s="341" t="s">
        <v>82</v>
      </c>
      <c r="B97" s="346" t="s">
        <v>134</v>
      </c>
      <c r="C97" s="382"/>
      <c r="D97" s="382"/>
      <c r="E97" s="365"/>
    </row>
    <row r="98" spans="1:5" ht="12" customHeight="1">
      <c r="A98" s="341" t="s">
        <v>74</v>
      </c>
      <c r="B98" s="335" t="s">
        <v>416</v>
      </c>
      <c r="C98" s="382"/>
      <c r="D98" s="382"/>
      <c r="E98" s="365"/>
    </row>
    <row r="99" spans="1:5" ht="12" customHeight="1">
      <c r="A99" s="341" t="s">
        <v>75</v>
      </c>
      <c r="B99" s="358" t="s">
        <v>417</v>
      </c>
      <c r="C99" s="382"/>
      <c r="D99" s="382"/>
      <c r="E99" s="365"/>
    </row>
    <row r="100" spans="1:5" ht="12" customHeight="1">
      <c r="A100" s="341" t="s">
        <v>83</v>
      </c>
      <c r="B100" s="359" t="s">
        <v>418</v>
      </c>
      <c r="C100" s="382"/>
      <c r="D100" s="382"/>
      <c r="E100" s="365"/>
    </row>
    <row r="101" spans="1:5" ht="12" customHeight="1">
      <c r="A101" s="341" t="s">
        <v>84</v>
      </c>
      <c r="B101" s="359" t="s">
        <v>419</v>
      </c>
      <c r="C101" s="382"/>
      <c r="D101" s="382"/>
      <c r="E101" s="365"/>
    </row>
    <row r="102" spans="1:5" ht="12" customHeight="1">
      <c r="A102" s="341" t="s">
        <v>85</v>
      </c>
      <c r="B102" s="358" t="s">
        <v>420</v>
      </c>
      <c r="C102" s="382"/>
      <c r="D102" s="382"/>
      <c r="E102" s="365"/>
    </row>
    <row r="103" spans="1:5" ht="12" customHeight="1">
      <c r="A103" s="341" t="s">
        <v>86</v>
      </c>
      <c r="B103" s="358" t="s">
        <v>421</v>
      </c>
      <c r="C103" s="382"/>
      <c r="D103" s="382"/>
      <c r="E103" s="365"/>
    </row>
    <row r="104" spans="1:5" ht="12" customHeight="1">
      <c r="A104" s="341" t="s">
        <v>88</v>
      </c>
      <c r="B104" s="359" t="s">
        <v>422</v>
      </c>
      <c r="C104" s="382"/>
      <c r="D104" s="382"/>
      <c r="E104" s="365"/>
    </row>
    <row r="105" spans="1:5" ht="12" customHeight="1">
      <c r="A105" s="340" t="s">
        <v>135</v>
      </c>
      <c r="B105" s="360" t="s">
        <v>423</v>
      </c>
      <c r="C105" s="382"/>
      <c r="D105" s="382"/>
      <c r="E105" s="365"/>
    </row>
    <row r="106" spans="1:5" ht="12" customHeight="1">
      <c r="A106" s="341" t="s">
        <v>424</v>
      </c>
      <c r="B106" s="360" t="s">
        <v>425</v>
      </c>
      <c r="C106" s="382"/>
      <c r="D106" s="382"/>
      <c r="E106" s="365"/>
    </row>
    <row r="107" spans="1:5" ht="12" customHeight="1" thickBot="1">
      <c r="A107" s="345" t="s">
        <v>426</v>
      </c>
      <c r="B107" s="361" t="s">
        <v>427</v>
      </c>
      <c r="C107" s="79"/>
      <c r="D107" s="79"/>
      <c r="E107" s="326"/>
    </row>
    <row r="108" spans="1:5" ht="12" customHeight="1" thickBot="1">
      <c r="A108" s="347" t="s">
        <v>8</v>
      </c>
      <c r="B108" s="350" t="s">
        <v>428</v>
      </c>
      <c r="C108" s="379">
        <f>+C109+C111+C113</f>
        <v>0</v>
      </c>
      <c r="D108" s="379">
        <f>+D109+D111+D113</f>
        <v>0</v>
      </c>
      <c r="E108" s="362">
        <f>+E109+E111+E113</f>
        <v>0</v>
      </c>
    </row>
    <row r="109" spans="1:5" ht="12" customHeight="1">
      <c r="A109" s="342" t="s">
        <v>76</v>
      </c>
      <c r="B109" s="335" t="s">
        <v>156</v>
      </c>
      <c r="C109" s="381"/>
      <c r="D109" s="381"/>
      <c r="E109" s="364"/>
    </row>
    <row r="110" spans="1:5" ht="12" customHeight="1">
      <c r="A110" s="342" t="s">
        <v>77</v>
      </c>
      <c r="B110" s="339" t="s">
        <v>429</v>
      </c>
      <c r="C110" s="381"/>
      <c r="D110" s="381"/>
      <c r="E110" s="364"/>
    </row>
    <row r="111" spans="1:5">
      <c r="A111" s="342" t="s">
        <v>78</v>
      </c>
      <c r="B111" s="339" t="s">
        <v>136</v>
      </c>
      <c r="C111" s="380"/>
      <c r="D111" s="380"/>
      <c r="E111" s="363"/>
    </row>
    <row r="112" spans="1:5" ht="12" customHeight="1">
      <c r="A112" s="342" t="s">
        <v>79</v>
      </c>
      <c r="B112" s="339" t="s">
        <v>430</v>
      </c>
      <c r="C112" s="380"/>
      <c r="D112" s="380"/>
      <c r="E112" s="363"/>
    </row>
    <row r="113" spans="1:5" ht="12" customHeight="1">
      <c r="A113" s="342" t="s">
        <v>80</v>
      </c>
      <c r="B113" s="371" t="s">
        <v>158</v>
      </c>
      <c r="C113" s="380"/>
      <c r="D113" s="380"/>
      <c r="E113" s="363"/>
    </row>
    <row r="114" spans="1:5" ht="21.75" customHeight="1">
      <c r="A114" s="342" t="s">
        <v>87</v>
      </c>
      <c r="B114" s="370" t="s">
        <v>431</v>
      </c>
      <c r="C114" s="380"/>
      <c r="D114" s="380"/>
      <c r="E114" s="363"/>
    </row>
    <row r="115" spans="1:5" ht="24" customHeight="1">
      <c r="A115" s="342" t="s">
        <v>89</v>
      </c>
      <c r="B115" s="386" t="s">
        <v>432</v>
      </c>
      <c r="C115" s="380"/>
      <c r="D115" s="380"/>
      <c r="E115" s="363"/>
    </row>
    <row r="116" spans="1:5" ht="12" customHeight="1">
      <c r="A116" s="342" t="s">
        <v>137</v>
      </c>
      <c r="B116" s="359" t="s">
        <v>419</v>
      </c>
      <c r="C116" s="380"/>
      <c r="D116" s="380"/>
      <c r="E116" s="363"/>
    </row>
    <row r="117" spans="1:5" ht="12" customHeight="1">
      <c r="A117" s="342" t="s">
        <v>138</v>
      </c>
      <c r="B117" s="359" t="s">
        <v>433</v>
      </c>
      <c r="C117" s="380"/>
      <c r="D117" s="380"/>
      <c r="E117" s="363"/>
    </row>
    <row r="118" spans="1:5" ht="12" customHeight="1">
      <c r="A118" s="342" t="s">
        <v>139</v>
      </c>
      <c r="B118" s="359" t="s">
        <v>434</v>
      </c>
      <c r="C118" s="380"/>
      <c r="D118" s="380"/>
      <c r="E118" s="363"/>
    </row>
    <row r="119" spans="1:5" s="406" customFormat="1" ht="12" customHeight="1">
      <c r="A119" s="342" t="s">
        <v>435</v>
      </c>
      <c r="B119" s="359" t="s">
        <v>422</v>
      </c>
      <c r="C119" s="380"/>
      <c r="D119" s="380"/>
      <c r="E119" s="363"/>
    </row>
    <row r="120" spans="1:5" ht="12" customHeight="1">
      <c r="A120" s="342" t="s">
        <v>436</v>
      </c>
      <c r="B120" s="359" t="s">
        <v>437</v>
      </c>
      <c r="C120" s="380"/>
      <c r="D120" s="380"/>
      <c r="E120" s="363"/>
    </row>
    <row r="121" spans="1:5" ht="12" customHeight="1" thickBot="1">
      <c r="A121" s="340" t="s">
        <v>438</v>
      </c>
      <c r="B121" s="359" t="s">
        <v>439</v>
      </c>
      <c r="C121" s="382"/>
      <c r="D121" s="382"/>
      <c r="E121" s="365"/>
    </row>
    <row r="122" spans="1:5" ht="12" customHeight="1" thickBot="1">
      <c r="A122" s="347" t="s">
        <v>9</v>
      </c>
      <c r="B122" s="355" t="s">
        <v>440</v>
      </c>
      <c r="C122" s="379">
        <f>+C123+C124</f>
        <v>0</v>
      </c>
      <c r="D122" s="379">
        <f>+D123+D124</f>
        <v>0</v>
      </c>
      <c r="E122" s="362">
        <f>+E123+E124</f>
        <v>0</v>
      </c>
    </row>
    <row r="123" spans="1:5" ht="12" customHeight="1">
      <c r="A123" s="342" t="s">
        <v>59</v>
      </c>
      <c r="B123" s="336" t="s">
        <v>45</v>
      </c>
      <c r="C123" s="381"/>
      <c r="D123" s="381"/>
      <c r="E123" s="364"/>
    </row>
    <row r="124" spans="1:5" ht="12" customHeight="1" thickBot="1">
      <c r="A124" s="343" t="s">
        <v>60</v>
      </c>
      <c r="B124" s="339" t="s">
        <v>46</v>
      </c>
      <c r="C124" s="382"/>
      <c r="D124" s="382"/>
      <c r="E124" s="365"/>
    </row>
    <row r="125" spans="1:5" ht="12" customHeight="1" thickBot="1">
      <c r="A125" s="347" t="s">
        <v>10</v>
      </c>
      <c r="B125" s="355" t="s">
        <v>441</v>
      </c>
      <c r="C125" s="379">
        <f>+C92+C108+C122</f>
        <v>0</v>
      </c>
      <c r="D125" s="379">
        <f>+D92+D108+D122</f>
        <v>0</v>
      </c>
      <c r="E125" s="362">
        <f>+E92+E108+E122</f>
        <v>0</v>
      </c>
    </row>
    <row r="126" spans="1:5" ht="12" customHeight="1" thickBot="1">
      <c r="A126" s="347" t="s">
        <v>11</v>
      </c>
      <c r="B126" s="355" t="s">
        <v>442</v>
      </c>
      <c r="C126" s="379">
        <f>+C127+C128+C129</f>
        <v>0</v>
      </c>
      <c r="D126" s="379">
        <f>+D127+D128+D129</f>
        <v>0</v>
      </c>
      <c r="E126" s="362">
        <f>+E127+E128+E129</f>
        <v>0</v>
      </c>
    </row>
    <row r="127" spans="1:5" ht="12" customHeight="1">
      <c r="A127" s="342" t="s">
        <v>63</v>
      </c>
      <c r="B127" s="336" t="s">
        <v>443</v>
      </c>
      <c r="C127" s="380"/>
      <c r="D127" s="380"/>
      <c r="E127" s="363"/>
    </row>
    <row r="128" spans="1:5" ht="12" customHeight="1">
      <c r="A128" s="342" t="s">
        <v>64</v>
      </c>
      <c r="B128" s="336" t="s">
        <v>444</v>
      </c>
      <c r="C128" s="380"/>
      <c r="D128" s="380"/>
      <c r="E128" s="363"/>
    </row>
    <row r="129" spans="1:9" ht="12" customHeight="1" thickBot="1">
      <c r="A129" s="340" t="s">
        <v>65</v>
      </c>
      <c r="B129" s="334" t="s">
        <v>445</v>
      </c>
      <c r="C129" s="380"/>
      <c r="D129" s="380"/>
      <c r="E129" s="363"/>
    </row>
    <row r="130" spans="1:9" ht="12" customHeight="1" thickBot="1">
      <c r="A130" s="347" t="s">
        <v>12</v>
      </c>
      <c r="B130" s="355" t="s">
        <v>446</v>
      </c>
      <c r="C130" s="379">
        <f>+C131+C132+C134+C133</f>
        <v>0</v>
      </c>
      <c r="D130" s="379">
        <f>+D131+D132+D134+D133</f>
        <v>0</v>
      </c>
      <c r="E130" s="362">
        <f>+E131+E132+E134+E133</f>
        <v>0</v>
      </c>
    </row>
    <row r="131" spans="1:9" ht="12" customHeight="1">
      <c r="A131" s="342" t="s">
        <v>66</v>
      </c>
      <c r="B131" s="336" t="s">
        <v>447</v>
      </c>
      <c r="C131" s="380"/>
      <c r="D131" s="380"/>
      <c r="E131" s="363"/>
    </row>
    <row r="132" spans="1:9" ht="12" customHeight="1">
      <c r="A132" s="342" t="s">
        <v>67</v>
      </c>
      <c r="B132" s="336" t="s">
        <v>448</v>
      </c>
      <c r="C132" s="380"/>
      <c r="D132" s="380"/>
      <c r="E132" s="363"/>
    </row>
    <row r="133" spans="1:9" ht="12" customHeight="1">
      <c r="A133" s="342" t="s">
        <v>346</v>
      </c>
      <c r="B133" s="336" t="s">
        <v>449</v>
      </c>
      <c r="C133" s="380"/>
      <c r="D133" s="380"/>
      <c r="E133" s="363"/>
    </row>
    <row r="134" spans="1:9" ht="12" customHeight="1" thickBot="1">
      <c r="A134" s="340" t="s">
        <v>348</v>
      </c>
      <c r="B134" s="334" t="s">
        <v>450</v>
      </c>
      <c r="C134" s="380"/>
      <c r="D134" s="380"/>
      <c r="E134" s="363"/>
    </row>
    <row r="135" spans="1:9" ht="12" customHeight="1" thickBot="1">
      <c r="A135" s="347" t="s">
        <v>13</v>
      </c>
      <c r="B135" s="355" t="s">
        <v>451</v>
      </c>
      <c r="C135" s="385">
        <f>+C136+C137+C138+C139</f>
        <v>0</v>
      </c>
      <c r="D135" s="385">
        <f>+D136+D137+D138+D139</f>
        <v>0</v>
      </c>
      <c r="E135" s="398">
        <f>+E136+E137+E138+E139</f>
        <v>0</v>
      </c>
    </row>
    <row r="136" spans="1:9" ht="12" customHeight="1">
      <c r="A136" s="342" t="s">
        <v>68</v>
      </c>
      <c r="B136" s="336" t="s">
        <v>452</v>
      </c>
      <c r="C136" s="380"/>
      <c r="D136" s="380"/>
      <c r="E136" s="363"/>
    </row>
    <row r="137" spans="1:9" ht="12" customHeight="1">
      <c r="A137" s="342" t="s">
        <v>69</v>
      </c>
      <c r="B137" s="336" t="s">
        <v>453</v>
      </c>
      <c r="C137" s="380"/>
      <c r="D137" s="380"/>
      <c r="E137" s="363"/>
    </row>
    <row r="138" spans="1:9" ht="12" customHeight="1">
      <c r="A138" s="342" t="s">
        <v>355</v>
      </c>
      <c r="B138" s="336" t="s">
        <v>454</v>
      </c>
      <c r="C138" s="380"/>
      <c r="D138" s="380"/>
      <c r="E138" s="363"/>
    </row>
    <row r="139" spans="1:9" ht="12" customHeight="1" thickBot="1">
      <c r="A139" s="340" t="s">
        <v>357</v>
      </c>
      <c r="B139" s="334" t="s">
        <v>455</v>
      </c>
      <c r="C139" s="380"/>
      <c r="D139" s="380"/>
      <c r="E139" s="363"/>
    </row>
    <row r="140" spans="1:9" ht="15" customHeight="1" thickBot="1">
      <c r="A140" s="347" t="s">
        <v>14</v>
      </c>
      <c r="B140" s="355" t="s">
        <v>456</v>
      </c>
      <c r="C140" s="80">
        <f>+C141+C142+C143+C144</f>
        <v>0</v>
      </c>
      <c r="D140" s="80">
        <f>+D141+D142+D143+D144</f>
        <v>0</v>
      </c>
      <c r="E140" s="331">
        <f>+E141+E142+E143+E144</f>
        <v>0</v>
      </c>
      <c r="F140" s="396"/>
      <c r="G140" s="397"/>
      <c r="H140" s="397"/>
      <c r="I140" s="397"/>
    </row>
    <row r="141" spans="1:9" s="389" customFormat="1" ht="12.95" customHeight="1">
      <c r="A141" s="342" t="s">
        <v>130</v>
      </c>
      <c r="B141" s="336" t="s">
        <v>457</v>
      </c>
      <c r="C141" s="380"/>
      <c r="D141" s="380"/>
      <c r="E141" s="363"/>
    </row>
    <row r="142" spans="1:9" ht="12.75" customHeight="1">
      <c r="A142" s="342" t="s">
        <v>131</v>
      </c>
      <c r="B142" s="336" t="s">
        <v>458</v>
      </c>
      <c r="C142" s="380"/>
      <c r="D142" s="380"/>
      <c r="E142" s="363"/>
    </row>
    <row r="143" spans="1:9" ht="12.75" customHeight="1">
      <c r="A143" s="342" t="s">
        <v>157</v>
      </c>
      <c r="B143" s="336" t="s">
        <v>459</v>
      </c>
      <c r="C143" s="380"/>
      <c r="D143" s="380"/>
      <c r="E143" s="363"/>
    </row>
    <row r="144" spans="1:9" ht="12.75" customHeight="1" thickBot="1">
      <c r="A144" s="342" t="s">
        <v>363</v>
      </c>
      <c r="B144" s="336" t="s">
        <v>460</v>
      </c>
      <c r="C144" s="380"/>
      <c r="D144" s="380"/>
      <c r="E144" s="363"/>
    </row>
    <row r="145" spans="1:5" ht="16.5" thickBot="1">
      <c r="A145" s="347" t="s">
        <v>15</v>
      </c>
      <c r="B145" s="355" t="s">
        <v>461</v>
      </c>
      <c r="C145" s="329">
        <f>+C126+C130+C135+C140</f>
        <v>0</v>
      </c>
      <c r="D145" s="329">
        <f>+D126+D130+D135+D140</f>
        <v>0</v>
      </c>
      <c r="E145" s="330">
        <f>+E126+E130+E135+E140</f>
        <v>0</v>
      </c>
    </row>
    <row r="146" spans="1:5" ht="16.5" thickBot="1">
      <c r="A146" s="372" t="s">
        <v>16</v>
      </c>
      <c r="B146" s="375" t="s">
        <v>462</v>
      </c>
      <c r="C146" s="329">
        <f>+C125+C145</f>
        <v>0</v>
      </c>
      <c r="D146" s="329">
        <f>+D125+D145</f>
        <v>0</v>
      </c>
      <c r="E146" s="330">
        <f>+E125+E145</f>
        <v>0</v>
      </c>
    </row>
    <row r="148" spans="1:5" ht="18.75" customHeight="1">
      <c r="A148" s="701" t="s">
        <v>463</v>
      </c>
      <c r="B148" s="701"/>
      <c r="C148" s="701"/>
      <c r="D148" s="701"/>
      <c r="E148" s="701"/>
    </row>
    <row r="149" spans="1:5" ht="13.5" customHeight="1" thickBot="1">
      <c r="A149" s="357" t="s">
        <v>112</v>
      </c>
      <c r="B149" s="357"/>
      <c r="C149" s="387"/>
      <c r="E149" s="374" t="str">
        <f>E88</f>
        <v>Forintban!</v>
      </c>
    </row>
    <row r="150" spans="1:5" ht="21.75" thickBot="1">
      <c r="A150" s="347">
        <v>1</v>
      </c>
      <c r="B150" s="350" t="s">
        <v>464</v>
      </c>
      <c r="C150" s="373">
        <f>+C61-C125</f>
        <v>0</v>
      </c>
      <c r="D150" s="373">
        <f>+D61-D125</f>
        <v>0</v>
      </c>
      <c r="E150" s="373">
        <f>+E61-E125</f>
        <v>0</v>
      </c>
    </row>
    <row r="151" spans="1:5" ht="21.75" thickBot="1">
      <c r="A151" s="347" t="s">
        <v>8</v>
      </c>
      <c r="B151" s="350" t="s">
        <v>465</v>
      </c>
      <c r="C151" s="373">
        <f>+C84-C145</f>
        <v>0</v>
      </c>
      <c r="D151" s="373">
        <f>+D84-D145</f>
        <v>0</v>
      </c>
      <c r="E151" s="373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6" customFormat="1" ht="12.75" customHeight="1">
      <c r="C161" s="377"/>
      <c r="D161" s="377"/>
      <c r="E161" s="377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.......................Önkormányzat
2017. ÉVI ZÁRSZÁMADÁS
ÁLLAMIGAZGATÁSI FELADATOK MÉRLEGE
&amp;R&amp;"Times New Roman CE,Félkövér dőlt"&amp;11 1.4. melléklet a ....../2018.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0"/>
  <sheetViews>
    <sheetView topLeftCell="C1" zoomScaleNormal="100" zoomScaleSheetLayoutView="100" workbookViewId="0">
      <selection activeCell="E21" sqref="E21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>
      <c r="B1" s="419" t="s">
        <v>116</v>
      </c>
      <c r="C1" s="420"/>
      <c r="D1" s="420"/>
      <c r="E1" s="420"/>
      <c r="F1" s="420"/>
      <c r="G1" s="420"/>
      <c r="H1" s="420"/>
      <c r="I1" s="420"/>
      <c r="J1" s="711" t="str">
        <f>+CONCATENATE("2.1. melléklet a 5/",LEFT('1.1.sz.mell.'!C3,4)+1,". (V.31.) önkormányzati rendelethez")</f>
        <v>2.1. melléklet a 5/2018. (V.31.) önkormányzati rendelethez</v>
      </c>
    </row>
    <row r="2" spans="1:10" ht="14.25" thickBot="1">
      <c r="G2" s="40"/>
      <c r="H2" s="40"/>
      <c r="I2" s="40" t="str">
        <f>'1.4.sz.mell.'!E2</f>
        <v>Forintban!</v>
      </c>
      <c r="J2" s="711"/>
    </row>
    <row r="3" spans="1:10" ht="18" customHeight="1" thickBot="1">
      <c r="A3" s="709" t="s">
        <v>58</v>
      </c>
      <c r="B3" s="446" t="s">
        <v>42</v>
      </c>
      <c r="C3" s="447"/>
      <c r="D3" s="447"/>
      <c r="E3" s="447"/>
      <c r="F3" s="446" t="s">
        <v>43</v>
      </c>
      <c r="G3" s="448"/>
      <c r="H3" s="448"/>
      <c r="I3" s="448"/>
      <c r="J3" s="711"/>
    </row>
    <row r="4" spans="1:10" s="421" customFormat="1" ht="35.25" customHeight="1" thickBot="1">
      <c r="A4" s="710"/>
      <c r="B4" s="28" t="s">
        <v>51</v>
      </c>
      <c r="C4" s="29" t="str">
        <f>+CONCATENATE(LEFT('1.1.sz.mell.'!C3,4),". évi eredeti előirányzat")</f>
        <v>2017. évi eredeti előirányzat</v>
      </c>
      <c r="D4" s="407" t="str">
        <f>+CONCATENATE(LEFT('1.1.sz.mell.'!C3,4),". évi módosított előirányzat")</f>
        <v>2017. évi módosított előirányzat</v>
      </c>
      <c r="E4" s="29" t="str">
        <f>+CONCATENATE(LEFT('1.1.sz.mell.'!C3,4),". évi teljesítés")</f>
        <v>2017. évi teljesítés</v>
      </c>
      <c r="F4" s="28" t="s">
        <v>51</v>
      </c>
      <c r="G4" s="29" t="str">
        <f>+C4</f>
        <v>2017. évi eredeti előirányzat</v>
      </c>
      <c r="H4" s="407" t="str">
        <f>+D4</f>
        <v>2017. évi módosított előirányzat</v>
      </c>
      <c r="I4" s="436" t="str">
        <f>+E4</f>
        <v>2017. évi teljesítés</v>
      </c>
      <c r="J4" s="711"/>
    </row>
    <row r="5" spans="1:10" s="422" customFormat="1" ht="12" customHeight="1" thickBot="1">
      <c r="A5" s="449" t="s">
        <v>409</v>
      </c>
      <c r="B5" s="450" t="s">
        <v>410</v>
      </c>
      <c r="C5" s="451" t="s">
        <v>411</v>
      </c>
      <c r="D5" s="451" t="s">
        <v>412</v>
      </c>
      <c r="E5" s="451" t="s">
        <v>413</v>
      </c>
      <c r="F5" s="450" t="s">
        <v>490</v>
      </c>
      <c r="G5" s="451" t="s">
        <v>491</v>
      </c>
      <c r="H5" s="451" t="s">
        <v>492</v>
      </c>
      <c r="I5" s="452" t="s">
        <v>493</v>
      </c>
      <c r="J5" s="711"/>
    </row>
    <row r="6" spans="1:10" ht="15" customHeight="1">
      <c r="A6" s="423" t="s">
        <v>7</v>
      </c>
      <c r="B6" s="424" t="s">
        <v>466</v>
      </c>
      <c r="C6" s="410">
        <v>12970325</v>
      </c>
      <c r="D6" s="410">
        <v>17000182</v>
      </c>
      <c r="E6" s="410">
        <v>17000182</v>
      </c>
      <c r="F6" s="424" t="s">
        <v>52</v>
      </c>
      <c r="G6" s="410">
        <v>4908460</v>
      </c>
      <c r="H6" s="410">
        <v>16973130</v>
      </c>
      <c r="I6" s="416">
        <v>16695693</v>
      </c>
      <c r="J6" s="711"/>
    </row>
    <row r="7" spans="1:10" ht="15" customHeight="1">
      <c r="A7" s="425" t="s">
        <v>8</v>
      </c>
      <c r="B7" s="426" t="s">
        <v>467</v>
      </c>
      <c r="C7" s="411">
        <v>964000</v>
      </c>
      <c r="D7" s="411">
        <v>15095077</v>
      </c>
      <c r="E7" s="411">
        <v>15095077</v>
      </c>
      <c r="F7" s="426" t="s">
        <v>132</v>
      </c>
      <c r="G7" s="411">
        <v>773181</v>
      </c>
      <c r="H7" s="411">
        <v>2694267</v>
      </c>
      <c r="I7" s="417">
        <v>2508541</v>
      </c>
      <c r="J7" s="711"/>
    </row>
    <row r="8" spans="1:10" ht="15" customHeight="1">
      <c r="A8" s="425" t="s">
        <v>9</v>
      </c>
      <c r="B8" s="426" t="s">
        <v>468</v>
      </c>
      <c r="C8" s="411"/>
      <c r="D8" s="411"/>
      <c r="E8" s="411"/>
      <c r="F8" s="426" t="s">
        <v>160</v>
      </c>
      <c r="G8" s="411">
        <v>3616107</v>
      </c>
      <c r="H8" s="411">
        <v>8319990</v>
      </c>
      <c r="I8" s="417">
        <v>7912453</v>
      </c>
      <c r="J8" s="711"/>
    </row>
    <row r="9" spans="1:10" ht="15" customHeight="1">
      <c r="A9" s="425" t="s">
        <v>10</v>
      </c>
      <c r="B9" s="426" t="s">
        <v>123</v>
      </c>
      <c r="C9" s="411">
        <v>1320000</v>
      </c>
      <c r="D9" s="411">
        <v>1320000</v>
      </c>
      <c r="E9" s="411">
        <v>2658590</v>
      </c>
      <c r="F9" s="426" t="s">
        <v>133</v>
      </c>
      <c r="G9" s="411">
        <v>1940000</v>
      </c>
      <c r="H9" s="411">
        <v>2798750</v>
      </c>
      <c r="I9" s="417">
        <v>1722000</v>
      </c>
      <c r="J9" s="711"/>
    </row>
    <row r="10" spans="1:10" ht="15" customHeight="1">
      <c r="A10" s="425" t="s">
        <v>11</v>
      </c>
      <c r="B10" s="427" t="s">
        <v>469</v>
      </c>
      <c r="C10" s="411">
        <v>94000</v>
      </c>
      <c r="D10" s="411">
        <v>160000</v>
      </c>
      <c r="E10" s="411">
        <v>160000</v>
      </c>
      <c r="F10" s="426" t="s">
        <v>134</v>
      </c>
      <c r="G10" s="411">
        <v>1297000</v>
      </c>
      <c r="H10" s="411">
        <v>1615085</v>
      </c>
      <c r="I10" s="417">
        <v>674638</v>
      </c>
      <c r="J10" s="711"/>
    </row>
    <row r="11" spans="1:10" ht="15" customHeight="1">
      <c r="A11" s="425" t="s">
        <v>12</v>
      </c>
      <c r="B11" s="426" t="s">
        <v>662</v>
      </c>
      <c r="C11" s="412"/>
      <c r="D11" s="412"/>
      <c r="E11" s="412"/>
      <c r="F11" s="426" t="s">
        <v>38</v>
      </c>
      <c r="G11" s="411">
        <v>9405000</v>
      </c>
      <c r="H11" s="411">
        <v>5235739</v>
      </c>
      <c r="I11" s="417"/>
      <c r="J11" s="711"/>
    </row>
    <row r="12" spans="1:10" ht="15" customHeight="1">
      <c r="A12" s="425" t="s">
        <v>13</v>
      </c>
      <c r="B12" s="426" t="s">
        <v>342</v>
      </c>
      <c r="C12" s="411">
        <v>566000</v>
      </c>
      <c r="D12" s="411">
        <v>1053373</v>
      </c>
      <c r="E12" s="411">
        <v>905708</v>
      </c>
      <c r="F12" s="7"/>
      <c r="G12" s="411"/>
      <c r="H12" s="411"/>
      <c r="I12" s="417"/>
      <c r="J12" s="711"/>
    </row>
    <row r="13" spans="1:10" ht="15" customHeight="1">
      <c r="A13" s="425" t="s">
        <v>14</v>
      </c>
      <c r="B13" s="7"/>
      <c r="C13" s="411"/>
      <c r="D13" s="411"/>
      <c r="E13" s="411"/>
      <c r="F13" s="7"/>
      <c r="G13" s="411"/>
      <c r="H13" s="411"/>
      <c r="I13" s="417"/>
      <c r="J13" s="711"/>
    </row>
    <row r="14" spans="1:10" ht="15" customHeight="1">
      <c r="A14" s="425" t="s">
        <v>15</v>
      </c>
      <c r="B14" s="435"/>
      <c r="C14" s="412"/>
      <c r="D14" s="412"/>
      <c r="E14" s="412"/>
      <c r="F14" s="7"/>
      <c r="G14" s="411"/>
      <c r="H14" s="411"/>
      <c r="I14" s="417"/>
      <c r="J14" s="711"/>
    </row>
    <row r="15" spans="1:10" ht="15" customHeight="1">
      <c r="A15" s="425" t="s">
        <v>16</v>
      </c>
      <c r="B15" s="7"/>
      <c r="C15" s="411"/>
      <c r="D15" s="411"/>
      <c r="E15" s="411"/>
      <c r="F15" s="7"/>
      <c r="G15" s="411"/>
      <c r="H15" s="411"/>
      <c r="I15" s="417"/>
      <c r="J15" s="711"/>
    </row>
    <row r="16" spans="1:10" ht="15" customHeight="1">
      <c r="A16" s="425" t="s">
        <v>17</v>
      </c>
      <c r="B16" s="7"/>
      <c r="C16" s="411"/>
      <c r="D16" s="411"/>
      <c r="E16" s="411"/>
      <c r="F16" s="7"/>
      <c r="G16" s="411"/>
      <c r="H16" s="411"/>
      <c r="I16" s="417"/>
      <c r="J16" s="711"/>
    </row>
    <row r="17" spans="1:10" ht="15" customHeight="1" thickBot="1">
      <c r="A17" s="425" t="s">
        <v>18</v>
      </c>
      <c r="B17" s="13"/>
      <c r="C17" s="413"/>
      <c r="D17" s="413"/>
      <c r="E17" s="413"/>
      <c r="F17" s="7"/>
      <c r="G17" s="413"/>
      <c r="H17" s="413"/>
      <c r="I17" s="418"/>
      <c r="J17" s="711"/>
    </row>
    <row r="18" spans="1:10" ht="17.25" customHeight="1" thickBot="1">
      <c r="A18" s="428" t="s">
        <v>19</v>
      </c>
      <c r="B18" s="409" t="s">
        <v>470</v>
      </c>
      <c r="C18" s="414">
        <f>+C6+C7+C9+C10+C12+C13+C14+C15+C16+C17</f>
        <v>15914325</v>
      </c>
      <c r="D18" s="414">
        <f>+D6+D7+D9+D10+D12+D13+D14+D15+D16+D17</f>
        <v>34628632</v>
      </c>
      <c r="E18" s="414">
        <f>+E6+E7+E9+E10+E12+E13+E14+E15+E16+E17</f>
        <v>35819557</v>
      </c>
      <c r="F18" s="409" t="s">
        <v>477</v>
      </c>
      <c r="G18" s="414">
        <f>SUM(G6:G17)</f>
        <v>21939748</v>
      </c>
      <c r="H18" s="414">
        <f>SUM(H6:H17)</f>
        <v>37636961</v>
      </c>
      <c r="I18" s="414">
        <f>SUM(I6:I17)</f>
        <v>29513325</v>
      </c>
      <c r="J18" s="711"/>
    </row>
    <row r="19" spans="1:10" ht="15" customHeight="1">
      <c r="A19" s="429" t="s">
        <v>20</v>
      </c>
      <c r="B19" s="430" t="s">
        <v>471</v>
      </c>
      <c r="C19" s="41">
        <f>+C20+C21+C22+C23</f>
        <v>9494236</v>
      </c>
      <c r="D19" s="41">
        <f>+D20+D21+D22+D23</f>
        <v>9338019</v>
      </c>
      <c r="E19" s="41">
        <f>+E20+E21+E22+E23</f>
        <v>9338019</v>
      </c>
      <c r="F19" s="431" t="s">
        <v>140</v>
      </c>
      <c r="G19" s="415"/>
      <c r="H19" s="415"/>
      <c r="I19" s="415"/>
      <c r="J19" s="711"/>
    </row>
    <row r="20" spans="1:10" ht="15" customHeight="1">
      <c r="A20" s="432" t="s">
        <v>21</v>
      </c>
      <c r="B20" s="431" t="s">
        <v>154</v>
      </c>
      <c r="C20" s="408">
        <v>9494236</v>
      </c>
      <c r="D20" s="408">
        <v>8743258</v>
      </c>
      <c r="E20" s="408">
        <v>8743258</v>
      </c>
      <c r="F20" s="431" t="s">
        <v>478</v>
      </c>
      <c r="G20" s="408"/>
      <c r="H20" s="408"/>
      <c r="I20" s="408"/>
      <c r="J20" s="711"/>
    </row>
    <row r="21" spans="1:10" ht="15" customHeight="1">
      <c r="A21" s="432" t="s">
        <v>22</v>
      </c>
      <c r="B21" s="431" t="s">
        <v>155</v>
      </c>
      <c r="C21" s="408"/>
      <c r="D21" s="408"/>
      <c r="E21" s="408"/>
      <c r="F21" s="431" t="s">
        <v>114</v>
      </c>
      <c r="G21" s="408"/>
      <c r="H21" s="408"/>
      <c r="I21" s="408"/>
      <c r="J21" s="711"/>
    </row>
    <row r="22" spans="1:10" ht="15" customHeight="1">
      <c r="A22" s="432" t="s">
        <v>23</v>
      </c>
      <c r="B22" s="431" t="s">
        <v>159</v>
      </c>
      <c r="C22" s="408"/>
      <c r="D22" s="408"/>
      <c r="E22" s="408"/>
      <c r="F22" s="431" t="s">
        <v>115</v>
      </c>
      <c r="G22" s="408"/>
      <c r="H22" s="408"/>
      <c r="I22" s="408"/>
      <c r="J22" s="711"/>
    </row>
    <row r="23" spans="1:10" ht="15" customHeight="1">
      <c r="A23" s="432" t="s">
        <v>24</v>
      </c>
      <c r="B23" s="431" t="s">
        <v>762</v>
      </c>
      <c r="C23" s="408"/>
      <c r="D23" s="408">
        <v>594761</v>
      </c>
      <c r="E23" s="408">
        <v>594761</v>
      </c>
      <c r="F23" s="430" t="s">
        <v>453</v>
      </c>
      <c r="G23" s="408">
        <v>518813</v>
      </c>
      <c r="H23" s="408">
        <v>518813</v>
      </c>
      <c r="I23" s="408">
        <v>518813</v>
      </c>
      <c r="J23" s="711"/>
    </row>
    <row r="24" spans="1:10" ht="15" customHeight="1">
      <c r="A24" s="432" t="s">
        <v>25</v>
      </c>
      <c r="B24" s="431" t="s">
        <v>472</v>
      </c>
      <c r="C24" s="433">
        <f>+C25+C26</f>
        <v>0</v>
      </c>
      <c r="D24" s="433">
        <f>+D25+D26</f>
        <v>0</v>
      </c>
      <c r="E24" s="433">
        <f>+E25+E26</f>
        <v>0</v>
      </c>
      <c r="F24" s="431" t="s">
        <v>141</v>
      </c>
      <c r="G24" s="408"/>
      <c r="H24" s="408"/>
      <c r="I24" s="408"/>
      <c r="J24" s="711"/>
    </row>
    <row r="25" spans="1:10" ht="15" customHeight="1">
      <c r="A25" s="429" t="s">
        <v>26</v>
      </c>
      <c r="B25" s="430" t="s">
        <v>473</v>
      </c>
      <c r="C25" s="415"/>
      <c r="D25" s="415"/>
      <c r="E25" s="415"/>
      <c r="F25" s="424" t="s">
        <v>142</v>
      </c>
      <c r="G25" s="415"/>
      <c r="H25" s="415"/>
      <c r="I25" s="415"/>
      <c r="J25" s="711"/>
    </row>
    <row r="26" spans="1:10" ht="15" customHeight="1" thickBot="1">
      <c r="A26" s="432" t="s">
        <v>27</v>
      </c>
      <c r="B26" s="431" t="s">
        <v>474</v>
      </c>
      <c r="C26" s="408"/>
      <c r="D26" s="408"/>
      <c r="E26" s="408"/>
      <c r="F26" s="7"/>
      <c r="G26" s="408"/>
      <c r="H26" s="408"/>
      <c r="I26" s="408"/>
      <c r="J26" s="711"/>
    </row>
    <row r="27" spans="1:10" ht="17.25" customHeight="1" thickBot="1">
      <c r="A27" s="428" t="s">
        <v>28</v>
      </c>
      <c r="B27" s="409" t="s">
        <v>475</v>
      </c>
      <c r="C27" s="414">
        <f>+C19+C24</f>
        <v>9494236</v>
      </c>
      <c r="D27" s="414">
        <f>+D19+D24</f>
        <v>9338019</v>
      </c>
      <c r="E27" s="414">
        <f>+E19+E24</f>
        <v>9338019</v>
      </c>
      <c r="F27" s="409" t="s">
        <v>479</v>
      </c>
      <c r="G27" s="414">
        <f>SUM(G23:G26)</f>
        <v>518813</v>
      </c>
      <c r="H27" s="414">
        <f>SUM(H19:H26)</f>
        <v>518813</v>
      </c>
      <c r="I27" s="414">
        <f>SUM(I19:I26)</f>
        <v>518813</v>
      </c>
      <c r="J27" s="711"/>
    </row>
    <row r="28" spans="1:10" ht="17.25" customHeight="1" thickBot="1">
      <c r="A28" s="428" t="s">
        <v>29</v>
      </c>
      <c r="B28" s="434" t="s">
        <v>476</v>
      </c>
      <c r="C28" s="643">
        <f>+C18+C27</f>
        <v>25408561</v>
      </c>
      <c r="D28" s="643">
        <f>+D18+D27</f>
        <v>43966651</v>
      </c>
      <c r="E28" s="644">
        <f>+E18+E27</f>
        <v>45157576</v>
      </c>
      <c r="F28" s="434" t="s">
        <v>480</v>
      </c>
      <c r="G28" s="643">
        <f>+G18+G27</f>
        <v>22458561</v>
      </c>
      <c r="H28" s="643">
        <f>+H18+H27</f>
        <v>38155774</v>
      </c>
      <c r="I28" s="643">
        <f>+I18+I27</f>
        <v>30032138</v>
      </c>
      <c r="J28" s="711"/>
    </row>
    <row r="29" spans="1:10" ht="17.25" customHeight="1" thickBot="1">
      <c r="A29" s="428" t="s">
        <v>30</v>
      </c>
      <c r="B29" s="434" t="s">
        <v>118</v>
      </c>
      <c r="C29" s="643">
        <f>IF(C18-G18&lt;0,G18-C18,"-")</f>
        <v>6025423</v>
      </c>
      <c r="D29" s="643">
        <f>IF(D18-H18&lt;0,H18-D18,"-")</f>
        <v>3008329</v>
      </c>
      <c r="E29" s="644" t="str">
        <f>IF(E18-I18&lt;0,I18-E18,"-")</f>
        <v>-</v>
      </c>
      <c r="F29" s="434" t="s">
        <v>119</v>
      </c>
      <c r="G29" s="643" t="str">
        <f>IF(C18-G18&gt;0,C18-G18,"-")</f>
        <v>-</v>
      </c>
      <c r="H29" s="643" t="str">
        <f>IF(D18-H18&gt;0,D18-H18,"-")</f>
        <v>-</v>
      </c>
      <c r="I29" s="643">
        <f>IF(E18-I18&gt;0,E18-I18,"-")</f>
        <v>6306232</v>
      </c>
      <c r="J29" s="711"/>
    </row>
    <row r="30" spans="1:10" ht="17.25" customHeight="1" thickBot="1">
      <c r="A30" s="428" t="s">
        <v>31</v>
      </c>
      <c r="B30" s="434" t="s">
        <v>740</v>
      </c>
      <c r="C30" s="643" t="str">
        <f>IF(C28-G28&lt;0,G28-C28,"-")</f>
        <v>-</v>
      </c>
      <c r="D30" s="643" t="str">
        <f>IF(D28-H28&lt;0,H28-D28,"-")</f>
        <v>-</v>
      </c>
      <c r="E30" s="644" t="str">
        <f>IF(E28-I28&lt;0,I28-E28,"-")</f>
        <v>-</v>
      </c>
      <c r="F30" s="434" t="s">
        <v>741</v>
      </c>
      <c r="G30" s="643">
        <f>IF(C28-G28&gt;0,C28-G28,"-")</f>
        <v>2950000</v>
      </c>
      <c r="H30" s="643">
        <f>IF(D28-H28&gt;0,D28-H28,"-")</f>
        <v>5810877</v>
      </c>
      <c r="I30" s="643">
        <f>IF(E28-I28&gt;0,E28-I28,"-")</f>
        <v>15125438</v>
      </c>
      <c r="J30" s="711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C1" zoomScaleNormal="100" zoomScaleSheetLayoutView="115" workbookViewId="0">
      <selection activeCell="I24" sqref="I24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>
      <c r="B1" s="419" t="s">
        <v>117</v>
      </c>
      <c r="C1" s="420"/>
      <c r="D1" s="420"/>
      <c r="E1" s="420"/>
      <c r="F1" s="420"/>
      <c r="G1" s="420"/>
      <c r="H1" s="420"/>
      <c r="I1" s="420"/>
      <c r="J1" s="711" t="str">
        <f>+CONCATENATE("2.2. melléklet a 5/",LEFT('1.1.sz.mell.'!C3,4)+1,". (V.31.) önkormányzati rendelethez")</f>
        <v>2.2. melléklet a 5/2018. (V.31.) önkormányzati rendelethez</v>
      </c>
    </row>
    <row r="2" spans="1:10" ht="14.25" thickBot="1">
      <c r="G2" s="40"/>
      <c r="H2" s="40"/>
      <c r="I2" s="40" t="str">
        <f>'2.1.sz.mell  '!I2</f>
        <v>Forintban!</v>
      </c>
      <c r="J2" s="711"/>
    </row>
    <row r="3" spans="1:10" ht="24" customHeight="1" thickBot="1">
      <c r="A3" s="712" t="s">
        <v>58</v>
      </c>
      <c r="B3" s="446" t="s">
        <v>42</v>
      </c>
      <c r="C3" s="447"/>
      <c r="D3" s="447"/>
      <c r="E3" s="447"/>
      <c r="F3" s="446" t="s">
        <v>43</v>
      </c>
      <c r="G3" s="448"/>
      <c r="H3" s="448"/>
      <c r="I3" s="448"/>
      <c r="J3" s="711"/>
    </row>
    <row r="4" spans="1:10" s="421" customFormat="1" ht="35.25" customHeight="1" thickBot="1">
      <c r="A4" s="713"/>
      <c r="B4" s="28" t="s">
        <v>51</v>
      </c>
      <c r="C4" s="29" t="str">
        <f>+'2.1.sz.mell  '!C4</f>
        <v>2017. évi eredeti előirányzat</v>
      </c>
      <c r="D4" s="407" t="str">
        <f>+'2.1.sz.mell  '!D4</f>
        <v>2017. évi módosított előirányzat</v>
      </c>
      <c r="E4" s="29" t="str">
        <f>+'2.1.sz.mell  '!E4</f>
        <v>2017. évi teljesítés</v>
      </c>
      <c r="F4" s="28" t="s">
        <v>51</v>
      </c>
      <c r="G4" s="29" t="str">
        <f>+'2.1.sz.mell  '!C4</f>
        <v>2017. évi eredeti előirányzat</v>
      </c>
      <c r="H4" s="407" t="str">
        <f>+'2.1.sz.mell  '!D4</f>
        <v>2017. évi módosított előirányzat</v>
      </c>
      <c r="I4" s="436" t="str">
        <f>+'2.1.sz.mell  '!E4</f>
        <v>2017. évi teljesítés</v>
      </c>
      <c r="J4" s="711"/>
    </row>
    <row r="5" spans="1:10" s="421" customFormat="1" ht="13.5" thickBot="1">
      <c r="A5" s="449" t="s">
        <v>409</v>
      </c>
      <c r="B5" s="450" t="s">
        <v>410</v>
      </c>
      <c r="C5" s="451" t="s">
        <v>411</v>
      </c>
      <c r="D5" s="451" t="s">
        <v>412</v>
      </c>
      <c r="E5" s="451" t="s">
        <v>413</v>
      </c>
      <c r="F5" s="450" t="s">
        <v>490</v>
      </c>
      <c r="G5" s="451" t="s">
        <v>491</v>
      </c>
      <c r="H5" s="451" t="s">
        <v>492</v>
      </c>
      <c r="I5" s="452" t="s">
        <v>493</v>
      </c>
      <c r="J5" s="711"/>
    </row>
    <row r="6" spans="1:10" ht="12.95" customHeight="1">
      <c r="A6" s="423" t="s">
        <v>7</v>
      </c>
      <c r="B6" s="424" t="s">
        <v>481</v>
      </c>
      <c r="C6" s="410"/>
      <c r="D6" s="410">
        <v>750000</v>
      </c>
      <c r="E6" s="410">
        <v>750000</v>
      </c>
      <c r="F6" s="424" t="s">
        <v>156</v>
      </c>
      <c r="G6" s="410">
        <v>2950000</v>
      </c>
      <c r="H6" s="410">
        <v>7310877</v>
      </c>
      <c r="I6" s="416">
        <v>4360877</v>
      </c>
      <c r="J6" s="711"/>
    </row>
    <row r="7" spans="1:10">
      <c r="A7" s="425" t="s">
        <v>8</v>
      </c>
      <c r="B7" s="426" t="s">
        <v>482</v>
      </c>
      <c r="C7" s="411"/>
      <c r="D7" s="411"/>
      <c r="E7" s="411"/>
      <c r="F7" s="426" t="s">
        <v>494</v>
      </c>
      <c r="G7" s="411"/>
      <c r="H7" s="411"/>
      <c r="I7" s="417"/>
      <c r="J7" s="711"/>
    </row>
    <row r="8" spans="1:10" ht="12.95" customHeight="1">
      <c r="A8" s="425" t="s">
        <v>9</v>
      </c>
      <c r="B8" s="426" t="s">
        <v>483</v>
      </c>
      <c r="C8" s="411"/>
      <c r="D8" s="411"/>
      <c r="E8" s="411"/>
      <c r="F8" s="426" t="s">
        <v>136</v>
      </c>
      <c r="G8" s="411"/>
      <c r="H8" s="411"/>
      <c r="I8" s="417"/>
      <c r="J8" s="711"/>
    </row>
    <row r="9" spans="1:10" ht="12.95" customHeight="1">
      <c r="A9" s="425" t="s">
        <v>10</v>
      </c>
      <c r="B9" s="426" t="s">
        <v>484</v>
      </c>
      <c r="C9" s="411"/>
      <c r="D9" s="411"/>
      <c r="E9" s="411"/>
      <c r="F9" s="426" t="s">
        <v>495</v>
      </c>
      <c r="G9" s="411"/>
      <c r="H9" s="411"/>
      <c r="I9" s="417"/>
      <c r="J9" s="711"/>
    </row>
    <row r="10" spans="1:10" ht="12.75" customHeight="1">
      <c r="A10" s="425" t="s">
        <v>11</v>
      </c>
      <c r="B10" s="426" t="s">
        <v>485</v>
      </c>
      <c r="C10" s="411"/>
      <c r="D10" s="411"/>
      <c r="E10" s="411"/>
      <c r="F10" s="426" t="s">
        <v>158</v>
      </c>
      <c r="G10" s="411"/>
      <c r="H10" s="411"/>
      <c r="I10" s="417"/>
      <c r="J10" s="711"/>
    </row>
    <row r="11" spans="1:10" ht="12.95" customHeight="1">
      <c r="A11" s="425" t="s">
        <v>12</v>
      </c>
      <c r="B11" s="426" t="s">
        <v>486</v>
      </c>
      <c r="C11" s="412"/>
      <c r="D11" s="412"/>
      <c r="E11" s="412"/>
      <c r="F11" s="467"/>
      <c r="G11" s="411"/>
      <c r="H11" s="411"/>
      <c r="I11" s="417"/>
      <c r="J11" s="711"/>
    </row>
    <row r="12" spans="1:10" ht="12.95" customHeight="1">
      <c r="A12" s="425" t="s">
        <v>13</v>
      </c>
      <c r="B12" s="7"/>
      <c r="C12" s="411"/>
      <c r="D12" s="411"/>
      <c r="E12" s="411"/>
      <c r="F12" s="467"/>
      <c r="G12" s="411"/>
      <c r="H12" s="411"/>
      <c r="I12" s="417"/>
      <c r="J12" s="711"/>
    </row>
    <row r="13" spans="1:10" ht="12.95" customHeight="1">
      <c r="A13" s="425" t="s">
        <v>14</v>
      </c>
      <c r="B13" s="7"/>
      <c r="C13" s="411"/>
      <c r="D13" s="411"/>
      <c r="E13" s="411"/>
      <c r="F13" s="468"/>
      <c r="G13" s="411"/>
      <c r="H13" s="411"/>
      <c r="I13" s="417"/>
      <c r="J13" s="711"/>
    </row>
    <row r="14" spans="1:10" ht="12.95" customHeight="1">
      <c r="A14" s="425" t="s">
        <v>15</v>
      </c>
      <c r="B14" s="465"/>
      <c r="C14" s="412"/>
      <c r="D14" s="412"/>
      <c r="E14" s="412"/>
      <c r="F14" s="467"/>
      <c r="G14" s="411"/>
      <c r="H14" s="411"/>
      <c r="I14" s="417"/>
      <c r="J14" s="711"/>
    </row>
    <row r="15" spans="1:10">
      <c r="A15" s="425" t="s">
        <v>16</v>
      </c>
      <c r="B15" s="7"/>
      <c r="C15" s="412"/>
      <c r="D15" s="412"/>
      <c r="E15" s="412"/>
      <c r="F15" s="467"/>
      <c r="G15" s="411"/>
      <c r="H15" s="411"/>
      <c r="I15" s="417"/>
      <c r="J15" s="711"/>
    </row>
    <row r="16" spans="1:10" ht="12.95" customHeight="1" thickBot="1">
      <c r="A16" s="462" t="s">
        <v>17</v>
      </c>
      <c r="B16" s="466"/>
      <c r="C16" s="464"/>
      <c r="D16" s="86"/>
      <c r="E16" s="93"/>
      <c r="F16" s="463" t="s">
        <v>38</v>
      </c>
      <c r="G16" s="411"/>
      <c r="H16" s="411"/>
      <c r="I16" s="417"/>
      <c r="J16" s="711"/>
    </row>
    <row r="17" spans="1:10" ht="15.95" customHeight="1" thickBot="1">
      <c r="A17" s="428" t="s">
        <v>18</v>
      </c>
      <c r="B17" s="409" t="s">
        <v>487</v>
      </c>
      <c r="C17" s="414">
        <f>+C6+C8+C9+C11+C12+C13+C14+C15+C16</f>
        <v>0</v>
      </c>
      <c r="D17" s="414">
        <f>+D6+D8+D9+D11+D12+D13+D14+D15+D16</f>
        <v>750000</v>
      </c>
      <c r="E17" s="414">
        <f>+E6+E8+E9+E11+E12+E13+E14+E15+E16</f>
        <v>750000</v>
      </c>
      <c r="F17" s="409" t="s">
        <v>496</v>
      </c>
      <c r="G17" s="414">
        <f>+G6+G8+G10+G11+G12+G13+G14+G15+G16</f>
        <v>2950000</v>
      </c>
      <c r="H17" s="414">
        <f>+H6+H8+H10+H11+H12+H13+H14+H15+H16</f>
        <v>7310877</v>
      </c>
      <c r="I17" s="445">
        <f>+I6+I8+I10+I11+I12+I13+I14+I15+I16</f>
        <v>4360877</v>
      </c>
      <c r="J17" s="711"/>
    </row>
    <row r="18" spans="1:10" ht="12.95" customHeight="1">
      <c r="A18" s="423" t="s">
        <v>19</v>
      </c>
      <c r="B18" s="454" t="s">
        <v>172</v>
      </c>
      <c r="C18" s="461">
        <f>+C19+C20+C21+C22+C23</f>
        <v>0</v>
      </c>
      <c r="D18" s="461">
        <f>+D19+D20+D21+D22+D23</f>
        <v>750000</v>
      </c>
      <c r="E18" s="461">
        <f>+E19+E20+E21+E22+E23</f>
        <v>750000</v>
      </c>
      <c r="F18" s="431" t="s">
        <v>140</v>
      </c>
      <c r="G18" s="81"/>
      <c r="H18" s="81"/>
      <c r="I18" s="440"/>
      <c r="J18" s="711"/>
    </row>
    <row r="19" spans="1:10" ht="12.95" customHeight="1">
      <c r="A19" s="425" t="s">
        <v>20</v>
      </c>
      <c r="B19" s="455" t="s">
        <v>162</v>
      </c>
      <c r="C19" s="408"/>
      <c r="D19" s="408">
        <v>750000</v>
      </c>
      <c r="E19" s="408">
        <v>750000</v>
      </c>
      <c r="F19" s="431" t="s">
        <v>143</v>
      </c>
      <c r="G19" s="408"/>
      <c r="H19" s="408"/>
      <c r="I19" s="441"/>
      <c r="J19" s="711"/>
    </row>
    <row r="20" spans="1:10" ht="12.95" customHeight="1">
      <c r="A20" s="423" t="s">
        <v>21</v>
      </c>
      <c r="B20" s="455" t="s">
        <v>163</v>
      </c>
      <c r="C20" s="408"/>
      <c r="D20" s="408"/>
      <c r="E20" s="408"/>
      <c r="F20" s="431" t="s">
        <v>114</v>
      </c>
      <c r="G20" s="408"/>
      <c r="H20" s="408"/>
      <c r="I20" s="441"/>
      <c r="J20" s="711"/>
    </row>
    <row r="21" spans="1:10" ht="12.95" customHeight="1">
      <c r="A21" s="425" t="s">
        <v>22</v>
      </c>
      <c r="B21" s="455" t="s">
        <v>164</v>
      </c>
      <c r="C21" s="408"/>
      <c r="D21" s="408"/>
      <c r="E21" s="408"/>
      <c r="F21" s="431" t="s">
        <v>115</v>
      </c>
      <c r="G21" s="408"/>
      <c r="H21" s="408"/>
      <c r="I21" s="441"/>
      <c r="J21" s="711"/>
    </row>
    <row r="22" spans="1:10" ht="12.95" customHeight="1">
      <c r="A22" s="423" t="s">
        <v>23</v>
      </c>
      <c r="B22" s="455" t="s">
        <v>165</v>
      </c>
      <c r="C22" s="408"/>
      <c r="D22" s="408"/>
      <c r="E22" s="408"/>
      <c r="F22" s="430" t="s">
        <v>161</v>
      </c>
      <c r="G22" s="408"/>
      <c r="H22" s="408"/>
      <c r="I22" s="441"/>
      <c r="J22" s="711"/>
    </row>
    <row r="23" spans="1:10" ht="12.95" customHeight="1">
      <c r="A23" s="425" t="s">
        <v>24</v>
      </c>
      <c r="B23" s="456" t="s">
        <v>389</v>
      </c>
      <c r="C23" s="408"/>
      <c r="D23" s="408"/>
      <c r="E23" s="408"/>
      <c r="F23" s="431" t="s">
        <v>389</v>
      </c>
      <c r="G23" s="408"/>
      <c r="H23" s="408"/>
      <c r="I23" s="441"/>
      <c r="J23" s="711"/>
    </row>
    <row r="24" spans="1:10" ht="12.95" customHeight="1">
      <c r="A24" s="423" t="s">
        <v>25</v>
      </c>
      <c r="B24" s="457" t="s">
        <v>166</v>
      </c>
      <c r="C24" s="433">
        <f>+C25+C26+C27+C28+C29</f>
        <v>0</v>
      </c>
      <c r="D24" s="433">
        <f>+D25+D26+D27+D28+D29</f>
        <v>0</v>
      </c>
      <c r="E24" s="433">
        <f>+E25+E26+E27+E28+E29</f>
        <v>0</v>
      </c>
      <c r="F24" s="458" t="s">
        <v>142</v>
      </c>
      <c r="G24" s="408"/>
      <c r="H24" s="408"/>
      <c r="I24" s="441"/>
      <c r="J24" s="711"/>
    </row>
    <row r="25" spans="1:10" ht="12.95" customHeight="1">
      <c r="A25" s="425" t="s">
        <v>26</v>
      </c>
      <c r="B25" s="456" t="s">
        <v>167</v>
      </c>
      <c r="C25" s="408"/>
      <c r="D25" s="408"/>
      <c r="E25" s="408"/>
      <c r="F25" s="458" t="s">
        <v>497</v>
      </c>
      <c r="G25" s="408"/>
      <c r="H25" s="408"/>
      <c r="I25" s="441"/>
      <c r="J25" s="711"/>
    </row>
    <row r="26" spans="1:10" ht="12.95" customHeight="1">
      <c r="A26" s="423" t="s">
        <v>27</v>
      </c>
      <c r="B26" s="456" t="s">
        <v>168</v>
      </c>
      <c r="C26" s="408"/>
      <c r="D26" s="408"/>
      <c r="E26" s="408"/>
      <c r="F26" s="453"/>
      <c r="G26" s="408"/>
      <c r="H26" s="408"/>
      <c r="I26" s="441"/>
      <c r="J26" s="711"/>
    </row>
    <row r="27" spans="1:10" ht="12.95" customHeight="1">
      <c r="A27" s="425" t="s">
        <v>28</v>
      </c>
      <c r="B27" s="455" t="s">
        <v>169</v>
      </c>
      <c r="C27" s="408"/>
      <c r="D27" s="408"/>
      <c r="E27" s="408"/>
      <c r="F27" s="442"/>
      <c r="G27" s="408"/>
      <c r="H27" s="408"/>
      <c r="I27" s="441"/>
      <c r="J27" s="711"/>
    </row>
    <row r="28" spans="1:10" ht="12.95" customHeight="1">
      <c r="A28" s="423" t="s">
        <v>29</v>
      </c>
      <c r="B28" s="459" t="s">
        <v>170</v>
      </c>
      <c r="C28" s="408"/>
      <c r="D28" s="408"/>
      <c r="E28" s="408"/>
      <c r="F28" s="7"/>
      <c r="G28" s="408"/>
      <c r="H28" s="408"/>
      <c r="I28" s="441"/>
      <c r="J28" s="711"/>
    </row>
    <row r="29" spans="1:10" ht="12.95" customHeight="1" thickBot="1">
      <c r="A29" s="425" t="s">
        <v>30</v>
      </c>
      <c r="B29" s="460" t="s">
        <v>171</v>
      </c>
      <c r="C29" s="408"/>
      <c r="D29" s="408"/>
      <c r="E29" s="408"/>
      <c r="F29" s="442"/>
      <c r="G29" s="408"/>
      <c r="H29" s="408"/>
      <c r="I29" s="441"/>
      <c r="J29" s="711"/>
    </row>
    <row r="30" spans="1:10" ht="24.75" customHeight="1" thickBot="1">
      <c r="A30" s="428" t="s">
        <v>31</v>
      </c>
      <c r="B30" s="409" t="s">
        <v>488</v>
      </c>
      <c r="C30" s="414">
        <f>+C18+C24</f>
        <v>0</v>
      </c>
      <c r="D30" s="414">
        <f>+D18+D24</f>
        <v>750000</v>
      </c>
      <c r="E30" s="414">
        <f>+E18+E24</f>
        <v>750000</v>
      </c>
      <c r="F30" s="409" t="s">
        <v>499</v>
      </c>
      <c r="G30" s="414">
        <f>SUM(G18:G29)</f>
        <v>0</v>
      </c>
      <c r="H30" s="414">
        <f>SUM(H18:H29)</f>
        <v>0</v>
      </c>
      <c r="I30" s="445">
        <f>SUM(I18:I29)</f>
        <v>0</v>
      </c>
      <c r="J30" s="711"/>
    </row>
    <row r="31" spans="1:10" ht="16.5" customHeight="1" thickBot="1">
      <c r="A31" s="428" t="s">
        <v>32</v>
      </c>
      <c r="B31" s="434" t="s">
        <v>489</v>
      </c>
      <c r="C31" s="643">
        <f>+C17+C30</f>
        <v>0</v>
      </c>
      <c r="D31" s="643">
        <f>+D17+D30</f>
        <v>1500000</v>
      </c>
      <c r="E31" s="644">
        <f>+E17+E30</f>
        <v>1500000</v>
      </c>
      <c r="F31" s="434" t="s">
        <v>498</v>
      </c>
      <c r="G31" s="643">
        <f>+G17+G30</f>
        <v>2950000</v>
      </c>
      <c r="H31" s="643">
        <f>+H17+H30</f>
        <v>7310877</v>
      </c>
      <c r="I31" s="645">
        <f>+I17+I30</f>
        <v>4360877</v>
      </c>
      <c r="J31" s="711"/>
    </row>
    <row r="32" spans="1:10" ht="16.5" customHeight="1" thickBot="1">
      <c r="A32" s="428" t="s">
        <v>33</v>
      </c>
      <c r="B32" s="434" t="s">
        <v>118</v>
      </c>
      <c r="C32" s="643">
        <f>IF(C17-G17&lt;0,G17-C17,"-")</f>
        <v>2950000</v>
      </c>
      <c r="D32" s="643">
        <f>IF(D17-H17&lt;0,H17-D17,"-")</f>
        <v>6560877</v>
      </c>
      <c r="E32" s="644">
        <f>IF(E17-I17&lt;0,I17-E17,"-")</f>
        <v>3610877</v>
      </c>
      <c r="F32" s="434" t="s">
        <v>119</v>
      </c>
      <c r="G32" s="643" t="str">
        <f>IF(C17-G17&gt;0,C17-G17,"-")</f>
        <v>-</v>
      </c>
      <c r="H32" s="643" t="str">
        <f>IF(D17-H17&gt;0,D17-H17,"-")</f>
        <v>-</v>
      </c>
      <c r="I32" s="645" t="str">
        <f>IF(E17-I17&gt;0,E17-I17,"-")</f>
        <v>-</v>
      </c>
      <c r="J32" s="711"/>
    </row>
    <row r="33" spans="1:10" ht="16.5" customHeight="1" thickBot="1">
      <c r="A33" s="428" t="s">
        <v>34</v>
      </c>
      <c r="B33" s="434" t="s">
        <v>740</v>
      </c>
      <c r="C33" s="643">
        <f>IF(C31-G31&lt;0,G31-C31,"-")</f>
        <v>2950000</v>
      </c>
      <c r="D33" s="643">
        <f>IF(D31-H31&lt;0,H31-D31,"-")</f>
        <v>5810877</v>
      </c>
      <c r="E33" s="643">
        <f>IF(E31-I31&lt;0,I31-E31,"-")</f>
        <v>2860877</v>
      </c>
      <c r="F33" s="434" t="s">
        <v>741</v>
      </c>
      <c r="G33" s="643" t="str">
        <f>IF(C31-G31&gt;0,C31-G31,"-")</f>
        <v>-</v>
      </c>
      <c r="H33" s="643" t="str">
        <f>IF(D31-H31&gt;0,D31-H31,"-")</f>
        <v>-</v>
      </c>
      <c r="I33" s="643" t="str">
        <f>IF(E31-I31&gt;0,E31-I31,"-")</f>
        <v>-</v>
      </c>
      <c r="J33" s="711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Normal="100" zoomScaleSheetLayoutView="115" workbookViewId="0">
      <selection activeCell="E13" sqref="E13"/>
    </sheetView>
  </sheetViews>
  <sheetFormatPr defaultRowHeight="12.75"/>
  <cols>
    <col min="1" max="1" width="46.33203125" style="282" customWidth="1"/>
    <col min="2" max="2" width="13.83203125" style="282" customWidth="1"/>
    <col min="3" max="3" width="66.1640625" style="282" customWidth="1"/>
    <col min="4" max="5" width="13.83203125" style="282" customWidth="1"/>
    <col min="6" max="16384" width="9.33203125" style="282"/>
  </cols>
  <sheetData>
    <row r="1" spans="1:5" ht="18.75">
      <c r="A1" s="469" t="s">
        <v>109</v>
      </c>
      <c r="E1" s="475" t="s">
        <v>113</v>
      </c>
    </row>
    <row r="3" spans="1:5">
      <c r="A3" s="470"/>
      <c r="B3" s="476"/>
      <c r="C3" s="470"/>
      <c r="D3" s="477"/>
      <c r="E3" s="476"/>
    </row>
    <row r="4" spans="1:5" ht="15.75">
      <c r="A4" s="444" t="str">
        <f>+ÖSSZEFÜGGÉSEK!A4</f>
        <v>2017. évi eredeti előirányzat BEVÉTELEK</v>
      </c>
      <c r="B4" s="478"/>
      <c r="C4" s="471"/>
      <c r="D4" s="477"/>
      <c r="E4" s="476"/>
    </row>
    <row r="5" spans="1:5">
      <c r="A5" s="470"/>
      <c r="B5" s="476"/>
      <c r="C5" s="470"/>
      <c r="D5" s="477"/>
      <c r="E5" s="476"/>
    </row>
    <row r="6" spans="1:5">
      <c r="A6" s="470" t="s">
        <v>503</v>
      </c>
      <c r="B6" s="476">
        <f>+'1.1.sz.mell.'!C62</f>
        <v>15914325</v>
      </c>
      <c r="C6" s="470" t="s">
        <v>504</v>
      </c>
      <c r="D6" s="477">
        <f>+'2.1.sz.mell  '!C18+'2.2.sz.mell  '!C17</f>
        <v>15914325</v>
      </c>
      <c r="E6" s="476">
        <f>+B6-D6</f>
        <v>0</v>
      </c>
    </row>
    <row r="7" spans="1:5">
      <c r="A7" s="470" t="s">
        <v>505</v>
      </c>
      <c r="B7" s="476">
        <f>+'1.1.sz.mell.'!C85</f>
        <v>9494236</v>
      </c>
      <c r="C7" s="470" t="s">
        <v>506</v>
      </c>
      <c r="D7" s="477">
        <f>+'2.1.sz.mell  '!C27+'2.2.sz.mell  '!C30</f>
        <v>9494236</v>
      </c>
      <c r="E7" s="476">
        <f>+B7-D7</f>
        <v>0</v>
      </c>
    </row>
    <row r="8" spans="1:5">
      <c r="A8" s="470" t="s">
        <v>507</v>
      </c>
      <c r="B8" s="476">
        <f>+'1.1.sz.mell.'!C86</f>
        <v>25408561</v>
      </c>
      <c r="C8" s="470" t="s">
        <v>508</v>
      </c>
      <c r="D8" s="477">
        <f>+'2.1.sz.mell  '!C28+'2.2.sz.mell  '!C31</f>
        <v>25408561</v>
      </c>
      <c r="E8" s="476">
        <f>+B8-D8</f>
        <v>0</v>
      </c>
    </row>
    <row r="9" spans="1:5">
      <c r="A9" s="470"/>
      <c r="B9" s="476"/>
      <c r="C9" s="470"/>
      <c r="D9" s="477"/>
      <c r="E9" s="476"/>
    </row>
    <row r="10" spans="1:5" ht="15.75">
      <c r="A10" s="444" t="str">
        <f>+ÖSSZEFÜGGÉSEK!A10</f>
        <v>2017. évi módosított előirányzat BEVÉTELEK</v>
      </c>
      <c r="B10" s="478"/>
      <c r="C10" s="471"/>
      <c r="D10" s="477"/>
      <c r="E10" s="476"/>
    </row>
    <row r="11" spans="1:5">
      <c r="A11" s="470"/>
      <c r="B11" s="476"/>
      <c r="C11" s="470"/>
      <c r="D11" s="477"/>
      <c r="E11" s="476"/>
    </row>
    <row r="12" spans="1:5">
      <c r="A12" s="470" t="s">
        <v>509</v>
      </c>
      <c r="B12" s="476">
        <f>+'1.1.sz.mell.'!D62</f>
        <v>35378632</v>
      </c>
      <c r="C12" s="470" t="s">
        <v>515</v>
      </c>
      <c r="D12" s="477">
        <f>+'2.1.sz.mell  '!D18+'2.2.sz.mell  '!D17</f>
        <v>35378632</v>
      </c>
      <c r="E12" s="476">
        <f>+B12-D12</f>
        <v>0</v>
      </c>
    </row>
    <row r="13" spans="1:5">
      <c r="A13" s="470" t="s">
        <v>510</v>
      </c>
      <c r="B13" s="476">
        <f>+'1.1.sz.mell.'!D85</f>
        <v>10088019</v>
      </c>
      <c r="C13" s="470" t="s">
        <v>516</v>
      </c>
      <c r="D13" s="477">
        <f>+'2.1.sz.mell  '!D27+'2.2.sz.mell  '!D30</f>
        <v>10088019</v>
      </c>
      <c r="E13" s="476">
        <f>+B13-D13</f>
        <v>0</v>
      </c>
    </row>
    <row r="14" spans="1:5">
      <c r="A14" s="470" t="s">
        <v>511</v>
      </c>
      <c r="B14" s="476">
        <f>+'1.1.sz.mell.'!D86</f>
        <v>45466651</v>
      </c>
      <c r="C14" s="470" t="s">
        <v>517</v>
      </c>
      <c r="D14" s="477">
        <f>+'2.1.sz.mell  '!D28+'2.2.sz.mell  '!D31</f>
        <v>45466651</v>
      </c>
      <c r="E14" s="476">
        <f>+B14-D14</f>
        <v>0</v>
      </c>
    </row>
    <row r="15" spans="1:5">
      <c r="A15" s="470"/>
      <c r="B15" s="476"/>
      <c r="C15" s="470"/>
      <c r="D15" s="477"/>
      <c r="E15" s="476"/>
    </row>
    <row r="16" spans="1:5" ht="14.25">
      <c r="A16" s="479" t="str">
        <f>+ÖSSZEFÜGGÉSEK!A16</f>
        <v>2017. évi teljesítés BEVÉTELEK</v>
      </c>
      <c r="B16" s="443"/>
      <c r="C16" s="471"/>
      <c r="D16" s="477"/>
      <c r="E16" s="476"/>
    </row>
    <row r="17" spans="1:5">
      <c r="A17" s="470"/>
      <c r="B17" s="476"/>
      <c r="C17" s="470"/>
      <c r="D17" s="477"/>
      <c r="E17" s="476"/>
    </row>
    <row r="18" spans="1:5">
      <c r="A18" s="470" t="s">
        <v>512</v>
      </c>
      <c r="B18" s="476">
        <f>+'1.1.sz.mell.'!E62</f>
        <v>36569557</v>
      </c>
      <c r="C18" s="470" t="s">
        <v>518</v>
      </c>
      <c r="D18" s="477">
        <f>+'2.1.sz.mell  '!E18+'2.2.sz.mell  '!E17</f>
        <v>36569557</v>
      </c>
      <c r="E18" s="476">
        <f>+B18-D18</f>
        <v>0</v>
      </c>
    </row>
    <row r="19" spans="1:5">
      <c r="A19" s="470" t="s">
        <v>513</v>
      </c>
      <c r="B19" s="476">
        <f>+'1.1.sz.mell.'!E85</f>
        <v>10088019</v>
      </c>
      <c r="C19" s="470" t="s">
        <v>519</v>
      </c>
      <c r="D19" s="477">
        <f>+'2.1.sz.mell  '!E27+'2.2.sz.mell  '!E30</f>
        <v>10088019</v>
      </c>
      <c r="E19" s="476">
        <f>+B19-D19</f>
        <v>0</v>
      </c>
    </row>
    <row r="20" spans="1:5">
      <c r="A20" s="470" t="s">
        <v>514</v>
      </c>
      <c r="B20" s="476">
        <f>+'1.1.sz.mell.'!E86</f>
        <v>46657576</v>
      </c>
      <c r="C20" s="470" t="s">
        <v>520</v>
      </c>
      <c r="D20" s="477">
        <f>+'2.1.sz.mell  '!E28+'2.2.sz.mell  '!E31</f>
        <v>46657576</v>
      </c>
      <c r="E20" s="476">
        <f>+B20-D20</f>
        <v>0</v>
      </c>
    </row>
    <row r="21" spans="1:5">
      <c r="A21" s="470"/>
      <c r="B21" s="476"/>
      <c r="C21" s="470"/>
      <c r="D21" s="477"/>
      <c r="E21" s="476"/>
    </row>
    <row r="22" spans="1:5" ht="15.75">
      <c r="A22" s="444" t="str">
        <f>+ÖSSZEFÜGGÉSEK!A22</f>
        <v>2017. évi eredeti előirányzat KIADÁSOK</v>
      </c>
      <c r="B22" s="478"/>
      <c r="C22" s="471"/>
      <c r="D22" s="477"/>
      <c r="E22" s="476"/>
    </row>
    <row r="23" spans="1:5">
      <c r="A23" s="470"/>
      <c r="B23" s="476"/>
      <c r="C23" s="470"/>
      <c r="D23" s="477"/>
      <c r="E23" s="476"/>
    </row>
    <row r="24" spans="1:5">
      <c r="A24" s="470" t="s">
        <v>521</v>
      </c>
      <c r="B24" s="476">
        <f>+'1.1.sz.mell.'!C126</f>
        <v>24889748</v>
      </c>
      <c r="C24" s="470" t="s">
        <v>527</v>
      </c>
      <c r="D24" s="477">
        <f>+'2.1.sz.mell  '!G18+'2.2.sz.mell  '!G17</f>
        <v>24889748</v>
      </c>
      <c r="E24" s="476">
        <f>+B24-D24</f>
        <v>0</v>
      </c>
    </row>
    <row r="25" spans="1:5">
      <c r="A25" s="470" t="s">
        <v>500</v>
      </c>
      <c r="B25" s="476">
        <f>+'1.1.sz.mell.'!C146</f>
        <v>518813</v>
      </c>
      <c r="C25" s="470" t="s">
        <v>528</v>
      </c>
      <c r="D25" s="477">
        <f>+'2.1.sz.mell  '!G27+'2.2.sz.mell  '!G30</f>
        <v>518813</v>
      </c>
      <c r="E25" s="476">
        <f>+B25-D25</f>
        <v>0</v>
      </c>
    </row>
    <row r="26" spans="1:5">
      <c r="A26" s="470" t="s">
        <v>522</v>
      </c>
      <c r="B26" s="476">
        <f>+'1.1.sz.mell.'!C147</f>
        <v>25408561</v>
      </c>
      <c r="C26" s="470" t="s">
        <v>529</v>
      </c>
      <c r="D26" s="477">
        <f>+'2.1.sz.mell  '!G28+'2.2.sz.mell  '!G31</f>
        <v>25408561</v>
      </c>
      <c r="E26" s="476">
        <f>+B26-D26</f>
        <v>0</v>
      </c>
    </row>
    <row r="27" spans="1:5">
      <c r="A27" s="470"/>
      <c r="B27" s="476"/>
      <c r="C27" s="470"/>
      <c r="D27" s="477"/>
      <c r="E27" s="476"/>
    </row>
    <row r="28" spans="1:5" ht="15.75">
      <c r="A28" s="444" t="str">
        <f>+ÖSSZEFÜGGÉSEK!A28</f>
        <v>2017. évi módosított előirányzat KIADÁSOK</v>
      </c>
      <c r="B28" s="478"/>
      <c r="C28" s="471"/>
      <c r="D28" s="477"/>
      <c r="E28" s="476"/>
    </row>
    <row r="29" spans="1:5">
      <c r="A29" s="470"/>
      <c r="B29" s="476"/>
      <c r="C29" s="470"/>
      <c r="D29" s="477"/>
      <c r="E29" s="476"/>
    </row>
    <row r="30" spans="1:5">
      <c r="A30" s="470" t="s">
        <v>523</v>
      </c>
      <c r="B30" s="476">
        <f>+'1.1.sz.mell.'!D126</f>
        <v>44947838</v>
      </c>
      <c r="C30" s="470" t="s">
        <v>534</v>
      </c>
      <c r="D30" s="477">
        <f>+'2.1.sz.mell  '!H18+'2.2.sz.mell  '!H17</f>
        <v>44947838</v>
      </c>
      <c r="E30" s="476">
        <f>+B30-D30</f>
        <v>0</v>
      </c>
    </row>
    <row r="31" spans="1:5">
      <c r="A31" s="470" t="s">
        <v>501</v>
      </c>
      <c r="B31" s="476">
        <f>+'1.1.sz.mell.'!D146</f>
        <v>518813</v>
      </c>
      <c r="C31" s="470" t="s">
        <v>531</v>
      </c>
      <c r="D31" s="477">
        <f>+'2.1.sz.mell  '!H27+'2.2.sz.mell  '!H30</f>
        <v>518813</v>
      </c>
      <c r="E31" s="476">
        <f>+B31-D31</f>
        <v>0</v>
      </c>
    </row>
    <row r="32" spans="1:5">
      <c r="A32" s="470" t="s">
        <v>524</v>
      </c>
      <c r="B32" s="476">
        <f>+'1.1.sz.mell.'!D147</f>
        <v>45466651</v>
      </c>
      <c r="C32" s="470" t="s">
        <v>530</v>
      </c>
      <c r="D32" s="477">
        <f>+'2.1.sz.mell  '!H28+'2.2.sz.mell  '!H31</f>
        <v>45466651</v>
      </c>
      <c r="E32" s="476">
        <f>+B32-D32</f>
        <v>0</v>
      </c>
    </row>
    <row r="33" spans="1:5">
      <c r="A33" s="470"/>
      <c r="B33" s="476"/>
      <c r="C33" s="470"/>
      <c r="D33" s="477"/>
      <c r="E33" s="476"/>
    </row>
    <row r="34" spans="1:5" ht="15.75">
      <c r="A34" s="474" t="str">
        <f>+ÖSSZEFÜGGÉSEK!A34</f>
        <v>2017. évi teljesítés KIADÁSOK</v>
      </c>
      <c r="B34" s="478"/>
      <c r="C34" s="471"/>
      <c r="D34" s="477"/>
      <c r="E34" s="476"/>
    </row>
    <row r="35" spans="1:5">
      <c r="A35" s="470"/>
      <c r="B35" s="476"/>
      <c r="C35" s="470"/>
      <c r="D35" s="477"/>
      <c r="E35" s="476"/>
    </row>
    <row r="36" spans="1:5">
      <c r="A36" s="470" t="s">
        <v>525</v>
      </c>
      <c r="B36" s="476">
        <f>+'1.1.sz.mell.'!E126</f>
        <v>33874202</v>
      </c>
      <c r="C36" s="470" t="s">
        <v>535</v>
      </c>
      <c r="D36" s="477">
        <f>+'2.1.sz.mell  '!I18+'2.2.sz.mell  '!I17</f>
        <v>33874202</v>
      </c>
      <c r="E36" s="476">
        <f>+B36-D36</f>
        <v>0</v>
      </c>
    </row>
    <row r="37" spans="1:5">
      <c r="A37" s="470" t="s">
        <v>502</v>
      </c>
      <c r="B37" s="476">
        <f>+'1.1.sz.mell.'!E146</f>
        <v>518813</v>
      </c>
      <c r="C37" s="470" t="s">
        <v>533</v>
      </c>
      <c r="D37" s="477">
        <f>+'2.1.sz.mell  '!I27+'2.2.sz.mell  '!I30</f>
        <v>518813</v>
      </c>
      <c r="E37" s="476">
        <f>+B37-D37</f>
        <v>0</v>
      </c>
    </row>
    <row r="38" spans="1:5">
      <c r="A38" s="470" t="s">
        <v>526</v>
      </c>
      <c r="B38" s="476">
        <f>+'1.1.sz.mell.'!E147</f>
        <v>34393015</v>
      </c>
      <c r="C38" s="470" t="s">
        <v>532</v>
      </c>
      <c r="D38" s="477">
        <f>+'2.1.sz.mell  '!I28+'2.2.sz.mell  '!I31</f>
        <v>34393015</v>
      </c>
      <c r="E38" s="476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zoomScaleNormal="100" workbookViewId="0">
      <selection activeCell="H25" sqref="H25"/>
    </sheetView>
  </sheetViews>
  <sheetFormatPr defaultRowHeight="12.75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>
      <c r="A1" s="714" t="s">
        <v>1</v>
      </c>
      <c r="B1" s="714"/>
      <c r="C1" s="714"/>
      <c r="D1" s="714"/>
      <c r="E1" s="714"/>
      <c r="F1" s="714"/>
      <c r="G1" s="714"/>
      <c r="H1" s="715" t="str">
        <f>+CONCATENATE("3. melléklet a 5/",LEFT(ÖSSZEFÜGGÉSEK!A4,4)+1,". (V.31.) önkormányzati rendelethez")</f>
        <v>3. melléklet a 5/2018. (V.31.) önkormányzati rendelethez</v>
      </c>
    </row>
    <row r="2" spans="1:8" ht="22.5" customHeight="1" thickBot="1">
      <c r="A2" s="27"/>
      <c r="B2" s="10"/>
      <c r="C2" s="10"/>
      <c r="D2" s="10"/>
      <c r="E2" s="10"/>
      <c r="F2" s="641"/>
      <c r="G2" s="639" t="str">
        <f>'2.2.sz.mell  '!I2</f>
        <v>Forintban!</v>
      </c>
      <c r="H2" s="715"/>
    </row>
    <row r="3" spans="1:8" s="6" customFormat="1" ht="50.25" customHeight="1" thickBot="1">
      <c r="A3" s="28" t="s">
        <v>54</v>
      </c>
      <c r="B3" s="29" t="s">
        <v>55</v>
      </c>
      <c r="C3" s="29" t="s">
        <v>56</v>
      </c>
      <c r="D3" s="29" t="str">
        <f>+CONCATENATE("Felhasználás ",LEFT(ÖSSZEFÜGGÉSEK!A4,4)-1,". XII.31-ig")</f>
        <v>Felhasználás 2016. XII.31-ig</v>
      </c>
      <c r="E3" s="29" t="str">
        <f>+CONCATENATE(LEFT(ÖSSZEFÜGGÉSEK!A4,4),". évi módosított előirányzat")</f>
        <v>2017. évi módosított előirányzat</v>
      </c>
      <c r="F3" s="83" t="str">
        <f>+CONCATENATE(LEFT(ÖSSZEFÜGGÉSEK!A4,4),". évi teljesítés")</f>
        <v>2017. évi teljesítés</v>
      </c>
      <c r="G3" s="82" t="str">
        <f>+CONCATENATE("Összes teljesítés ",LEFT(ÖSSZEFÜGGÉSEK!A4,4),". dec. 31-ig")</f>
        <v>Összes teljesítés 2017. dec. 31-ig</v>
      </c>
      <c r="H3" s="715"/>
    </row>
    <row r="4" spans="1:8" s="10" customFormat="1" ht="12" customHeight="1" thickBot="1">
      <c r="A4" s="437" t="s">
        <v>409</v>
      </c>
      <c r="B4" s="438" t="s">
        <v>410</v>
      </c>
      <c r="C4" s="438" t="s">
        <v>411</v>
      </c>
      <c r="D4" s="438" t="s">
        <v>412</v>
      </c>
      <c r="E4" s="438" t="s">
        <v>413</v>
      </c>
      <c r="F4" s="50" t="s">
        <v>490</v>
      </c>
      <c r="G4" s="439" t="s">
        <v>536</v>
      </c>
      <c r="H4" s="715"/>
    </row>
    <row r="5" spans="1:8" ht="15.95" customHeight="1">
      <c r="A5" s="7" t="s">
        <v>750</v>
      </c>
      <c r="B5" s="2">
        <v>2950000</v>
      </c>
      <c r="C5" s="11">
        <v>2018</v>
      </c>
      <c r="D5" s="2"/>
      <c r="E5" s="2">
        <v>2950000</v>
      </c>
      <c r="F5" s="51"/>
      <c r="G5" s="52">
        <f>+D5+F5</f>
        <v>0</v>
      </c>
      <c r="H5" s="715"/>
    </row>
    <row r="6" spans="1:8" ht="15.95" customHeight="1">
      <c r="A6" s="7" t="s">
        <v>751</v>
      </c>
      <c r="B6" s="2">
        <v>642112</v>
      </c>
      <c r="C6" s="11">
        <v>2018</v>
      </c>
      <c r="D6" s="2"/>
      <c r="E6" s="2">
        <v>642112</v>
      </c>
      <c r="F6" s="51">
        <v>642112</v>
      </c>
      <c r="G6" s="52">
        <f t="shared" ref="G6:G23" si="0">+D6+F6</f>
        <v>642112</v>
      </c>
      <c r="H6" s="715"/>
    </row>
    <row r="7" spans="1:8" ht="15.95" customHeight="1">
      <c r="A7" s="7" t="s">
        <v>752</v>
      </c>
      <c r="B7" s="2">
        <v>1000000</v>
      </c>
      <c r="C7" s="11">
        <v>2018</v>
      </c>
      <c r="D7" s="2"/>
      <c r="E7" s="2">
        <v>1000000</v>
      </c>
      <c r="F7" s="51">
        <v>1000000</v>
      </c>
      <c r="G7" s="52">
        <f t="shared" si="0"/>
        <v>1000000</v>
      </c>
      <c r="H7" s="715"/>
    </row>
    <row r="8" spans="1:8" ht="15.95" customHeight="1">
      <c r="A8" s="12" t="s">
        <v>753</v>
      </c>
      <c r="B8" s="2">
        <v>2730935</v>
      </c>
      <c r="C8" s="11">
        <v>2018</v>
      </c>
      <c r="D8" s="2"/>
      <c r="E8" s="2">
        <v>2718765</v>
      </c>
      <c r="F8" s="51">
        <v>2718765</v>
      </c>
      <c r="G8" s="52">
        <f t="shared" si="0"/>
        <v>2718765</v>
      </c>
      <c r="H8" s="715"/>
    </row>
    <row r="9" spans="1:8" ht="15.95" customHeight="1">
      <c r="A9" s="7"/>
      <c r="B9" s="2"/>
      <c r="C9" s="11"/>
      <c r="D9" s="2"/>
      <c r="E9" s="2"/>
      <c r="F9" s="51"/>
      <c r="G9" s="52">
        <f t="shared" si="0"/>
        <v>0</v>
      </c>
      <c r="H9" s="715"/>
    </row>
    <row r="10" spans="1:8" ht="15.95" customHeight="1">
      <c r="A10" s="12"/>
      <c r="B10" s="2"/>
      <c r="C10" s="11"/>
      <c r="D10" s="2"/>
      <c r="E10" s="2"/>
      <c r="F10" s="51"/>
      <c r="G10" s="52">
        <f t="shared" si="0"/>
        <v>0</v>
      </c>
      <c r="H10" s="715"/>
    </row>
    <row r="11" spans="1:8" ht="15.95" customHeight="1">
      <c r="A11" s="7"/>
      <c r="B11" s="2"/>
      <c r="C11" s="11"/>
      <c r="D11" s="2"/>
      <c r="E11" s="2"/>
      <c r="F11" s="51"/>
      <c r="G11" s="52">
        <f t="shared" si="0"/>
        <v>0</v>
      </c>
      <c r="H11" s="715"/>
    </row>
    <row r="12" spans="1:8" ht="15.95" customHeight="1">
      <c r="A12" s="7"/>
      <c r="B12" s="2"/>
      <c r="C12" s="11"/>
      <c r="D12" s="2"/>
      <c r="E12" s="2"/>
      <c r="F12" s="51"/>
      <c r="G12" s="52">
        <f t="shared" si="0"/>
        <v>0</v>
      </c>
      <c r="H12" s="715"/>
    </row>
    <row r="13" spans="1:8" ht="15.95" customHeight="1">
      <c r="A13" s="7"/>
      <c r="B13" s="2"/>
      <c r="C13" s="11"/>
      <c r="D13" s="2"/>
      <c r="E13" s="2"/>
      <c r="F13" s="51"/>
      <c r="G13" s="52">
        <f t="shared" si="0"/>
        <v>0</v>
      </c>
      <c r="H13" s="715"/>
    </row>
    <row r="14" spans="1:8" ht="15.95" customHeight="1">
      <c r="A14" s="7"/>
      <c r="B14" s="2"/>
      <c r="C14" s="11"/>
      <c r="D14" s="2"/>
      <c r="E14" s="2"/>
      <c r="F14" s="51"/>
      <c r="G14" s="52">
        <f t="shared" si="0"/>
        <v>0</v>
      </c>
      <c r="H14" s="715"/>
    </row>
    <row r="15" spans="1:8" ht="15.95" customHeight="1">
      <c r="A15" s="7"/>
      <c r="B15" s="2"/>
      <c r="C15" s="11"/>
      <c r="D15" s="2"/>
      <c r="E15" s="2"/>
      <c r="F15" s="51"/>
      <c r="G15" s="52">
        <f t="shared" si="0"/>
        <v>0</v>
      </c>
      <c r="H15" s="715"/>
    </row>
    <row r="16" spans="1:8" ht="15.95" customHeight="1">
      <c r="A16" s="7"/>
      <c r="B16" s="2"/>
      <c r="C16" s="11"/>
      <c r="D16" s="2"/>
      <c r="E16" s="2"/>
      <c r="F16" s="51"/>
      <c r="G16" s="52">
        <f t="shared" si="0"/>
        <v>0</v>
      </c>
      <c r="H16" s="715"/>
    </row>
    <row r="17" spans="1:8" ht="15.95" customHeight="1">
      <c r="A17" s="7"/>
      <c r="B17" s="2"/>
      <c r="C17" s="11"/>
      <c r="D17" s="2"/>
      <c r="E17" s="2"/>
      <c r="F17" s="51"/>
      <c r="G17" s="52">
        <f t="shared" si="0"/>
        <v>0</v>
      </c>
      <c r="H17" s="715"/>
    </row>
    <row r="18" spans="1:8" ht="15.95" customHeight="1">
      <c r="A18" s="7"/>
      <c r="B18" s="2"/>
      <c r="C18" s="11"/>
      <c r="D18" s="2"/>
      <c r="E18" s="2"/>
      <c r="F18" s="51"/>
      <c r="G18" s="52">
        <f t="shared" si="0"/>
        <v>0</v>
      </c>
      <c r="H18" s="715"/>
    </row>
    <row r="19" spans="1:8" ht="15.95" customHeight="1">
      <c r="A19" s="7"/>
      <c r="B19" s="2"/>
      <c r="C19" s="11"/>
      <c r="D19" s="2"/>
      <c r="E19" s="2"/>
      <c r="F19" s="51"/>
      <c r="G19" s="52">
        <f t="shared" si="0"/>
        <v>0</v>
      </c>
      <c r="H19" s="715"/>
    </row>
    <row r="20" spans="1:8" ht="15.95" customHeight="1">
      <c r="A20" s="7"/>
      <c r="B20" s="2"/>
      <c r="C20" s="11"/>
      <c r="D20" s="2"/>
      <c r="E20" s="2"/>
      <c r="F20" s="51"/>
      <c r="G20" s="52">
        <f t="shared" si="0"/>
        <v>0</v>
      </c>
      <c r="H20" s="715"/>
    </row>
    <row r="21" spans="1:8" ht="15.95" customHeight="1">
      <c r="A21" s="7"/>
      <c r="B21" s="2"/>
      <c r="C21" s="11"/>
      <c r="D21" s="2"/>
      <c r="E21" s="2"/>
      <c r="F21" s="51"/>
      <c r="G21" s="52">
        <f t="shared" si="0"/>
        <v>0</v>
      </c>
      <c r="H21" s="715"/>
    </row>
    <row r="22" spans="1:8" ht="15.95" customHeight="1">
      <c r="A22" s="7"/>
      <c r="B22" s="2"/>
      <c r="C22" s="11"/>
      <c r="D22" s="2"/>
      <c r="E22" s="2"/>
      <c r="F22" s="51"/>
      <c r="G22" s="52">
        <f t="shared" si="0"/>
        <v>0</v>
      </c>
      <c r="H22" s="715"/>
    </row>
    <row r="23" spans="1:8" ht="15.95" customHeight="1" thickBot="1">
      <c r="A23" s="13"/>
      <c r="B23" s="3"/>
      <c r="C23" s="14"/>
      <c r="D23" s="3"/>
      <c r="E23" s="3"/>
      <c r="F23" s="53"/>
      <c r="G23" s="52">
        <f t="shared" si="0"/>
        <v>0</v>
      </c>
      <c r="H23" s="715"/>
    </row>
    <row r="24" spans="1:8" s="17" customFormat="1" ht="18" customHeight="1" thickBot="1">
      <c r="A24" s="30" t="s">
        <v>53</v>
      </c>
      <c r="B24" s="15">
        <f>SUM(B5:B23)</f>
        <v>7323047</v>
      </c>
      <c r="C24" s="22"/>
      <c r="D24" s="15">
        <f>SUM(D5:D23)</f>
        <v>0</v>
      </c>
      <c r="E24" s="15">
        <f>SUM(E5:E23)</f>
        <v>7310877</v>
      </c>
      <c r="F24" s="15">
        <f>SUM(F5:F23)</f>
        <v>4360877</v>
      </c>
      <c r="G24" s="16">
        <f>SUM(G5:G23)</f>
        <v>4360877</v>
      </c>
      <c r="H24" s="715"/>
    </row>
    <row r="25" spans="1:8">
      <c r="F25" s="17"/>
      <c r="G25" s="17"/>
      <c r="H25" s="617"/>
    </row>
    <row r="26" spans="1:8">
      <c r="H26" s="617"/>
    </row>
    <row r="27" spans="1:8">
      <c r="H27" s="617"/>
    </row>
    <row r="28" spans="1:8">
      <c r="H28" s="617"/>
    </row>
    <row r="29" spans="1:8">
      <c r="H29" s="617"/>
    </row>
    <row r="30" spans="1:8">
      <c r="H30" s="617"/>
    </row>
    <row r="31" spans="1:8">
      <c r="H31" s="617"/>
    </row>
    <row r="32" spans="1:8">
      <c r="H32" s="617"/>
    </row>
    <row r="33" spans="8:8">
      <c r="H33" s="617"/>
    </row>
  </sheetData>
  <sheetProtection sheet="1" objects="1" scenarios="1"/>
  <mergeCells count="2">
    <mergeCell ref="A1:G1"/>
    <mergeCell ref="H1:H24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45</vt:i4>
      </vt:variant>
      <vt:variant>
        <vt:lpstr>Névvel ellátott tartományok</vt:lpstr>
      </vt:variant>
      <vt:variant>
        <vt:i4>29</vt:i4>
      </vt:variant>
    </vt:vector>
  </HeadingPairs>
  <TitlesOfParts>
    <vt:vector size="7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Munka1</vt:lpstr>
      <vt:lpstr>'7.3. tájékoztató tábla'!_ftn1</vt:lpstr>
      <vt:lpstr>'7.3. tájékoztató tábla'!_ftnref1</vt:lpstr>
      <vt:lpstr>'6.1. sz. mell'!Nyomtatási_cím</vt:lpstr>
      <vt:lpstr>'6.2. sz. mell'!Nyomtatási_cím</vt:lpstr>
      <vt:lpstr>'6.3. sz. mell'!Nyomtatási_cím</vt:lpstr>
      <vt:lpstr>'6.4.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Dunai</cp:lastModifiedBy>
  <cp:lastPrinted>2018-01-04T11:00:42Z</cp:lastPrinted>
  <dcterms:created xsi:type="dcterms:W3CDTF">1999-10-30T10:30:45Z</dcterms:created>
  <dcterms:modified xsi:type="dcterms:W3CDTF">2018-05-29T06:46:38Z</dcterms:modified>
</cp:coreProperties>
</file>