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bevételek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5" i="1" l="1"/>
  <c r="C128" i="1"/>
  <c r="E124" i="1"/>
  <c r="E123" i="1"/>
  <c r="E122" i="1"/>
  <c r="E121" i="1"/>
  <c r="D120" i="1"/>
  <c r="E120" i="1" s="1"/>
  <c r="C120" i="1"/>
  <c r="B120" i="1"/>
  <c r="E118" i="1"/>
  <c r="E117" i="1"/>
  <c r="C116" i="1"/>
  <c r="E116" i="1" s="1"/>
  <c r="D115" i="1"/>
  <c r="B115" i="1"/>
  <c r="E109" i="1"/>
  <c r="E108" i="1"/>
  <c r="D108" i="1"/>
  <c r="C108" i="1"/>
  <c r="B108" i="1"/>
  <c r="E106" i="1"/>
  <c r="E105" i="1"/>
  <c r="D104" i="1"/>
  <c r="C104" i="1"/>
  <c r="E104" i="1" s="1"/>
  <c r="D103" i="1"/>
  <c r="C97" i="1"/>
  <c r="B97" i="1"/>
  <c r="B96" i="1" s="1"/>
  <c r="B95" i="1" s="1"/>
  <c r="B111" i="1" s="1"/>
  <c r="C96" i="1"/>
  <c r="C91" i="1"/>
  <c r="E91" i="1" s="1"/>
  <c r="D90" i="1"/>
  <c r="B90" i="1"/>
  <c r="C89" i="1"/>
  <c r="E89" i="1" s="1"/>
  <c r="D88" i="1"/>
  <c r="B88" i="1"/>
  <c r="E87" i="1"/>
  <c r="E86" i="1"/>
  <c r="C86" i="1"/>
  <c r="D85" i="1"/>
  <c r="C85" i="1"/>
  <c r="E85" i="1" s="1"/>
  <c r="B85" i="1"/>
  <c r="E83" i="1"/>
  <c r="E82" i="1"/>
  <c r="E81" i="1"/>
  <c r="E80" i="1"/>
  <c r="E79" i="1"/>
  <c r="D78" i="1"/>
  <c r="D74" i="1" s="1"/>
  <c r="C78" i="1"/>
  <c r="E77" i="1"/>
  <c r="B77" i="1"/>
  <c r="E76" i="1"/>
  <c r="D76" i="1"/>
  <c r="C76" i="1"/>
  <c r="C75" i="1"/>
  <c r="E75" i="1" s="1"/>
  <c r="B74" i="1"/>
  <c r="C73" i="1"/>
  <c r="E73" i="1" s="1"/>
  <c r="D72" i="1"/>
  <c r="B72" i="1"/>
  <c r="E71" i="1"/>
  <c r="E70" i="1"/>
  <c r="D70" i="1"/>
  <c r="C70" i="1"/>
  <c r="C67" i="1" s="1"/>
  <c r="E69" i="1"/>
  <c r="E68" i="1"/>
  <c r="D67" i="1"/>
  <c r="B67" i="1"/>
  <c r="B66" i="1"/>
  <c r="E63" i="1"/>
  <c r="D62" i="1"/>
  <c r="C62" i="1"/>
  <c r="E62" i="1" s="1"/>
  <c r="D61" i="1"/>
  <c r="E61" i="1" s="1"/>
  <c r="C61" i="1"/>
  <c r="B61" i="1"/>
  <c r="D60" i="1"/>
  <c r="E60" i="1" s="1"/>
  <c r="C60" i="1"/>
  <c r="B60" i="1"/>
  <c r="E59" i="1"/>
  <c r="D58" i="1"/>
  <c r="C58" i="1"/>
  <c r="E58" i="1" s="1"/>
  <c r="B58" i="1"/>
  <c r="B55" i="1" s="1"/>
  <c r="B52" i="1" s="1"/>
  <c r="E57" i="1"/>
  <c r="E56" i="1"/>
  <c r="E54" i="1"/>
  <c r="E53" i="1"/>
  <c r="E49" i="1"/>
  <c r="D48" i="1"/>
  <c r="E48" i="1" s="1"/>
  <c r="C48" i="1"/>
  <c r="B48" i="1"/>
  <c r="D47" i="1"/>
  <c r="E47" i="1" s="1"/>
  <c r="C47" i="1"/>
  <c r="B47" i="1"/>
  <c r="D46" i="1"/>
  <c r="E46" i="1" s="1"/>
  <c r="C46" i="1"/>
  <c r="D45" i="1"/>
  <c r="C45" i="1"/>
  <c r="C43" i="1" s="1"/>
  <c r="C42" i="1" s="1"/>
  <c r="B45" i="1"/>
  <c r="E44" i="1"/>
  <c r="D43" i="1"/>
  <c r="E43" i="1" s="1"/>
  <c r="B43" i="1"/>
  <c r="D42" i="1"/>
  <c r="E42" i="1" s="1"/>
  <c r="B42" i="1"/>
  <c r="E41" i="1"/>
  <c r="E40" i="1"/>
  <c r="E39" i="1"/>
  <c r="E38" i="1"/>
  <c r="D37" i="1"/>
  <c r="D35" i="1" s="1"/>
  <c r="C37" i="1"/>
  <c r="B37" i="1"/>
  <c r="B35" i="1" s="1"/>
  <c r="B34" i="1" s="1"/>
  <c r="B33" i="1" s="1"/>
  <c r="E36" i="1"/>
  <c r="C35" i="1"/>
  <c r="B28" i="1"/>
  <c r="B27" i="1" s="1"/>
  <c r="E26" i="1"/>
  <c r="E25" i="1"/>
  <c r="E24" i="1"/>
  <c r="E23" i="1"/>
  <c r="D22" i="1"/>
  <c r="C22" i="1"/>
  <c r="E22" i="1" s="1"/>
  <c r="B22" i="1"/>
  <c r="E21" i="1"/>
  <c r="C20" i="1"/>
  <c r="E20" i="1" s="1"/>
  <c r="B20" i="1"/>
  <c r="D19" i="1"/>
  <c r="C19" i="1"/>
  <c r="E19" i="1" s="1"/>
  <c r="B19" i="1"/>
  <c r="B14" i="1" s="1"/>
  <c r="B13" i="1" s="1"/>
  <c r="E18" i="1"/>
  <c r="C18" i="1"/>
  <c r="E17" i="1"/>
  <c r="C17" i="1"/>
  <c r="E16" i="1"/>
  <c r="C16" i="1"/>
  <c r="E15" i="1"/>
  <c r="D15" i="1"/>
  <c r="C15" i="1"/>
  <c r="B15" i="1"/>
  <c r="D14" i="1"/>
  <c r="D13" i="1"/>
  <c r="E11" i="1"/>
  <c r="D11" i="1"/>
  <c r="D7" i="1" s="1"/>
  <c r="C11" i="1"/>
  <c r="B11" i="1"/>
  <c r="E10" i="1"/>
  <c r="C10" i="1"/>
  <c r="B10" i="1"/>
  <c r="B7" i="1" s="1"/>
  <c r="C9" i="1"/>
  <c r="E9" i="1" s="1"/>
  <c r="B9" i="1"/>
  <c r="D8" i="1"/>
  <c r="C8" i="1"/>
  <c r="E8" i="1" s="1"/>
  <c r="B8" i="1"/>
  <c r="C7" i="1"/>
  <c r="E7" i="1" l="1"/>
  <c r="E35" i="1"/>
  <c r="E88" i="1"/>
  <c r="E67" i="1"/>
  <c r="D66" i="1"/>
  <c r="B93" i="1"/>
  <c r="B113" i="1" s="1"/>
  <c r="B126" i="1" s="1"/>
  <c r="E90" i="1"/>
  <c r="E115" i="1"/>
  <c r="E37" i="1"/>
  <c r="C74" i="1"/>
  <c r="E74" i="1" s="1"/>
  <c r="E78" i="1"/>
  <c r="C90" i="1"/>
  <c r="C103" i="1"/>
  <c r="C102" i="1" s="1"/>
  <c r="C95" i="1" s="1"/>
  <c r="C111" i="1" s="1"/>
  <c r="C130" i="1"/>
  <c r="C14" i="1"/>
  <c r="E45" i="1"/>
  <c r="C55" i="1"/>
  <c r="C52" i="1" s="1"/>
  <c r="C34" i="1" s="1"/>
  <c r="C33" i="1" s="1"/>
  <c r="D55" i="1"/>
  <c r="C72" i="1"/>
  <c r="C66" i="1" s="1"/>
  <c r="C88" i="1"/>
  <c r="D102" i="1"/>
  <c r="C115" i="1"/>
  <c r="E103" i="1" l="1"/>
  <c r="E66" i="1"/>
  <c r="E14" i="1"/>
  <c r="C13" i="1"/>
  <c r="E55" i="1"/>
  <c r="D52" i="1"/>
  <c r="E102" i="1"/>
  <c r="D95" i="1"/>
  <c r="E72" i="1"/>
  <c r="E52" i="1" l="1"/>
  <c r="D34" i="1"/>
  <c r="D111" i="1"/>
  <c r="E95" i="1"/>
  <c r="E13" i="1"/>
  <c r="C93" i="1"/>
  <c r="C113" i="1" s="1"/>
  <c r="C126" i="1" s="1"/>
  <c r="C138" i="1" l="1"/>
  <c r="C127" i="1"/>
  <c r="C131" i="1"/>
  <c r="D33" i="1"/>
  <c r="E34" i="1"/>
  <c r="E111" i="1"/>
  <c r="E33" i="1" l="1"/>
  <c r="D93" i="1"/>
  <c r="E93" i="1" l="1"/>
  <c r="D113" i="1"/>
  <c r="D126" i="1" l="1"/>
  <c r="E126" i="1" s="1"/>
  <c r="E113" i="1"/>
</calcChain>
</file>

<file path=xl/sharedStrings.xml><?xml version="1.0" encoding="utf-8"?>
<sst xmlns="http://schemas.openxmlformats.org/spreadsheetml/2006/main" count="111" uniqueCount="106">
  <si>
    <t>2018. évi költségvetési bevételek (adatok Ft-ban)</t>
  </si>
  <si>
    <t xml:space="preserve">Ft-ban </t>
  </si>
  <si>
    <t>Eredeti</t>
  </si>
  <si>
    <t>Módosított</t>
  </si>
  <si>
    <t>Teljesítés</t>
  </si>
  <si>
    <t>Telj %-a</t>
  </si>
  <si>
    <t>I. Nagyszénás Nagyközség Önkormányzata működési bevételei összesen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</si>
  <si>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</si>
  <si>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</si>
  <si>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</si>
  <si>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</si>
  <si>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II. Közhatalmi bevételek</t>
  </si>
  <si>
    <t>1. Nagyszénás Nagyközség Önkormányzata</t>
  </si>
  <si>
    <t>1.1. Helyi adók</t>
  </si>
  <si>
    <t>1.1.1. Helyi iparűzési adó</t>
  </si>
  <si>
    <t>1.1.2. Magánszemélyek kommunális adója</t>
  </si>
  <si>
    <t>1.1.3. Talajterhelési díj bevétele</t>
  </si>
  <si>
    <t>1.2. Átengedett központi adók</t>
  </si>
  <si>
    <t>1.2.1. Gépjárműadó</t>
  </si>
  <si>
    <t>1.2.2. Földhaszonbér Szja</t>
  </si>
  <si>
    <t>1.3. Egyéb sajátos bevételek</t>
  </si>
  <si>
    <t>1.3.1. Helyiadó pótlék és bírság bevétele</t>
  </si>
  <si>
    <t>1.3.2. Egyéb bírság bevételek</t>
  </si>
  <si>
    <t>1.3.3  Igazgatási szolgáltatások bevétele</t>
  </si>
  <si>
    <t>1.3.4 Szabálysértési bírság</t>
  </si>
  <si>
    <t>2. Polgármesteri Hivatal</t>
  </si>
  <si>
    <t>2.1 Egyéb sajátos bevételek</t>
  </si>
  <si>
    <t>2.2.1. Igazgatási szolgáltatások bevétele</t>
  </si>
  <si>
    <t>2.2.2. Szabálysértési bírság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</si>
  <si>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</si>
  <si>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</si>
  <si>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</si>
  <si>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</si>
  <si>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</si>
  <si>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1.1.3. Egyéb  önkormányzati feladatok támogatása</t>
  </si>
  <si>
    <t>1.1.4. Lakott külterülettel kapcsolatos feladatok támogatása</t>
  </si>
  <si>
    <t>1.1.5. Polgármesteri illetmény támogatása</t>
  </si>
  <si>
    <t>1.1.6. 2017. évről áthúzódó bérkompenzáció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</si>
  <si>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</si>
  <si>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</si>
  <si>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</si>
  <si>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1.2.1.2. Óvodai  nevelő munkát segítők bértámogatása (8 hóra)</t>
  </si>
  <si>
    <t>1.2.1.3. Óvoda pedagógusok bértámogatása (4 hóra)</t>
  </si>
  <si>
    <t>1.2.1.4. Óvodai  nevelő munkát segítők bértámogatása (4 hóra)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</si>
  <si>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</si>
  <si>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</si>
  <si>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</si>
  <si>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</si>
  <si>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</si>
  <si>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</si>
  <si>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</si>
  <si>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88 fő )</t>
  </si>
  <si>
    <t>1.3.2.3. Házi segítségnyújtás  (330.000Ft/fő x 47 fő + 25.000 Ft/fő x 25 fő )</t>
  </si>
  <si>
    <t>1.3.2.4. Időskorúak nappali intézményi ellátása  (109.000 Ft/fő x 103 fő)</t>
  </si>
  <si>
    <t>1.3.2.5. Bölcsődei ellátás</t>
  </si>
  <si>
    <t>1.3.3 .Gyermekétkeztetés támogatása</t>
  </si>
  <si>
    <t>1.3.4 . Szünidei gyermekétkeztetés támogatása</t>
  </si>
  <si>
    <t>1.4. Kulturális feladatok támogatása (1.210 Ft/fő x 5012fő)</t>
  </si>
  <si>
    <t xml:space="preserve">2. Önkormányzat  egyéb működési célú támogatások és átvett pénzeszközök </t>
  </si>
  <si>
    <t>2.1. Egészségbiztosítási Alaptól átvett pénzeszközök</t>
  </si>
  <si>
    <t>2.1.1. védőnői szolgálatra</t>
  </si>
  <si>
    <t>2.1.2. iskolaegészségügyi ellátásra</t>
  </si>
  <si>
    <t>2.1.3. gyermekorvosi ellátásra</t>
  </si>
  <si>
    <t>2.1.4. házi orvosi ellátásra</t>
  </si>
  <si>
    <t>2.2.  Önkormányzat egyéb működési célú támogatásai</t>
  </si>
  <si>
    <t>2.2.3. Foglalkoztatási támogatások</t>
  </si>
  <si>
    <t>2.3.  Önkormányzat egyéb működési célú átvett pénzeszközei</t>
  </si>
  <si>
    <t>2.3.1. Szociális ágazati pótlék</t>
  </si>
  <si>
    <t>2.3.2. Kulturális ágazati pótlék</t>
  </si>
  <si>
    <t xml:space="preserve">2.3.3. 2017. évi elszámolás alapján kapott támogatások </t>
  </si>
  <si>
    <t>2.3.4. Bérkompenzáció támogatása</t>
  </si>
  <si>
    <t>2.3.5. ASP átállás támogatása</t>
  </si>
  <si>
    <t>2.3.6. Közművelődési érdekeltségnövelő támogatás</t>
  </si>
  <si>
    <t>2.3.7. Természetbeni gyermekvédelmi támogatástámogatás</t>
  </si>
  <si>
    <t>2.3.8. Polgári Egyesület támogatása</t>
  </si>
  <si>
    <t>2.3.9. Téli rezsicsökkentés támogatása</t>
  </si>
  <si>
    <t>2.3.10. Bursa ösztöndíj visszautalása</t>
  </si>
  <si>
    <t>3. Polgármesteri Hivatal támogatásai</t>
  </si>
  <si>
    <t>3.1. Foglalkoztatási támogatások</t>
  </si>
  <si>
    <t>3.2. Országgyűlési képviselőválasztás támogatása</t>
  </si>
  <si>
    <t>4. Gondozási Központ támogatásai</t>
  </si>
  <si>
    <t>4.1. Foglalkoztatási támogatások</t>
  </si>
  <si>
    <t>5. Nagyszénási Önkormányzati Óvoda és Könyvtár támogatásai</t>
  </si>
  <si>
    <t>5.1. Foglalkoztatási támogatások</t>
  </si>
  <si>
    <t>MŰKÖDÉSI CÉLÚ  BEVÉTELEK  ÖSSZESEN: (I+II+III)</t>
  </si>
  <si>
    <t>IV. Felhalmozási célú véglegesen átvett pénzeszközök</t>
  </si>
  <si>
    <t>1. Felhalmozási célú támogatásértékű bevételek ÁHT-n belülről</t>
  </si>
  <si>
    <t xml:space="preserve">1.1. Nagyszénás Nagyközség Önkormányzata </t>
  </si>
  <si>
    <t>1.1.1. Czabán Samu Általános Iskola energetikai fejlesztésének támogatása</t>
  </si>
  <si>
    <t>1. Felhalmozási célú támogatásértékű bevételek ÁHT-n kívülről</t>
  </si>
  <si>
    <t>1.1.1. Civil szervezetek támogatásai</t>
  </si>
  <si>
    <t>1.1.1.1. Polgári Egyesület Nagyszénásért támogatása</t>
  </si>
  <si>
    <t xml:space="preserve">1.1.1.2. "Összetartozunk" Szociális Alapítvány támogatása </t>
  </si>
  <si>
    <t>V. Felhalmozási és tőke jellegű bevételek</t>
  </si>
  <si>
    <t>1. Ingatlanértékesítés</t>
  </si>
  <si>
    <t>FELHALMOZÁSI CÉLÚ  BEVÉTELEK  ÖSSZESEN: (IV+V)</t>
  </si>
  <si>
    <t>MŰKŐDÉSI ÉS FELHALMOZÁSI CÉLÚ  BEVÉTELEK  ÖSSZESEN: (I+II+III+IV)</t>
  </si>
  <si>
    <t>VI. BELFÖLDI FINANSZÍROZÁSI BEVÉTELEK</t>
  </si>
  <si>
    <t>1. Magyar Államkötvény értékesítés</t>
  </si>
  <si>
    <t>2. Forgatási célú értékpapíreladás</t>
  </si>
  <si>
    <t>3. 2019. évi támogatások megelőlegezése</t>
  </si>
  <si>
    <t>VII. Költségvetési maradványok</t>
  </si>
  <si>
    <t>BEVÉTELEK MINDÖSSZESEN: (I+II+III+IV+V+VI+VII)</t>
  </si>
  <si>
    <t>ELTÉRÉS</t>
  </si>
  <si>
    <t>KIMUTATOTT HIÁNY ÖSSZEGE (BEVÉTEL MINDÖSSZESEN - KIADÁS MINDÖSSZESEN):</t>
  </si>
  <si>
    <t>1.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</si>
</sst>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</font>
    <font>
      <sz val="18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3" fillId="0" borderId="0"/>
  </cellStyleXfs>
  <cellXfs count="110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6" fillId="2" borderId="3" xfId="0" applyFont="1" applyFill="1" applyBorder="1" applyAlignment="1">
      <alignment wrapText="1"/>
    </xf>
    <xf numFmtId="3" fontId="7" fillId="3" borderId="4" xfId="0" applyNumberFormat="1" applyFont="1" applyFill="1" applyBorder="1"/>
    <xf numFmtId="3" fontId="7" fillId="2" borderId="4" xfId="0" applyNumberFormat="1" applyFont="1" applyFill="1" applyBorder="1"/>
    <xf numFmtId="3" fontId="7" fillId="4" borderId="5" xfId="0" applyNumberFormat="1" applyFont="1" applyFill="1" applyBorder="1"/>
    <xf numFmtId="4" fontId="7" fillId="4" borderId="5" xfId="0" applyNumberFormat="1" applyFont="1" applyFill="1" applyBorder="1"/>
    <xf numFmtId="3" fontId="0" fillId="0" borderId="0" xfId="0" applyNumberFormat="1"/>
    <xf numFmtId="0" fontId="8" fillId="0" borderId="0" xfId="0" applyFont="1" applyBorder="1" applyAlignment="1">
      <alignment wrapText="1"/>
    </xf>
    <xf numFmtId="4" fontId="3" fillId="0" borderId="0" xfId="0" applyNumberFormat="1" applyFont="1"/>
    <xf numFmtId="0" fontId="5" fillId="0" borderId="0" xfId="0" applyFont="1" applyBorder="1" applyAlignment="1">
      <alignment wrapText="1"/>
    </xf>
    <xf numFmtId="0" fontId="5" fillId="0" borderId="0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4" fontId="3" fillId="0" borderId="2" xfId="0" applyNumberFormat="1" applyFont="1" applyBorder="1"/>
    <xf numFmtId="3" fontId="6" fillId="3" borderId="4" xfId="0" applyNumberFormat="1" applyFont="1" applyFill="1" applyBorder="1"/>
    <xf numFmtId="0" fontId="9" fillId="0" borderId="0" xfId="0" applyFont="1" applyBorder="1" applyAlignment="1">
      <alignment wrapText="1"/>
    </xf>
    <xf numFmtId="3" fontId="10" fillId="0" borderId="0" xfId="0" applyNumberFormat="1" applyFont="1" applyFill="1" applyBorder="1"/>
    <xf numFmtId="3" fontId="10" fillId="0" borderId="0" xfId="0" applyNumberFormat="1" applyFont="1"/>
    <xf numFmtId="4" fontId="10" fillId="0" borderId="0" xfId="0" applyNumberFormat="1" applyFont="1"/>
    <xf numFmtId="0" fontId="11" fillId="0" borderId="0" xfId="0" applyFont="1" applyBorder="1" applyAlignment="1">
      <alignment wrapText="1"/>
    </xf>
    <xf numFmtId="3" fontId="12" fillId="0" borderId="0" xfId="0" applyNumberFormat="1" applyFont="1"/>
    <xf numFmtId="0" fontId="5" fillId="0" borderId="0" xfId="2" applyFont="1" applyBorder="1" applyAlignment="1">
      <alignment wrapText="1"/>
    </xf>
    <xf numFmtId="0" fontId="9" fillId="0" borderId="0" xfId="0" applyFont="1" applyBorder="1"/>
    <xf numFmtId="0" fontId="11" fillId="0" borderId="0" xfId="0" applyFont="1" applyBorder="1"/>
    <xf numFmtId="0" fontId="5" fillId="0" borderId="0" xfId="2" applyFont="1" applyBorder="1"/>
    <xf numFmtId="3" fontId="14" fillId="0" borderId="0" xfId="0" applyNumberFormat="1" applyFont="1" applyAlignment="1">
      <alignment horizontal="center"/>
    </xf>
    <xf numFmtId="3" fontId="6" fillId="3" borderId="6" xfId="0" applyNumberFormat="1" applyFont="1" applyFill="1" applyBorder="1"/>
    <xf numFmtId="0" fontId="15" fillId="0" borderId="0" xfId="0" applyFont="1" applyBorder="1" applyAlignment="1">
      <alignment wrapText="1"/>
    </xf>
    <xf numFmtId="3" fontId="6" fillId="0" borderId="0" xfId="0" applyNumberFormat="1" applyFont="1" applyFill="1" applyBorder="1"/>
    <xf numFmtId="3" fontId="7" fillId="0" borderId="0" xfId="0" applyNumberFormat="1" applyFont="1"/>
    <xf numFmtId="4" fontId="7" fillId="0" borderId="0" xfId="0" applyNumberFormat="1" applyFont="1"/>
    <xf numFmtId="0" fontId="8" fillId="0" borderId="0" xfId="0" applyFont="1" applyBorder="1" applyAlignment="1">
      <alignment horizontal="left" wrapText="1"/>
    </xf>
    <xf numFmtId="3" fontId="10" fillId="0" borderId="0" xfId="0" applyNumberFormat="1" applyFont="1" applyFill="1"/>
    <xf numFmtId="3" fontId="12" fillId="0" borderId="0" xfId="0" applyNumberFormat="1" applyFont="1" applyFill="1"/>
    <xf numFmtId="3" fontId="3" fillId="0" borderId="0" xfId="0" applyNumberFormat="1" applyFont="1" applyFill="1"/>
    <xf numFmtId="0" fontId="12" fillId="0" borderId="0" xfId="0" applyFont="1" applyAlignment="1">
      <alignment wrapText="1"/>
    </xf>
    <xf numFmtId="0" fontId="16" fillId="0" borderId="0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3" fontId="19" fillId="0" borderId="0" xfId="0" applyNumberFormat="1" applyFont="1"/>
    <xf numFmtId="3" fontId="20" fillId="0" borderId="0" xfId="0" applyNumberFormat="1" applyFont="1"/>
    <xf numFmtId="165" fontId="1" fillId="0" borderId="0" xfId="1" applyNumberFormat="1"/>
    <xf numFmtId="49" fontId="18" fillId="0" borderId="0" xfId="0" applyNumberFormat="1" applyFont="1" applyBorder="1" applyAlignment="1">
      <alignment horizontal="left" wrapText="1"/>
    </xf>
    <xf numFmtId="14" fontId="8" fillId="0" borderId="0" xfId="0" applyNumberFormat="1" applyFont="1" applyBorder="1" applyAlignment="1">
      <alignment wrapText="1"/>
    </xf>
    <xf numFmtId="165" fontId="0" fillId="0" borderId="0" xfId="0" applyNumberFormat="1"/>
    <xf numFmtId="165" fontId="1" fillId="0" borderId="0" xfId="1" applyNumberFormat="1" applyFont="1"/>
    <xf numFmtId="14" fontId="8" fillId="0" borderId="0" xfId="0" applyNumberFormat="1" applyFont="1" applyBorder="1"/>
    <xf numFmtId="0" fontId="21" fillId="0" borderId="0" xfId="0" applyFont="1" applyBorder="1" applyAlignment="1">
      <alignment wrapText="1"/>
    </xf>
    <xf numFmtId="3" fontId="22" fillId="0" borderId="0" xfId="0" applyNumberFormat="1" applyFont="1"/>
    <xf numFmtId="4" fontId="22" fillId="0" borderId="0" xfId="0" applyNumberFormat="1" applyFont="1"/>
    <xf numFmtId="3" fontId="6" fillId="3" borderId="5" xfId="0" applyNumberFormat="1" applyFont="1" applyFill="1" applyBorder="1"/>
    <xf numFmtId="3" fontId="23" fillId="5" borderId="5" xfId="0" applyNumberFormat="1" applyFont="1" applyFill="1" applyBorder="1"/>
    <xf numFmtId="0" fontId="6" fillId="0" borderId="0" xfId="0" applyFont="1" applyFill="1" applyBorder="1" applyAlignment="1">
      <alignment wrapText="1"/>
    </xf>
    <xf numFmtId="0" fontId="6" fillId="0" borderId="5" xfId="0" applyFont="1" applyFill="1" applyBorder="1"/>
    <xf numFmtId="3" fontId="23" fillId="0" borderId="5" xfId="0" applyNumberFormat="1" applyFont="1" applyFill="1" applyBorder="1"/>
    <xf numFmtId="3" fontId="3" fillId="0" borderId="5" xfId="0" applyNumberFormat="1" applyFont="1" applyBorder="1"/>
    <xf numFmtId="4" fontId="3" fillId="0" borderId="5" xfId="0" applyNumberFormat="1" applyFont="1" applyBorder="1"/>
    <xf numFmtId="165" fontId="14" fillId="0" borderId="0" xfId="1" applyNumberFormat="1" applyFont="1"/>
    <xf numFmtId="3" fontId="6" fillId="0" borderId="0" xfId="0" applyNumberFormat="1" applyFont="1" applyBorder="1" applyAlignment="1">
      <alignment wrapText="1"/>
    </xf>
    <xf numFmtId="3" fontId="23" fillId="0" borderId="0" xfId="0" applyNumberFormat="1" applyFont="1" applyFill="1" applyBorder="1"/>
    <xf numFmtId="3" fontId="18" fillId="0" borderId="0" xfId="0" applyNumberFormat="1" applyFont="1" applyBorder="1"/>
    <xf numFmtId="3" fontId="18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0" fontId="5" fillId="0" borderId="2" xfId="0" applyFont="1" applyBorder="1"/>
    <xf numFmtId="3" fontId="20" fillId="0" borderId="2" xfId="0" applyNumberFormat="1" applyFont="1" applyBorder="1"/>
    <xf numFmtId="3" fontId="23" fillId="3" borderId="5" xfId="0" applyNumberFormat="1" applyFont="1" applyFill="1" applyBorder="1"/>
    <xf numFmtId="3" fontId="20" fillId="0" borderId="0" xfId="0" applyNumberFormat="1" applyFont="1" applyBorder="1"/>
    <xf numFmtId="0" fontId="6" fillId="0" borderId="2" xfId="0" applyFont="1" applyFill="1" applyBorder="1"/>
    <xf numFmtId="3" fontId="23" fillId="0" borderId="2" xfId="0" applyNumberFormat="1" applyFont="1" applyFill="1" applyBorder="1"/>
    <xf numFmtId="0" fontId="5" fillId="0" borderId="5" xfId="0" applyFont="1" applyBorder="1"/>
    <xf numFmtId="3" fontId="20" fillId="0" borderId="5" xfId="0" applyNumberFormat="1" applyFont="1" applyBorder="1"/>
    <xf numFmtId="3" fontId="6" fillId="3" borderId="2" xfId="0" applyNumberFormat="1" applyFont="1" applyFill="1" applyBorder="1"/>
    <xf numFmtId="3" fontId="23" fillId="5" borderId="2" xfId="0" applyNumberFormat="1" applyFont="1" applyFill="1" applyBorder="1"/>
    <xf numFmtId="3" fontId="7" fillId="4" borderId="2" xfId="0" applyNumberFormat="1" applyFont="1" applyFill="1" applyBorder="1"/>
    <xf numFmtId="0" fontId="6" fillId="3" borderId="5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0" fontId="8" fillId="0" borderId="0" xfId="0" applyFont="1" applyFill="1" applyBorder="1"/>
    <xf numFmtId="0" fontId="5" fillId="0" borderId="2" xfId="0" applyFont="1" applyBorder="1" applyAlignment="1">
      <alignment wrapText="1"/>
    </xf>
    <xf numFmtId="3" fontId="3" fillId="0" borderId="2" xfId="1" applyNumberFormat="1" applyFont="1" applyFill="1" applyBorder="1"/>
    <xf numFmtId="0" fontId="6" fillId="3" borderId="7" xfId="0" applyFont="1" applyFill="1" applyBorder="1" applyAlignment="1">
      <alignment wrapText="1"/>
    </xf>
    <xf numFmtId="3" fontId="23" fillId="3" borderId="2" xfId="0" applyNumberFormat="1" applyFont="1" applyFill="1" applyBorder="1"/>
    <xf numFmtId="3" fontId="7" fillId="4" borderId="5" xfId="1" applyNumberFormat="1" applyFont="1" applyFill="1" applyBorder="1"/>
    <xf numFmtId="3" fontId="3" fillId="0" borderId="0" xfId="1" applyNumberFormat="1" applyFont="1"/>
    <xf numFmtId="3" fontId="23" fillId="3" borderId="4" xfId="0" applyNumberFormat="1" applyFont="1" applyFill="1" applyBorder="1"/>
    <xf numFmtId="0" fontId="6" fillId="0" borderId="0" xfId="0" applyFont="1" applyFill="1" applyBorder="1"/>
    <xf numFmtId="0" fontId="0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3" fontId="14" fillId="0" borderId="0" xfId="0" applyNumberFormat="1" applyFont="1"/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right"/>
    </xf>
    <xf numFmtId="3" fontId="24" fillId="0" borderId="0" xfId="0" applyNumberFormat="1" applyFont="1"/>
    <xf numFmtId="3" fontId="25" fillId="0" borderId="0" xfId="0" applyNumberFormat="1" applyFont="1"/>
    <xf numFmtId="0" fontId="0" fillId="0" borderId="0" xfId="0" applyFont="1" applyBorder="1" applyAlignment="1">
      <alignment wrapText="1"/>
    </xf>
    <xf numFmtId="0" fontId="0" fillId="0" borderId="0" xfId="0" applyFont="1" applyBorder="1"/>
    <xf numFmtId="3" fontId="3" fillId="0" borderId="0" xfId="0" applyNumberFormat="1" applyFont="1" applyBorder="1"/>
    <xf numFmtId="0" fontId="22" fillId="6" borderId="2" xfId="0" applyFont="1" applyFill="1" applyBorder="1" applyAlignment="1">
      <alignment wrapText="1"/>
    </xf>
    <xf numFmtId="0" fontId="22" fillId="6" borderId="2" xfId="0" applyFont="1" applyFill="1" applyBorder="1"/>
    <xf numFmtId="3" fontId="22" fillId="6" borderId="2" xfId="0" applyNumberFormat="1" applyFont="1" applyFill="1" applyBorder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Indul&#243;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>
        <row r="91">
          <cell r="C91">
            <v>1034583832</v>
          </cell>
        </row>
        <row r="110">
          <cell r="C110">
            <v>-209400148</v>
          </cell>
        </row>
        <row r="120">
          <cell r="C120">
            <v>209400148</v>
          </cell>
        </row>
      </sheetData>
      <sheetData sheetId="3">
        <row r="7">
          <cell r="B7">
            <v>80761380</v>
          </cell>
          <cell r="C7">
            <v>84835831</v>
          </cell>
        </row>
        <row r="67">
          <cell r="B67">
            <v>9337980</v>
          </cell>
          <cell r="C67">
            <v>9390342</v>
          </cell>
        </row>
        <row r="84">
          <cell r="B84">
            <v>18218530</v>
          </cell>
          <cell r="C84">
            <v>18238530</v>
          </cell>
        </row>
        <row r="111">
          <cell r="B111">
            <v>15367210</v>
          </cell>
          <cell r="C111">
            <v>16752210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5">
          <cell r="G5">
            <v>291000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tabSelected="1" topLeftCell="A115" workbookViewId="0">
      <selection activeCell="A2" sqref="A2"/>
    </sheetView>
  </sheetViews>
  <sheetFormatPr defaultRowHeight="12.75" x14ac:dyDescent="0.2"/>
  <cols>
    <col min="1" max="1" width="50.28515625" customWidth="1"/>
    <col min="2" max="2" width="11.42578125" customWidth="1"/>
    <col min="3" max="3" width="11.28515625" style="3" customWidth="1"/>
    <col min="4" max="4" width="13.85546875" customWidth="1"/>
    <col min="5" max="5" width="6" customWidth="1"/>
    <col min="6" max="6" width="14.7109375" customWidth="1"/>
    <col min="8" max="8" width="25.85546875" customWidth="1"/>
    <col min="9" max="9" width="19.85546875" bestFit="1" customWidth="1"/>
  </cols>
  <sheetData>
    <row r="1" spans="1:6" x14ac:dyDescent="0.2">
      <c r="A1" s="1" t="s">
        <v>105</v>
      </c>
      <c r="B1" s="1"/>
      <c r="C1" s="1"/>
      <c r="D1" s="1"/>
      <c r="E1" s="1"/>
    </row>
    <row r="2" spans="1:6" x14ac:dyDescent="0.2">
      <c r="A2" s="2"/>
      <c r="B2" s="2"/>
    </row>
    <row r="3" spans="1:6" x14ac:dyDescent="0.2">
      <c r="A3" s="4" t="s">
        <v>0</v>
      </c>
      <c r="B3" s="4"/>
      <c r="C3" s="4"/>
      <c r="D3" s="4"/>
      <c r="E3" s="4"/>
    </row>
    <row r="4" spans="1:6" x14ac:dyDescent="0.2">
      <c r="A4" s="5"/>
      <c r="B4" s="5"/>
      <c r="C4" s="5"/>
    </row>
    <row r="5" spans="1:6" x14ac:dyDescent="0.2">
      <c r="A5" s="5"/>
      <c r="B5" s="5"/>
      <c r="C5" s="5"/>
      <c r="E5" t="s">
        <v>1</v>
      </c>
    </row>
    <row r="6" spans="1:6" ht="13.5" thickBot="1" x14ac:dyDescent="0.25">
      <c r="A6" s="6"/>
      <c r="B6" s="7" t="s">
        <v>2</v>
      </c>
      <c r="C6" s="8" t="s">
        <v>3</v>
      </c>
      <c r="D6" s="9" t="s">
        <v>4</v>
      </c>
      <c r="E6" s="10" t="s">
        <v>5</v>
      </c>
    </row>
    <row r="7" spans="1:6" ht="23.25" thickBot="1" x14ac:dyDescent="0.25">
      <c r="A7" s="11" t="s">
        <v>6</v>
      </c>
      <c r="B7" s="12">
        <f>B8+B9+B10+B11</f>
        <v>123685100</v>
      </c>
      <c r="C7" s="13">
        <f>C8+C9+C10+C11</f>
        <v>129216913</v>
      </c>
      <c r="D7" s="14">
        <f>SUM(D8:D11)</f>
        <v>135461114</v>
      </c>
      <c r="E7" s="15">
        <f>D7/C7*100</f>
        <v>104.83234032993809</v>
      </c>
      <c r="F7" s="16"/>
    </row>
    <row r="8" spans="1:6" x14ac:dyDescent="0.2">
      <c r="A8" s="17" t="s">
        <v>7</v>
      </c>
      <c r="B8" s="3">
        <f>'[1]3_melléklet'!B7</f>
        <v>80761380</v>
      </c>
      <c r="C8" s="3">
        <f>'[1]3_melléklet'!C7</f>
        <v>84835831</v>
      </c>
      <c r="D8" s="3">
        <f>87899352+3358600+639120</f>
        <v>91897072</v>
      </c>
      <c r="E8" s="18">
        <f>D8/C8*100</f>
        <v>108.32341820285818</v>
      </c>
    </row>
    <row r="9" spans="1:6" x14ac:dyDescent="0.2">
      <c r="A9" s="19" t="s">
        <v>8</v>
      </c>
      <c r="B9" s="3">
        <f>'[1]3_melléklet'!B67</f>
        <v>9337980</v>
      </c>
      <c r="C9" s="3">
        <f>'[1]3_melléklet'!C67</f>
        <v>9390342</v>
      </c>
      <c r="D9" s="3">
        <v>10711525</v>
      </c>
      <c r="E9" s="18">
        <f>D9/C9*100</f>
        <v>114.06959405738364</v>
      </c>
    </row>
    <row r="10" spans="1:6" x14ac:dyDescent="0.2">
      <c r="A10" s="19" t="s">
        <v>9</v>
      </c>
      <c r="B10" s="3">
        <f>'[1]3_melléklet'!B84</f>
        <v>18218530</v>
      </c>
      <c r="C10" s="3">
        <f>'[1]3_melléklet'!C84</f>
        <v>18238530</v>
      </c>
      <c r="D10" s="3">
        <v>17998219</v>
      </c>
      <c r="E10" s="18">
        <f>D10/C10*100</f>
        <v>98.682399294241364</v>
      </c>
    </row>
    <row r="11" spans="1:6" x14ac:dyDescent="0.2">
      <c r="A11" s="19" t="s">
        <v>10</v>
      </c>
      <c r="B11" s="3">
        <f>'[1]3_melléklet'!B111</f>
        <v>15367210</v>
      </c>
      <c r="C11" s="3">
        <f>'[1]3_melléklet'!C111</f>
        <v>16752210</v>
      </c>
      <c r="D11" s="3">
        <f>14847211+7087</f>
        <v>14854298</v>
      </c>
      <c r="E11" s="18">
        <f>D11/C11*100</f>
        <v>88.670676883826076</v>
      </c>
    </row>
    <row r="12" spans="1:6" ht="13.5" thickBot="1" x14ac:dyDescent="0.25">
      <c r="A12" s="19"/>
      <c r="B12" s="20"/>
      <c r="C12" s="21"/>
      <c r="D12" s="22"/>
      <c r="E12" s="23"/>
    </row>
    <row r="13" spans="1:6" ht="13.5" thickBot="1" x14ac:dyDescent="0.25">
      <c r="A13" s="11" t="s">
        <v>11</v>
      </c>
      <c r="B13" s="24">
        <f>B14+B27</f>
        <v>146350000</v>
      </c>
      <c r="C13" s="12">
        <f>C14</f>
        <v>160576689</v>
      </c>
      <c r="D13" s="14">
        <f>D14</f>
        <v>168003077</v>
      </c>
      <c r="E13" s="15">
        <f>D13/C13*100</f>
        <v>104.62482322076028</v>
      </c>
    </row>
    <row r="14" spans="1:6" x14ac:dyDescent="0.2">
      <c r="A14" s="25" t="s">
        <v>12</v>
      </c>
      <c r="B14" s="26">
        <f>B15+B19+B22</f>
        <v>146200000</v>
      </c>
      <c r="C14" s="26">
        <f>C15+C19+C22</f>
        <v>160576689</v>
      </c>
      <c r="D14" s="27">
        <f>D15+D19+D22</f>
        <v>168003077</v>
      </c>
      <c r="E14" s="28">
        <f t="shared" ref="E14:E26" si="0">D14/C14*100</f>
        <v>104.62482322076028</v>
      </c>
    </row>
    <row r="15" spans="1:6" x14ac:dyDescent="0.2">
      <c r="A15" s="29" t="s">
        <v>13</v>
      </c>
      <c r="B15" s="30">
        <f>SUM(B16:B18)</f>
        <v>135100000</v>
      </c>
      <c r="C15" s="30">
        <f>SUM(C16:C18)</f>
        <v>148026689</v>
      </c>
      <c r="D15" s="3">
        <f>SUM(D16:D18)</f>
        <v>155429708</v>
      </c>
      <c r="E15" s="18">
        <f t="shared" si="0"/>
        <v>105.00113800424194</v>
      </c>
    </row>
    <row r="16" spans="1:6" x14ac:dyDescent="0.2">
      <c r="A16" s="17" t="s">
        <v>14</v>
      </c>
      <c r="B16" s="3">
        <v>125000000</v>
      </c>
      <c r="C16" s="3">
        <f>125000000+11566663</f>
        <v>136566663</v>
      </c>
      <c r="D16" s="3">
        <v>145354951</v>
      </c>
      <c r="E16" s="18">
        <f t="shared" si="0"/>
        <v>106.43516346298949</v>
      </c>
    </row>
    <row r="17" spans="1:5" x14ac:dyDescent="0.2">
      <c r="A17" s="17" t="s">
        <v>15</v>
      </c>
      <c r="B17" s="3">
        <v>9500000</v>
      </c>
      <c r="C17" s="3">
        <f>9500000+200000</f>
        <v>9700000</v>
      </c>
      <c r="D17" s="3">
        <v>9719382</v>
      </c>
      <c r="E17" s="18">
        <f t="shared" si="0"/>
        <v>100.19981443298968</v>
      </c>
    </row>
    <row r="18" spans="1:5" x14ac:dyDescent="0.2">
      <c r="A18" s="17" t="s">
        <v>16</v>
      </c>
      <c r="B18" s="3">
        <v>600000</v>
      </c>
      <c r="C18" s="3">
        <f>600000+1000000+160026</f>
        <v>1760026</v>
      </c>
      <c r="D18" s="3">
        <v>355375</v>
      </c>
      <c r="E18" s="18">
        <f t="shared" si="0"/>
        <v>20.191463080659037</v>
      </c>
    </row>
    <row r="19" spans="1:5" x14ac:dyDescent="0.2">
      <c r="A19" s="29" t="s">
        <v>17</v>
      </c>
      <c r="B19" s="30">
        <f>B20+B21</f>
        <v>10550000</v>
      </c>
      <c r="C19" s="30">
        <f>C20+C21</f>
        <v>11850000</v>
      </c>
      <c r="D19" s="3">
        <f>SUM(D20:D21)</f>
        <v>11934112</v>
      </c>
      <c r="E19" s="18">
        <f t="shared" si="0"/>
        <v>100.70980590717301</v>
      </c>
    </row>
    <row r="20" spans="1:5" x14ac:dyDescent="0.2">
      <c r="A20" s="17" t="s">
        <v>18</v>
      </c>
      <c r="B20" s="3">
        <f>10000000+500000</f>
        <v>10500000</v>
      </c>
      <c r="C20" s="3">
        <f>10000000+500000+600000+700000</f>
        <v>11800000</v>
      </c>
      <c r="D20" s="3">
        <v>11891032</v>
      </c>
      <c r="E20" s="18">
        <f t="shared" si="0"/>
        <v>100.77145762711865</v>
      </c>
    </row>
    <row r="21" spans="1:5" x14ac:dyDescent="0.2">
      <c r="A21" s="17" t="s">
        <v>19</v>
      </c>
      <c r="B21" s="3">
        <v>50000</v>
      </c>
      <c r="C21" s="3">
        <v>50000</v>
      </c>
      <c r="D21" s="3">
        <v>43080</v>
      </c>
      <c r="E21" s="18">
        <f t="shared" si="0"/>
        <v>86.16</v>
      </c>
    </row>
    <row r="22" spans="1:5" x14ac:dyDescent="0.2">
      <c r="A22" s="29" t="s">
        <v>20</v>
      </c>
      <c r="B22" s="30">
        <f>B23+B24</f>
        <v>550000</v>
      </c>
      <c r="C22" s="30">
        <f>C23+C24+C25+C26</f>
        <v>700000</v>
      </c>
      <c r="D22" s="3">
        <f>SUM(D23:D26)</f>
        <v>639257</v>
      </c>
      <c r="E22" s="18">
        <f t="shared" si="0"/>
        <v>91.322428571428574</v>
      </c>
    </row>
    <row r="23" spans="1:5" x14ac:dyDescent="0.2">
      <c r="A23" s="17" t="s">
        <v>21</v>
      </c>
      <c r="B23" s="3">
        <v>500000</v>
      </c>
      <c r="C23" s="3">
        <v>500000</v>
      </c>
      <c r="D23" s="3">
        <v>579257</v>
      </c>
      <c r="E23" s="18">
        <f t="shared" si="0"/>
        <v>115.8514</v>
      </c>
    </row>
    <row r="24" spans="1:5" x14ac:dyDescent="0.2">
      <c r="A24" s="17" t="s">
        <v>22</v>
      </c>
      <c r="B24" s="3">
        <v>50000</v>
      </c>
      <c r="C24" s="3">
        <v>50000</v>
      </c>
      <c r="D24" s="3"/>
      <c r="E24" s="18">
        <f t="shared" si="0"/>
        <v>0</v>
      </c>
    </row>
    <row r="25" spans="1:5" x14ac:dyDescent="0.2">
      <c r="A25" s="31" t="s">
        <v>23</v>
      </c>
      <c r="B25" s="3"/>
      <c r="C25" s="3">
        <v>50000</v>
      </c>
      <c r="D25" s="3">
        <v>20000</v>
      </c>
      <c r="E25" s="18">
        <f t="shared" si="0"/>
        <v>40</v>
      </c>
    </row>
    <row r="26" spans="1:5" x14ac:dyDescent="0.2">
      <c r="A26" s="31" t="s">
        <v>24</v>
      </c>
      <c r="B26" s="3"/>
      <c r="C26" s="3">
        <v>100000</v>
      </c>
      <c r="D26" s="3">
        <v>40000</v>
      </c>
      <c r="E26" s="18">
        <f t="shared" si="0"/>
        <v>40</v>
      </c>
    </row>
    <row r="27" spans="1:5" x14ac:dyDescent="0.2">
      <c r="A27" s="32" t="s">
        <v>25</v>
      </c>
      <c r="B27" s="27">
        <f>B28</f>
        <v>150000</v>
      </c>
      <c r="D27" s="3"/>
      <c r="E27" s="18"/>
    </row>
    <row r="28" spans="1:5" x14ac:dyDescent="0.2">
      <c r="A28" s="33" t="s">
        <v>26</v>
      </c>
      <c r="B28" s="30">
        <f>B29+B30</f>
        <v>150000</v>
      </c>
      <c r="D28" s="3"/>
      <c r="E28" s="18"/>
    </row>
    <row r="29" spans="1:5" x14ac:dyDescent="0.2">
      <c r="A29" s="34" t="s">
        <v>27</v>
      </c>
      <c r="B29" s="3">
        <v>50000</v>
      </c>
      <c r="D29" s="3"/>
      <c r="E29" s="18"/>
    </row>
    <row r="30" spans="1:5" x14ac:dyDescent="0.2">
      <c r="A30" s="34" t="s">
        <v>28</v>
      </c>
      <c r="B30" s="3">
        <v>100000</v>
      </c>
      <c r="D30" s="3"/>
      <c r="E30" s="18"/>
    </row>
    <row r="31" spans="1:5" x14ac:dyDescent="0.2">
      <c r="A31" s="31"/>
      <c r="B31" s="34"/>
      <c r="D31" s="3"/>
      <c r="E31" s="18"/>
    </row>
    <row r="32" spans="1:5" ht="13.5" thickBot="1" x14ac:dyDescent="0.25">
      <c r="A32" s="19"/>
      <c r="B32" s="34"/>
      <c r="C32" s="35"/>
      <c r="D32" s="22"/>
      <c r="E32" s="23"/>
    </row>
    <row r="33" spans="1:8" ht="13.5" thickBot="1" x14ac:dyDescent="0.25">
      <c r="A33" s="11" t="s">
        <v>29</v>
      </c>
      <c r="B33" s="36">
        <f>B34+B66+B85+B88+B90</f>
        <v>381932249</v>
      </c>
      <c r="C33" s="36">
        <f>C34+C66+C88+C90+C85</f>
        <v>452250721</v>
      </c>
      <c r="D33" s="14">
        <f>D34+D66+D85+D88+D90</f>
        <v>457304649</v>
      </c>
      <c r="E33" s="15">
        <f>D33/C33*100</f>
        <v>101.11750579166019</v>
      </c>
      <c r="F33" s="16"/>
      <c r="H33" s="16"/>
    </row>
    <row r="34" spans="1:8" x14ac:dyDescent="0.2">
      <c r="A34" s="37" t="s">
        <v>30</v>
      </c>
      <c r="B34" s="38">
        <f>B35+B42+B52+B63</f>
        <v>324684003</v>
      </c>
      <c r="C34" s="38">
        <f>C35+C42+C52+C63</f>
        <v>328988140</v>
      </c>
      <c r="D34" s="39">
        <f>D35+D42+D52+D63</f>
        <v>328988140</v>
      </c>
      <c r="E34" s="40">
        <f t="shared" ref="E34:E91" si="1">D34/C34*100</f>
        <v>100</v>
      </c>
    </row>
    <row r="35" spans="1:8" x14ac:dyDescent="0.2">
      <c r="A35" s="25" t="s">
        <v>31</v>
      </c>
      <c r="B35" s="27">
        <f>SUM(B36:B40)</f>
        <v>107160857</v>
      </c>
      <c r="C35" s="27">
        <f>SUM(C36:C41)</f>
        <v>107354105</v>
      </c>
      <c r="D35" s="27">
        <f>SUM(D36:D41)</f>
        <v>107354105</v>
      </c>
      <c r="E35" s="18">
        <f t="shared" si="1"/>
        <v>100</v>
      </c>
    </row>
    <row r="36" spans="1:8" x14ac:dyDescent="0.2">
      <c r="A36" s="17" t="s">
        <v>32</v>
      </c>
      <c r="B36" s="3">
        <v>73371600</v>
      </c>
      <c r="C36" s="3">
        <v>73371600</v>
      </c>
      <c r="D36" s="3">
        <v>73371600</v>
      </c>
      <c r="E36" s="18">
        <f t="shared" si="1"/>
        <v>100</v>
      </c>
    </row>
    <row r="37" spans="1:8" ht="33.75" x14ac:dyDescent="0.2">
      <c r="A37" s="41" t="s">
        <v>33</v>
      </c>
      <c r="B37" s="3">
        <f>9907890+14080000+100000+7422900</f>
        <v>31510790</v>
      </c>
      <c r="C37" s="3">
        <f>9907890+14080000+100000+7422900</f>
        <v>31510790</v>
      </c>
      <c r="D37" s="3">
        <f>9907890+14080000+100000+7422900</f>
        <v>31510790</v>
      </c>
      <c r="E37" s="18">
        <f t="shared" si="1"/>
        <v>100</v>
      </c>
    </row>
    <row r="38" spans="1:8" x14ac:dyDescent="0.2">
      <c r="A38" s="17" t="s">
        <v>34</v>
      </c>
      <c r="B38" s="3">
        <v>351217</v>
      </c>
      <c r="C38" s="3">
        <v>351217</v>
      </c>
      <c r="D38" s="3">
        <v>351217</v>
      </c>
      <c r="E38" s="18">
        <f t="shared" si="1"/>
        <v>100</v>
      </c>
    </row>
    <row r="39" spans="1:8" x14ac:dyDescent="0.2">
      <c r="A39" s="17" t="s">
        <v>35</v>
      </c>
      <c r="B39" s="3">
        <v>170850</v>
      </c>
      <c r="C39" s="3">
        <v>170850</v>
      </c>
      <c r="D39" s="3">
        <v>170850</v>
      </c>
      <c r="E39" s="18">
        <f t="shared" si="1"/>
        <v>100</v>
      </c>
    </row>
    <row r="40" spans="1:8" x14ac:dyDescent="0.2">
      <c r="A40" s="17" t="s">
        <v>36</v>
      </c>
      <c r="B40" s="3">
        <v>1756400</v>
      </c>
      <c r="C40" s="3">
        <v>1756400</v>
      </c>
      <c r="D40" s="3">
        <v>1756400</v>
      </c>
      <c r="E40" s="18">
        <f t="shared" si="1"/>
        <v>100</v>
      </c>
    </row>
    <row r="41" spans="1:8" x14ac:dyDescent="0.2">
      <c r="A41" s="17" t="s">
        <v>37</v>
      </c>
      <c r="B41" s="3"/>
      <c r="C41" s="3">
        <v>193248</v>
      </c>
      <c r="D41" s="3">
        <v>193248</v>
      </c>
      <c r="E41" s="18">
        <f t="shared" si="1"/>
        <v>100</v>
      </c>
    </row>
    <row r="42" spans="1:8" x14ac:dyDescent="0.2">
      <c r="A42" s="25" t="s">
        <v>38</v>
      </c>
      <c r="B42" s="42">
        <f>B43+B48+B49</f>
        <v>70695900</v>
      </c>
      <c r="C42" s="42">
        <f>C43+C48+C49</f>
        <v>71826142</v>
      </c>
      <c r="D42" s="42">
        <f>D43+D48+D49</f>
        <v>71826142</v>
      </c>
      <c r="E42" s="18">
        <f t="shared" si="1"/>
        <v>100</v>
      </c>
    </row>
    <row r="43" spans="1:8" ht="22.5" x14ac:dyDescent="0.2">
      <c r="A43" s="29" t="s">
        <v>39</v>
      </c>
      <c r="B43" s="43">
        <f>SUM(B44:B47)</f>
        <v>61397100</v>
      </c>
      <c r="C43" s="43">
        <f>SUM(C44:C47)</f>
        <v>62280900</v>
      </c>
      <c r="D43" s="43">
        <f>SUM(D44:D47)</f>
        <v>62280900</v>
      </c>
      <c r="E43" s="18">
        <f t="shared" si="1"/>
        <v>100</v>
      </c>
    </row>
    <row r="44" spans="1:8" x14ac:dyDescent="0.2">
      <c r="A44" s="19" t="s">
        <v>40</v>
      </c>
      <c r="B44" s="44">
        <v>29165400</v>
      </c>
      <c r="C44" s="44">
        <v>29165400</v>
      </c>
      <c r="D44" s="44">
        <v>29165400</v>
      </c>
      <c r="E44" s="18">
        <f t="shared" si="1"/>
        <v>100</v>
      </c>
    </row>
    <row r="45" spans="1:8" x14ac:dyDescent="0.2">
      <c r="A45" s="19" t="s">
        <v>41</v>
      </c>
      <c r="B45" s="44">
        <f>8820000+2946000</f>
        <v>11766000</v>
      </c>
      <c r="C45" s="44">
        <f>8820000+2946000</f>
        <v>11766000</v>
      </c>
      <c r="D45" s="44">
        <f>8820000+2946000</f>
        <v>11766000</v>
      </c>
      <c r="E45" s="18">
        <f t="shared" si="1"/>
        <v>100</v>
      </c>
    </row>
    <row r="46" spans="1:8" x14ac:dyDescent="0.2">
      <c r="A46" s="19" t="s">
        <v>42</v>
      </c>
      <c r="B46" s="44">
        <v>14582700</v>
      </c>
      <c r="C46" s="44">
        <f>14582700+883800</f>
        <v>15466500</v>
      </c>
      <c r="D46" s="44">
        <f>14582700+883800</f>
        <v>15466500</v>
      </c>
      <c r="E46" s="18">
        <f t="shared" si="1"/>
        <v>100</v>
      </c>
    </row>
    <row r="47" spans="1:8" x14ac:dyDescent="0.2">
      <c r="A47" s="19" t="s">
        <v>43</v>
      </c>
      <c r="B47" s="44">
        <f>4410000+1473000</f>
        <v>5883000</v>
      </c>
      <c r="C47" s="44">
        <f>4410000+1473000</f>
        <v>5883000</v>
      </c>
      <c r="D47" s="44">
        <f>4410000+1473000</f>
        <v>5883000</v>
      </c>
      <c r="E47" s="18">
        <f t="shared" si="1"/>
        <v>100</v>
      </c>
    </row>
    <row r="48" spans="1:8" x14ac:dyDescent="0.2">
      <c r="A48" s="29" t="s">
        <v>44</v>
      </c>
      <c r="B48" s="43">
        <f>5664533+2832267</f>
        <v>8496800</v>
      </c>
      <c r="C48" s="43">
        <f>5664533+2832267+54467+81700+110275</f>
        <v>8743242</v>
      </c>
      <c r="D48" s="43">
        <f>5664533+2832267+54467+81700+110275</f>
        <v>8743242</v>
      </c>
      <c r="E48" s="18">
        <f t="shared" si="1"/>
        <v>100</v>
      </c>
    </row>
    <row r="49" spans="1:6" ht="22.5" x14ac:dyDescent="0.2">
      <c r="A49" s="45" t="s">
        <v>45</v>
      </c>
      <c r="B49" s="43">
        <v>802000</v>
      </c>
      <c r="C49" s="43">
        <v>802000</v>
      </c>
      <c r="D49" s="43">
        <v>802000</v>
      </c>
      <c r="E49" s="18">
        <f t="shared" si="1"/>
        <v>100</v>
      </c>
    </row>
    <row r="50" spans="1:6" x14ac:dyDescent="0.2">
      <c r="A50" s="45"/>
      <c r="B50" s="43"/>
      <c r="C50" s="43"/>
      <c r="D50" s="43"/>
      <c r="E50" s="18"/>
    </row>
    <row r="51" spans="1:6" x14ac:dyDescent="0.2">
      <c r="A51" s="45"/>
      <c r="B51" s="43"/>
      <c r="C51" s="43"/>
      <c r="D51" s="43"/>
      <c r="E51" s="18"/>
    </row>
    <row r="52" spans="1:6" ht="22.5" x14ac:dyDescent="0.2">
      <c r="A52" s="25" t="s">
        <v>46</v>
      </c>
      <c r="B52" s="42">
        <f>B53+B55+B62+B61</f>
        <v>140762726</v>
      </c>
      <c r="C52" s="42">
        <f>C53+C55+C62+C61</f>
        <v>143743373</v>
      </c>
      <c r="D52" s="42">
        <f>D53+D55+D62+D61</f>
        <v>143743373</v>
      </c>
      <c r="E52" s="18">
        <f t="shared" si="1"/>
        <v>100</v>
      </c>
      <c r="F52" s="16"/>
    </row>
    <row r="53" spans="1:6" ht="22.5" x14ac:dyDescent="0.2">
      <c r="A53" s="29" t="s">
        <v>47</v>
      </c>
      <c r="B53" s="30">
        <v>39592000</v>
      </c>
      <c r="C53" s="30">
        <v>39592000</v>
      </c>
      <c r="D53" s="30">
        <v>39592000</v>
      </c>
      <c r="E53" s="18">
        <f t="shared" si="1"/>
        <v>100</v>
      </c>
    </row>
    <row r="54" spans="1:6" hidden="1" x14ac:dyDescent="0.2">
      <c r="A54" s="19" t="s">
        <v>48</v>
      </c>
      <c r="B54" s="30"/>
      <c r="C54" s="30"/>
      <c r="D54" s="30"/>
      <c r="E54" s="18" t="e">
        <f t="shared" si="1"/>
        <v>#DIV/0!</v>
      </c>
    </row>
    <row r="55" spans="1:6" ht="22.5" x14ac:dyDescent="0.2">
      <c r="A55" s="29" t="s">
        <v>49</v>
      </c>
      <c r="B55" s="30">
        <f>B56+B57+B58+B59+B60</f>
        <v>59871780</v>
      </c>
      <c r="C55" s="30">
        <f>C56+C57+C58+C59+C60</f>
        <v>62315980</v>
      </c>
      <c r="D55" s="30">
        <f>D56+D57+D58+D59+D60</f>
        <v>62315980</v>
      </c>
      <c r="E55" s="18">
        <f t="shared" si="1"/>
        <v>100</v>
      </c>
    </row>
    <row r="56" spans="1:6" x14ac:dyDescent="0.2">
      <c r="A56" s="19" t="s">
        <v>50</v>
      </c>
      <c r="B56" s="3">
        <v>3400000</v>
      </c>
      <c r="C56" s="3">
        <v>3400000</v>
      </c>
      <c r="D56" s="3">
        <v>3400000</v>
      </c>
      <c r="E56" s="18">
        <f t="shared" si="1"/>
        <v>100</v>
      </c>
    </row>
    <row r="57" spans="1:6" x14ac:dyDescent="0.2">
      <c r="A57" s="19" t="s">
        <v>51</v>
      </c>
      <c r="B57" s="3">
        <v>4871680</v>
      </c>
      <c r="C57" s="3">
        <v>4871680</v>
      </c>
      <c r="D57" s="3">
        <v>4871680</v>
      </c>
      <c r="E57" s="18">
        <f t="shared" si="1"/>
        <v>100</v>
      </c>
    </row>
    <row r="58" spans="1:6" ht="22.5" x14ac:dyDescent="0.2">
      <c r="A58" s="19" t="s">
        <v>52</v>
      </c>
      <c r="B58" s="3">
        <f>625000+15510000</f>
        <v>16135000</v>
      </c>
      <c r="C58" s="3">
        <f>625000+15510000+1650000+990000</f>
        <v>18775000</v>
      </c>
      <c r="D58" s="3">
        <f>625000+15510000+1650000+990000</f>
        <v>18775000</v>
      </c>
      <c r="E58" s="18">
        <f t="shared" si="1"/>
        <v>100</v>
      </c>
    </row>
    <row r="59" spans="1:6" ht="22.5" x14ac:dyDescent="0.2">
      <c r="A59" s="19" t="s">
        <v>53</v>
      </c>
      <c r="B59" s="3">
        <v>11227000</v>
      </c>
      <c r="C59" s="3">
        <v>11227000</v>
      </c>
      <c r="D59" s="3">
        <v>11227000</v>
      </c>
      <c r="E59" s="18">
        <f t="shared" si="1"/>
        <v>100</v>
      </c>
    </row>
    <row r="60" spans="1:6" x14ac:dyDescent="0.2">
      <c r="A60" s="19" t="s">
        <v>54</v>
      </c>
      <c r="B60" s="3">
        <f>8081100+7319000+8838000</f>
        <v>24238100</v>
      </c>
      <c r="C60" s="3">
        <f>8081100+7319000+8838000-285200+280000-441900+299300-48000</f>
        <v>24042300</v>
      </c>
      <c r="D60" s="3">
        <f>8081100+7319000+8838000-285200+280000-441900+299300-48000</f>
        <v>24042300</v>
      </c>
      <c r="E60" s="18">
        <f t="shared" si="1"/>
        <v>100</v>
      </c>
    </row>
    <row r="61" spans="1:6" x14ac:dyDescent="0.2">
      <c r="A61" s="46" t="s">
        <v>55</v>
      </c>
      <c r="B61" s="30">
        <f>15808000+24644496</f>
        <v>40452496</v>
      </c>
      <c r="C61" s="30">
        <f>15808000+24644496+681833+31884</f>
        <v>41166213</v>
      </c>
      <c r="D61" s="30">
        <f>15808000+24644496+681833+31884</f>
        <v>41166213</v>
      </c>
      <c r="E61" s="18">
        <f t="shared" si="1"/>
        <v>100</v>
      </c>
    </row>
    <row r="62" spans="1:6" x14ac:dyDescent="0.2">
      <c r="A62" s="46" t="s">
        <v>56</v>
      </c>
      <c r="B62" s="30">
        <v>846450</v>
      </c>
      <c r="C62" s="30">
        <f>846450-177270</f>
        <v>669180</v>
      </c>
      <c r="D62" s="30">
        <f>846450-177270</f>
        <v>669180</v>
      </c>
      <c r="E62" s="18">
        <f t="shared" si="1"/>
        <v>100</v>
      </c>
    </row>
    <row r="63" spans="1:6" x14ac:dyDescent="0.2">
      <c r="A63" s="25" t="s">
        <v>57</v>
      </c>
      <c r="B63" s="27">
        <v>6064520</v>
      </c>
      <c r="C63" s="27">
        <v>6064520</v>
      </c>
      <c r="D63" s="27">
        <v>6064520</v>
      </c>
      <c r="E63" s="18">
        <f t="shared" si="1"/>
        <v>100</v>
      </c>
      <c r="F63" s="16"/>
    </row>
    <row r="64" spans="1:6" x14ac:dyDescent="0.2">
      <c r="A64" s="25"/>
      <c r="B64" s="32"/>
      <c r="D64" s="3"/>
      <c r="E64" s="18"/>
    </row>
    <row r="65" spans="1:9" x14ac:dyDescent="0.2">
      <c r="A65" s="25"/>
      <c r="B65" s="32"/>
      <c r="D65" s="3"/>
      <c r="E65" s="18"/>
    </row>
    <row r="66" spans="1:9" ht="22.5" x14ac:dyDescent="0.2">
      <c r="A66" s="47" t="s">
        <v>58</v>
      </c>
      <c r="B66" s="39">
        <f>B67+B72+B74</f>
        <v>39720799</v>
      </c>
      <c r="C66" s="39">
        <f>C67+C72+C74</f>
        <v>86240630</v>
      </c>
      <c r="D66" s="39">
        <f>D67+D72+D74</f>
        <v>89859382</v>
      </c>
      <c r="E66" s="40">
        <f t="shared" si="1"/>
        <v>104.19611034845178</v>
      </c>
    </row>
    <row r="67" spans="1:9" x14ac:dyDescent="0.2">
      <c r="A67" s="48" t="s">
        <v>59</v>
      </c>
      <c r="B67" s="49">
        <f>SUM(B68:B70)</f>
        <v>21364800</v>
      </c>
      <c r="C67" s="49">
        <f>SUM(C68:C71)</f>
        <v>25546900</v>
      </c>
      <c r="D67" s="27">
        <f>SUM(D68:D71)</f>
        <v>27313000</v>
      </c>
      <c r="E67" s="28">
        <f t="shared" si="1"/>
        <v>106.91316754674736</v>
      </c>
    </row>
    <row r="68" spans="1:9" x14ac:dyDescent="0.2">
      <c r="A68" s="19" t="s">
        <v>60</v>
      </c>
      <c r="B68" s="50">
        <v>9558000</v>
      </c>
      <c r="C68" s="50">
        <v>9558000</v>
      </c>
      <c r="D68" s="3">
        <v>9544800</v>
      </c>
      <c r="E68" s="18">
        <f t="shared" si="1"/>
        <v>99.861895794099183</v>
      </c>
    </row>
    <row r="69" spans="1:9" x14ac:dyDescent="0.2">
      <c r="A69" s="19" t="s">
        <v>61</v>
      </c>
      <c r="B69" s="50">
        <v>206400</v>
      </c>
      <c r="C69" s="50">
        <v>206400</v>
      </c>
      <c r="D69" s="3">
        <v>206400</v>
      </c>
      <c r="E69" s="18">
        <f t="shared" si="1"/>
        <v>100</v>
      </c>
    </row>
    <row r="70" spans="1:9" x14ac:dyDescent="0.2">
      <c r="A70" s="19" t="s">
        <v>62</v>
      </c>
      <c r="B70" s="50">
        <v>11600400</v>
      </c>
      <c r="C70" s="50">
        <f>11600400+1282100</f>
        <v>12882500</v>
      </c>
      <c r="D70" s="3">
        <f>17560100-D71+1700</f>
        <v>13292800</v>
      </c>
      <c r="E70" s="18">
        <f t="shared" si="1"/>
        <v>103.18494081117795</v>
      </c>
      <c r="H70" s="51"/>
    </row>
    <row r="71" spans="1:9" x14ac:dyDescent="0.2">
      <c r="A71" s="19" t="s">
        <v>63</v>
      </c>
      <c r="B71" s="50"/>
      <c r="C71" s="50">
        <v>2900000</v>
      </c>
      <c r="D71" s="3">
        <v>4269000</v>
      </c>
      <c r="E71" s="18">
        <f t="shared" si="1"/>
        <v>147.20689655172413</v>
      </c>
      <c r="H71" s="51"/>
    </row>
    <row r="72" spans="1:9" x14ac:dyDescent="0.2">
      <c r="A72" s="52" t="s">
        <v>64</v>
      </c>
      <c r="B72" s="49">
        <f>SUM(B73:B73)</f>
        <v>7789999</v>
      </c>
      <c r="C72" s="49">
        <f>SUM(C73:C73)</f>
        <v>43452596</v>
      </c>
      <c r="D72" s="27">
        <f>D73</f>
        <v>45250248</v>
      </c>
      <c r="E72" s="28">
        <f t="shared" si="1"/>
        <v>104.1370416625971</v>
      </c>
      <c r="H72" s="51"/>
    </row>
    <row r="73" spans="1:9" x14ac:dyDescent="0.2">
      <c r="A73" s="53" t="s">
        <v>65</v>
      </c>
      <c r="B73" s="50">
        <v>7789999</v>
      </c>
      <c r="C73" s="50">
        <f>7789999+35140210+522387</f>
        <v>43452596</v>
      </c>
      <c r="D73" s="3">
        <v>45250248</v>
      </c>
      <c r="E73" s="18">
        <f t="shared" si="1"/>
        <v>104.1370416625971</v>
      </c>
      <c r="H73" s="51"/>
      <c r="I73" s="54"/>
    </row>
    <row r="74" spans="1:9" x14ac:dyDescent="0.2">
      <c r="A74" s="52" t="s">
        <v>66</v>
      </c>
      <c r="B74" s="49">
        <f>B75+B77+B76</f>
        <v>10566000</v>
      </c>
      <c r="C74" s="49">
        <f>C75+C76+C77+C78+C79+C80+C81+C82+C83</f>
        <v>17241134</v>
      </c>
      <c r="D74" s="27">
        <f>SUM(D75:D84)</f>
        <v>17296134</v>
      </c>
      <c r="E74" s="28">
        <f t="shared" si="1"/>
        <v>100.31900453879659</v>
      </c>
      <c r="H74" s="51"/>
    </row>
    <row r="75" spans="1:9" x14ac:dyDescent="0.2">
      <c r="A75" s="53" t="s">
        <v>67</v>
      </c>
      <c r="B75" s="50">
        <v>8015000</v>
      </c>
      <c r="C75" s="50">
        <f>8015000+992130</f>
        <v>9007130</v>
      </c>
      <c r="D75" s="3">
        <v>9007130</v>
      </c>
      <c r="E75" s="18">
        <f t="shared" si="1"/>
        <v>100</v>
      </c>
      <c r="H75" s="51"/>
      <c r="I75" s="51"/>
    </row>
    <row r="76" spans="1:9" x14ac:dyDescent="0.2">
      <c r="A76" s="53" t="s">
        <v>68</v>
      </c>
      <c r="B76" s="50">
        <v>2260000</v>
      </c>
      <c r="C76" s="50">
        <f>291000-13284</f>
        <v>277716</v>
      </c>
      <c r="D76" s="50">
        <f>291000-13284</f>
        <v>277716</v>
      </c>
      <c r="E76" s="18">
        <f t="shared" si="1"/>
        <v>100</v>
      </c>
      <c r="I76" s="55"/>
    </row>
    <row r="77" spans="1:9" x14ac:dyDescent="0.2">
      <c r="A77" s="53" t="s">
        <v>69</v>
      </c>
      <c r="B77" s="50">
        <f>'[2]082042 Könyvtár'!$G$5</f>
        <v>291000</v>
      </c>
      <c r="C77" s="50">
        <v>1711815</v>
      </c>
      <c r="D77" s="50">
        <v>1711815</v>
      </c>
      <c r="E77" s="18">
        <f t="shared" si="1"/>
        <v>100</v>
      </c>
      <c r="I77" s="55"/>
    </row>
    <row r="78" spans="1:9" x14ac:dyDescent="0.2">
      <c r="A78" s="53" t="s">
        <v>70</v>
      </c>
      <c r="B78" s="56"/>
      <c r="C78" s="50">
        <f>742755+2+703853-105338+1</f>
        <v>1341273</v>
      </c>
      <c r="D78" s="50">
        <f>742755+2+703853-105338+1</f>
        <v>1341273</v>
      </c>
      <c r="E78" s="18">
        <f t="shared" si="1"/>
        <v>100</v>
      </c>
      <c r="F78" s="16"/>
      <c r="I78" s="55"/>
    </row>
    <row r="79" spans="1:9" x14ac:dyDescent="0.2">
      <c r="A79" s="53" t="s">
        <v>71</v>
      </c>
      <c r="B79" s="56"/>
      <c r="C79" s="50">
        <v>645200</v>
      </c>
      <c r="D79" s="50">
        <v>645200</v>
      </c>
      <c r="E79" s="18">
        <f t="shared" si="1"/>
        <v>100</v>
      </c>
      <c r="I79" s="54"/>
    </row>
    <row r="80" spans="1:9" x14ac:dyDescent="0.2">
      <c r="A80" s="53" t="s">
        <v>72</v>
      </c>
      <c r="B80" s="56"/>
      <c r="C80" s="50">
        <v>272000</v>
      </c>
      <c r="D80" s="3">
        <v>272000</v>
      </c>
      <c r="E80" s="18">
        <f t="shared" si="1"/>
        <v>100</v>
      </c>
    </row>
    <row r="81" spans="1:8" x14ac:dyDescent="0.2">
      <c r="A81" s="53" t="s">
        <v>73</v>
      </c>
      <c r="B81" s="56"/>
      <c r="C81" s="50">
        <v>1242000</v>
      </c>
      <c r="D81" s="50">
        <v>1242000</v>
      </c>
      <c r="E81" s="18">
        <f t="shared" si="1"/>
        <v>100</v>
      </c>
    </row>
    <row r="82" spans="1:8" x14ac:dyDescent="0.2">
      <c r="A82" s="53" t="s">
        <v>74</v>
      </c>
      <c r="B82" s="56"/>
      <c r="C82" s="50">
        <v>80000</v>
      </c>
      <c r="D82" s="3">
        <v>80000</v>
      </c>
      <c r="E82" s="18">
        <f t="shared" si="1"/>
        <v>100</v>
      </c>
      <c r="H82" s="16"/>
    </row>
    <row r="83" spans="1:8" x14ac:dyDescent="0.2">
      <c r="A83" s="53" t="s">
        <v>75</v>
      </c>
      <c r="B83" s="56"/>
      <c r="C83" s="50">
        <v>2664000</v>
      </c>
      <c r="D83" s="50">
        <v>2664000</v>
      </c>
      <c r="E83" s="18">
        <f t="shared" si="1"/>
        <v>100</v>
      </c>
      <c r="H83" s="16"/>
    </row>
    <row r="84" spans="1:8" x14ac:dyDescent="0.2">
      <c r="A84" s="53" t="s">
        <v>76</v>
      </c>
      <c r="B84" s="56"/>
      <c r="C84" s="50"/>
      <c r="D84" s="50">
        <v>55000</v>
      </c>
      <c r="E84" s="18"/>
    </row>
    <row r="85" spans="1:8" x14ac:dyDescent="0.2">
      <c r="A85" s="57" t="s">
        <v>77</v>
      </c>
      <c r="B85" s="58">
        <f>B86</f>
        <v>584721</v>
      </c>
      <c r="C85" s="58">
        <f>C86+C87</f>
        <v>2588265</v>
      </c>
      <c r="D85" s="58">
        <f>SUM(D86:D87)</f>
        <v>2806173</v>
      </c>
      <c r="E85" s="59">
        <f t="shared" si="1"/>
        <v>108.41907609924021</v>
      </c>
    </row>
    <row r="86" spans="1:8" x14ac:dyDescent="0.2">
      <c r="A86" s="53" t="s">
        <v>78</v>
      </c>
      <c r="B86" s="50">
        <v>584721</v>
      </c>
      <c r="C86" s="50">
        <f>584721+584721+263498</f>
        <v>1432940</v>
      </c>
      <c r="D86" s="3">
        <v>1650848</v>
      </c>
      <c r="E86" s="18">
        <f t="shared" si="1"/>
        <v>115.20705682024371</v>
      </c>
      <c r="H86" s="51"/>
    </row>
    <row r="87" spans="1:8" x14ac:dyDescent="0.2">
      <c r="A87" s="53" t="s">
        <v>79</v>
      </c>
      <c r="B87" s="56"/>
      <c r="C87" s="50">
        <v>1155325</v>
      </c>
      <c r="D87" s="50">
        <v>1155325</v>
      </c>
      <c r="E87" s="18">
        <f t="shared" si="1"/>
        <v>100</v>
      </c>
      <c r="H87" s="51"/>
    </row>
    <row r="88" spans="1:8" x14ac:dyDescent="0.2">
      <c r="A88" s="57" t="s">
        <v>80</v>
      </c>
      <c r="B88" s="58">
        <f>B89</f>
        <v>14798896</v>
      </c>
      <c r="C88" s="58">
        <f>C89</f>
        <v>30541906</v>
      </c>
      <c r="D88" s="58">
        <f>D89</f>
        <v>31218628</v>
      </c>
      <c r="E88" s="59">
        <f t="shared" si="1"/>
        <v>102.21571633414104</v>
      </c>
      <c r="H88" s="51"/>
    </row>
    <row r="89" spans="1:8" x14ac:dyDescent="0.2">
      <c r="A89" s="53" t="s">
        <v>81</v>
      </c>
      <c r="B89" s="3">
        <v>14798896</v>
      </c>
      <c r="C89" s="3">
        <f>14798896+1005976+14508908+228126</f>
        <v>30541906</v>
      </c>
      <c r="D89" s="3">
        <v>31218628</v>
      </c>
      <c r="E89" s="18">
        <f t="shared" si="1"/>
        <v>102.21571633414104</v>
      </c>
      <c r="H89" s="51"/>
    </row>
    <row r="90" spans="1:8" ht="22.5" x14ac:dyDescent="0.2">
      <c r="A90" s="57" t="s">
        <v>82</v>
      </c>
      <c r="B90" s="58">
        <f>SUM(B91)</f>
        <v>2143830</v>
      </c>
      <c r="C90" s="58">
        <f>SUM(C91)</f>
        <v>3891780</v>
      </c>
      <c r="D90" s="58">
        <f>D91</f>
        <v>4432326</v>
      </c>
      <c r="E90" s="59">
        <f t="shared" si="1"/>
        <v>113.88942848773569</v>
      </c>
      <c r="H90" s="51"/>
    </row>
    <row r="91" spans="1:8" x14ac:dyDescent="0.2">
      <c r="A91" s="53" t="s">
        <v>83</v>
      </c>
      <c r="B91" s="3">
        <v>2143830</v>
      </c>
      <c r="C91" s="3">
        <f>2143830+1747950</f>
        <v>3891780</v>
      </c>
      <c r="D91" s="3">
        <v>4432326</v>
      </c>
      <c r="E91" s="18">
        <f t="shared" si="1"/>
        <v>113.88942848773569</v>
      </c>
      <c r="H91" s="51"/>
    </row>
    <row r="92" spans="1:8" ht="13.5" thickBot="1" x14ac:dyDescent="0.25">
      <c r="A92" s="53"/>
      <c r="B92" s="56"/>
      <c r="C92" s="22"/>
      <c r="D92" s="22"/>
      <c r="E92" s="23"/>
      <c r="H92" s="51"/>
    </row>
    <row r="93" spans="1:8" ht="13.5" thickBot="1" x14ac:dyDescent="0.25">
      <c r="A93" s="11" t="s">
        <v>84</v>
      </c>
      <c r="B93" s="60">
        <f>B7+B13+B33</f>
        <v>651967349</v>
      </c>
      <c r="C93" s="61">
        <f>C7+C13+C33</f>
        <v>742044323</v>
      </c>
      <c r="D93" s="14">
        <f>D7+D13+D33</f>
        <v>760768840</v>
      </c>
      <c r="E93" s="15">
        <f>D93/C93*100</f>
        <v>102.52336907912709</v>
      </c>
      <c r="H93" s="51"/>
    </row>
    <row r="94" spans="1:8" ht="13.5" thickBot="1" x14ac:dyDescent="0.25">
      <c r="A94" s="62"/>
      <c r="B94" s="63"/>
      <c r="C94" s="64"/>
      <c r="D94" s="65"/>
      <c r="E94" s="66"/>
      <c r="H94" s="67"/>
    </row>
    <row r="95" spans="1:8" ht="13.5" thickBot="1" x14ac:dyDescent="0.25">
      <c r="A95" s="11" t="s">
        <v>85</v>
      </c>
      <c r="B95" s="60">
        <f>B96</f>
        <v>21907500</v>
      </c>
      <c r="C95" s="61">
        <f>C96+C102</f>
        <v>1340000</v>
      </c>
      <c r="D95" s="14">
        <f>D102</f>
        <v>1340000</v>
      </c>
      <c r="E95" s="15">
        <f>D95/C95*100</f>
        <v>100</v>
      </c>
    </row>
    <row r="96" spans="1:8" ht="22.5" x14ac:dyDescent="0.2">
      <c r="A96" s="68" t="s">
        <v>86</v>
      </c>
      <c r="B96" s="68">
        <f>B97</f>
        <v>21907500</v>
      </c>
      <c r="C96" s="69">
        <f>C97</f>
        <v>0</v>
      </c>
      <c r="D96" s="3"/>
      <c r="E96" s="18"/>
    </row>
    <row r="97" spans="1:8" x14ac:dyDescent="0.2">
      <c r="A97" s="48" t="s">
        <v>87</v>
      </c>
      <c r="B97" s="70">
        <f>B98</f>
        <v>21907500</v>
      </c>
      <c r="C97" s="49">
        <f>C98</f>
        <v>0</v>
      </c>
      <c r="D97" s="3"/>
      <c r="E97" s="18"/>
    </row>
    <row r="98" spans="1:8" ht="22.5" x14ac:dyDescent="0.2">
      <c r="A98" s="19" t="s">
        <v>88</v>
      </c>
      <c r="B98" s="50">
        <v>21907500</v>
      </c>
      <c r="C98" s="50">
        <v>0</v>
      </c>
      <c r="D98" s="3"/>
      <c r="E98" s="18"/>
    </row>
    <row r="99" spans="1:8" x14ac:dyDescent="0.2">
      <c r="A99" s="19"/>
      <c r="B99" s="50"/>
      <c r="C99" s="50"/>
      <c r="D99" s="3"/>
      <c r="E99" s="18"/>
    </row>
    <row r="100" spans="1:8" x14ac:dyDescent="0.2">
      <c r="A100" s="19"/>
      <c r="B100" s="50"/>
      <c r="C100" s="50"/>
      <c r="D100" s="3"/>
      <c r="E100" s="18"/>
    </row>
    <row r="101" spans="1:8" x14ac:dyDescent="0.2">
      <c r="A101" s="19"/>
      <c r="B101" s="50"/>
      <c r="C101" s="50"/>
      <c r="D101" s="3"/>
      <c r="E101" s="18"/>
    </row>
    <row r="102" spans="1:8" ht="17.25" customHeight="1" x14ac:dyDescent="0.2">
      <c r="A102" s="68" t="s">
        <v>89</v>
      </c>
      <c r="B102" s="68"/>
      <c r="C102" s="39">
        <f>C103</f>
        <v>1340000</v>
      </c>
      <c r="D102" s="39">
        <f>D103</f>
        <v>1340000</v>
      </c>
      <c r="E102" s="40">
        <f>D102/C102*100</f>
        <v>100</v>
      </c>
    </row>
    <row r="103" spans="1:8" x14ac:dyDescent="0.2">
      <c r="A103" s="71" t="s">
        <v>87</v>
      </c>
      <c r="B103" s="71"/>
      <c r="C103" s="49">
        <f>C104</f>
        <v>1340000</v>
      </c>
      <c r="D103" s="27">
        <f>D104</f>
        <v>1340000</v>
      </c>
      <c r="E103" s="28">
        <f>D103/C103*100</f>
        <v>100</v>
      </c>
    </row>
    <row r="104" spans="1:8" x14ac:dyDescent="0.2">
      <c r="A104" s="72" t="s">
        <v>90</v>
      </c>
      <c r="B104" s="72"/>
      <c r="C104" s="50">
        <f>C105+C106</f>
        <v>1340000</v>
      </c>
      <c r="D104" s="3">
        <f>D105+D106</f>
        <v>1340000</v>
      </c>
      <c r="E104" s="18">
        <f>D104/C104*100</f>
        <v>100</v>
      </c>
    </row>
    <row r="105" spans="1:8" x14ac:dyDescent="0.2">
      <c r="A105" s="72" t="s">
        <v>91</v>
      </c>
      <c r="B105" s="72"/>
      <c r="C105" s="50">
        <v>700000</v>
      </c>
      <c r="D105" s="50">
        <v>700000</v>
      </c>
      <c r="E105" s="18">
        <f>D105/C105*100</f>
        <v>100</v>
      </c>
      <c r="H105" s="51"/>
    </row>
    <row r="106" spans="1:8" x14ac:dyDescent="0.2">
      <c r="A106" s="72" t="s">
        <v>92</v>
      </c>
      <c r="B106" s="72"/>
      <c r="C106" s="50">
        <v>640000</v>
      </c>
      <c r="D106" s="50">
        <v>640000</v>
      </c>
      <c r="E106" s="18">
        <f>D106/C106*100</f>
        <v>100</v>
      </c>
      <c r="H106" s="51"/>
    </row>
    <row r="107" spans="1:8" ht="13.5" thickBot="1" x14ac:dyDescent="0.25">
      <c r="A107" s="19"/>
      <c r="B107" s="73"/>
      <c r="C107" s="74"/>
      <c r="D107" s="22"/>
      <c r="E107" s="23"/>
      <c r="H107" s="51"/>
    </row>
    <row r="108" spans="1:8" ht="13.5" thickBot="1" x14ac:dyDescent="0.25">
      <c r="A108" s="11" t="s">
        <v>93</v>
      </c>
      <c r="B108" s="75">
        <f>B109</f>
        <v>10000000</v>
      </c>
      <c r="C108" s="75">
        <f>C109</f>
        <v>10000000</v>
      </c>
      <c r="D108" s="14">
        <f>D109</f>
        <v>329000</v>
      </c>
      <c r="E108" s="15">
        <f>D108/C108*100</f>
        <v>3.29</v>
      </c>
      <c r="H108" s="51"/>
    </row>
    <row r="109" spans="1:8" x14ac:dyDescent="0.2">
      <c r="A109" s="19" t="s">
        <v>94</v>
      </c>
      <c r="B109" s="76">
        <v>10000000</v>
      </c>
      <c r="C109" s="76">
        <v>10000000</v>
      </c>
      <c r="D109" s="3">
        <v>329000</v>
      </c>
      <c r="E109" s="18">
        <f>D109/C109*100</f>
        <v>3.29</v>
      </c>
      <c r="H109" s="51"/>
    </row>
    <row r="110" spans="1:8" ht="13.5" thickBot="1" x14ac:dyDescent="0.25">
      <c r="A110" s="62"/>
      <c r="B110" s="77"/>
      <c r="C110" s="78"/>
      <c r="D110" s="22"/>
      <c r="E110" s="23"/>
      <c r="H110" s="51"/>
    </row>
    <row r="111" spans="1:8" ht="13.5" thickBot="1" x14ac:dyDescent="0.25">
      <c r="A111" s="11" t="s">
        <v>95</v>
      </c>
      <c r="B111" s="60">
        <f>B95+B108</f>
        <v>31907500</v>
      </c>
      <c r="C111" s="61">
        <f>C95+C108</f>
        <v>11340000</v>
      </c>
      <c r="D111" s="14">
        <f>D95+D108</f>
        <v>1669000</v>
      </c>
      <c r="E111" s="15">
        <f>D111/C111*100</f>
        <v>14.717813051146383</v>
      </c>
      <c r="H111" s="51"/>
    </row>
    <row r="112" spans="1:8" ht="13.5" thickBot="1" x14ac:dyDescent="0.25">
      <c r="A112" s="19"/>
      <c r="B112" s="79"/>
      <c r="C112" s="80"/>
      <c r="D112" s="65"/>
      <c r="E112" s="66"/>
      <c r="H112" s="51"/>
    </row>
    <row r="113" spans="1:9" ht="23.25" thickBot="1" x14ac:dyDescent="0.25">
      <c r="A113" s="11" t="s">
        <v>96</v>
      </c>
      <c r="B113" s="81">
        <f>B111+B93</f>
        <v>683874849</v>
      </c>
      <c r="C113" s="82">
        <f>C93+C111</f>
        <v>753384323</v>
      </c>
      <c r="D113" s="83">
        <f>D111+D93</f>
        <v>762437840</v>
      </c>
      <c r="E113" s="15">
        <f>D113/C113*100</f>
        <v>101.20171295361557</v>
      </c>
      <c r="H113" s="51"/>
    </row>
    <row r="114" spans="1:9" ht="13.5" thickBot="1" x14ac:dyDescent="0.25">
      <c r="A114" s="19"/>
      <c r="B114" s="20"/>
      <c r="C114" s="76"/>
      <c r="D114" s="65"/>
      <c r="E114" s="66"/>
    </row>
    <row r="115" spans="1:9" ht="13.5" thickBot="1" x14ac:dyDescent="0.25">
      <c r="A115" s="84" t="s">
        <v>97</v>
      </c>
      <c r="B115" s="60">
        <f>B116+B117</f>
        <v>105000000</v>
      </c>
      <c r="C115" s="60">
        <f>C116+C117+C118</f>
        <v>124802609</v>
      </c>
      <c r="D115" s="14">
        <f>SUM(D116:D118)</f>
        <v>49802609</v>
      </c>
      <c r="E115" s="15">
        <f>D115/C115*100</f>
        <v>39.905102464644784</v>
      </c>
    </row>
    <row r="116" spans="1:9" x14ac:dyDescent="0.2">
      <c r="A116" s="85" t="s">
        <v>98</v>
      </c>
      <c r="B116" s="86">
        <v>65000000</v>
      </c>
      <c r="C116" s="86">
        <f>65000000+8500000</f>
        <v>73500000</v>
      </c>
      <c r="D116" s="3">
        <v>38500000</v>
      </c>
      <c r="E116" s="18">
        <f>D116/C116*100</f>
        <v>52.380952380952387</v>
      </c>
      <c r="F116" s="16"/>
    </row>
    <row r="117" spans="1:9" x14ac:dyDescent="0.2">
      <c r="A117" s="85" t="s">
        <v>99</v>
      </c>
      <c r="B117" s="86">
        <v>40000000</v>
      </c>
      <c r="C117" s="86">
        <v>40000000</v>
      </c>
      <c r="D117" s="3">
        <v>0</v>
      </c>
      <c r="E117" s="18">
        <f>D117/C117*100</f>
        <v>0</v>
      </c>
    </row>
    <row r="118" spans="1:9" x14ac:dyDescent="0.2">
      <c r="A118" s="85" t="s">
        <v>100</v>
      </c>
      <c r="B118" s="87"/>
      <c r="C118" s="86">
        <v>11302609</v>
      </c>
      <c r="D118" s="86">
        <v>11302609</v>
      </c>
      <c r="E118" s="18">
        <f>D118/C118*100</f>
        <v>100</v>
      </c>
    </row>
    <row r="119" spans="1:9" ht="13.5" thickBot="1" x14ac:dyDescent="0.25">
      <c r="A119" s="88"/>
      <c r="B119" s="73"/>
      <c r="C119" s="74"/>
      <c r="D119" s="89"/>
      <c r="E119" s="23"/>
    </row>
    <row r="120" spans="1:9" ht="13.5" thickBot="1" x14ac:dyDescent="0.25">
      <c r="A120" s="90" t="s">
        <v>101</v>
      </c>
      <c r="B120" s="91">
        <f>SUM(B121:B124)</f>
        <v>156396900</v>
      </c>
      <c r="C120" s="91">
        <f>SUM(C121:C124)</f>
        <v>156396900</v>
      </c>
      <c r="D120" s="92">
        <f>SUM(D121:D124)</f>
        <v>156396900</v>
      </c>
      <c r="E120" s="15">
        <f>D120/C120*100</f>
        <v>100</v>
      </c>
    </row>
    <row r="121" spans="1:9" x14ac:dyDescent="0.2">
      <c r="A121" s="17" t="s">
        <v>7</v>
      </c>
      <c r="B121" s="76">
        <v>148168044</v>
      </c>
      <c r="C121" s="76">
        <v>148168044</v>
      </c>
      <c r="D121" s="76">
        <v>148168044</v>
      </c>
      <c r="E121" s="18">
        <f>D121/C121*100</f>
        <v>100</v>
      </c>
    </row>
    <row r="122" spans="1:9" x14ac:dyDescent="0.2">
      <c r="A122" s="19" t="s">
        <v>8</v>
      </c>
      <c r="B122" s="50">
        <v>3767857</v>
      </c>
      <c r="C122" s="50">
        <v>3767857</v>
      </c>
      <c r="D122" s="50">
        <v>3767857</v>
      </c>
      <c r="E122" s="18">
        <f>D122/C122*100</f>
        <v>100</v>
      </c>
      <c r="I122" s="51"/>
    </row>
    <row r="123" spans="1:9" x14ac:dyDescent="0.2">
      <c r="A123" s="19" t="s">
        <v>9</v>
      </c>
      <c r="B123" s="76">
        <v>1228331</v>
      </c>
      <c r="C123" s="76">
        <v>1228331</v>
      </c>
      <c r="D123" s="76">
        <v>1228331</v>
      </c>
      <c r="E123" s="18">
        <f>D123/C123*100</f>
        <v>100</v>
      </c>
      <c r="I123" s="51"/>
    </row>
    <row r="124" spans="1:9" x14ac:dyDescent="0.2">
      <c r="A124" s="19" t="s">
        <v>10</v>
      </c>
      <c r="B124" s="76">
        <v>3232668</v>
      </c>
      <c r="C124" s="76">
        <v>3232668</v>
      </c>
      <c r="D124" s="76">
        <v>3232668</v>
      </c>
      <c r="E124" s="18">
        <f>D124/C124*100</f>
        <v>100</v>
      </c>
      <c r="I124" s="51"/>
    </row>
    <row r="125" spans="1:9" ht="13.5" thickBot="1" x14ac:dyDescent="0.25">
      <c r="A125" s="19"/>
      <c r="B125" s="20"/>
      <c r="D125" s="93"/>
      <c r="E125" s="23"/>
      <c r="H125" s="51"/>
      <c r="I125" s="51"/>
    </row>
    <row r="126" spans="1:9" ht="13.5" thickBot="1" x14ac:dyDescent="0.25">
      <c r="A126" s="11" t="s">
        <v>102</v>
      </c>
      <c r="B126" s="94">
        <f>B113+B115+B120</f>
        <v>945271749</v>
      </c>
      <c r="C126" s="94">
        <f>C113+C115+C120</f>
        <v>1034583832</v>
      </c>
      <c r="D126" s="12">
        <f>D113+D115+D120</f>
        <v>968637349</v>
      </c>
      <c r="E126" s="15">
        <f>D126/C126*100</f>
        <v>93.625796096917938</v>
      </c>
      <c r="H126" s="51"/>
      <c r="I126" s="51"/>
    </row>
    <row r="127" spans="1:9" hidden="1" x14ac:dyDescent="0.2">
      <c r="A127" s="62"/>
      <c r="B127" s="95"/>
      <c r="C127" s="69">
        <f>C126-[1]kiadások!C91</f>
        <v>0</v>
      </c>
      <c r="D127" s="54"/>
      <c r="H127" s="51"/>
      <c r="I127" s="51"/>
    </row>
    <row r="128" spans="1:9" hidden="1" x14ac:dyDescent="0.2">
      <c r="A128" s="96"/>
      <c r="B128" s="2"/>
      <c r="C128" s="3">
        <f>[1]kiadások!C110+[1]kiadások!C120</f>
        <v>0</v>
      </c>
      <c r="H128" s="51"/>
      <c r="I128" s="51"/>
    </row>
    <row r="129" spans="1:9" hidden="1" x14ac:dyDescent="0.2">
      <c r="A129" s="96"/>
      <c r="B129" s="2"/>
      <c r="H129" s="51"/>
      <c r="I129" s="51"/>
    </row>
    <row r="130" spans="1:9" hidden="1" x14ac:dyDescent="0.2">
      <c r="A130" s="96"/>
      <c r="B130" s="2"/>
      <c r="C130" s="3" t="e">
        <f>C8+C9+C10+C11+C16+C17+C18+C20+C21+C23+C24+C25+C26+C36+C37+C38+C39+C40+C44+C45+C46+C47+C48+C49+C53+C56+C57+C58+C59+C60+C61+C62+C63+C68+C69+C70+C73+C89+C91+C98+C121+C122+C123+C124+C75+C76+#REF!</f>
        <v>#REF!</v>
      </c>
      <c r="H130" s="51"/>
      <c r="I130" s="51"/>
    </row>
    <row r="131" spans="1:9" hidden="1" x14ac:dyDescent="0.2">
      <c r="A131" s="96"/>
      <c r="B131" s="2"/>
      <c r="C131" s="3" t="e">
        <f>C126-C130</f>
        <v>#REF!</v>
      </c>
      <c r="H131" s="51"/>
      <c r="I131" s="51"/>
    </row>
    <row r="132" spans="1:9" hidden="1" x14ac:dyDescent="0.2">
      <c r="A132" s="97"/>
      <c r="B132" s="98"/>
      <c r="C132" s="99"/>
      <c r="H132" s="51"/>
      <c r="I132" s="51"/>
    </row>
    <row r="133" spans="1:9" hidden="1" x14ac:dyDescent="0.2">
      <c r="A133" s="100" t="s">
        <v>103</v>
      </c>
      <c r="B133" s="101"/>
      <c r="H133" s="51"/>
      <c r="I133" s="51"/>
    </row>
    <row r="134" spans="1:9" hidden="1" x14ac:dyDescent="0.2">
      <c r="A134" s="96"/>
      <c r="B134" s="2"/>
      <c r="C134" s="3">
        <v>-18621511</v>
      </c>
      <c r="H134" s="51"/>
      <c r="I134" s="51"/>
    </row>
    <row r="135" spans="1:9" hidden="1" x14ac:dyDescent="0.2">
      <c r="A135" s="96"/>
      <c r="B135" s="2"/>
      <c r="C135" s="3">
        <f>C128-C134</f>
        <v>18621511</v>
      </c>
      <c r="H135" s="51"/>
      <c r="I135" s="51"/>
    </row>
    <row r="136" spans="1:9" ht="23.25" x14ac:dyDescent="0.35">
      <c r="A136" s="96"/>
      <c r="B136" s="102"/>
      <c r="C136" s="102"/>
      <c r="D136" s="103"/>
      <c r="E136" s="16"/>
      <c r="H136" s="51"/>
      <c r="I136" s="51"/>
    </row>
    <row r="137" spans="1:9" x14ac:dyDescent="0.2">
      <c r="A137" s="104"/>
      <c r="B137" s="105"/>
      <c r="C137" s="106"/>
      <c r="F137" s="16"/>
      <c r="H137" s="54"/>
      <c r="I137" s="51"/>
    </row>
    <row r="138" spans="1:9" ht="23.25" hidden="1" thickBot="1" x14ac:dyDescent="0.25">
      <c r="A138" s="107" t="s">
        <v>104</v>
      </c>
      <c r="B138" s="108"/>
      <c r="C138" s="109">
        <f>C126-[1]kiadások!C91</f>
        <v>0</v>
      </c>
      <c r="I138" s="51"/>
    </row>
    <row r="139" spans="1:9" x14ac:dyDescent="0.2">
      <c r="A139" s="96"/>
      <c r="B139" s="2"/>
      <c r="H139" s="16"/>
      <c r="I139" s="51"/>
    </row>
    <row r="140" spans="1:9" x14ac:dyDescent="0.2">
      <c r="A140" s="96"/>
      <c r="B140" s="2"/>
      <c r="I140" s="51"/>
    </row>
    <row r="141" spans="1:9" x14ac:dyDescent="0.2">
      <c r="A141" s="96"/>
      <c r="B141" s="2"/>
    </row>
    <row r="142" spans="1:9" x14ac:dyDescent="0.2">
      <c r="A142" s="96"/>
      <c r="B142" s="2"/>
    </row>
    <row r="143" spans="1:9" x14ac:dyDescent="0.2">
      <c r="A143" s="96"/>
      <c r="B143" s="2"/>
    </row>
    <row r="144" spans="1:9" x14ac:dyDescent="0.2">
      <c r="A144" s="96"/>
      <c r="B144" s="2"/>
    </row>
    <row r="145" spans="1:2" x14ac:dyDescent="0.2">
      <c r="A145" s="96"/>
      <c r="B145" s="2"/>
    </row>
    <row r="146" spans="1:2" x14ac:dyDescent="0.2">
      <c r="A146" s="96"/>
      <c r="B146" s="2"/>
    </row>
    <row r="147" spans="1:2" x14ac:dyDescent="0.2">
      <c r="A147" s="96"/>
      <c r="B147" s="2"/>
    </row>
    <row r="148" spans="1:2" x14ac:dyDescent="0.2">
      <c r="A148" s="96"/>
      <c r="B148" s="2"/>
    </row>
    <row r="149" spans="1:2" x14ac:dyDescent="0.2">
      <c r="A149" s="96"/>
      <c r="B149" s="2"/>
    </row>
    <row r="150" spans="1:2" x14ac:dyDescent="0.2">
      <c r="A150" s="96"/>
      <c r="B150" s="2"/>
    </row>
    <row r="151" spans="1:2" x14ac:dyDescent="0.2">
      <c r="A151" s="96"/>
      <c r="B151" s="2"/>
    </row>
    <row r="152" spans="1:2" x14ac:dyDescent="0.2">
      <c r="A152" s="96"/>
      <c r="B152" s="2"/>
    </row>
    <row r="153" spans="1:2" x14ac:dyDescent="0.2">
      <c r="A153" s="96"/>
      <c r="B153" s="2"/>
    </row>
    <row r="154" spans="1:2" x14ac:dyDescent="0.2">
      <c r="A154" s="96"/>
      <c r="B154" s="2"/>
    </row>
    <row r="155" spans="1:2" x14ac:dyDescent="0.2">
      <c r="A155" s="96"/>
      <c r="B155" s="2"/>
    </row>
    <row r="156" spans="1:2" x14ac:dyDescent="0.2">
      <c r="A156" s="96"/>
      <c r="B156" s="2"/>
    </row>
    <row r="157" spans="1:2" x14ac:dyDescent="0.2">
      <c r="A157" s="96"/>
      <c r="B157" s="2"/>
    </row>
    <row r="158" spans="1:2" x14ac:dyDescent="0.2">
      <c r="A158" s="96"/>
      <c r="B158" s="2"/>
    </row>
    <row r="159" spans="1:2" x14ac:dyDescent="0.2">
      <c r="A159" s="96"/>
      <c r="B159" s="2"/>
    </row>
    <row r="160" spans="1:2" x14ac:dyDescent="0.2">
      <c r="A160" s="96"/>
      <c r="B160" s="2"/>
    </row>
    <row r="161" spans="1:2" x14ac:dyDescent="0.2">
      <c r="A161" s="96"/>
      <c r="B161" s="2"/>
    </row>
    <row r="162" spans="1:2" x14ac:dyDescent="0.2">
      <c r="A162" s="96"/>
      <c r="B162" s="2"/>
    </row>
    <row r="163" spans="1:2" x14ac:dyDescent="0.2">
      <c r="A163" s="96"/>
      <c r="B163" s="2"/>
    </row>
    <row r="164" spans="1:2" x14ac:dyDescent="0.2">
      <c r="A164" s="96"/>
      <c r="B164" s="2"/>
    </row>
    <row r="165" spans="1:2" x14ac:dyDescent="0.2">
      <c r="A165" s="96"/>
      <c r="B165" s="2"/>
    </row>
    <row r="166" spans="1:2" x14ac:dyDescent="0.2">
      <c r="A166" s="96"/>
      <c r="B166" s="2"/>
    </row>
    <row r="167" spans="1:2" x14ac:dyDescent="0.2">
      <c r="A167" s="96"/>
      <c r="B167" s="2"/>
    </row>
    <row r="168" spans="1:2" x14ac:dyDescent="0.2">
      <c r="A168" s="96"/>
      <c r="B168" s="2"/>
    </row>
    <row r="169" spans="1:2" x14ac:dyDescent="0.2">
      <c r="A169" s="96"/>
      <c r="B169" s="2"/>
    </row>
    <row r="170" spans="1:2" x14ac:dyDescent="0.2">
      <c r="A170" s="96"/>
      <c r="B170" s="2"/>
    </row>
    <row r="171" spans="1:2" x14ac:dyDescent="0.2">
      <c r="A171" s="96"/>
      <c r="B171" s="2"/>
    </row>
    <row r="172" spans="1:2" x14ac:dyDescent="0.2">
      <c r="A172" s="96"/>
      <c r="B172" s="2"/>
    </row>
    <row r="173" spans="1:2" x14ac:dyDescent="0.2">
      <c r="A173" s="96"/>
      <c r="B173" s="2"/>
    </row>
    <row r="174" spans="1:2" x14ac:dyDescent="0.2">
      <c r="A174" s="96"/>
      <c r="B174" s="2"/>
    </row>
    <row r="175" spans="1:2" x14ac:dyDescent="0.2">
      <c r="A175" s="96"/>
      <c r="B175" s="2"/>
    </row>
    <row r="176" spans="1:2" x14ac:dyDescent="0.2">
      <c r="A176" s="96"/>
      <c r="B176" s="2"/>
    </row>
    <row r="177" spans="1:2" x14ac:dyDescent="0.2">
      <c r="A177" s="96"/>
      <c r="B177" s="2"/>
    </row>
    <row r="178" spans="1:2" x14ac:dyDescent="0.2">
      <c r="A178" s="96"/>
      <c r="B178" s="2"/>
    </row>
    <row r="179" spans="1:2" x14ac:dyDescent="0.2">
      <c r="A179" s="96"/>
      <c r="B179" s="2"/>
    </row>
    <row r="180" spans="1:2" x14ac:dyDescent="0.2">
      <c r="A180" s="96"/>
      <c r="B180" s="2"/>
    </row>
    <row r="181" spans="1:2" x14ac:dyDescent="0.2">
      <c r="A181" s="96"/>
      <c r="B181" s="2"/>
    </row>
    <row r="182" spans="1:2" x14ac:dyDescent="0.2">
      <c r="A182" s="96"/>
      <c r="B182" s="2"/>
    </row>
    <row r="183" spans="1:2" x14ac:dyDescent="0.2">
      <c r="A183" s="96"/>
      <c r="B183" s="2"/>
    </row>
    <row r="184" spans="1:2" x14ac:dyDescent="0.2">
      <c r="A184" s="96"/>
      <c r="B184" s="2"/>
    </row>
    <row r="185" spans="1:2" x14ac:dyDescent="0.2">
      <c r="A185" s="96"/>
      <c r="B185" s="2"/>
    </row>
    <row r="186" spans="1:2" x14ac:dyDescent="0.2">
      <c r="A186" s="96"/>
      <c r="B186" s="2"/>
    </row>
    <row r="187" spans="1:2" x14ac:dyDescent="0.2">
      <c r="A187" s="96"/>
      <c r="B187" s="2"/>
    </row>
    <row r="188" spans="1:2" x14ac:dyDescent="0.2">
      <c r="A188" s="96"/>
      <c r="B188" s="2"/>
    </row>
    <row r="189" spans="1:2" x14ac:dyDescent="0.2">
      <c r="A189" s="96"/>
      <c r="B189" s="2"/>
    </row>
    <row r="190" spans="1:2" x14ac:dyDescent="0.2">
      <c r="A190" s="96"/>
      <c r="B190" s="2"/>
    </row>
    <row r="191" spans="1:2" x14ac:dyDescent="0.2">
      <c r="A191" s="96"/>
      <c r="B191" s="2"/>
    </row>
    <row r="192" spans="1:2" x14ac:dyDescent="0.2">
      <c r="A192" s="96"/>
      <c r="B192" s="2"/>
    </row>
    <row r="193" spans="1:2" x14ac:dyDescent="0.2">
      <c r="A193" s="96"/>
      <c r="B193" s="2"/>
    </row>
    <row r="194" spans="1:2" x14ac:dyDescent="0.2">
      <c r="A194" s="96"/>
      <c r="B194" s="2"/>
    </row>
    <row r="195" spans="1:2" x14ac:dyDescent="0.2">
      <c r="A195" s="96"/>
      <c r="B195" s="2"/>
    </row>
    <row r="196" spans="1:2" x14ac:dyDescent="0.2">
      <c r="A196" s="96"/>
      <c r="B196" s="2"/>
    </row>
    <row r="197" spans="1:2" x14ac:dyDescent="0.2">
      <c r="A197" s="96"/>
      <c r="B197" s="2"/>
    </row>
    <row r="198" spans="1:2" x14ac:dyDescent="0.2">
      <c r="A198" s="96"/>
      <c r="B198" s="2"/>
    </row>
    <row r="199" spans="1:2" x14ac:dyDescent="0.2">
      <c r="A199" s="96"/>
      <c r="B199" s="2"/>
    </row>
    <row r="200" spans="1:2" x14ac:dyDescent="0.2">
      <c r="A200" s="96"/>
      <c r="B200" s="2"/>
    </row>
    <row r="201" spans="1:2" x14ac:dyDescent="0.2">
      <c r="A201" s="96"/>
      <c r="B201" s="2"/>
    </row>
    <row r="202" spans="1:2" x14ac:dyDescent="0.2">
      <c r="A202" s="96"/>
      <c r="B202" s="2"/>
    </row>
    <row r="203" spans="1:2" x14ac:dyDescent="0.2">
      <c r="A203" s="96"/>
      <c r="B203" s="2"/>
    </row>
    <row r="204" spans="1:2" x14ac:dyDescent="0.2">
      <c r="A204" s="96"/>
      <c r="B204" s="2"/>
    </row>
    <row r="205" spans="1:2" x14ac:dyDescent="0.2">
      <c r="A205" s="96"/>
      <c r="B205" s="2"/>
    </row>
    <row r="206" spans="1:2" x14ac:dyDescent="0.2">
      <c r="A206" s="96"/>
      <c r="B206" s="2"/>
    </row>
    <row r="207" spans="1:2" x14ac:dyDescent="0.2">
      <c r="A207" s="96"/>
      <c r="B207" s="2"/>
    </row>
    <row r="208" spans="1:2" x14ac:dyDescent="0.2">
      <c r="A208" s="96"/>
      <c r="B208" s="2"/>
    </row>
    <row r="209" spans="1:2" x14ac:dyDescent="0.2">
      <c r="A209" s="96"/>
      <c r="B209" s="2"/>
    </row>
    <row r="210" spans="1:2" x14ac:dyDescent="0.2">
      <c r="A210" s="96"/>
      <c r="B210" s="2"/>
    </row>
    <row r="211" spans="1:2" x14ac:dyDescent="0.2">
      <c r="A211" s="96"/>
      <c r="B211" s="2"/>
    </row>
    <row r="212" spans="1:2" x14ac:dyDescent="0.2">
      <c r="A212" s="96"/>
      <c r="B212" s="2"/>
    </row>
    <row r="213" spans="1:2" x14ac:dyDescent="0.2">
      <c r="A213" s="96"/>
      <c r="B213" s="2"/>
    </row>
    <row r="214" spans="1:2" x14ac:dyDescent="0.2">
      <c r="A214" s="96"/>
      <c r="B214" s="2"/>
    </row>
    <row r="215" spans="1:2" x14ac:dyDescent="0.2">
      <c r="A215" s="96"/>
      <c r="B215" s="2"/>
    </row>
    <row r="216" spans="1:2" x14ac:dyDescent="0.2">
      <c r="A216" s="96"/>
      <c r="B216" s="2"/>
    </row>
    <row r="217" spans="1:2" x14ac:dyDescent="0.2">
      <c r="A217" s="96"/>
      <c r="B217" s="2"/>
    </row>
    <row r="218" spans="1:2" x14ac:dyDescent="0.2">
      <c r="A218" s="96"/>
      <c r="B218" s="2"/>
    </row>
    <row r="219" spans="1:2" x14ac:dyDescent="0.2">
      <c r="A219" s="96"/>
      <c r="B219" s="2"/>
    </row>
    <row r="220" spans="1:2" x14ac:dyDescent="0.2">
      <c r="A220" s="96"/>
      <c r="B220" s="2"/>
    </row>
    <row r="221" spans="1:2" x14ac:dyDescent="0.2">
      <c r="A221" s="96"/>
      <c r="B221" s="2"/>
    </row>
    <row r="222" spans="1:2" x14ac:dyDescent="0.2">
      <c r="A222" s="96"/>
      <c r="B222" s="2"/>
    </row>
    <row r="223" spans="1:2" x14ac:dyDescent="0.2">
      <c r="A223" s="96"/>
      <c r="B223" s="2"/>
    </row>
    <row r="224" spans="1:2" x14ac:dyDescent="0.2">
      <c r="A224" s="96"/>
      <c r="B224" s="2"/>
    </row>
    <row r="225" spans="1:2" x14ac:dyDescent="0.2">
      <c r="A225" s="96"/>
      <c r="B225" s="2"/>
    </row>
    <row r="226" spans="1:2" x14ac:dyDescent="0.2">
      <c r="A226" s="96"/>
      <c r="B226" s="2"/>
    </row>
    <row r="227" spans="1:2" x14ac:dyDescent="0.2">
      <c r="A227" s="96"/>
      <c r="B227" s="2"/>
    </row>
    <row r="228" spans="1:2" x14ac:dyDescent="0.2">
      <c r="A228" s="96"/>
      <c r="B228" s="2"/>
    </row>
    <row r="229" spans="1:2" x14ac:dyDescent="0.2">
      <c r="A229" s="96"/>
      <c r="B229" s="2"/>
    </row>
    <row r="230" spans="1:2" x14ac:dyDescent="0.2">
      <c r="A230" s="96"/>
      <c r="B230" s="2"/>
    </row>
    <row r="231" spans="1:2" x14ac:dyDescent="0.2">
      <c r="A231" s="96"/>
      <c r="B231" s="2"/>
    </row>
    <row r="232" spans="1:2" x14ac:dyDescent="0.2">
      <c r="A232" s="96"/>
      <c r="B232" s="2"/>
    </row>
    <row r="233" spans="1:2" x14ac:dyDescent="0.2">
      <c r="A233" s="96"/>
      <c r="B233" s="2"/>
    </row>
    <row r="234" spans="1:2" x14ac:dyDescent="0.2">
      <c r="A234" s="96"/>
      <c r="B234" s="2"/>
    </row>
    <row r="235" spans="1:2" x14ac:dyDescent="0.2">
      <c r="A235" s="96"/>
      <c r="B235" s="2"/>
    </row>
    <row r="236" spans="1:2" x14ac:dyDescent="0.2">
      <c r="A236" s="96"/>
      <c r="B236" s="2"/>
    </row>
    <row r="237" spans="1:2" x14ac:dyDescent="0.2">
      <c r="A237" s="96"/>
      <c r="B237" s="2"/>
    </row>
    <row r="238" spans="1:2" x14ac:dyDescent="0.2">
      <c r="A238" s="96"/>
      <c r="B238" s="2"/>
    </row>
    <row r="239" spans="1:2" x14ac:dyDescent="0.2">
      <c r="A239" s="96"/>
      <c r="B239" s="2"/>
    </row>
    <row r="240" spans="1:2" x14ac:dyDescent="0.2">
      <c r="A240" s="96"/>
      <c r="B240" s="2"/>
    </row>
    <row r="241" spans="1:2" x14ac:dyDescent="0.2">
      <c r="A241" s="96"/>
      <c r="B241" s="2"/>
    </row>
    <row r="242" spans="1:2" x14ac:dyDescent="0.2">
      <c r="A242" s="96"/>
      <c r="B242" s="2"/>
    </row>
    <row r="243" spans="1:2" x14ac:dyDescent="0.2">
      <c r="A243" s="96"/>
      <c r="B243" s="2"/>
    </row>
    <row r="244" spans="1:2" x14ac:dyDescent="0.2">
      <c r="A244" s="96"/>
      <c r="B244" s="2"/>
    </row>
    <row r="245" spans="1:2" x14ac:dyDescent="0.2">
      <c r="A245" s="96"/>
      <c r="B245" s="2"/>
    </row>
    <row r="246" spans="1:2" x14ac:dyDescent="0.2">
      <c r="A246" s="96"/>
      <c r="B246" s="2"/>
    </row>
    <row r="247" spans="1:2" x14ac:dyDescent="0.2">
      <c r="A247" s="96"/>
      <c r="B247" s="2"/>
    </row>
    <row r="248" spans="1:2" x14ac:dyDescent="0.2">
      <c r="A248" s="96"/>
      <c r="B248" s="2"/>
    </row>
    <row r="249" spans="1:2" x14ac:dyDescent="0.2">
      <c r="A249" s="2"/>
      <c r="B249" s="2"/>
    </row>
    <row r="250" spans="1:2" x14ac:dyDescent="0.2">
      <c r="A250" s="2"/>
      <c r="B250" s="2"/>
    </row>
    <row r="251" spans="1:2" x14ac:dyDescent="0.2">
      <c r="A251" s="2"/>
      <c r="B251" s="2"/>
    </row>
    <row r="252" spans="1:2" x14ac:dyDescent="0.2">
      <c r="A252" s="2"/>
      <c r="B252" s="2"/>
    </row>
    <row r="253" spans="1:2" x14ac:dyDescent="0.2">
      <c r="A253" s="2"/>
      <c r="B253" s="2"/>
    </row>
    <row r="254" spans="1:2" x14ac:dyDescent="0.2">
      <c r="A254" s="2"/>
      <c r="B254" s="2"/>
    </row>
    <row r="255" spans="1:2" x14ac:dyDescent="0.2">
      <c r="A255" s="2"/>
      <c r="B255" s="2"/>
    </row>
    <row r="256" spans="1:2" x14ac:dyDescent="0.2">
      <c r="A256" s="2"/>
      <c r="B256" s="2"/>
    </row>
    <row r="257" spans="1:2" x14ac:dyDescent="0.2">
      <c r="A257" s="2"/>
      <c r="B257" s="2"/>
    </row>
    <row r="258" spans="1:2" x14ac:dyDescent="0.2">
      <c r="A258" s="2"/>
      <c r="B258" s="2"/>
    </row>
    <row r="259" spans="1:2" x14ac:dyDescent="0.2">
      <c r="A259" s="2"/>
      <c r="B259" s="2"/>
    </row>
    <row r="260" spans="1:2" x14ac:dyDescent="0.2">
      <c r="A260" s="2"/>
      <c r="B260" s="2"/>
    </row>
    <row r="261" spans="1:2" x14ac:dyDescent="0.2">
      <c r="A261" s="2"/>
      <c r="B261" s="2"/>
    </row>
    <row r="262" spans="1:2" x14ac:dyDescent="0.2">
      <c r="A262" s="2"/>
      <c r="B262" s="2"/>
    </row>
    <row r="263" spans="1:2" x14ac:dyDescent="0.2">
      <c r="A263" s="2"/>
      <c r="B263" s="2"/>
    </row>
    <row r="264" spans="1:2" x14ac:dyDescent="0.2">
      <c r="A264" s="2"/>
      <c r="B264" s="2"/>
    </row>
    <row r="265" spans="1:2" x14ac:dyDescent="0.2">
      <c r="A265" s="2"/>
      <c r="B265" s="2"/>
    </row>
    <row r="266" spans="1:2" x14ac:dyDescent="0.2">
      <c r="A266" s="2"/>
      <c r="B266" s="2"/>
    </row>
    <row r="267" spans="1:2" x14ac:dyDescent="0.2">
      <c r="A267" s="2"/>
      <c r="B267" s="2"/>
    </row>
    <row r="268" spans="1:2" x14ac:dyDescent="0.2">
      <c r="A268" s="2"/>
      <c r="B268" s="2"/>
    </row>
    <row r="269" spans="1:2" x14ac:dyDescent="0.2">
      <c r="A269" s="2"/>
      <c r="B269" s="2"/>
    </row>
    <row r="270" spans="1:2" x14ac:dyDescent="0.2">
      <c r="A270" s="2"/>
      <c r="B270" s="2"/>
    </row>
    <row r="271" spans="1:2" x14ac:dyDescent="0.2">
      <c r="A271" s="2"/>
      <c r="B271" s="2"/>
    </row>
    <row r="272" spans="1:2" x14ac:dyDescent="0.2">
      <c r="A272" s="2"/>
      <c r="B272" s="2"/>
    </row>
    <row r="273" spans="1:2" x14ac:dyDescent="0.2">
      <c r="A273" s="2"/>
      <c r="B273" s="2"/>
    </row>
    <row r="274" spans="1:2" x14ac:dyDescent="0.2">
      <c r="A274" s="2"/>
      <c r="B274" s="2"/>
    </row>
    <row r="275" spans="1:2" x14ac:dyDescent="0.2">
      <c r="A275" s="2"/>
      <c r="B275" s="2"/>
    </row>
    <row r="276" spans="1:2" x14ac:dyDescent="0.2">
      <c r="A276" s="2"/>
      <c r="B276" s="2"/>
    </row>
    <row r="277" spans="1:2" x14ac:dyDescent="0.2">
      <c r="A277" s="2"/>
      <c r="B277" s="2"/>
    </row>
    <row r="278" spans="1:2" x14ac:dyDescent="0.2">
      <c r="A278" s="2"/>
      <c r="B278" s="2"/>
    </row>
    <row r="279" spans="1:2" x14ac:dyDescent="0.2">
      <c r="A279" s="2"/>
      <c r="B279" s="2"/>
    </row>
    <row r="280" spans="1:2" x14ac:dyDescent="0.2">
      <c r="A280" s="2"/>
      <c r="B280" s="2"/>
    </row>
    <row r="281" spans="1:2" x14ac:dyDescent="0.2">
      <c r="A281" s="2"/>
      <c r="B281" s="2"/>
    </row>
    <row r="282" spans="1:2" x14ac:dyDescent="0.2">
      <c r="A282" s="2"/>
      <c r="B282" s="2"/>
    </row>
    <row r="283" spans="1:2" x14ac:dyDescent="0.2">
      <c r="A283" s="2"/>
      <c r="B283" s="2"/>
    </row>
    <row r="284" spans="1:2" x14ac:dyDescent="0.2">
      <c r="A284" s="2"/>
      <c r="B284" s="2"/>
    </row>
    <row r="285" spans="1:2" x14ac:dyDescent="0.2">
      <c r="A285" s="2"/>
      <c r="B285" s="2"/>
    </row>
    <row r="286" spans="1:2" x14ac:dyDescent="0.2">
      <c r="A286" s="2"/>
      <c r="B286" s="2"/>
    </row>
    <row r="287" spans="1:2" x14ac:dyDescent="0.2">
      <c r="A287" s="2"/>
      <c r="B287" s="2"/>
    </row>
    <row r="288" spans="1:2" x14ac:dyDescent="0.2">
      <c r="A288" s="2"/>
      <c r="B288" s="2"/>
    </row>
    <row r="289" spans="1:2" x14ac:dyDescent="0.2">
      <c r="A289" s="2"/>
      <c r="B289" s="2"/>
    </row>
    <row r="290" spans="1:2" x14ac:dyDescent="0.2">
      <c r="A290" s="2"/>
      <c r="B290" s="2"/>
    </row>
    <row r="291" spans="1:2" x14ac:dyDescent="0.2">
      <c r="A291" s="2"/>
      <c r="B291" s="2"/>
    </row>
    <row r="292" spans="1:2" x14ac:dyDescent="0.2">
      <c r="A292" s="2"/>
      <c r="B292" s="2"/>
    </row>
    <row r="293" spans="1:2" x14ac:dyDescent="0.2">
      <c r="A293" s="2"/>
      <c r="B293" s="2"/>
    </row>
    <row r="294" spans="1:2" x14ac:dyDescent="0.2">
      <c r="A294" s="2"/>
      <c r="B294" s="2"/>
    </row>
    <row r="295" spans="1:2" x14ac:dyDescent="0.2">
      <c r="A295" s="2"/>
      <c r="B295" s="2"/>
    </row>
    <row r="296" spans="1:2" x14ac:dyDescent="0.2">
      <c r="A296" s="2"/>
      <c r="B296" s="2"/>
    </row>
    <row r="297" spans="1:2" x14ac:dyDescent="0.2">
      <c r="A297" s="2"/>
      <c r="B297" s="2"/>
    </row>
    <row r="298" spans="1:2" x14ac:dyDescent="0.2">
      <c r="A298" s="2"/>
      <c r="B298" s="2"/>
    </row>
    <row r="299" spans="1:2" x14ac:dyDescent="0.2">
      <c r="A299" s="2"/>
      <c r="B299" s="2"/>
    </row>
    <row r="300" spans="1:2" x14ac:dyDescent="0.2">
      <c r="A300" s="2"/>
      <c r="B300" s="2"/>
    </row>
    <row r="301" spans="1:2" x14ac:dyDescent="0.2">
      <c r="A301" s="2"/>
      <c r="B301" s="2"/>
    </row>
    <row r="302" spans="1:2" x14ac:dyDescent="0.2">
      <c r="A302" s="2"/>
      <c r="B302" s="2"/>
    </row>
    <row r="303" spans="1:2" x14ac:dyDescent="0.2">
      <c r="A303" s="2"/>
      <c r="B303" s="2"/>
    </row>
    <row r="304" spans="1:2" x14ac:dyDescent="0.2">
      <c r="A304" s="2"/>
      <c r="B304" s="2"/>
    </row>
    <row r="305" spans="1:2" x14ac:dyDescent="0.2">
      <c r="A305" s="2"/>
      <c r="B305" s="2"/>
    </row>
    <row r="306" spans="1:2" x14ac:dyDescent="0.2">
      <c r="A306" s="2"/>
      <c r="B306" s="2"/>
    </row>
  </sheetData>
  <mergeCells count="2">
    <mergeCell ref="A1:E1"/>
    <mergeCell ref="A3:E3"/>
  </mergeCells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2019-04-11T13:20:19Z</dcterms:created>
  <dcterms:modified xsi:type="dcterms:W3CDTF">2019-04-11T13:21:02Z</dcterms:modified>
</cp:coreProperties>
</file>