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C29" i="1"/>
  <c r="F29" i="1" s="1"/>
  <c r="F28" i="1"/>
  <c r="E28" i="1"/>
  <c r="F27" i="1"/>
  <c r="E27" i="1"/>
  <c r="E26" i="1"/>
  <c r="C26" i="1"/>
  <c r="F26" i="1" s="1"/>
  <c r="E25" i="1"/>
  <c r="F25" i="1" s="1"/>
  <c r="E24" i="1"/>
  <c r="C24" i="1"/>
  <c r="F24" i="1" s="1"/>
  <c r="E23" i="1"/>
  <c r="C23" i="1"/>
  <c r="C20" i="1" s="1"/>
  <c r="F20" i="1" s="1"/>
  <c r="E22" i="1"/>
  <c r="F22" i="1" s="1"/>
  <c r="E21" i="1"/>
  <c r="F21" i="1" s="1"/>
  <c r="E20" i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F37" i="1" l="1"/>
  <c r="C42" i="1"/>
  <c r="F42" i="1" s="1"/>
  <c r="C58" i="1"/>
  <c r="F58" i="1" s="1"/>
  <c r="F46" i="1"/>
  <c r="F8" i="1"/>
  <c r="F23" i="1"/>
  <c r="F47" i="1"/>
  <c r="F53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<sst xmlns="http://schemas.openxmlformats.org/spreadsheetml/2006/main" count="116" uniqueCount="102">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</sst>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166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9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9" xfId="0" applyFont="1" applyBorder="1" applyAlignment="1" applyProtection="1">
      <alignment horizontal="left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  <xf numFmtId="0" fontId="25" fillId="0" borderId="10" xfId="0" applyFont="1" applyFill="1" applyBorder="1" applyAlignment="1" applyProtection="1">
      <alignment horizontal="left" vertical="center" wrapText="1"/>
    </xf>
    <xf numFmtId="0" fontId="25" fillId="0" borderId="11" xfId="0" applyFont="1" applyFill="1" applyBorder="1" applyAlignment="1" applyProtection="1">
      <alignment horizontal="left" vertical="center" wrapText="1"/>
    </xf>
    <xf numFmtId="167" fontId="0" fillId="0" borderId="12" xfId="2" applyNumberFormat="1" applyFont="1" applyFill="1" applyBorder="1" applyAlignment="1" applyProtection="1">
      <alignment horizontal="right" vertical="center" wrapText="1" inden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26" xfId="0" applyFont="1" applyFill="1" applyBorder="1" applyAlignment="1" applyProtection="1">
      <alignment horizontal="left" vertical="center" wrapText="1"/>
    </xf>
    <xf numFmtId="168" fontId="0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C8">
            <v>9027126</v>
          </cell>
        </row>
        <row r="10">
          <cell r="C10">
            <v>7034880</v>
          </cell>
        </row>
        <row r="14">
          <cell r="C14">
            <v>1899418</v>
          </cell>
        </row>
        <row r="19">
          <cell r="C19">
            <v>92828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9027126</v>
          </cell>
        </row>
        <row r="38">
          <cell r="C38">
            <v>161050365</v>
          </cell>
        </row>
        <row r="39">
          <cell r="C39">
            <v>4393962</v>
          </cell>
        </row>
        <row r="41">
          <cell r="C41">
            <v>156656403</v>
          </cell>
        </row>
        <row r="42">
          <cell r="C42">
            <v>170077491</v>
          </cell>
        </row>
        <row r="46">
          <cell r="C46">
            <v>169264660</v>
          </cell>
        </row>
        <row r="47">
          <cell r="C47">
            <v>124576810</v>
          </cell>
        </row>
        <row r="48">
          <cell r="C48">
            <v>24835067</v>
          </cell>
        </row>
        <row r="49">
          <cell r="C49">
            <v>19852783</v>
          </cell>
        </row>
        <row r="52">
          <cell r="C52">
            <v>812831</v>
          </cell>
        </row>
        <row r="53">
          <cell r="C53">
            <v>812831</v>
          </cell>
        </row>
        <row r="58">
          <cell r="C58">
            <v>170077491</v>
          </cell>
        </row>
        <row r="60">
          <cell r="C60">
            <v>40.369999999999997</v>
          </cell>
        </row>
      </sheetData>
      <sheetData sheetId="23">
        <row r="8">
          <cell r="C8">
            <v>181862900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20">
          <cell r="C20">
            <v>82058381</v>
          </cell>
        </row>
        <row r="23">
          <cell r="C23">
            <v>82058381</v>
          </cell>
        </row>
        <row r="24">
          <cell r="C24">
            <v>70936381</v>
          </cell>
        </row>
        <row r="26">
          <cell r="C26">
            <v>14325200</v>
          </cell>
        </row>
        <row r="29">
          <cell r="C29">
            <v>14325200</v>
          </cell>
        </row>
        <row r="30">
          <cell r="C30">
            <v>1092200</v>
          </cell>
        </row>
        <row r="31">
          <cell r="C31">
            <v>0</v>
          </cell>
        </row>
        <row r="37">
          <cell r="C37">
            <v>278246481</v>
          </cell>
        </row>
        <row r="38">
          <cell r="C38">
            <v>399852226</v>
          </cell>
        </row>
        <row r="39">
          <cell r="C39">
            <v>9446650</v>
          </cell>
        </row>
        <row r="41">
          <cell r="C41">
            <v>390405576</v>
          </cell>
        </row>
        <row r="42">
          <cell r="C42">
            <v>678098707</v>
          </cell>
        </row>
        <row r="46">
          <cell r="C46">
            <v>663309059</v>
          </cell>
        </row>
        <row r="47">
          <cell r="C47">
            <v>396112414</v>
          </cell>
        </row>
        <row r="48">
          <cell r="C48">
            <v>83056042</v>
          </cell>
        </row>
        <row r="49">
          <cell r="C49">
            <v>180718169</v>
          </cell>
        </row>
        <row r="51">
          <cell r="C51">
            <v>3422434</v>
          </cell>
        </row>
        <row r="52">
          <cell r="C52">
            <v>15984769</v>
          </cell>
        </row>
        <row r="53">
          <cell r="C53">
            <v>15675789</v>
          </cell>
        </row>
        <row r="55">
          <cell r="C55">
            <v>308980</v>
          </cell>
        </row>
        <row r="56">
          <cell r="C56">
            <v>308980</v>
          </cell>
        </row>
        <row r="58">
          <cell r="C58">
            <v>679293828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64"/>
  <sheetViews>
    <sheetView tabSelected="1" topLeftCell="B1" zoomScaleNormal="100" workbookViewId="0">
      <selection activeCell="C14" sqref="C14"/>
    </sheetView>
  </sheetViews>
  <sheetFormatPr defaultRowHeight="12.75" x14ac:dyDescent="0.2"/>
  <cols>
    <col min="1" max="1" width="13.83203125" style="79" customWidth="1"/>
    <col min="2" max="2" width="79.1640625" style="20" customWidth="1"/>
    <col min="3" max="3" width="25" style="96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198077049</v>
      </c>
      <c r="E8" s="32" t="e">
        <f>'[1]9.6.1. sz. mell Kornisné Kp. '!C8+'[1]9.6.2.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'[1]9.6.1. sz. mell Kornisné Kp. '!C9+'[1]9.6.2. sz. mell Kornisné Kp.'!C9+#REF!</f>
        <v>#REF!</v>
      </c>
      <c r="F9" s="32" t="e">
        <f t="shared" ref="F9:F63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'[1]9.6.1. sz. mell Kornisné Kp. '!C10+'[1]9.6.2.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'[1]9.6.1. sz. mell Kornisné Kp. '!C11+'[1]9.6.2.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'[1]9.6.1. sz. mell Kornisné Kp. '!C12+'[1]9.6.2.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 t="e">
        <f>'[1]9.6.1. sz. mell Kornisné Kp. '!C13+'[1]9.6.2.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 t="e">
        <f>'[1]9.6.1. sz. mell Kornisné Kp. '!C14+'[1]9.6.2.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'[1]9.6.1. sz. mell Kornisné Kp. '!C15+'[1]9.6.2.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'[1]9.6.1. sz. mell Kornisné Kp. '!C16+'[1]9.6.2.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'[1]9.6.1. sz. mell Kornisné Kp. '!C17+'[1]9.6.2.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'[1]9.6.1. sz. mell Kornisné Kp. '!C18+'[1]9.6.2.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f>76652+16176</f>
        <v>92828</v>
      </c>
      <c r="E19" s="32" t="e">
        <f>'[1]9.6.1. sz. mell Kornisné Kp. '!C19+'[1]9.6.2.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82058381</v>
      </c>
      <c r="E20" s="32" t="e">
        <f>'[1]9.6.1. sz. mell Kornisné Kp. '!C20+'[1]9.6.2.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38"/>
      <c r="E21" s="32" t="e">
        <f>'[1]9.6.1. sz. mell Kornisné Kp. '!C21+'[1]9.6.2.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'[1]9.6.1. sz. mell Kornisné Kp. '!C22+'[1]9.6.2.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4">
        <f>22754943+1659858+68521580-10878000</f>
        <v>82058381</v>
      </c>
      <c r="E23" s="32" t="e">
        <f>'[1]9.6.1. sz. mell Kornisné Kp. '!C23+'[1]9.6.2.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4">
        <f>754943+1659858+68521580</f>
        <v>70936381</v>
      </c>
      <c r="E24" s="32" t="e">
        <f>'[1]9.6.1. sz. mell Kornisné Kp. '!C24+'[1]9.6.2.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5" t="s">
        <v>48</v>
      </c>
      <c r="B25" s="46" t="s">
        <v>49</v>
      </c>
      <c r="C25" s="47"/>
      <c r="E25" s="32" t="e">
        <f>'[1]9.6.1. sz. mell Kornisné Kp. '!C25+'[1]9.6.2.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5" t="s">
        <v>50</v>
      </c>
      <c r="B26" s="46" t="s">
        <v>51</v>
      </c>
      <c r="C26" s="30">
        <f>+C27+C28+C29</f>
        <v>14325200</v>
      </c>
      <c r="E26" s="32" t="e">
        <f>'[1]9.6.1. sz. mell Kornisné Kp. '!C26+'[1]9.6.2.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48" t="s">
        <v>52</v>
      </c>
      <c r="B27" s="49" t="s">
        <v>53</v>
      </c>
      <c r="C27" s="50"/>
      <c r="E27" s="32" t="e">
        <f>'[1]9.6.1. sz. mell Kornisné Kp. '!C27+'[1]9.6.2.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48" t="s">
        <v>54</v>
      </c>
      <c r="B28" s="49" t="s">
        <v>43</v>
      </c>
      <c r="C28" s="51"/>
      <c r="E28" s="32" t="e">
        <f>'[1]9.6.1. sz. mell Kornisné Kp. '!C28+'[1]9.6.2.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48" t="s">
        <v>55</v>
      </c>
      <c r="B29" s="52" t="s">
        <v>56</v>
      </c>
      <c r="C29" s="44">
        <f>1092200+13233000</f>
        <v>14325200</v>
      </c>
      <c r="E29" s="32" t="e">
        <f>'[1]9.6.1. sz. mell Kornisné Kp. '!C29+'[1]9.6.2.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>
        <v>1092200</v>
      </c>
      <c r="E30" s="32" t="e">
        <f>'[1]9.6.1. sz. mell Kornisné Kp. '!C30+'[1]9.6.2.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5" t="s">
        <v>59</v>
      </c>
      <c r="B31" s="46" t="s">
        <v>60</v>
      </c>
      <c r="C31" s="30">
        <f>+C32+C33+C34</f>
        <v>0</v>
      </c>
      <c r="E31" s="32" t="e">
        <f>'[1]9.6.1. sz. mell Kornisné Kp. '!C31+'[1]9.6.2.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48" t="s">
        <v>61</v>
      </c>
      <c r="B32" s="49" t="s">
        <v>62</v>
      </c>
      <c r="C32" s="50"/>
      <c r="E32" s="32" t="e">
        <f>'[1]9.6.1. sz. mell Kornisné Kp. '!C32+'[1]9.6.2.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48" t="s">
        <v>63</v>
      </c>
      <c r="B33" s="52" t="s">
        <v>64</v>
      </c>
      <c r="C33" s="40"/>
      <c r="E33" s="32" t="e">
        <f>'[1]9.6.1. sz. mell Kornisné Kp. '!C33+'[1]9.6.2.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5"/>
      <c r="E34" s="32" t="e">
        <f>'[1]9.6.1. sz. mell Kornisné Kp. '!C34+'[1]9.6.2.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47"/>
      <c r="E35" s="32" t="e">
        <f>'[1]9.6.1. sz. mell Kornisné Kp. '!C35+'[1]9.6.2.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6"/>
      <c r="E36" s="32" t="e">
        <f>'[1]9.6.1. sz. mell Kornisné Kp. '!C36+'[1]9.6.2.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7">
        <f>+C8+C20+C25+C26+C31+C35+C36</f>
        <v>294460630</v>
      </c>
      <c r="E37" s="32" t="e">
        <f>'[1]9.6.1. sz. mell Kornisné Kp. '!C37+'[1]9.6.2.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6" t="s">
        <v>74</v>
      </c>
      <c r="C38" s="59">
        <f>+C39+C40+C41</f>
        <v>560902591</v>
      </c>
      <c r="E38" s="32" t="e">
        <f>'[1]9.6.1. sz. mell Kornisné Kp. '!C38+'[1]9.6.2.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48" t="s">
        <v>75</v>
      </c>
      <c r="B39" s="49" t="s">
        <v>76</v>
      </c>
      <c r="C39" s="50">
        <v>13840612</v>
      </c>
      <c r="E39" s="32" t="e">
        <f>'[1]9.6.1. sz. mell Kornisné Kp. '!C39+'[1]9.6.2.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48" t="s">
        <v>77</v>
      </c>
      <c r="B40" s="52" t="s">
        <v>78</v>
      </c>
      <c r="C40" s="40"/>
      <c r="E40" s="32" t="e">
        <f>'[1]9.6.1. sz. mell Kornisné Kp. '!C40+'[1]9.6.2.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60">
        <f>562158632+95600-10486841-1850000+200000+202200-3257612</f>
        <v>547061979</v>
      </c>
      <c r="E41" s="32" t="e">
        <f>'[1]9.6.1. sz. mell Kornisné Kp. '!C41+'[1]9.6.2.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8" t="s">
        <v>81</v>
      </c>
      <c r="B42" s="61" t="s">
        <v>82</v>
      </c>
      <c r="C42" s="59">
        <f>+C37+C38</f>
        <v>855363221</v>
      </c>
      <c r="E42" s="32" t="e">
        <f>'[1]9.6.1. sz. mell Kornisné Kp. '!C42+'[1]9.6.2. sz. mell Kornisné Kp.'!C42+#REF!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'[1]9.6.1. sz. mell Kornisné Kp. '!C43+'[1]9.6.2.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'[1]9.6.1. sz. mell Kornisné Kp. '!C44+'[1]9.6.2. sz. mell Kornisné Kp.'!C44+#REF!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'[1]9.6.1. sz. mell Kornisné Kp. '!C45+'[1]9.6.2.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5" t="s">
        <v>14</v>
      </c>
      <c r="B46" s="46" t="s">
        <v>84</v>
      </c>
      <c r="C46" s="72">
        <f>SUM(C47:C51)</f>
        <v>838497088</v>
      </c>
      <c r="E46" s="32" t="e">
        <f>'[1]9.6.1. sz. mell Kornisné Kp. '!C46+'[1]9.6.2.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73">
        <f>471445483+80000+1453144-232505-117000-1170000+877500+49983852</f>
        <v>522320474</v>
      </c>
      <c r="E47" s="32" t="e">
        <f>'[1]9.6.1. sz. mell Kornisné Kp. '!C47+'[1]9.6.2.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4">
        <f>98130166+15600+283366-49177-22700+292500+13320738-3757612</f>
        <v>108212881</v>
      </c>
      <c r="E48" s="32" t="e">
        <f>'[1]9.6.1. sz. mell Kornisné Kp. '!C48+'[1]9.6.2.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4">
        <f>198957271+3292441+131952+220321-1850000+297858+139700+202200+2649556+500000</f>
        <v>204541299</v>
      </c>
      <c r="E49" s="32" t="e">
        <f>'[1]9.6.1. sz. mell Kornisné Kp. '!C49+'[1]9.6.2.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'[1]9.6.1. sz. mell Kornisné Kp. '!C50+'[1]9.6.2.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44">
        <v>3422434</v>
      </c>
      <c r="E51" s="32" t="e">
        <f>'[1]9.6.1. sz. mell Kornisné Kp. '!C51+'[1]9.6.2. sz. mell Kornisné Kp.'!C51+#REF!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5" t="s">
        <v>38</v>
      </c>
      <c r="B52" s="46" t="s">
        <v>90</v>
      </c>
      <c r="C52" s="75">
        <f>SUM(C53:C55)</f>
        <v>16866133</v>
      </c>
      <c r="E52" s="32" t="e">
        <f>'[1]9.6.1. sz. mell Kornisné Kp. '!C52+'[1]9.6.2.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73">
        <f>13924683+74000+75250+200000+2283220</f>
        <v>16557153</v>
      </c>
      <c r="E53" s="32" t="e">
        <f>'[1]9.6.1. sz. mell Kornisné Kp. '!C53+'[1]9.6.2.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'[1]9.6.1. sz. mell Kornisné Kp. '!C54+'[1]9.6.2.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76">
        <v>308980</v>
      </c>
      <c r="E55" s="32" t="e">
        <f>'[1]9.6.1. sz. mell Kornisné Kp. '!C55+'[1]9.6.2.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44">
        <v>308980</v>
      </c>
      <c r="E56" s="32" t="e">
        <f>'[1]9.6.1. sz. mell Kornisné Kp. '!C56+'[1]9.6.2.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5" t="s">
        <v>48</v>
      </c>
      <c r="B57" s="46" t="s">
        <v>95</v>
      </c>
      <c r="C57" s="47"/>
      <c r="E57" s="32" t="e">
        <f>'[1]9.6.1. sz. mell Kornisné Kp. '!C57+'[1]9.6.2.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5" t="s">
        <v>50</v>
      </c>
      <c r="B58" s="77" t="s">
        <v>96</v>
      </c>
      <c r="C58" s="78">
        <f>+C46+C52+C57</f>
        <v>855363221</v>
      </c>
      <c r="E58" s="32" t="e">
        <f>'[1]9.6.1. sz. mell Kornisné Kp. '!C58+'[1]9.6.2.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80"/>
      <c r="E59" s="32" t="e">
        <f>'[1]9.6.1. sz. mell Kornisné Kp. '!C59+'[1]9.6.2.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81" t="s">
        <v>97</v>
      </c>
      <c r="B60" s="82"/>
      <c r="C60" s="83">
        <v>149.37</v>
      </c>
      <c r="E60" s="32" t="e">
        <f>'[1]9.6.1. sz. mell Kornisné Kp. '!C60+'[1]9.6.2. sz. mell Kornisné Kp.'!C60+#REF!</f>
        <v>#REF!</v>
      </c>
      <c r="F60" s="32" t="e">
        <f t="shared" si="0"/>
        <v>#REF!</v>
      </c>
    </row>
    <row r="61" spans="1:6" s="87" customFormat="1" ht="13.9" customHeight="1" thickBot="1" x14ac:dyDescent="0.25">
      <c r="A61" s="84" t="s">
        <v>98</v>
      </c>
      <c r="B61" s="85"/>
      <c r="C61" s="86">
        <v>0.5</v>
      </c>
      <c r="E61" s="32"/>
      <c r="F61" s="32"/>
    </row>
    <row r="62" spans="1:6" s="87" customFormat="1" ht="13.9" customHeight="1" thickBot="1" x14ac:dyDescent="0.25">
      <c r="A62" s="88" t="s">
        <v>99</v>
      </c>
      <c r="B62" s="89"/>
      <c r="C62" s="90">
        <v>4</v>
      </c>
      <c r="E62" s="32" t="e">
        <f>'[1]9.6.1. sz. mell Kornisné Kp. '!C61+'[1]9.6.2. sz. mell Kornisné Kp.'!C62+#REF!</f>
        <v>#REF!</v>
      </c>
      <c r="F62" s="32" t="e">
        <f t="shared" si="0"/>
        <v>#REF!</v>
      </c>
    </row>
    <row r="63" spans="1:6" s="87" customFormat="1" ht="19.899999999999999" customHeight="1" thickBot="1" x14ac:dyDescent="0.25">
      <c r="A63" s="91" t="s">
        <v>100</v>
      </c>
      <c r="B63" s="92"/>
      <c r="C63" s="93">
        <v>1.5</v>
      </c>
      <c r="E63" s="32" t="e">
        <f>'[1]9.6.1. sz. mell Kornisné Kp. '!C62+'[1]9.6.2. sz. mell Kornisné Kp.'!C63+#REF!</f>
        <v>#REF!</v>
      </c>
      <c r="F63" s="32" t="e">
        <f t="shared" si="0"/>
        <v>#REF!</v>
      </c>
    </row>
    <row r="64" spans="1:6" ht="13.5" thickBot="1" x14ac:dyDescent="0.25">
      <c r="A64" s="94" t="s">
        <v>101</v>
      </c>
      <c r="B64" s="95"/>
      <c r="C64" s="93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2019-09-17T07:55:58Z</dcterms:created>
  <dcterms:modified xsi:type="dcterms:W3CDTF">2019-09-17T07:55:59Z</dcterms:modified>
</cp:coreProperties>
</file>