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120" yWindow="15" windowWidth="11700" windowHeight="6540" tabRatio="727" firstSheet="4" activeTab="4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2.1.sz.mell  " sheetId="73" r:id="rId5"/>
    <sheet name="2.2.sz.mell  " sheetId="61" r:id="rId6"/>
    <sheet name="ELLENŐRZÉS-1.sz.2.1.sz.2.2.sz." sheetId="76" r:id="rId7"/>
    <sheet name="3.sz.mell." sheetId="63" r:id="rId8"/>
    <sheet name="4.sz.mell." sheetId="64" r:id="rId9"/>
    <sheet name="9. sz. mell" sheetId="107" r:id="rId10"/>
    <sheet name="7.1. tájékoztató tábla" sheetId="130" r:id="rId11"/>
    <sheet name="7.2. tájékoztató tábla" sheetId="131" r:id="rId12"/>
    <sheet name="9. tájékoztató tábla" sheetId="106" r:id="rId13"/>
    <sheet name="Munka1" sheetId="94" r:id="rId14"/>
  </sheets>
  <definedNames>
    <definedName name="_xlnm.Print_Titles" localSheetId="10">'7.1. tájékoztató tábla'!$2:$6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'2.1.sz.mell  '!$A$1:$J$32</definedName>
  </definedNames>
  <calcPr calcId="125725"/>
</workbook>
</file>

<file path=xl/calcChain.xml><?xml version="1.0" encoding="utf-8"?>
<calcChain xmlns="http://schemas.openxmlformats.org/spreadsheetml/2006/main">
  <c r="C1" i="106"/>
  <c r="H1" i="64"/>
  <c r="H1" i="63"/>
  <c r="D35" i="130" l="1"/>
  <c r="E150" i="1"/>
  <c r="D150"/>
  <c r="C150"/>
  <c r="E135"/>
  <c r="D135"/>
  <c r="C135"/>
  <c r="D6" l="1"/>
  <c r="D61" s="1"/>
  <c r="E6"/>
  <c r="C6"/>
  <c r="E6" i="108"/>
  <c r="D6"/>
  <c r="C6"/>
  <c r="E140" i="1"/>
  <c r="D140"/>
  <c r="C140"/>
  <c r="C145" s="1"/>
  <c r="E130"/>
  <c r="D130"/>
  <c r="C130"/>
  <c r="E126"/>
  <c r="D126"/>
  <c r="C126"/>
  <c r="E122"/>
  <c r="D122"/>
  <c r="C122"/>
  <c r="E108"/>
  <c r="D108"/>
  <c r="C108"/>
  <c r="E92"/>
  <c r="E125" s="1"/>
  <c r="B36" i="76" s="1"/>
  <c r="D92" i="1"/>
  <c r="D125" s="1"/>
  <c r="B30" i="76" s="1"/>
  <c r="C92" i="1"/>
  <c r="C125" s="1"/>
  <c r="B24" i="76" s="1"/>
  <c r="E78" i="1"/>
  <c r="D78"/>
  <c r="C78"/>
  <c r="E74"/>
  <c r="D74"/>
  <c r="C74"/>
  <c r="E71"/>
  <c r="D71"/>
  <c r="C71"/>
  <c r="E66"/>
  <c r="D66"/>
  <c r="C66"/>
  <c r="E62"/>
  <c r="E84" s="1"/>
  <c r="D62"/>
  <c r="D84" s="1"/>
  <c r="C62"/>
  <c r="C84" s="1"/>
  <c r="E56"/>
  <c r="D56"/>
  <c r="C56"/>
  <c r="E51"/>
  <c r="D51"/>
  <c r="C51"/>
  <c r="E45"/>
  <c r="D45"/>
  <c r="C45"/>
  <c r="E34"/>
  <c r="D34"/>
  <c r="C34"/>
  <c r="E28"/>
  <c r="E27" s="1"/>
  <c r="D28"/>
  <c r="D27" s="1"/>
  <c r="C27"/>
  <c r="E20"/>
  <c r="D20"/>
  <c r="C20"/>
  <c r="E13"/>
  <c r="D13"/>
  <c r="C13"/>
  <c r="C61"/>
  <c r="E2" i="108"/>
  <c r="E88" s="1"/>
  <c r="E149" s="1"/>
  <c r="E88" i="1"/>
  <c r="E148"/>
  <c r="E28" i="111"/>
  <c r="D28"/>
  <c r="D27"/>
  <c r="E27"/>
  <c r="C27"/>
  <c r="E27" i="108"/>
  <c r="D27"/>
  <c r="C27"/>
  <c r="B12" i="106"/>
  <c r="B6"/>
  <c r="G3" i="63"/>
  <c r="E3"/>
  <c r="E3" i="64" s="1"/>
  <c r="D3" i="63"/>
  <c r="D3" i="64" s="1"/>
  <c r="A2" i="131"/>
  <c r="C18"/>
  <c r="C14"/>
  <c r="C21" s="1"/>
  <c r="A1" i="130"/>
  <c r="E66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E34"/>
  <c r="D34"/>
  <c r="C35"/>
  <c r="C34"/>
  <c r="E29"/>
  <c r="D29"/>
  <c r="C29"/>
  <c r="E24"/>
  <c r="D24"/>
  <c r="C24"/>
  <c r="E19"/>
  <c r="D19"/>
  <c r="C19"/>
  <c r="E14"/>
  <c r="D14"/>
  <c r="C14"/>
  <c r="C8"/>
  <c r="C51"/>
  <c r="C68"/>
  <c r="E9"/>
  <c r="D9"/>
  <c r="C9"/>
  <c r="E8"/>
  <c r="E51"/>
  <c r="E68"/>
  <c r="G3" i="64"/>
  <c r="F3" i="63"/>
  <c r="F3" i="64"/>
  <c r="C3" i="1"/>
  <c r="A34" i="75"/>
  <c r="A34" i="76"/>
  <c r="A28" i="75"/>
  <c r="A28" i="76"/>
  <c r="A22" i="75"/>
  <c r="A22" i="76"/>
  <c r="A16" i="75"/>
  <c r="A16" i="76"/>
  <c r="A10" i="75"/>
  <c r="A10" i="76"/>
  <c r="A4"/>
  <c r="H17" i="61"/>
  <c r="H31" s="1"/>
  <c r="I17"/>
  <c r="I31" s="1"/>
  <c r="H30"/>
  <c r="I30"/>
  <c r="G30"/>
  <c r="G17"/>
  <c r="G32" s="1"/>
  <c r="D17"/>
  <c r="E17"/>
  <c r="D18"/>
  <c r="D30" s="1"/>
  <c r="E18"/>
  <c r="D24"/>
  <c r="E24"/>
  <c r="E30"/>
  <c r="E31" s="1"/>
  <c r="C24"/>
  <c r="C18"/>
  <c r="C30" s="1"/>
  <c r="C31" s="1"/>
  <c r="C17"/>
  <c r="H18" i="73"/>
  <c r="H28" s="1"/>
  <c r="I18"/>
  <c r="D36" i="76" s="1"/>
  <c r="H27" i="73"/>
  <c r="D31" i="76"/>
  <c r="I27" i="73"/>
  <c r="D37" i="76"/>
  <c r="G27" i="73"/>
  <c r="D25" i="76"/>
  <c r="G18" i="73"/>
  <c r="G29" s="1"/>
  <c r="D18"/>
  <c r="D12" i="76" s="1"/>
  <c r="E18" i="73"/>
  <c r="D19"/>
  <c r="D27" s="1"/>
  <c r="E19"/>
  <c r="E27" s="1"/>
  <c r="D19" i="76" s="1"/>
  <c r="D24" i="73"/>
  <c r="E24"/>
  <c r="C24"/>
  <c r="C19"/>
  <c r="C27" s="1"/>
  <c r="C28" s="1"/>
  <c r="C18"/>
  <c r="E140" i="111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D92"/>
  <c r="C92"/>
  <c r="E78"/>
  <c r="D78"/>
  <c r="C78"/>
  <c r="E74"/>
  <c r="D74"/>
  <c r="C74"/>
  <c r="C84"/>
  <c r="C151"/>
  <c r="E71"/>
  <c r="D71"/>
  <c r="C71"/>
  <c r="E66"/>
  <c r="D66"/>
  <c r="C66"/>
  <c r="E62"/>
  <c r="E84"/>
  <c r="E151"/>
  <c r="D62"/>
  <c r="D84"/>
  <c r="D151"/>
  <c r="C62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C6"/>
  <c r="E140" i="108"/>
  <c r="D140"/>
  <c r="C140"/>
  <c r="E135"/>
  <c r="E145" s="1"/>
  <c r="D135"/>
  <c r="C135"/>
  <c r="E130"/>
  <c r="D130"/>
  <c r="C130"/>
  <c r="E126"/>
  <c r="D126"/>
  <c r="D145"/>
  <c r="C126"/>
  <c r="C145"/>
  <c r="E122"/>
  <c r="D122"/>
  <c r="C122"/>
  <c r="E108"/>
  <c r="D108"/>
  <c r="C108"/>
  <c r="E92"/>
  <c r="D92"/>
  <c r="C92"/>
  <c r="E78"/>
  <c r="D78"/>
  <c r="C78"/>
  <c r="E74"/>
  <c r="D74"/>
  <c r="C74"/>
  <c r="E71"/>
  <c r="E84" s="1"/>
  <c r="D71"/>
  <c r="C71"/>
  <c r="C84" s="1"/>
  <c r="E66"/>
  <c r="D66"/>
  <c r="D84"/>
  <c r="D151"/>
  <c r="C66"/>
  <c r="E62"/>
  <c r="D62"/>
  <c r="C62"/>
  <c r="E56"/>
  <c r="D56"/>
  <c r="C56"/>
  <c r="E51"/>
  <c r="D51"/>
  <c r="C51"/>
  <c r="E45"/>
  <c r="E61" s="1"/>
  <c r="D45"/>
  <c r="C45"/>
  <c r="E34"/>
  <c r="D34"/>
  <c r="C34"/>
  <c r="E20"/>
  <c r="D20"/>
  <c r="C20"/>
  <c r="E13"/>
  <c r="D13"/>
  <c r="C13"/>
  <c r="B37" i="76"/>
  <c r="B25"/>
  <c r="E25" s="1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/>
  <c r="C6" i="106"/>
  <c r="C12" s="1"/>
  <c r="G5" i="64"/>
  <c r="G6"/>
  <c r="G7"/>
  <c r="G8"/>
  <c r="G9"/>
  <c r="G24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B24"/>
  <c r="D24"/>
  <c r="E24"/>
  <c r="D6" i="76"/>
  <c r="D32" i="61"/>
  <c r="G31"/>
  <c r="B31" i="76"/>
  <c r="E2" i="111"/>
  <c r="E88" s="1"/>
  <c r="E149" s="1"/>
  <c r="J1" i="73" l="1"/>
  <c r="J1" i="61"/>
  <c r="E31" i="76"/>
  <c r="E37"/>
  <c r="G24" i="63"/>
  <c r="D8" i="130"/>
  <c r="D51" s="1"/>
  <c r="D68" s="1"/>
  <c r="B13" i="76"/>
  <c r="B19"/>
  <c r="E19" s="1"/>
  <c r="B7"/>
  <c r="D4" i="73"/>
  <c r="E4"/>
  <c r="E61" i="1"/>
  <c r="C89"/>
  <c r="C3" i="111"/>
  <c r="C89" s="1"/>
  <c r="C3" i="108"/>
  <c r="C89" s="1"/>
  <c r="D145" i="1"/>
  <c r="B32" i="76" s="1"/>
  <c r="C4" i="73"/>
  <c r="C4" i="61" s="1"/>
  <c r="C146" i="1"/>
  <c r="E145"/>
  <c r="E146" s="1"/>
  <c r="B26" i="76"/>
  <c r="C33" i="61"/>
  <c r="D13" i="76"/>
  <c r="E13" s="1"/>
  <c r="D7"/>
  <c r="E7" s="1"/>
  <c r="H32" i="61"/>
  <c r="I33"/>
  <c r="E33"/>
  <c r="I32"/>
  <c r="D32" i="76"/>
  <c r="G33" i="61"/>
  <c r="C32"/>
  <c r="E32"/>
  <c r="D31"/>
  <c r="D33" s="1"/>
  <c r="D24" i="76"/>
  <c r="E24" s="1"/>
  <c r="I28" i="73"/>
  <c r="D38" i="76" s="1"/>
  <c r="E36"/>
  <c r="D30"/>
  <c r="E30" s="1"/>
  <c r="C29" i="73"/>
  <c r="G28"/>
  <c r="D26" i="76" s="1"/>
  <c r="E28" i="73"/>
  <c r="D20" i="76" s="1"/>
  <c r="D28" i="73"/>
  <c r="H30" s="1"/>
  <c r="I29"/>
  <c r="D18" i="76"/>
  <c r="E29" i="73"/>
  <c r="D29"/>
  <c r="H29"/>
  <c r="D8" i="76"/>
  <c r="D61" i="111"/>
  <c r="D85" s="1"/>
  <c r="C61" i="108"/>
  <c r="C85" s="1"/>
  <c r="C85" i="1"/>
  <c r="B8" i="76" s="1"/>
  <c r="E8" s="1"/>
  <c r="B6"/>
  <c r="E6" s="1"/>
  <c r="E151" i="108"/>
  <c r="C151"/>
  <c r="D125"/>
  <c r="D146" s="1"/>
  <c r="E125"/>
  <c r="E146" s="1"/>
  <c r="C125"/>
  <c r="C146" s="1"/>
  <c r="E85"/>
  <c r="D61"/>
  <c r="C61" i="111"/>
  <c r="C85" s="1"/>
  <c r="I2" i="73"/>
  <c r="I2" i="61" s="1"/>
  <c r="G2" i="63" s="1"/>
  <c r="G2" i="64" s="1"/>
  <c r="B18" i="76"/>
  <c r="E18" s="1"/>
  <c r="E85" i="1"/>
  <c r="B20" i="76" s="1"/>
  <c r="D85" i="1"/>
  <c r="B14" i="76" s="1"/>
  <c r="B12"/>
  <c r="E12" s="1"/>
  <c r="G4" i="61"/>
  <c r="H4" i="73"/>
  <c r="G4"/>
  <c r="D125" i="111"/>
  <c r="E61"/>
  <c r="E85" s="1"/>
  <c r="C125"/>
  <c r="C146" s="1"/>
  <c r="E125"/>
  <c r="E146" s="1"/>
  <c r="D146" i="1" l="1"/>
  <c r="E32" i="76"/>
  <c r="I4" i="73"/>
  <c r="E4" i="61"/>
  <c r="I4"/>
  <c r="H4"/>
  <c r="D4"/>
  <c r="B38" i="76"/>
  <c r="E38" s="1"/>
  <c r="E26"/>
  <c r="D14"/>
  <c r="D30" i="73"/>
  <c r="H33" i="61"/>
  <c r="G30" i="73"/>
  <c r="C30"/>
  <c r="E30"/>
  <c r="I30"/>
  <c r="E20" i="76"/>
  <c r="E14"/>
  <c r="D150" i="111"/>
  <c r="D150" i="108"/>
  <c r="E150"/>
  <c r="C150"/>
  <c r="D85"/>
  <c r="G1" i="107"/>
  <c r="D146" i="111"/>
  <c r="C150"/>
  <c r="E150"/>
  <c r="B4" i="131" l="1"/>
  <c r="C2" i="130"/>
</calcChain>
</file>

<file path=xl/sharedStrings.xml><?xml version="1.0" encoding="utf-8"?>
<sst xmlns="http://schemas.openxmlformats.org/spreadsheetml/2006/main" count="1407" uniqueCount="545">
  <si>
    <t>Beruházási (felhalmozási) kiadások előirányzata beruházásonként</t>
  </si>
  <si>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</si>
  <si>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</si>
  <si>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</si>
  <si>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</si>
  <si>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</si>
  <si>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</si>
  <si>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</si>
  <si>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</si>
  <si>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</si>
  <si>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</si>
  <si>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</si>
  <si>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</si>
  <si>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</si>
  <si>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</si>
  <si>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</si>
  <si>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</si>
  <si>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</si>
  <si>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</si>
  <si>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</si>
  <si>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</si>
  <si>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</si>
  <si>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</si>
  <si>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</si>
  <si>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</si>
  <si>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</si>
  <si>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</si>
  <si>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</si>
  <si>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</si>
  <si>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</si>
  <si>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</si>
  <si>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</si>
  <si>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</si>
  <si>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</si>
  <si>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</si>
  <si>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</si>
  <si>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</si>
  <si>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</si>
  <si>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Bevételek</t>
  </si>
  <si>
    <t>Kiadások</t>
  </si>
  <si>
    <t>Általános tartalék</t>
  </si>
  <si>
    <t>Céltartalék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</si>
  <si>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</si>
  <si>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</si>
  <si>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</si>
  <si>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</si>
  <si>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</si>
  <si>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</si>
  <si>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</si>
  <si>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</si>
  <si>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</si>
  <si>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</si>
  <si>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</si>
  <si>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</si>
  <si>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</si>
  <si>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</si>
  <si>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</si>
  <si>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</si>
  <si>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</si>
  <si>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</si>
  <si>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</si>
  <si>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</si>
  <si>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</si>
  <si>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</si>
  <si>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</si>
  <si>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</si>
  <si>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</si>
  <si>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</si>
  <si>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</si>
  <si>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</si>
  <si>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</si>
  <si>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</si>
  <si>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</si>
  <si>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</si>
  <si>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</si>
  <si>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</si>
  <si>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</si>
  <si>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</si>
  <si>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</si>
  <si>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</si>
  <si>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</si>
  <si>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</si>
  <si>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</si>
  <si>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</si>
  <si>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</si>
  <si>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</si>
  <si>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</si>
  <si>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</si>
  <si>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</si>
  <si>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</si>
  <si>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</si>
  <si>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</si>
  <si>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</si>
  <si>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</si>
  <si>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</si>
  <si>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</si>
  <si>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</si>
  <si>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</si>
  <si>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</si>
  <si>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</si>
  <si>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</si>
  <si>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</si>
  <si>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</si>
  <si>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</si>
  <si>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</si>
  <si>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</si>
  <si>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</si>
  <si>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</si>
  <si>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</si>
  <si>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</si>
  <si>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</si>
  <si>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</si>
  <si>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</si>
  <si>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</si>
  <si>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</si>
  <si>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</si>
  <si>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</si>
  <si>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</si>
  <si>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</si>
  <si>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</si>
  <si>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</si>
  <si>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</si>
  <si>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</si>
  <si>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</si>
  <si>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</si>
  <si>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</si>
  <si>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</si>
  <si>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</si>
  <si>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</si>
  <si>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</si>
  <si>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</si>
  <si>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</si>
  <si>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</si>
  <si>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</si>
  <si>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</si>
  <si>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</si>
  <si>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</si>
  <si>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</si>
  <si>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</si>
  <si>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</si>
  <si>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</si>
  <si>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</si>
  <si>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</si>
  <si>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</si>
  <si>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</si>
  <si>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</si>
  <si>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</si>
  <si>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</si>
  <si>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</si>
  <si>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</si>
  <si>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</si>
  <si>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</si>
  <si>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</si>
  <si>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</si>
  <si>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</si>
  <si>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</si>
  <si>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</si>
  <si>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</si>
  <si>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</si>
  <si>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</si>
  <si>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</si>
  <si>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</si>
  <si>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</si>
  <si>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</si>
  <si>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</si>
  <si>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</si>
  <si>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</si>
  <si>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</si>
  <si>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</si>
  <si>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</si>
  <si>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</si>
  <si>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</si>
  <si>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</si>
  <si>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</si>
  <si>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</si>
  <si>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</si>
  <si>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</si>
  <si>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</si>
  <si>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</si>
  <si>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</si>
  <si>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</si>
  <si>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</si>
  <si>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</si>
  <si>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</si>
  <si>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</si>
  <si>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</si>
  <si>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</si>
  <si>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</si>
  <si>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</si>
  <si>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</si>
  <si>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</si>
  <si>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</si>
  <si>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</si>
  <si>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</si>
  <si>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</si>
  <si>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</si>
  <si>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</si>
  <si>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</si>
  <si>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</si>
  <si>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</si>
  <si>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</si>
  <si>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</si>
  <si>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</si>
  <si>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</si>
  <si>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</si>
  <si>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</si>
  <si>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</si>
  <si>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</si>
  <si>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</si>
  <si>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</si>
  <si>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</si>
  <si>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</si>
  <si>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</si>
  <si>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</si>
  <si>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</si>
  <si>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</si>
  <si>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</si>
  <si>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</si>
  <si>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</si>
  <si>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</si>
  <si>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</si>
  <si>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</si>
  <si>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</si>
  <si>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</si>
  <si>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</si>
  <si>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</si>
  <si>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</si>
  <si>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</si>
  <si>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</si>
  <si>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</si>
  <si>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</si>
  <si>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</si>
  <si>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</si>
  <si>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</si>
  <si>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</si>
  <si>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</si>
  <si>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</si>
  <si>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</si>
  <si>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</si>
  <si>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</si>
  <si>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</si>
  <si>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</si>
  <si>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</si>
  <si>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</si>
  <si>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</si>
  <si>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</si>
  <si>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</si>
  <si>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</si>
  <si>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</si>
  <si>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</si>
  <si>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</si>
  <si>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</si>
  <si>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</si>
  <si>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</si>
  <si>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</si>
  <si>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</si>
  <si>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</si>
  <si>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</si>
  <si>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</si>
  <si>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</si>
  <si>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</si>
  <si>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</si>
  <si>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</si>
  <si>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</si>
  <si>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</si>
  <si>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</si>
  <si>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</si>
  <si>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</si>
  <si>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</si>
  <si>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</si>
  <si>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</si>
  <si>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</si>
  <si>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</si>
  <si>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</si>
  <si>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</si>
  <si>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</si>
  <si>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</si>
  <si>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</si>
  <si>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</si>
  <si>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</si>
  <si>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</si>
  <si>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</si>
  <si>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</si>
  <si>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</si>
  <si>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</si>
  <si>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</si>
  <si>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</si>
  <si>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</si>
  <si>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</si>
  <si>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</si>
  <si>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</si>
  <si>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</si>
  <si>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</si>
  <si>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</si>
  <si>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</si>
  <si>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</si>
  <si>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</si>
  <si>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</si>
  <si>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</si>
  <si>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</si>
  <si>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</si>
  <si>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</si>
  <si>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</si>
  <si>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</si>
  <si>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</si>
  <si>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</si>
  <si>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</si>
  <si>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</si>
  <si>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</si>
  <si>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</si>
  <si>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</si>
  <si>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</si>
  <si>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</si>
  <si>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</si>
  <si>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</si>
  <si>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</si>
  <si>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</si>
  <si>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</si>
  <si>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</si>
  <si>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</si>
  <si>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</si>
  <si>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</si>
  <si>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</si>
  <si>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</si>
  <si>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</si>
  <si>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</si>
  <si>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</si>
  <si>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</si>
  <si>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</si>
  <si>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</si>
  <si>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</si>
  <si>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</si>
  <si>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</si>
  <si>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</si>
  <si>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</si>
  <si>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</si>
  <si>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</si>
  <si>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</si>
  <si>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</si>
  <si>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</si>
  <si>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</si>
  <si>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</si>
  <si>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</si>
  <si>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</si>
  <si>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</si>
  <si>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</si>
  <si>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</si>
  <si>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</si>
  <si>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</si>
  <si>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</si>
  <si>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</si>
  <si>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</si>
  <si>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</si>
  <si>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</si>
  <si>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</si>
  <si>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</si>
  <si>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</si>
  <si>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</si>
  <si>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</si>
  <si>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</si>
  <si>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</si>
  <si>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</si>
  <si>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</si>
  <si>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</si>
  <si>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</si>
  <si>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</si>
  <si>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</si>
  <si>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</si>
  <si>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</si>
  <si>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</si>
  <si>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</si>
  <si>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</si>
  <si>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</si>
  <si>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</si>
  <si>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</si>
  <si>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</si>
  <si>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</si>
  <si>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</si>
  <si>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</si>
  <si>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</si>
  <si>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</si>
  <si>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</si>
  <si>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</si>
  <si>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</si>
  <si>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</si>
  <si>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</si>
  <si>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</si>
  <si>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</si>
  <si>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</si>
  <si>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</si>
  <si>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</si>
  <si>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</si>
  <si>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</si>
  <si>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</si>
  <si>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</si>
  <si>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</si>
  <si>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</si>
  <si>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</si>
  <si>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</si>
  <si>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</si>
  <si>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</si>
  <si>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</si>
  <si>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</si>
  <si>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</si>
  <si>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</si>
  <si>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</si>
  <si>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</si>
  <si>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</si>
  <si>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</si>
  <si>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</si>
  <si>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</si>
  <si>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</si>
  <si>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</si>
  <si>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</si>
  <si>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</si>
  <si>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</si>
  <si>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</si>
  <si>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</si>
  <si>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</si>
  <si>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</si>
  <si>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</si>
  <si>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</si>
  <si>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</si>
  <si>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</si>
  <si>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</si>
  <si>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</si>
  <si>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</si>
  <si>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</si>
  <si>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</si>
  <si>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</si>
  <si>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</si>
  <si>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</si>
  <si>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</si>
  <si>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</si>
  <si>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</si>
  <si>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</si>
  <si>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</si>
  <si>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</si>
  <si>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</si>
  <si>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</si>
  <si>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</si>
  <si>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</si>
  <si>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</si>
  <si>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</si>
  <si>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</si>
  <si>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</si>
  <si>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</si>
  <si>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</si>
  <si>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</si>
  <si>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</si>
  <si>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</si>
  <si>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</si>
  <si>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</si>
  <si>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</si>
  <si>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</si>
  <si>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</si>
  <si>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</si>
  <si>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</si>
  <si>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</si>
  <si>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</si>
  <si>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</si>
  <si>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</si>
  <si>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</si>
  <si>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</si>
  <si>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</si>
  <si>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</si>
  <si>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</si>
  <si>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</si>
  <si>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</si>
  <si>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</si>
  <si>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</si>
  <si>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</si>
  <si>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</si>
  <si>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</si>
  <si>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</si>
  <si>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</si>
  <si>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</si>
  <si>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</si>
  <si>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</si>
  <si>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</si>
  <si>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</si>
  <si>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</si>
  <si>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</si>
  <si>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</si>
  <si>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</si>
  <si>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</si>
  <si>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</si>
  <si>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</si>
  <si>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</si>
  <si>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</si>
  <si>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</si>
  <si>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</si>
  <si>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</si>
  <si>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</si>
  <si>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</si>
  <si>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</si>
  <si>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</si>
  <si>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</si>
  <si>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</si>
  <si>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</si>
  <si>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</si>
  <si>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</si>
  <si>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</si>
  <si>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</si>
  <si>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</si>
  <si>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</si>
  <si>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</si>
  <si>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</si>
  <si>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</si>
  <si>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</si>
  <si>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</si>
  <si>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</si>
  <si>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</si>
  <si>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</si>
  <si>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</si>
  <si>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</si>
  <si>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</si>
  <si>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</si>
  <si>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</si>
  <si>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</si>
  <si>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</si>
  <si>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</si>
  <si>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</si>
  <si>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</si>
  <si>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</si>
  <si>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</si>
  <si>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</si>
  <si>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</si>
  <si>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Forintban!</t>
  </si>
  <si>
    <t>Összeg  (Ft )</t>
  </si>
  <si>
    <t>Bruttó  hiány:</t>
  </si>
  <si>
    <t>Bruttó  többlet:</t>
  </si>
  <si>
    <t>2017.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</si>
  <si>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</si>
  <si>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</si>
  <si>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</si>
  <si>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Galvács Község Önkormányzat</t>
  </si>
  <si>
    <t xml:space="preserve"> </t>
  </si>
  <si>
    <t>Baromfitelep</t>
  </si>
  <si>
    <t>Pótkocsi</t>
  </si>
  <si>
    <t>2016-2018</t>
  </si>
  <si>
    <t>Lakóház</t>
  </si>
  <si>
    <t>Benzines ágaprító</t>
  </si>
  <si>
    <t xml:space="preserve">  56- os emlékmű</t>
  </si>
  <si>
    <t>Bereg út felújítás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</si>
</sst>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#,###__;\-#,###__"/>
    <numFmt numFmtId="166" formatCode="00"/>
    <numFmt numFmtId="167" formatCode="#,###\ _F_t;\-#,###\ _F_t"/>
    <numFmt numFmtId="168" formatCode="#,###__"/>
  </numFmts>
  <fonts count="47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34" fillId="0" borderId="0"/>
  </cellStyleXfs>
  <cellXfs count="366">
    <xf numFmtId="0" fontId="0" fillId="0" borderId="0" xfId="0"/>
    <xf numFmtId="164" fontId="14" fillId="0" borderId="1" xfId="0" applyNumberFormat="1" applyFont="1" applyFill="1" applyBorder="1" applyAlignment="1" applyProtection="1">
      <alignment vertical="center" wrapTex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4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" fontId="14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4" fillId="0" borderId="2" xfId="0" applyNumberFormat="1" applyFont="1" applyFill="1" applyBorder="1" applyAlignment="1" applyProtection="1">
      <alignment vertical="center" wrapText="1"/>
      <protection locked="0"/>
    </xf>
    <xf numFmtId="164" fontId="13" fillId="0" borderId="6" xfId="0" applyNumberFormat="1" applyFont="1" applyFill="1" applyBorder="1" applyAlignment="1" applyProtection="1">
      <alignment vertical="center" wrapText="1"/>
    </xf>
    <xf numFmtId="164" fontId="13" fillId="0" borderId="7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2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25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1" xfId="5" applyNumberFormat="1" applyFont="1" applyFill="1" applyBorder="1" applyAlignment="1" applyProtection="1">
      <alignment vertical="center"/>
    </xf>
    <xf numFmtId="164" fontId="27" fillId="0" borderId="11" xfId="5" applyNumberFormat="1" applyFont="1" applyFill="1" applyBorder="1" applyAlignment="1" applyProtection="1"/>
    <xf numFmtId="0" fontId="4" fillId="0" borderId="12" xfId="5" applyFont="1" applyFill="1" applyBorder="1" applyAlignment="1" applyProtection="1">
      <alignment horizontal="center" vertical="center" wrapText="1"/>
    </xf>
    <xf numFmtId="0" fontId="4" fillId="0" borderId="13" xfId="5" applyFont="1" applyFill="1" applyBorder="1" applyAlignment="1" applyProtection="1">
      <alignment horizontal="center" vertical="center" wrapText="1"/>
    </xf>
    <xf numFmtId="164" fontId="13" fillId="0" borderId="14" xfId="0" applyNumberFormat="1" applyFont="1" applyFill="1" applyBorder="1" applyAlignment="1" applyProtection="1">
      <alignment horizontal="center" vertical="center" wrapText="1"/>
    </xf>
    <xf numFmtId="164" fontId="14" fillId="0" borderId="15" xfId="0" applyNumberFormat="1" applyFont="1" applyFill="1" applyBorder="1" applyAlignment="1" applyProtection="1">
      <alignment vertical="center" wrapText="1"/>
      <protection locked="0"/>
    </xf>
    <xf numFmtId="164" fontId="21" fillId="0" borderId="9" xfId="0" applyNumberFormat="1" applyFont="1" applyFill="1" applyBorder="1" applyAlignment="1" applyProtection="1">
      <alignment vertical="center" wrapText="1"/>
    </xf>
    <xf numFmtId="164" fontId="14" fillId="0" borderId="16" xfId="0" applyNumberFormat="1" applyFont="1" applyFill="1" applyBorder="1" applyAlignment="1" applyProtection="1">
      <alignment vertical="center" wrapText="1"/>
      <protection locked="0"/>
    </xf>
    <xf numFmtId="164" fontId="14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Border="1" applyAlignment="1" applyProtection="1">
      <alignment horizontal="right" vertical="center" wrapText="1" inden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0" applyNumberFormat="1" applyFont="1" applyFill="1" applyBorder="1" applyAlignment="1" applyProtection="1">
      <alignment vertical="center" wrapText="1"/>
      <protection locked="0"/>
    </xf>
    <xf numFmtId="0" fontId="10" fillId="0" borderId="0" xfId="6" applyFill="1" applyAlignment="1" applyProtection="1">
      <alignment vertical="center" wrapText="1"/>
    </xf>
    <xf numFmtId="0" fontId="10" fillId="0" borderId="0" xfId="6" applyFill="1" applyAlignment="1" applyProtection="1">
      <alignment horizontal="center" vertical="center"/>
    </xf>
    <xf numFmtId="49" fontId="13" fillId="0" borderId="31" xfId="6" applyNumberFormat="1" applyFont="1" applyFill="1" applyBorder="1" applyAlignment="1" applyProtection="1">
      <alignment horizontal="center" vertical="center" wrapText="1"/>
    </xf>
    <xf numFmtId="49" fontId="13" fillId="0" borderId="12" xfId="6" applyNumberFormat="1" applyFont="1" applyFill="1" applyBorder="1" applyAlignment="1" applyProtection="1">
      <alignment horizontal="center" vertical="center"/>
    </xf>
    <xf numFmtId="49" fontId="13" fillId="0" borderId="13" xfId="6" applyNumberFormat="1" applyFont="1" applyFill="1" applyBorder="1" applyAlignment="1" applyProtection="1">
      <alignment horizontal="center" vertical="center"/>
    </xf>
    <xf numFmtId="49" fontId="9" fillId="0" borderId="0" xfId="6" applyNumberFormat="1" applyFont="1" applyFill="1" applyAlignment="1" applyProtection="1">
      <alignment horizontal="center" vertical="center"/>
    </xf>
    <xf numFmtId="166" fontId="14" fillId="0" borderId="22" xfId="6" applyNumberFormat="1" applyFont="1" applyFill="1" applyBorder="1" applyAlignment="1" applyProtection="1">
      <alignment horizontal="center" vertical="center"/>
    </xf>
    <xf numFmtId="167" fontId="14" fillId="0" borderId="38" xfId="6" applyNumberFormat="1" applyFont="1" applyFill="1" applyBorder="1" applyAlignment="1" applyProtection="1">
      <alignment vertical="center"/>
      <protection locked="0"/>
    </xf>
    <xf numFmtId="166" fontId="14" fillId="0" borderId="1" xfId="6" applyNumberFormat="1" applyFont="1" applyFill="1" applyBorder="1" applyAlignment="1" applyProtection="1">
      <alignment horizontal="center" vertical="center"/>
    </xf>
    <xf numFmtId="167" fontId="14" fillId="0" borderId="9" xfId="6" applyNumberFormat="1" applyFont="1" applyFill="1" applyBorder="1" applyAlignment="1" applyProtection="1">
      <alignment vertical="center"/>
      <protection locked="0"/>
    </xf>
    <xf numFmtId="167" fontId="13" fillId="0" borderId="9" xfId="6" applyNumberFormat="1" applyFont="1" applyFill="1" applyBorder="1" applyAlignment="1" applyProtection="1">
      <alignment vertical="center"/>
    </xf>
    <xf numFmtId="0" fontId="13" fillId="0" borderId="31" xfId="6" applyFont="1" applyFill="1" applyBorder="1" applyAlignment="1" applyProtection="1">
      <alignment horizontal="left" vertical="center" wrapText="1"/>
    </xf>
    <xf numFmtId="166" fontId="14" fillId="0" borderId="12" xfId="6" applyNumberFormat="1" applyFont="1" applyFill="1" applyBorder="1" applyAlignment="1" applyProtection="1">
      <alignment horizontal="center" vertical="center"/>
    </xf>
    <xf numFmtId="167" fontId="13" fillId="0" borderId="13" xfId="6" applyNumberFormat="1" applyFont="1" applyFill="1" applyBorder="1" applyAlignment="1" applyProtection="1">
      <alignment vertical="center"/>
    </xf>
    <xf numFmtId="0" fontId="12" fillId="0" borderId="0" xfId="6" applyFont="1" applyFill="1" applyAlignment="1" applyProtection="1">
      <alignment horizontal="center" vertical="center"/>
    </xf>
    <xf numFmtId="0" fontId="35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1" fillId="0" borderId="8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0" xfId="0" applyFill="1" applyBorder="1" applyAlignment="1">
      <alignment horizontal="center" vertical="center"/>
    </xf>
    <xf numFmtId="0" fontId="0" fillId="0" borderId="22" xfId="0" applyFill="1" applyBorder="1" applyAlignment="1" applyProtection="1">
      <alignment horizontal="left" vertical="center" wrapText="1" indent="1"/>
      <protection locked="0"/>
    </xf>
    <xf numFmtId="168" fontId="23" fillId="0" borderId="38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 indent="5"/>
    </xf>
    <xf numFmtId="168" fontId="29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indent="1"/>
    </xf>
    <xf numFmtId="168" fontId="29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27" xfId="0" applyFill="1" applyBorder="1" applyAlignment="1">
      <alignment horizontal="center" vertical="center"/>
    </xf>
    <xf numFmtId="0" fontId="0" fillId="0" borderId="21" xfId="0" applyFill="1" applyBorder="1" applyAlignment="1" applyProtection="1">
      <alignment horizontal="left" vertical="center" wrapText="1" indent="1"/>
      <protection locked="0"/>
    </xf>
    <xf numFmtId="168" fontId="23" fillId="0" borderId="36" xfId="0" applyNumberFormat="1" applyFont="1" applyFill="1" applyBorder="1" applyAlignment="1" applyProtection="1">
      <alignment horizontal="right" vertical="center"/>
    </xf>
    <xf numFmtId="0" fontId="0" fillId="0" borderId="31" xfId="0" applyFill="1" applyBorder="1" applyAlignment="1">
      <alignment horizontal="center" vertical="center"/>
    </xf>
    <xf numFmtId="0" fontId="41" fillId="0" borderId="12" xfId="0" applyFont="1" applyFill="1" applyBorder="1" applyAlignment="1">
      <alignment horizontal="left" vertical="center" indent="5"/>
    </xf>
    <xf numFmtId="168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14" fillId="0" borderId="20" xfId="0" applyFont="1" applyFill="1" applyBorder="1" applyAlignment="1" applyProtection="1">
      <alignment horizontal="right" vertical="center" wrapText="1" indent="1"/>
    </xf>
    <xf numFmtId="0" fontId="14" fillId="0" borderId="22" xfId="0" applyFont="1" applyFill="1" applyBorder="1" applyAlignment="1" applyProtection="1">
      <alignment horizontal="left" vertical="center" wrapText="1"/>
      <protection locked="0"/>
    </xf>
    <xf numFmtId="164" fontId="14" fillId="0" borderId="22" xfId="0" applyNumberFormat="1" applyFont="1" applyFill="1" applyBorder="1" applyAlignment="1" applyProtection="1">
      <alignment vertical="center" wrapText="1"/>
      <protection locked="0"/>
    </xf>
    <xf numFmtId="164" fontId="14" fillId="0" borderId="22" xfId="0" applyNumberFormat="1" applyFont="1" applyFill="1" applyBorder="1" applyAlignment="1" applyProtection="1">
      <alignment vertical="center" wrapText="1"/>
    </xf>
    <xf numFmtId="164" fontId="14" fillId="0" borderId="38" xfId="0" applyNumberFormat="1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 applyProtection="1">
      <alignment horizontal="right" vertical="center" wrapText="1" indent="1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164" fontId="14" fillId="0" borderId="37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horizontal="left" vertical="center" wrapText="1" indent="1"/>
    </xf>
    <xf numFmtId="164" fontId="23" fillId="0" borderId="0" xfId="5" applyNumberFormat="1" applyFont="1" applyFill="1" applyBorder="1" applyAlignment="1" applyProtection="1">
      <alignment horizontal="right" vertical="center" wrapText="1" indent="1"/>
    </xf>
    <xf numFmtId="0" fontId="20" fillId="0" borderId="6" xfId="0" applyFont="1" applyBorder="1" applyAlignment="1" applyProtection="1">
      <alignment vertical="center" wrapText="1"/>
    </xf>
    <xf numFmtId="164" fontId="14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0" applyFont="1" applyBorder="1" applyAlignment="1" applyProtection="1">
      <alignment vertical="center" wrapText="1"/>
    </xf>
    <xf numFmtId="0" fontId="20" fillId="0" borderId="40" xfId="0" applyFont="1" applyBorder="1" applyAlignment="1" applyProtection="1">
      <alignment vertical="center" wrapText="1"/>
    </xf>
    <xf numFmtId="164" fontId="18" fillId="0" borderId="6" xfId="0" quotePrefix="1" applyNumberFormat="1" applyFont="1" applyBorder="1" applyAlignment="1" applyProtection="1">
      <alignment horizontal="right" vertical="center" wrapText="1" indent="1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14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1" xfId="5" applyNumberFormat="1" applyFont="1" applyFill="1" applyBorder="1" applyAlignment="1" applyProtection="1">
      <alignment horizontal="right" vertical="center" wrapText="1" indent="1"/>
    </xf>
    <xf numFmtId="0" fontId="14" fillId="0" borderId="10" xfId="5" applyFont="1" applyFill="1" applyBorder="1" applyAlignment="1" applyProtection="1">
      <alignment horizontal="left" vertical="center" wrapText="1" indent="1"/>
    </xf>
    <xf numFmtId="0" fontId="14" fillId="0" borderId="1" xfId="5" applyFont="1" applyFill="1" applyBorder="1" applyAlignment="1" applyProtection="1">
      <alignment horizontal="left" vertical="center" wrapText="1" indent="1"/>
    </xf>
    <xf numFmtId="0" fontId="14" fillId="0" borderId="22" xfId="5" applyFont="1" applyFill="1" applyBorder="1" applyAlignment="1" applyProtection="1">
      <alignment horizontal="left" vertical="center" wrapText="1" indent="1"/>
    </xf>
    <xf numFmtId="0" fontId="14" fillId="0" borderId="21" xfId="5" applyFont="1" applyFill="1" applyBorder="1" applyAlignment="1" applyProtection="1">
      <alignment horizontal="left" vertical="center" wrapText="1" indent="1"/>
    </xf>
    <xf numFmtId="0" fontId="14" fillId="0" borderId="32" xfId="5" applyFont="1" applyFill="1" applyBorder="1" applyAlignment="1" applyProtection="1">
      <alignment horizontal="left" vertical="center" wrapText="1" indent="1"/>
    </xf>
    <xf numFmtId="0" fontId="14" fillId="0" borderId="2" xfId="5" applyFont="1" applyFill="1" applyBorder="1" applyAlignment="1" applyProtection="1">
      <alignment horizontal="left" vertical="center" wrapText="1" indent="1"/>
    </xf>
    <xf numFmtId="49" fontId="14" fillId="0" borderId="4" xfId="5" applyNumberFormat="1" applyFont="1" applyFill="1" applyBorder="1" applyAlignment="1" applyProtection="1">
      <alignment horizontal="left" vertical="center" wrapText="1" indent="1"/>
    </xf>
    <xf numFmtId="49" fontId="14" fillId="0" borderId="3" xfId="5" applyNumberFormat="1" applyFont="1" applyFill="1" applyBorder="1" applyAlignment="1" applyProtection="1">
      <alignment horizontal="left" vertical="center" wrapText="1" indent="1"/>
    </xf>
    <xf numFmtId="49" fontId="14" fillId="0" borderId="20" xfId="5" applyNumberFormat="1" applyFont="1" applyFill="1" applyBorder="1" applyAlignment="1" applyProtection="1">
      <alignment horizontal="left" vertical="center" wrapText="1" indent="1"/>
    </xf>
    <xf numFmtId="49" fontId="14" fillId="0" borderId="5" xfId="5" applyNumberFormat="1" applyFont="1" applyFill="1" applyBorder="1" applyAlignment="1" applyProtection="1">
      <alignment horizontal="left" vertical="center" wrapText="1" indent="1"/>
    </xf>
    <xf numFmtId="49" fontId="14" fillId="0" borderId="27" xfId="5" applyNumberFormat="1" applyFont="1" applyFill="1" applyBorder="1" applyAlignment="1" applyProtection="1">
      <alignment horizontal="left" vertical="center" wrapText="1" indent="1"/>
    </xf>
    <xf numFmtId="49" fontId="14" fillId="0" borderId="31" xfId="5" applyNumberFormat="1" applyFont="1" applyFill="1" applyBorder="1" applyAlignment="1" applyProtection="1">
      <alignment horizontal="left" vertical="center" wrapText="1" indent="1"/>
    </xf>
    <xf numFmtId="0" fontId="14" fillId="0" borderId="0" xfId="5" applyFont="1" applyFill="1" applyBorder="1" applyAlignment="1" applyProtection="1">
      <alignment horizontal="left" vertical="center" wrapText="1" indent="1"/>
    </xf>
    <xf numFmtId="0" fontId="13" fillId="0" borderId="8" xfId="5" applyFont="1" applyFill="1" applyBorder="1" applyAlignment="1" applyProtection="1">
      <alignment horizontal="left" vertical="center" wrapText="1" indent="1"/>
    </xf>
    <xf numFmtId="0" fontId="13" fillId="0" borderId="6" xfId="5" applyFont="1" applyFill="1" applyBorder="1" applyAlignment="1" applyProtection="1">
      <alignment horizontal="left" vertical="center" wrapText="1" indent="1"/>
    </xf>
    <xf numFmtId="0" fontId="13" fillId="0" borderId="33" xfId="5" applyFont="1" applyFill="1" applyBorder="1" applyAlignment="1" applyProtection="1">
      <alignment horizontal="left" vertical="center" wrapText="1" indent="1"/>
    </xf>
    <xf numFmtId="0" fontId="13" fillId="0" borderId="6" xfId="5" applyFont="1" applyFill="1" applyBorder="1" applyAlignment="1" applyProtection="1">
      <alignment vertical="center" wrapText="1"/>
    </xf>
    <xf numFmtId="0" fontId="13" fillId="0" borderId="34" xfId="5" applyFont="1" applyFill="1" applyBorder="1" applyAlignment="1" applyProtection="1">
      <alignment vertical="center" wrapText="1"/>
    </xf>
    <xf numFmtId="0" fontId="13" fillId="0" borderId="8" xfId="5" applyFont="1" applyFill="1" applyBorder="1" applyAlignment="1" applyProtection="1">
      <alignment horizontal="center" vertical="center" wrapText="1"/>
    </xf>
    <xf numFmtId="0" fontId="13" fillId="0" borderId="6" xfId="5" applyFont="1" applyFill="1" applyBorder="1" applyAlignment="1" applyProtection="1">
      <alignment horizontal="center" vertical="center" wrapText="1"/>
    </xf>
    <xf numFmtId="0" fontId="13" fillId="0" borderId="7" xfId="5" applyFont="1" applyFill="1" applyBorder="1" applyAlignment="1" applyProtection="1">
      <alignment horizontal="center" vertical="center" wrapText="1"/>
    </xf>
    <xf numFmtId="0" fontId="21" fillId="0" borderId="6" xfId="5" applyFont="1" applyFill="1" applyBorder="1" applyAlignment="1" applyProtection="1">
      <alignment horizontal="left" vertical="center" wrapText="1" indent="1"/>
    </xf>
    <xf numFmtId="0" fontId="2" fillId="0" borderId="11" xfId="0" applyFont="1" applyFill="1" applyBorder="1" applyAlignment="1" applyProtection="1">
      <alignment horizontal="right"/>
    </xf>
    <xf numFmtId="164" fontId="27" fillId="0" borderId="11" xfId="5" applyNumberFormat="1" applyFont="1" applyFill="1" applyBorder="1" applyAlignment="1" applyProtection="1">
      <alignment horizontal="left" vertical="center"/>
    </xf>
    <xf numFmtId="0" fontId="14" fillId="0" borderId="1" xfId="5" applyFont="1" applyFill="1" applyBorder="1" applyAlignment="1" applyProtection="1">
      <alignment horizontal="left" indent="6"/>
    </xf>
    <xf numFmtId="0" fontId="14" fillId="0" borderId="1" xfId="5" applyFont="1" applyFill="1" applyBorder="1" applyAlignment="1" applyProtection="1">
      <alignment horizontal="left" vertical="center" wrapText="1" indent="6"/>
    </xf>
    <xf numFmtId="0" fontId="14" fillId="0" borderId="2" xfId="5" applyFont="1" applyFill="1" applyBorder="1" applyAlignment="1" applyProtection="1">
      <alignment horizontal="left" vertical="center" wrapText="1" indent="6"/>
    </xf>
    <xf numFmtId="0" fontId="14" fillId="0" borderId="12" xfId="5" applyFont="1" applyFill="1" applyBorder="1" applyAlignment="1" applyProtection="1">
      <alignment horizontal="left" vertical="center" wrapText="1" indent="6"/>
    </xf>
    <xf numFmtId="164" fontId="13" fillId="0" borderId="23" xfId="5" applyNumberFormat="1" applyFont="1" applyFill="1" applyBorder="1" applyAlignment="1" applyProtection="1">
      <alignment horizontal="right" vertical="center" wrapText="1" indent="1"/>
    </xf>
    <xf numFmtId="164" fontId="14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6" xfId="0" applyFont="1" applyBorder="1" applyAlignment="1" applyProtection="1">
      <alignment horizontal="left" vertical="center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20" fillId="0" borderId="44" xfId="0" applyFont="1" applyBorder="1" applyAlignment="1" applyProtection="1">
      <alignment horizontal="left" vertical="center" wrapText="1" indent="1"/>
    </xf>
    <xf numFmtId="164" fontId="13" fillId="0" borderId="7" xfId="5" applyNumberFormat="1" applyFont="1" applyFill="1" applyBorder="1" applyAlignment="1" applyProtection="1">
      <alignment horizontal="right" vertical="center" wrapText="1" indent="1"/>
    </xf>
    <xf numFmtId="0" fontId="2" fillId="0" borderId="11" xfId="0" applyFont="1" applyFill="1" applyBorder="1" applyAlignment="1" applyProtection="1">
      <alignment horizontal="right" vertical="center"/>
    </xf>
    <xf numFmtId="0" fontId="18" fillId="0" borderId="40" xfId="0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164" fontId="13" fillId="0" borderId="34" xfId="5" applyNumberFormat="1" applyFont="1" applyFill="1" applyBorder="1" applyAlignment="1" applyProtection="1">
      <alignment horizontal="right" vertical="center" wrapText="1" indent="1"/>
    </xf>
    <xf numFmtId="164" fontId="13" fillId="0" borderId="6" xfId="5" applyNumberFormat="1" applyFont="1" applyFill="1" applyBorder="1" applyAlignment="1" applyProtection="1">
      <alignment horizontal="right" vertical="center" wrapText="1" indent="1"/>
    </xf>
    <xf numFmtId="164" fontId="1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5" applyNumberFormat="1" applyFont="1" applyFill="1" applyBorder="1" applyAlignment="1" applyProtection="1">
      <alignment horizontal="right" vertical="center" wrapText="1" indent="1"/>
    </xf>
    <xf numFmtId="0" fontId="14" fillId="0" borderId="22" xfId="5" applyFont="1" applyFill="1" applyBorder="1" applyAlignment="1" applyProtection="1">
      <alignment horizontal="left" vertical="center" wrapText="1" indent="6"/>
    </xf>
    <xf numFmtId="0" fontId="6" fillId="0" borderId="0" xfId="5" applyFill="1" applyProtection="1"/>
    <xf numFmtId="0" fontId="14" fillId="0" borderId="0" xfId="5" applyFont="1" applyFill="1" applyProtection="1"/>
    <xf numFmtId="0" fontId="9" fillId="0" borderId="0" xfId="5" applyFont="1" applyFill="1" applyProtection="1"/>
    <xf numFmtId="0" fontId="19" fillId="0" borderId="22" xfId="0" applyFont="1" applyBorder="1" applyAlignment="1" applyProtection="1">
      <alignment horizontal="left" wrapText="1" indent="1"/>
    </xf>
    <xf numFmtId="0" fontId="19" fillId="0" borderId="1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20" xfId="0" applyFont="1" applyBorder="1" applyAlignment="1" applyProtection="1">
      <alignment wrapText="1"/>
    </xf>
    <xf numFmtId="0" fontId="19" fillId="0" borderId="3" xfId="0" applyFont="1" applyBorder="1" applyAlignment="1" applyProtection="1">
      <alignment wrapText="1"/>
    </xf>
    <xf numFmtId="0" fontId="6" fillId="0" borderId="0" xfId="5" applyFill="1" applyAlignment="1" applyProtection="1"/>
    <xf numFmtId="0" fontId="17" fillId="0" borderId="0" xfId="5" applyFont="1" applyFill="1" applyProtection="1"/>
    <xf numFmtId="0" fontId="16" fillId="0" borderId="0" xfId="5" applyFont="1" applyFill="1" applyProtection="1"/>
    <xf numFmtId="164" fontId="21" fillId="0" borderId="23" xfId="5" applyNumberFormat="1" applyFont="1" applyFill="1" applyBorder="1" applyAlignment="1" applyProtection="1">
      <alignment horizontal="right" vertical="center" wrapText="1" indent="1"/>
    </xf>
    <xf numFmtId="0" fontId="13" fillId="0" borderId="23" xfId="5" applyFont="1" applyFill="1" applyBorder="1" applyAlignment="1" applyProtection="1">
      <alignment horizontal="center" vertical="center" wrapText="1"/>
    </xf>
    <xf numFmtId="164" fontId="22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8" xfId="0" applyFont="1" applyBorder="1" applyAlignment="1" applyProtection="1">
      <alignment vertical="center" wrapText="1"/>
    </xf>
    <xf numFmtId="0" fontId="19" fillId="0" borderId="5" xfId="0" applyFont="1" applyBorder="1" applyAlignment="1" applyProtection="1">
      <alignment vertical="center" wrapText="1"/>
    </xf>
    <xf numFmtId="0" fontId="20" fillId="0" borderId="44" xfId="0" applyFont="1" applyBorder="1" applyAlignment="1" applyProtection="1">
      <alignment vertical="center" wrapText="1"/>
    </xf>
    <xf numFmtId="164" fontId="13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5" applyFill="1" applyAlignment="1" applyProtection="1">
      <alignment horizontal="left" vertical="center" indent="1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46" xfId="0" applyNumberFormat="1" applyFont="1" applyFill="1" applyBorder="1" applyAlignment="1" applyProtection="1">
      <alignment horizontal="left" vertical="center" wrapText="1" indent="1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47" xfId="0" applyNumberFormat="1" applyFont="1" applyFill="1" applyBorder="1" applyAlignment="1" applyProtection="1">
      <alignment horizontal="left" vertical="center" wrapText="1" indent="1"/>
    </xf>
    <xf numFmtId="164" fontId="22" fillId="0" borderId="4" xfId="0" applyNumberFormat="1" applyFont="1" applyFill="1" applyBorder="1" applyAlignment="1" applyProtection="1">
      <alignment horizontal="left" vertical="center" wrapText="1" indent="1"/>
    </xf>
    <xf numFmtId="164" fontId="22" fillId="0" borderId="3" xfId="0" applyNumberFormat="1" applyFont="1" applyFill="1" applyBorder="1" applyAlignment="1" applyProtection="1">
      <alignment horizontal="left" vertical="center" wrapText="1" indent="1"/>
    </xf>
    <xf numFmtId="164" fontId="10" fillId="0" borderId="29" xfId="0" applyNumberFormat="1" applyFont="1" applyFill="1" applyBorder="1" applyAlignment="1" applyProtection="1">
      <alignment horizontal="lef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3" fillId="0" borderId="44" xfId="0" applyNumberFormat="1" applyFont="1" applyFill="1" applyBorder="1" applyAlignment="1" applyProtection="1">
      <alignment horizontal="center" vertical="center" wrapText="1"/>
    </xf>
    <xf numFmtId="164" fontId="13" fillId="0" borderId="40" xfId="0" applyNumberFormat="1" applyFont="1" applyFill="1" applyBorder="1" applyAlignment="1" applyProtection="1">
      <alignment horizontal="center" vertical="center" wrapText="1"/>
    </xf>
    <xf numFmtId="164" fontId="13" fillId="0" borderId="48" xfId="0" applyNumberFormat="1" applyFont="1" applyFill="1" applyBorder="1" applyAlignment="1" applyProtection="1">
      <alignment horizontal="center" vertical="center" wrapText="1"/>
    </xf>
    <xf numFmtId="164" fontId="2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6" fillId="0" borderId="0" xfId="0" applyFont="1" applyFill="1" applyProtection="1"/>
    <xf numFmtId="164" fontId="21" fillId="0" borderId="7" xfId="0" applyNumberFormat="1" applyFont="1" applyFill="1" applyBorder="1" applyAlignment="1" applyProtection="1">
      <alignment horizontal="right" vertical="center" wrapText="1" indent="1"/>
    </xf>
    <xf numFmtId="164" fontId="4" fillId="0" borderId="8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Continuous" vertical="center" wrapText="1"/>
    </xf>
    <xf numFmtId="164" fontId="21" fillId="0" borderId="17" xfId="0" applyNumberFormat="1" applyFont="1" applyFill="1" applyBorder="1" applyAlignment="1" applyProtection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center" vertical="center" wrapText="1"/>
    </xf>
    <xf numFmtId="164" fontId="21" fillId="0" borderId="6" xfId="0" applyNumberFormat="1" applyFont="1" applyFill="1" applyBorder="1" applyAlignment="1" applyProtection="1">
      <alignment horizontal="center" vertical="center" wrapText="1"/>
    </xf>
    <xf numFmtId="164" fontId="21" fillId="0" borderId="7" xfId="0" applyNumberFormat="1" applyFont="1" applyFill="1" applyBorder="1" applyAlignment="1" applyProtection="1">
      <alignment horizontal="center" vertical="center" wrapText="1"/>
    </xf>
    <xf numFmtId="164" fontId="22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4" xfId="0" applyNumberFormat="1" applyFont="1" applyFill="1" applyBorder="1" applyAlignment="1" applyProtection="1">
      <alignment horizontal="left" vertical="center" wrapText="1" indent="1"/>
    </xf>
    <xf numFmtId="164" fontId="22" fillId="0" borderId="3" xfId="0" applyNumberFormat="1" applyFont="1" applyFill="1" applyBorder="1" applyAlignment="1" applyProtection="1">
      <alignment horizontal="left" vertical="center" wrapText="1" indent="2"/>
    </xf>
    <xf numFmtId="164" fontId="22" fillId="0" borderId="1" xfId="0" applyNumberFormat="1" applyFont="1" applyFill="1" applyBorder="1" applyAlignment="1" applyProtection="1">
      <alignment horizontal="left" vertical="center" wrapText="1" indent="2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64" fontId="22" fillId="0" borderId="20" xfId="0" applyNumberFormat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 indent="2"/>
    </xf>
    <xf numFmtId="164" fontId="14" fillId="0" borderId="5" xfId="0" applyNumberFormat="1" applyFont="1" applyFill="1" applyBorder="1" applyAlignment="1" applyProtection="1">
      <alignment horizontal="left" vertical="center" wrapText="1" indent="2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14" fillId="0" borderId="4" xfId="0" applyNumberFormat="1" applyFont="1" applyFill="1" applyBorder="1" applyAlignment="1" applyProtection="1">
      <alignment horizontal="left" vertical="center" wrapText="1" indent="1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28" fillId="0" borderId="0" xfId="0" applyFont="1" applyProtection="1"/>
    <xf numFmtId="0" fontId="29" fillId="0" borderId="0" xfId="0" applyFont="1" applyFill="1" applyProtection="1"/>
    <xf numFmtId="0" fontId="30" fillId="0" borderId="0" xfId="0" applyFont="1" applyFill="1" applyProtection="1"/>
    <xf numFmtId="0" fontId="31" fillId="0" borderId="0" xfId="0" applyFont="1" applyProtection="1"/>
    <xf numFmtId="0" fontId="26" fillId="0" borderId="0" xfId="0" applyFont="1" applyProtection="1"/>
    <xf numFmtId="0" fontId="16" fillId="0" borderId="0" xfId="0" applyFont="1" applyProtection="1"/>
    <xf numFmtId="0" fontId="17" fillId="0" borderId="0" xfId="0" applyFont="1" applyAlignment="1" applyProtection="1">
      <alignment horizontal="center"/>
    </xf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26" fillId="0" borderId="0" xfId="0" applyFont="1" applyFill="1" applyProtection="1"/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164" fontId="13" fillId="0" borderId="35" xfId="5" applyNumberFormat="1" applyFont="1" applyFill="1" applyBorder="1" applyAlignment="1" applyProtection="1">
      <alignment horizontal="right" vertical="center" wrapText="1" indent="1"/>
    </xf>
    <xf numFmtId="164" fontId="14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" xfId="5" applyNumberFormat="1" applyFont="1" applyFill="1" applyBorder="1" applyAlignment="1" applyProtection="1">
      <alignment horizontal="right" vertical="center" wrapText="1" indent="1"/>
    </xf>
    <xf numFmtId="164" fontId="14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7" xfId="0" applyNumberFormat="1" applyFont="1" applyBorder="1" applyAlignment="1" applyProtection="1">
      <alignment horizontal="right" vertical="center" wrapText="1" indent="1"/>
    </xf>
    <xf numFmtId="164" fontId="18" fillId="0" borderId="7" xfId="0" quotePrefix="1" applyNumberFormat="1" applyFont="1" applyBorder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34" fillId="0" borderId="0" xfId="7" applyFill="1" applyProtection="1"/>
    <xf numFmtId="0" fontId="43" fillId="0" borderId="0" xfId="7" applyFont="1" applyFill="1" applyProtection="1"/>
    <xf numFmtId="0" fontId="33" fillId="0" borderId="31" xfId="7" applyFont="1" applyFill="1" applyBorder="1" applyAlignment="1" applyProtection="1">
      <alignment horizontal="center" vertical="center" wrapText="1"/>
    </xf>
    <xf numFmtId="0" fontId="33" fillId="0" borderId="12" xfId="7" applyFont="1" applyFill="1" applyBorder="1" applyAlignment="1" applyProtection="1">
      <alignment horizontal="center" vertical="center" wrapText="1"/>
    </xf>
    <xf numFmtId="0" fontId="33" fillId="0" borderId="13" xfId="7" applyFont="1" applyFill="1" applyBorder="1" applyAlignment="1" applyProtection="1">
      <alignment horizontal="center" vertical="center" wrapText="1"/>
    </xf>
    <xf numFmtId="0" fontId="34" fillId="0" borderId="0" xfId="7" applyFill="1" applyAlignment="1" applyProtection="1">
      <alignment horizontal="center" vertical="center"/>
    </xf>
    <xf numFmtId="0" fontId="20" fillId="0" borderId="27" xfId="7" applyFont="1" applyFill="1" applyBorder="1" applyAlignment="1" applyProtection="1">
      <alignment vertical="center" wrapText="1"/>
    </xf>
    <xf numFmtId="166" fontId="14" fillId="0" borderId="21" xfId="6" applyNumberFormat="1" applyFont="1" applyFill="1" applyBorder="1" applyAlignment="1" applyProtection="1">
      <alignment horizontal="center" vertical="center"/>
    </xf>
    <xf numFmtId="0" fontId="34" fillId="0" borderId="0" xfId="7" applyFill="1" applyAlignment="1" applyProtection="1">
      <alignment vertical="center"/>
    </xf>
    <xf numFmtId="0" fontId="20" fillId="0" borderId="3" xfId="7" applyFont="1" applyFill="1" applyBorder="1" applyAlignment="1" applyProtection="1">
      <alignment vertical="center" wrapText="1"/>
    </xf>
    <xf numFmtId="0" fontId="32" fillId="0" borderId="3" xfId="7" applyFont="1" applyFill="1" applyBorder="1" applyAlignment="1" applyProtection="1">
      <alignment horizontal="left" vertical="center" wrapText="1" indent="1"/>
    </xf>
    <xf numFmtId="0" fontId="20" fillId="0" borderId="31" xfId="7" applyFont="1" applyFill="1" applyBorder="1" applyAlignment="1" applyProtection="1">
      <alignment vertical="center" wrapText="1"/>
    </xf>
    <xf numFmtId="0" fontId="19" fillId="0" borderId="0" xfId="7" applyFont="1" applyFill="1" applyProtection="1"/>
    <xf numFmtId="3" fontId="34" fillId="0" borderId="0" xfId="7" applyNumberFormat="1" applyFont="1" applyFill="1" applyProtection="1"/>
    <xf numFmtId="3" fontId="34" fillId="0" borderId="0" xfId="7" applyNumberFormat="1" applyFont="1" applyFill="1" applyAlignment="1" applyProtection="1">
      <alignment horizontal="center"/>
    </xf>
    <xf numFmtId="0" fontId="34" fillId="0" borderId="0" xfId="7" applyFont="1" applyFill="1" applyProtection="1"/>
    <xf numFmtId="0" fontId="34" fillId="0" borderId="0" xfId="7" applyFill="1" applyAlignment="1" applyProtection="1">
      <alignment horizontal="center"/>
    </xf>
    <xf numFmtId="0" fontId="10" fillId="0" borderId="0" xfId="6" applyFill="1" applyAlignment="1" applyProtection="1">
      <alignment vertical="center"/>
    </xf>
    <xf numFmtId="167" fontId="13" fillId="0" borderId="9" xfId="6" applyNumberFormat="1" applyFont="1" applyFill="1" applyBorder="1" applyAlignment="1" applyProtection="1">
      <alignment vertical="center"/>
      <protection locked="0"/>
    </xf>
    <xf numFmtId="0" fontId="9" fillId="0" borderId="0" xfId="6" applyFont="1" applyFill="1" applyAlignment="1" applyProtection="1">
      <alignment vertical="center"/>
    </xf>
    <xf numFmtId="0" fontId="34" fillId="0" borderId="0" xfId="7" applyFont="1" applyFill="1" applyAlignment="1" applyProtection="1"/>
    <xf numFmtId="0" fontId="11" fillId="0" borderId="0" xfId="0" applyNumberFormat="1" applyFont="1" applyFill="1" applyAlignment="1" applyProtection="1">
      <alignment textRotation="180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164" fontId="2" fillId="0" borderId="11" xfId="0" applyNumberFormat="1" applyFont="1" applyFill="1" applyBorder="1" applyAlignment="1" applyProtection="1">
      <alignment horizontal="right" wrapText="1"/>
    </xf>
    <xf numFmtId="164" fontId="2" fillId="0" borderId="11" xfId="0" applyNumberFormat="1" applyFont="1" applyFill="1" applyBorder="1" applyAlignment="1" applyProtection="1">
      <alignment wrapText="1"/>
    </xf>
    <xf numFmtId="164" fontId="23" fillId="0" borderId="6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164" fontId="23" fillId="0" borderId="7" xfId="0" applyNumberFormat="1" applyFont="1" applyFill="1" applyBorder="1" applyAlignment="1" applyProtection="1">
      <alignment horizontal="right" vertical="center" wrapText="1" indent="1"/>
    </xf>
    <xf numFmtId="165" fontId="44" fillId="0" borderId="21" xfId="7" applyNumberFormat="1" applyFont="1" applyFill="1" applyBorder="1" applyAlignment="1" applyProtection="1">
      <alignment horizontal="right" vertical="center" wrapText="1"/>
      <protection locked="0"/>
    </xf>
    <xf numFmtId="165" fontId="44" fillId="0" borderId="36" xfId="7" applyNumberFormat="1" applyFont="1" applyFill="1" applyBorder="1" applyAlignment="1" applyProtection="1">
      <alignment horizontal="right" vertical="center" wrapText="1"/>
      <protection locked="0"/>
    </xf>
    <xf numFmtId="165" fontId="44" fillId="0" borderId="1" xfId="7" applyNumberFormat="1" applyFont="1" applyFill="1" applyBorder="1" applyAlignment="1" applyProtection="1">
      <alignment horizontal="right" vertical="center" wrapText="1"/>
    </xf>
    <xf numFmtId="165" fontId="44" fillId="0" borderId="9" xfId="7" applyNumberFormat="1" applyFont="1" applyFill="1" applyBorder="1" applyAlignment="1" applyProtection="1">
      <alignment horizontal="right" vertical="center" wrapText="1"/>
    </xf>
    <xf numFmtId="165" fontId="45" fillId="0" borderId="1" xfId="7" applyNumberFormat="1" applyFont="1" applyFill="1" applyBorder="1" applyAlignment="1" applyProtection="1">
      <alignment horizontal="right" vertical="center" wrapText="1"/>
      <protection locked="0"/>
    </xf>
    <xf numFmtId="165" fontId="45" fillId="0" borderId="9" xfId="7" applyNumberFormat="1" applyFont="1" applyFill="1" applyBorder="1" applyAlignment="1" applyProtection="1">
      <alignment horizontal="right" vertical="center" wrapText="1"/>
      <protection locked="0"/>
    </xf>
    <xf numFmtId="165" fontId="46" fillId="0" borderId="1" xfId="7" applyNumberFormat="1" applyFont="1" applyFill="1" applyBorder="1" applyAlignment="1" applyProtection="1">
      <alignment horizontal="right" vertical="center" wrapText="1"/>
      <protection locked="0"/>
    </xf>
    <xf numFmtId="165" fontId="46" fillId="0" borderId="9" xfId="7" applyNumberFormat="1" applyFont="1" applyFill="1" applyBorder="1" applyAlignment="1" applyProtection="1">
      <alignment horizontal="right" vertical="center" wrapText="1"/>
      <protection locked="0"/>
    </xf>
    <xf numFmtId="165" fontId="46" fillId="0" borderId="1" xfId="7" applyNumberFormat="1" applyFont="1" applyFill="1" applyBorder="1" applyAlignment="1" applyProtection="1">
      <alignment horizontal="right" vertical="center" wrapText="1"/>
    </xf>
    <xf numFmtId="165" fontId="46" fillId="0" borderId="9" xfId="7" applyNumberFormat="1" applyFont="1" applyFill="1" applyBorder="1" applyAlignment="1" applyProtection="1">
      <alignment horizontal="right" vertical="center" wrapText="1"/>
    </xf>
    <xf numFmtId="165" fontId="44" fillId="0" borderId="12" xfId="7" applyNumberFormat="1" applyFont="1" applyFill="1" applyBorder="1" applyAlignment="1" applyProtection="1">
      <alignment horizontal="right" vertical="center" wrapText="1"/>
    </xf>
    <xf numFmtId="165" fontId="44" fillId="0" borderId="13" xfId="7" applyNumberFormat="1" applyFont="1" applyFill="1" applyBorder="1" applyAlignment="1" applyProtection="1">
      <alignment horizontal="right" vertical="center" wrapText="1"/>
    </xf>
    <xf numFmtId="0" fontId="19" fillId="0" borderId="22" xfId="0" applyFont="1" applyBorder="1" applyAlignment="1">
      <alignment horizontal="left" wrapText="1" indent="1"/>
    </xf>
    <xf numFmtId="0" fontId="19" fillId="0" borderId="10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left" vertical="center" wrapText="1" indent="1"/>
    </xf>
    <xf numFmtId="0" fontId="40" fillId="0" borderId="0" xfId="0" applyFont="1" applyFill="1" applyAlignment="1" applyProtection="1">
      <alignment horizontal="right"/>
      <protection locked="0"/>
    </xf>
    <xf numFmtId="0" fontId="16" fillId="0" borderId="0" xfId="5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center"/>
    </xf>
    <xf numFmtId="0" fontId="6" fillId="0" borderId="0" xfId="5" applyFill="1" applyBorder="1" applyProtection="1"/>
    <xf numFmtId="164" fontId="13" fillId="0" borderId="11" xfId="5" applyNumberFormat="1" applyFont="1" applyFill="1" applyBorder="1" applyAlignment="1" applyProtection="1">
      <alignment horizontal="right" vertical="center" wrapText="1" indent="1"/>
    </xf>
    <xf numFmtId="164" fontId="0" fillId="0" borderId="4" xfId="0" applyNumberFormat="1" applyFill="1" applyBorder="1" applyAlignment="1" applyProtection="1">
      <alignment horizontal="left" vertical="center" wrapText="1"/>
      <protection locked="0"/>
    </xf>
    <xf numFmtId="164" fontId="3" fillId="0" borderId="0" xfId="5" applyNumberFormat="1" applyFont="1" applyFill="1" applyBorder="1" applyAlignment="1" applyProtection="1">
      <alignment horizontal="center" vertical="center"/>
    </xf>
    <xf numFmtId="0" fontId="4" fillId="0" borderId="27" xfId="5" applyFont="1" applyFill="1" applyBorder="1" applyAlignment="1" applyProtection="1">
      <alignment horizontal="center" vertical="center" wrapText="1"/>
    </xf>
    <xf numFmtId="0" fontId="4" fillId="0" borderId="31" xfId="5" applyFont="1" applyFill="1" applyBorder="1" applyAlignment="1" applyProtection="1">
      <alignment horizontal="center" vertical="center" wrapText="1"/>
    </xf>
    <xf numFmtId="0" fontId="4" fillId="0" borderId="21" xfId="5" applyFont="1" applyFill="1" applyBorder="1" applyAlignment="1" applyProtection="1">
      <alignment horizontal="center" vertical="center" wrapText="1"/>
    </xf>
    <xf numFmtId="0" fontId="4" fillId="0" borderId="12" xfId="5" applyFont="1" applyFill="1" applyBorder="1" applyAlignment="1" applyProtection="1">
      <alignment horizontal="center" vertical="center" wrapText="1"/>
    </xf>
    <xf numFmtId="164" fontId="23" fillId="0" borderId="21" xfId="5" applyNumberFormat="1" applyFont="1" applyFill="1" applyBorder="1" applyAlignment="1" applyProtection="1">
      <alignment horizontal="center" vertical="center"/>
    </xf>
    <xf numFmtId="164" fontId="23" fillId="0" borderId="36" xfId="5" applyNumberFormat="1" applyFont="1" applyFill="1" applyBorder="1" applyAlignment="1" applyProtection="1">
      <alignment horizontal="center" vertical="center"/>
    </xf>
    <xf numFmtId="0" fontId="16" fillId="0" borderId="0" xfId="5" applyFont="1" applyFill="1" applyAlignment="1" applyProtection="1">
      <alignment horizontal="center"/>
    </xf>
    <xf numFmtId="164" fontId="23" fillId="0" borderId="49" xfId="0" applyNumberFormat="1" applyFont="1" applyFill="1" applyBorder="1" applyAlignment="1" applyProtection="1">
      <alignment horizontal="center" vertical="center" wrapText="1"/>
    </xf>
    <xf numFmtId="164" fontId="23" fillId="0" borderId="18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textRotation="180" wrapText="1"/>
      <protection locked="0"/>
    </xf>
    <xf numFmtId="164" fontId="23" fillId="0" borderId="28" xfId="0" applyNumberFormat="1" applyFont="1" applyFill="1" applyBorder="1" applyAlignment="1" applyProtection="1">
      <alignment horizontal="center" vertical="center" wrapText="1"/>
    </xf>
    <xf numFmtId="164" fontId="23" fillId="0" borderId="50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 applyProtection="1">
      <alignment horizontal="center" textRotation="180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 indent="1"/>
    </xf>
    <xf numFmtId="0" fontId="4" fillId="0" borderId="24" xfId="0" applyFont="1" applyFill="1" applyBorder="1" applyAlignment="1" applyProtection="1">
      <alignment horizontal="left" vertical="center" wrapText="1" inden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34" fillId="0" borderId="0" xfId="7" applyFont="1" applyFill="1" applyAlignment="1" applyProtection="1">
      <alignment horizontal="left"/>
    </xf>
    <xf numFmtId="0" fontId="36" fillId="0" borderId="0" xfId="7" applyFont="1" applyFill="1" applyAlignment="1" applyProtection="1">
      <alignment horizontal="center" vertical="center" wrapText="1"/>
    </xf>
    <xf numFmtId="0" fontId="36" fillId="0" borderId="0" xfId="7" applyFont="1" applyFill="1" applyAlignment="1" applyProtection="1">
      <alignment horizontal="center" vertical="center"/>
    </xf>
    <xf numFmtId="0" fontId="37" fillId="0" borderId="0" xfId="7" applyFont="1" applyFill="1" applyBorder="1" applyAlignment="1" applyProtection="1">
      <alignment horizontal="right"/>
    </xf>
    <xf numFmtId="0" fontId="38" fillId="0" borderId="33" xfId="7" applyFont="1" applyFill="1" applyBorder="1" applyAlignment="1" applyProtection="1">
      <alignment horizontal="center" vertical="center" wrapText="1"/>
    </xf>
    <xf numFmtId="0" fontId="38" fillId="0" borderId="4" xfId="7" applyFont="1" applyFill="1" applyBorder="1" applyAlignment="1" applyProtection="1">
      <alignment horizontal="center" vertical="center" wrapText="1"/>
    </xf>
    <xf numFmtId="0" fontId="38" fillId="0" borderId="20" xfId="7" applyFont="1" applyFill="1" applyBorder="1" applyAlignment="1" applyProtection="1">
      <alignment horizontal="center" vertical="center" wrapText="1"/>
    </xf>
    <xf numFmtId="0" fontId="39" fillId="0" borderId="34" xfId="6" applyFont="1" applyFill="1" applyBorder="1" applyAlignment="1" applyProtection="1">
      <alignment horizontal="center" vertical="center" textRotation="90"/>
    </xf>
    <xf numFmtId="0" fontId="39" fillId="0" borderId="10" xfId="6" applyFont="1" applyFill="1" applyBorder="1" applyAlignment="1" applyProtection="1">
      <alignment horizontal="center" vertical="center" textRotation="90"/>
    </xf>
    <xf numFmtId="0" fontId="39" fillId="0" borderId="22" xfId="6" applyFont="1" applyFill="1" applyBorder="1" applyAlignment="1" applyProtection="1">
      <alignment horizontal="center" vertical="center" textRotation="90"/>
    </xf>
    <xf numFmtId="0" fontId="37" fillId="0" borderId="21" xfId="7" applyFont="1" applyFill="1" applyBorder="1" applyAlignment="1" applyProtection="1">
      <alignment horizontal="center" vertical="center" wrapText="1"/>
    </xf>
    <xf numFmtId="0" fontId="37" fillId="0" borderId="1" xfId="7" applyFont="1" applyFill="1" applyBorder="1" applyAlignment="1" applyProtection="1">
      <alignment horizontal="center" vertical="center" wrapText="1"/>
    </xf>
    <xf numFmtId="0" fontId="37" fillId="0" borderId="35" xfId="7" applyFont="1" applyFill="1" applyBorder="1" applyAlignment="1" applyProtection="1">
      <alignment horizontal="center" vertical="center" wrapText="1"/>
    </xf>
    <xf numFmtId="0" fontId="37" fillId="0" borderId="38" xfId="7" applyFont="1" applyFill="1" applyBorder="1" applyAlignment="1" applyProtection="1">
      <alignment horizontal="center" vertical="center" wrapText="1"/>
    </xf>
    <xf numFmtId="0" fontId="37" fillId="0" borderId="1" xfId="7" applyFont="1" applyFill="1" applyBorder="1" applyAlignment="1" applyProtection="1">
      <alignment horizontal="center" wrapText="1"/>
    </xf>
    <xf numFmtId="0" fontId="37" fillId="0" borderId="9" xfId="7" applyFont="1" applyFill="1" applyBorder="1" applyAlignment="1" applyProtection="1">
      <alignment horizontal="center" wrapText="1"/>
    </xf>
    <xf numFmtId="0" fontId="34" fillId="0" borderId="0" xfId="7" applyFont="1" applyFill="1" applyAlignment="1" applyProtection="1">
      <alignment horizontal="center"/>
    </xf>
    <xf numFmtId="0" fontId="24" fillId="0" borderId="0" xfId="6" applyFont="1" applyFill="1" applyAlignment="1" applyProtection="1">
      <alignment horizontal="center" vertical="center" wrapText="1"/>
    </xf>
    <xf numFmtId="0" fontId="16" fillId="0" borderId="0" xfId="6" applyFont="1" applyFill="1" applyAlignment="1" applyProtection="1">
      <alignment horizontal="center" vertical="center" wrapText="1"/>
    </xf>
    <xf numFmtId="0" fontId="27" fillId="0" borderId="0" xfId="6" applyFont="1" applyFill="1" applyBorder="1" applyAlignment="1" applyProtection="1">
      <alignment horizontal="right" vertical="center"/>
    </xf>
    <xf numFmtId="0" fontId="16" fillId="0" borderId="27" xfId="6" applyFont="1" applyFill="1" applyBorder="1" applyAlignment="1" applyProtection="1">
      <alignment horizontal="center" vertical="center" wrapText="1"/>
    </xf>
    <xf numFmtId="0" fontId="16" fillId="0" borderId="3" xfId="6" applyFont="1" applyFill="1" applyBorder="1" applyAlignment="1" applyProtection="1">
      <alignment horizontal="center" vertical="center" wrapText="1"/>
    </xf>
    <xf numFmtId="0" fontId="39" fillId="0" borderId="21" xfId="6" applyFont="1" applyFill="1" applyBorder="1" applyAlignment="1" applyProtection="1">
      <alignment horizontal="center" vertical="center" textRotation="90"/>
    </xf>
    <xf numFmtId="0" fontId="39" fillId="0" borderId="1" xfId="6" applyFont="1" applyFill="1" applyBorder="1" applyAlignment="1" applyProtection="1">
      <alignment horizontal="center" vertical="center" textRotation="90"/>
    </xf>
    <xf numFmtId="0" fontId="2" fillId="0" borderId="36" xfId="6" applyFont="1" applyFill="1" applyBorder="1" applyAlignment="1" applyProtection="1">
      <alignment horizontal="center" vertical="center" wrapText="1"/>
    </xf>
    <xf numFmtId="0" fontId="2" fillId="0" borderId="9" xfId="6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>
      <alignment horizontal="center" vertical="top" wrapText="1"/>
      <protection locked="0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VAGYONK" xfId="6"/>
    <cellStyle name="Normál_VAGYONKIM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466725</xdr:colOff>
      <xdr:row>0</xdr:row>
      <xdr:rowOff>171450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E665004E-9818-44CB-A410-67B8F703DFB8}"/>
            </a:ext>
          </a:extLst>
        </xdr:cNvPr>
        <xdr:cNvSpPr txBox="1"/>
      </xdr:nvSpPr>
      <xdr:spPr>
        <a:xfrm>
          <a:off x="6048375" y="1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38"/>
  <sheetViews>
    <sheetView zoomScaleNormal="100" workbookViewId="0">
      <selection activeCell="F28" sqref="F28"/>
    </sheetView>
  </sheetViews>
  <sheetFormatPr defaultRowHeight="12.75"/>
  <cols>
    <col min="1" max="1" width="46.33203125" style="82" customWidth="1"/>
    <col min="2" max="2" width="66.1640625" style="82" customWidth="1"/>
    <col min="3" max="16384" width="9.33203125" style="82"/>
  </cols>
  <sheetData>
    <row r="1" spans="1:2" ht="18.75">
      <c r="A1" s="243" t="s">
        <v>85</v>
      </c>
    </row>
    <row r="3" spans="1:2">
      <c r="A3" s="244"/>
      <c r="B3" s="244"/>
    </row>
    <row r="4" spans="1:2" ht="15.75">
      <c r="A4" s="218" t="s">
        <v>532</v>
      </c>
      <c r="B4" s="245"/>
    </row>
    <row r="5" spans="1:2" s="246" customFormat="1">
      <c r="A5" s="244"/>
      <c r="B5" s="244"/>
    </row>
    <row r="6" spans="1:2">
      <c r="A6" s="244" t="s">
        <v>400</v>
      </c>
      <c r="B6" s="244" t="s">
        <v>401</v>
      </c>
    </row>
    <row r="7" spans="1:2">
      <c r="A7" s="244" t="s">
        <v>402</v>
      </c>
      <c r="B7" s="244" t="s">
        <v>403</v>
      </c>
    </row>
    <row r="8" spans="1:2">
      <c r="A8" s="244" t="s">
        <v>404</v>
      </c>
      <c r="B8" s="244" t="s">
        <v>405</v>
      </c>
    </row>
    <row r="9" spans="1:2">
      <c r="A9" s="244"/>
      <c r="B9" s="244"/>
    </row>
    <row r="10" spans="1:2" ht="15.75">
      <c r="A10" s="218" t="str">
        <f>+CONCATENATE(LEFT(A4,4),". évi módosított előirányzat BEVÉTELEK")</f>
        <v>2017. évi módosított előirányzat BEVÉTELEK</v>
      </c>
      <c r="B10" s="245"/>
    </row>
    <row r="11" spans="1:2">
      <c r="A11" s="244"/>
      <c r="B11" s="244"/>
    </row>
    <row r="12" spans="1:2" s="246" customFormat="1">
      <c r="A12" s="244" t="s">
        <v>406</v>
      </c>
      <c r="B12" s="244" t="s">
        <v>412</v>
      </c>
    </row>
    <row r="13" spans="1:2">
      <c r="A13" s="244" t="s">
        <v>407</v>
      </c>
      <c r="B13" s="244" t="s">
        <v>413</v>
      </c>
    </row>
    <row r="14" spans="1:2">
      <c r="A14" s="244" t="s">
        <v>408</v>
      </c>
      <c r="B14" s="244" t="s">
        <v>414</v>
      </c>
    </row>
    <row r="15" spans="1:2">
      <c r="A15" s="244"/>
      <c r="B15" s="244"/>
    </row>
    <row r="16" spans="1:2" ht="14.25">
      <c r="A16" s="247" t="str">
        <f>+CONCATENATE(LEFT(A4,4),". évi teljesítés BEVÉTELEK")</f>
        <v>2017. évi teljesítés BEVÉTELEK</v>
      </c>
      <c r="B16" s="245"/>
    </row>
    <row r="17" spans="1:2">
      <c r="A17" s="244"/>
      <c r="B17" s="244"/>
    </row>
    <row r="18" spans="1:2">
      <c r="A18" s="244" t="s">
        <v>409</v>
      </c>
      <c r="B18" s="244" t="s">
        <v>415</v>
      </c>
    </row>
    <row r="19" spans="1:2">
      <c r="A19" s="244" t="s">
        <v>410</v>
      </c>
      <c r="B19" s="244" t="s">
        <v>416</v>
      </c>
    </row>
    <row r="20" spans="1:2">
      <c r="A20" s="244" t="s">
        <v>411</v>
      </c>
      <c r="B20" s="244" t="s">
        <v>417</v>
      </c>
    </row>
    <row r="21" spans="1:2">
      <c r="A21" s="244"/>
      <c r="B21" s="244"/>
    </row>
    <row r="22" spans="1:2" ht="15.75">
      <c r="A22" s="218" t="str">
        <f>+CONCATENATE(LEFT(A4,4),". évi eredeti előirányzat KIADÁSOK")</f>
        <v>2017. évi eredeti előirányzat KIADÁSOK</v>
      </c>
      <c r="B22" s="245"/>
    </row>
    <row r="23" spans="1:2">
      <c r="A23" s="244"/>
      <c r="B23" s="244"/>
    </row>
    <row r="24" spans="1:2">
      <c r="A24" s="244" t="s">
        <v>418</v>
      </c>
      <c r="B24" s="244" t="s">
        <v>424</v>
      </c>
    </row>
    <row r="25" spans="1:2">
      <c r="A25" s="244" t="s">
        <v>397</v>
      </c>
      <c r="B25" s="244" t="s">
        <v>425</v>
      </c>
    </row>
    <row r="26" spans="1:2">
      <c r="A26" s="244" t="s">
        <v>419</v>
      </c>
      <c r="B26" s="244" t="s">
        <v>426</v>
      </c>
    </row>
    <row r="27" spans="1:2">
      <c r="A27" s="244"/>
      <c r="B27" s="244"/>
    </row>
    <row r="28" spans="1:2" ht="15.75">
      <c r="A28" s="218" t="str">
        <f>+CONCATENATE(LEFT(A4,4),". évi módosított előirányzat KIADÁSOK")</f>
        <v>2017. évi módosított előirányzat KIADÁSOK</v>
      </c>
      <c r="B28" s="245"/>
    </row>
    <row r="29" spans="1:2">
      <c r="A29" s="244"/>
      <c r="B29" s="244"/>
    </row>
    <row r="30" spans="1:2">
      <c r="A30" s="244" t="s">
        <v>420</v>
      </c>
      <c r="B30" s="244" t="s">
        <v>431</v>
      </c>
    </row>
    <row r="31" spans="1:2">
      <c r="A31" s="244" t="s">
        <v>398</v>
      </c>
      <c r="B31" s="244" t="s">
        <v>428</v>
      </c>
    </row>
    <row r="32" spans="1:2">
      <c r="A32" s="244" t="s">
        <v>421</v>
      </c>
      <c r="B32" s="244" t="s">
        <v>427</v>
      </c>
    </row>
    <row r="33" spans="1:2">
      <c r="A33" s="244"/>
      <c r="B33" s="244"/>
    </row>
    <row r="34" spans="1:2" ht="15.75">
      <c r="A34" s="248" t="str">
        <f>+CONCATENATE(LEFT(A4,4),". évi teljesítés KIADÁSOK")</f>
        <v>2017. évi teljesítés KIADÁSOK</v>
      </c>
      <c r="B34" s="245"/>
    </row>
    <row r="35" spans="1:2">
      <c r="A35" s="244"/>
      <c r="B35" s="244"/>
    </row>
    <row r="36" spans="1:2">
      <c r="A36" s="244" t="s">
        <v>422</v>
      </c>
      <c r="B36" s="244" t="s">
        <v>432</v>
      </c>
    </row>
    <row r="37" spans="1:2">
      <c r="A37" s="244" t="s">
        <v>399</v>
      </c>
      <c r="B37" s="244" t="s">
        <v>430</v>
      </c>
    </row>
    <row r="38" spans="1:2">
      <c r="A38" s="244" t="s">
        <v>423</v>
      </c>
      <c r="B38" s="244" t="s">
        <v>429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32">
    <tabColor rgb="FF92D050"/>
  </sheetPr>
  <dimension ref="A1:G36"/>
  <sheetViews>
    <sheetView view="pageLayout" zoomScaleNormal="100" workbookViewId="0">
      <selection activeCell="F6" sqref="F6"/>
    </sheetView>
  </sheetViews>
  <sheetFormatPr defaultRowHeight="12.75"/>
  <cols>
    <col min="1" max="1" width="7" style="85" customWidth="1"/>
    <col min="2" max="2" width="32" style="25" customWidth="1"/>
    <col min="3" max="3" width="12.5" style="25" customWidth="1"/>
    <col min="4" max="6" width="11.83203125" style="25" customWidth="1"/>
    <col min="7" max="7" width="12.83203125" style="25" customWidth="1"/>
    <col min="8" max="16384" width="9.33203125" style="25"/>
  </cols>
  <sheetData>
    <row r="1" spans="1:7" ht="14.25" thickBot="1">
      <c r="G1" s="26" t="e">
        <f>#REF!</f>
        <v>#REF!</v>
      </c>
    </row>
    <row r="2" spans="1:7" ht="17.25" customHeight="1" thickBot="1">
      <c r="A2" s="335" t="s">
        <v>3</v>
      </c>
      <c r="B2" s="337" t="s">
        <v>201</v>
      </c>
      <c r="C2" s="337" t="s">
        <v>511</v>
      </c>
      <c r="D2" s="337" t="s">
        <v>517</v>
      </c>
      <c r="E2" s="331" t="s">
        <v>512</v>
      </c>
      <c r="F2" s="331"/>
      <c r="G2" s="332"/>
    </row>
    <row r="3" spans="1:7" s="86" customFormat="1" ht="57.75" customHeight="1" thickBot="1">
      <c r="A3" s="336"/>
      <c r="B3" s="338"/>
      <c r="C3" s="338"/>
      <c r="D3" s="338"/>
      <c r="E3" s="24" t="s">
        <v>513</v>
      </c>
      <c r="F3" s="24" t="s">
        <v>514</v>
      </c>
      <c r="G3" s="288" t="s">
        <v>515</v>
      </c>
    </row>
    <row r="4" spans="1:7" s="87" customFormat="1" ht="15" customHeight="1" thickBot="1">
      <c r="A4" s="254" t="s">
        <v>306</v>
      </c>
      <c r="B4" s="255" t="s">
        <v>307</v>
      </c>
      <c r="C4" s="255" t="s">
        <v>308</v>
      </c>
      <c r="D4" s="255" t="s">
        <v>309</v>
      </c>
      <c r="E4" s="255" t="s">
        <v>518</v>
      </c>
      <c r="F4" s="255" t="s">
        <v>387</v>
      </c>
      <c r="G4" s="265" t="s">
        <v>388</v>
      </c>
    </row>
    <row r="5" spans="1:7" ht="15" customHeight="1">
      <c r="A5" s="88" t="s">
        <v>5</v>
      </c>
      <c r="B5" s="89" t="s">
        <v>536</v>
      </c>
      <c r="C5" s="90">
        <v>8799461</v>
      </c>
      <c r="D5" s="90"/>
      <c r="E5" s="91">
        <f>C5+D5</f>
        <v>8799461</v>
      </c>
      <c r="F5" s="90">
        <v>8799461</v>
      </c>
      <c r="G5" s="92">
        <v>0</v>
      </c>
    </row>
    <row r="6" spans="1:7" ht="15" customHeight="1">
      <c r="A6" s="93" t="s">
        <v>6</v>
      </c>
      <c r="B6" s="94"/>
      <c r="C6" s="1"/>
      <c r="D6" s="1"/>
      <c r="E6" s="91">
        <f t="shared" ref="E6:E35" si="0">C6+D6</f>
        <v>0</v>
      </c>
      <c r="F6" s="1"/>
      <c r="G6" s="44"/>
    </row>
    <row r="7" spans="1:7" ht="15" customHeight="1">
      <c r="A7" s="93" t="s">
        <v>7</v>
      </c>
      <c r="B7" s="94"/>
      <c r="C7" s="1"/>
      <c r="D7" s="1"/>
      <c r="E7" s="91">
        <f t="shared" si="0"/>
        <v>0</v>
      </c>
      <c r="F7" s="1"/>
      <c r="G7" s="44"/>
    </row>
    <row r="8" spans="1:7" ht="15" customHeight="1">
      <c r="A8" s="93" t="s">
        <v>8</v>
      </c>
      <c r="B8" s="94"/>
      <c r="C8" s="1"/>
      <c r="D8" s="1"/>
      <c r="E8" s="91">
        <f t="shared" si="0"/>
        <v>0</v>
      </c>
      <c r="F8" s="1"/>
      <c r="G8" s="44"/>
    </row>
    <row r="9" spans="1:7" ht="15" customHeight="1">
      <c r="A9" s="93" t="s">
        <v>9</v>
      </c>
      <c r="B9" s="94"/>
      <c r="C9" s="1"/>
      <c r="D9" s="1"/>
      <c r="E9" s="91">
        <f t="shared" si="0"/>
        <v>0</v>
      </c>
      <c r="F9" s="1"/>
      <c r="G9" s="44"/>
    </row>
    <row r="10" spans="1:7" ht="15" customHeight="1">
      <c r="A10" s="93" t="s">
        <v>10</v>
      </c>
      <c r="B10" s="94"/>
      <c r="C10" s="1"/>
      <c r="D10" s="1"/>
      <c r="E10" s="91">
        <f t="shared" si="0"/>
        <v>0</v>
      </c>
      <c r="F10" s="1"/>
      <c r="G10" s="44"/>
    </row>
    <row r="11" spans="1:7" ht="15" customHeight="1">
      <c r="A11" s="93" t="s">
        <v>11</v>
      </c>
      <c r="B11" s="94"/>
      <c r="C11" s="1"/>
      <c r="D11" s="1"/>
      <c r="E11" s="91">
        <f t="shared" si="0"/>
        <v>0</v>
      </c>
      <c r="F11" s="1"/>
      <c r="G11" s="44"/>
    </row>
    <row r="12" spans="1:7" ht="15" customHeight="1">
      <c r="A12" s="93" t="s">
        <v>12</v>
      </c>
      <c r="B12" s="94"/>
      <c r="C12" s="1"/>
      <c r="D12" s="1"/>
      <c r="E12" s="91">
        <f t="shared" si="0"/>
        <v>0</v>
      </c>
      <c r="F12" s="1"/>
      <c r="G12" s="44"/>
    </row>
    <row r="13" spans="1:7" ht="15" customHeight="1">
      <c r="A13" s="93" t="s">
        <v>13</v>
      </c>
      <c r="B13" s="94"/>
      <c r="C13" s="1"/>
      <c r="D13" s="1"/>
      <c r="E13" s="91">
        <f t="shared" si="0"/>
        <v>0</v>
      </c>
      <c r="F13" s="1"/>
      <c r="G13" s="44"/>
    </row>
    <row r="14" spans="1:7" ht="15" customHeight="1">
      <c r="A14" s="93" t="s">
        <v>14</v>
      </c>
      <c r="B14" s="94"/>
      <c r="C14" s="1"/>
      <c r="D14" s="1"/>
      <c r="E14" s="91">
        <f t="shared" si="0"/>
        <v>0</v>
      </c>
      <c r="F14" s="1"/>
      <c r="G14" s="44"/>
    </row>
    <row r="15" spans="1:7" ht="15" customHeight="1">
      <c r="A15" s="93" t="s">
        <v>15</v>
      </c>
      <c r="B15" s="94"/>
      <c r="C15" s="1"/>
      <c r="D15" s="1"/>
      <c r="E15" s="91">
        <f t="shared" si="0"/>
        <v>0</v>
      </c>
      <c r="F15" s="1"/>
      <c r="G15" s="44"/>
    </row>
    <row r="16" spans="1:7" ht="15" customHeight="1">
      <c r="A16" s="93" t="s">
        <v>16</v>
      </c>
      <c r="B16" s="94"/>
      <c r="C16" s="1"/>
      <c r="D16" s="1"/>
      <c r="E16" s="91">
        <f t="shared" si="0"/>
        <v>0</v>
      </c>
      <c r="F16" s="1"/>
      <c r="G16" s="44"/>
    </row>
    <row r="17" spans="1:7" ht="15" customHeight="1">
      <c r="A17" s="93" t="s">
        <v>17</v>
      </c>
      <c r="B17" s="94"/>
      <c r="C17" s="1"/>
      <c r="D17" s="1"/>
      <c r="E17" s="91">
        <f t="shared" si="0"/>
        <v>0</v>
      </c>
      <c r="F17" s="1"/>
      <c r="G17" s="44"/>
    </row>
    <row r="18" spans="1:7" ht="15" customHeight="1">
      <c r="A18" s="93" t="s">
        <v>18</v>
      </c>
      <c r="B18" s="94"/>
      <c r="C18" s="1"/>
      <c r="D18" s="1"/>
      <c r="E18" s="91">
        <f t="shared" si="0"/>
        <v>0</v>
      </c>
      <c r="F18" s="1"/>
      <c r="G18" s="44"/>
    </row>
    <row r="19" spans="1:7" ht="15" customHeight="1">
      <c r="A19" s="93" t="s">
        <v>19</v>
      </c>
      <c r="B19" s="94"/>
      <c r="C19" s="1"/>
      <c r="D19" s="1"/>
      <c r="E19" s="91">
        <f t="shared" si="0"/>
        <v>0</v>
      </c>
      <c r="F19" s="1"/>
      <c r="G19" s="44"/>
    </row>
    <row r="20" spans="1:7" ht="15" customHeight="1">
      <c r="A20" s="93" t="s">
        <v>20</v>
      </c>
      <c r="B20" s="94"/>
      <c r="C20" s="1"/>
      <c r="D20" s="1"/>
      <c r="E20" s="91">
        <f t="shared" si="0"/>
        <v>0</v>
      </c>
      <c r="F20" s="1"/>
      <c r="G20" s="44"/>
    </row>
    <row r="21" spans="1:7" ht="15" customHeight="1">
      <c r="A21" s="93" t="s">
        <v>21</v>
      </c>
      <c r="B21" s="94"/>
      <c r="C21" s="1"/>
      <c r="D21" s="1"/>
      <c r="E21" s="91">
        <f t="shared" si="0"/>
        <v>0</v>
      </c>
      <c r="F21" s="1"/>
      <c r="G21" s="44"/>
    </row>
    <row r="22" spans="1:7" ht="15" customHeight="1">
      <c r="A22" s="93" t="s">
        <v>22</v>
      </c>
      <c r="B22" s="94"/>
      <c r="C22" s="1"/>
      <c r="D22" s="1"/>
      <c r="E22" s="91">
        <f t="shared" si="0"/>
        <v>0</v>
      </c>
      <c r="F22" s="1"/>
      <c r="G22" s="44"/>
    </row>
    <row r="23" spans="1:7" ht="15" customHeight="1">
      <c r="A23" s="93" t="s">
        <v>23</v>
      </c>
      <c r="B23" s="94"/>
      <c r="C23" s="1"/>
      <c r="D23" s="1"/>
      <c r="E23" s="91">
        <f t="shared" si="0"/>
        <v>0</v>
      </c>
      <c r="F23" s="1"/>
      <c r="G23" s="44"/>
    </row>
    <row r="24" spans="1:7" ht="15" customHeight="1">
      <c r="A24" s="93" t="s">
        <v>24</v>
      </c>
      <c r="B24" s="94"/>
      <c r="C24" s="1"/>
      <c r="D24" s="1"/>
      <c r="E24" s="91">
        <f t="shared" si="0"/>
        <v>0</v>
      </c>
      <c r="F24" s="1"/>
      <c r="G24" s="44"/>
    </row>
    <row r="25" spans="1:7" ht="15" customHeight="1">
      <c r="A25" s="93" t="s">
        <v>25</v>
      </c>
      <c r="B25" s="94"/>
      <c r="C25" s="1"/>
      <c r="D25" s="1"/>
      <c r="E25" s="91">
        <f t="shared" si="0"/>
        <v>0</v>
      </c>
      <c r="F25" s="1"/>
      <c r="G25" s="44"/>
    </row>
    <row r="26" spans="1:7" ht="15" customHeight="1">
      <c r="A26" s="93" t="s">
        <v>26</v>
      </c>
      <c r="B26" s="94"/>
      <c r="C26" s="1"/>
      <c r="D26" s="1"/>
      <c r="E26" s="91">
        <f t="shared" si="0"/>
        <v>0</v>
      </c>
      <c r="F26" s="1"/>
      <c r="G26" s="44"/>
    </row>
    <row r="27" spans="1:7" ht="15" customHeight="1">
      <c r="A27" s="93" t="s">
        <v>27</v>
      </c>
      <c r="B27" s="94"/>
      <c r="C27" s="1"/>
      <c r="D27" s="1"/>
      <c r="E27" s="91">
        <f t="shared" si="0"/>
        <v>0</v>
      </c>
      <c r="F27" s="1"/>
      <c r="G27" s="44"/>
    </row>
    <row r="28" spans="1:7" ht="15" customHeight="1">
      <c r="A28" s="93" t="s">
        <v>28</v>
      </c>
      <c r="B28" s="94"/>
      <c r="C28" s="1"/>
      <c r="D28" s="1"/>
      <c r="E28" s="91">
        <f t="shared" si="0"/>
        <v>0</v>
      </c>
      <c r="F28" s="1"/>
      <c r="G28" s="44"/>
    </row>
    <row r="29" spans="1:7" ht="15" customHeight="1">
      <c r="A29" s="93" t="s">
        <v>29</v>
      </c>
      <c r="B29" s="94"/>
      <c r="C29" s="1"/>
      <c r="D29" s="1"/>
      <c r="E29" s="91">
        <f t="shared" si="0"/>
        <v>0</v>
      </c>
      <c r="F29" s="1"/>
      <c r="G29" s="44"/>
    </row>
    <row r="30" spans="1:7" ht="15" customHeight="1">
      <c r="A30" s="93" t="s">
        <v>30</v>
      </c>
      <c r="B30" s="94"/>
      <c r="C30" s="1"/>
      <c r="D30" s="1"/>
      <c r="E30" s="91"/>
      <c r="F30" s="1"/>
      <c r="G30" s="44"/>
    </row>
    <row r="31" spans="1:7" ht="15" customHeight="1">
      <c r="A31" s="93" t="s">
        <v>31</v>
      </c>
      <c r="B31" s="94"/>
      <c r="C31" s="1"/>
      <c r="D31" s="1"/>
      <c r="E31" s="91">
        <f t="shared" si="0"/>
        <v>0</v>
      </c>
      <c r="F31" s="1"/>
      <c r="G31" s="44"/>
    </row>
    <row r="32" spans="1:7" ht="15" customHeight="1">
      <c r="A32" s="93" t="s">
        <v>32</v>
      </c>
      <c r="B32" s="94"/>
      <c r="C32" s="1"/>
      <c r="D32" s="1"/>
      <c r="E32" s="91">
        <f t="shared" si="0"/>
        <v>0</v>
      </c>
      <c r="F32" s="1"/>
      <c r="G32" s="44"/>
    </row>
    <row r="33" spans="1:7" ht="15" customHeight="1">
      <c r="A33" s="93" t="s">
        <v>33</v>
      </c>
      <c r="B33" s="94"/>
      <c r="C33" s="1"/>
      <c r="D33" s="1"/>
      <c r="E33" s="91">
        <f t="shared" si="0"/>
        <v>0</v>
      </c>
      <c r="F33" s="1"/>
      <c r="G33" s="44"/>
    </row>
    <row r="34" spans="1:7" ht="15" customHeight="1">
      <c r="A34" s="93" t="s">
        <v>80</v>
      </c>
      <c r="B34" s="94"/>
      <c r="C34" s="1"/>
      <c r="D34" s="1"/>
      <c r="E34" s="91">
        <f t="shared" si="0"/>
        <v>0</v>
      </c>
      <c r="F34" s="1"/>
      <c r="G34" s="44"/>
    </row>
    <row r="35" spans="1:7" ht="15" customHeight="1" thickBot="1">
      <c r="A35" s="93" t="s">
        <v>146</v>
      </c>
      <c r="B35" s="95"/>
      <c r="C35" s="2"/>
      <c r="D35" s="2"/>
      <c r="E35" s="91">
        <f t="shared" si="0"/>
        <v>0</v>
      </c>
      <c r="F35" s="2"/>
      <c r="G35" s="96"/>
    </row>
    <row r="36" spans="1:7" ht="15" customHeight="1" thickBot="1">
      <c r="A36" s="333" t="s">
        <v>37</v>
      </c>
      <c r="B36" s="334"/>
      <c r="C36" s="13">
        <f>SUM(C5:C35)</f>
        <v>8799461</v>
      </c>
      <c r="D36" s="13">
        <f>SUM(D5:D35)</f>
        <v>0</v>
      </c>
      <c r="E36" s="13">
        <f>SUM(E5:E35)</f>
        <v>8799461</v>
      </c>
      <c r="F36" s="13">
        <f>SUM(F5:F35)</f>
        <v>8799461</v>
      </c>
      <c r="G36" s="14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62018. (V.16.) önkormányzati rendelethez&amp;"Times New Roman CE,Dőlt"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39">
    <tabColor rgb="FF92D050"/>
    <pageSetUpPr fitToPage="1"/>
  </sheetPr>
  <dimension ref="A1:E73"/>
  <sheetViews>
    <sheetView view="pageLayout" zoomScaleNormal="130" zoomScaleSheetLayoutView="120" workbookViewId="0">
      <selection sqref="A1:E1"/>
    </sheetView>
  </sheetViews>
  <sheetFormatPr defaultColWidth="12" defaultRowHeight="15.75"/>
  <cols>
    <col min="1" max="1" width="67.1640625" style="266" customWidth="1"/>
    <col min="2" max="2" width="6.1640625" style="267" customWidth="1"/>
    <col min="3" max="3" width="12.1640625" style="266" customWidth="1"/>
    <col min="4" max="4" width="17.33203125" style="266" customWidth="1"/>
    <col min="5" max="5" width="12.1640625" style="282" customWidth="1"/>
    <col min="6" max="16384" width="12" style="266"/>
  </cols>
  <sheetData>
    <row r="1" spans="1:5" ht="49.5" customHeight="1">
      <c r="A1" s="340" t="str">
        <f>+CONCATENATE("VAGYONKIMUTATÁS",CHAR(10),"a könyvviteli mérlegben értékkel szereplő eszközökről",CHAR(10),LEFT(ÖSSZEFÜGGÉSEK!A4,4),".")</f>
        <v>VAGYONKIMUTATÁS
a könyvviteli mérlegben értékkel szereplő eszközökről
2017.</v>
      </c>
      <c r="B1" s="341"/>
      <c r="C1" s="341"/>
      <c r="D1" s="341"/>
      <c r="E1" s="341"/>
    </row>
    <row r="2" spans="1:5" ht="16.5" thickBot="1">
      <c r="C2" s="342" t="e">
        <f>#REF!</f>
        <v>#REF!</v>
      </c>
      <c r="D2" s="342"/>
      <c r="E2" s="342"/>
    </row>
    <row r="3" spans="1:5" ht="15.75" customHeight="1">
      <c r="A3" s="343" t="s">
        <v>149</v>
      </c>
      <c r="B3" s="346" t="s">
        <v>150</v>
      </c>
      <c r="C3" s="349" t="s">
        <v>151</v>
      </c>
      <c r="D3" s="349" t="s">
        <v>152</v>
      </c>
      <c r="E3" s="351" t="s">
        <v>153</v>
      </c>
    </row>
    <row r="4" spans="1:5" ht="11.25" customHeight="1">
      <c r="A4" s="344"/>
      <c r="B4" s="347"/>
      <c r="C4" s="350"/>
      <c r="D4" s="350"/>
      <c r="E4" s="352"/>
    </row>
    <row r="5" spans="1:5">
      <c r="A5" s="345"/>
      <c r="B5" s="348"/>
      <c r="C5" s="353" t="s">
        <v>154</v>
      </c>
      <c r="D5" s="353"/>
      <c r="E5" s="354"/>
    </row>
    <row r="6" spans="1:5" s="271" customFormat="1" ht="16.5" thickBot="1">
      <c r="A6" s="268" t="s">
        <v>496</v>
      </c>
      <c r="B6" s="269" t="s">
        <v>307</v>
      </c>
      <c r="C6" s="269" t="s">
        <v>308</v>
      </c>
      <c r="D6" s="269" t="s">
        <v>309</v>
      </c>
      <c r="E6" s="270" t="s">
        <v>310</v>
      </c>
    </row>
    <row r="7" spans="1:5" s="274" customFormat="1">
      <c r="A7" s="272" t="s">
        <v>434</v>
      </c>
      <c r="B7" s="273" t="s">
        <v>155</v>
      </c>
      <c r="C7" s="295"/>
      <c r="D7" s="295"/>
      <c r="E7" s="296"/>
    </row>
    <row r="8" spans="1:5" s="274" customFormat="1">
      <c r="A8" s="275" t="s">
        <v>435</v>
      </c>
      <c r="B8" s="53" t="s">
        <v>156</v>
      </c>
      <c r="C8" s="297">
        <f>+C9+C14+C19+C24+C29</f>
        <v>0</v>
      </c>
      <c r="D8" s="297">
        <f>+D9+D14+D19+D24+D29</f>
        <v>120856132</v>
      </c>
      <c r="E8" s="298">
        <f>+E9+E14+E19+E24+E29</f>
        <v>0</v>
      </c>
    </row>
    <row r="9" spans="1:5" s="274" customFormat="1">
      <c r="A9" s="275" t="s">
        <v>436</v>
      </c>
      <c r="B9" s="53" t="s">
        <v>157</v>
      </c>
      <c r="C9" s="297">
        <f>+C10+C11+C12+C13</f>
        <v>0</v>
      </c>
      <c r="D9" s="297">
        <f>+D10+D11+D12+D13</f>
        <v>110346766</v>
      </c>
      <c r="E9" s="298">
        <f>+E10+E11+E12+E13</f>
        <v>0</v>
      </c>
    </row>
    <row r="10" spans="1:5" s="274" customFormat="1">
      <c r="A10" s="276" t="s">
        <v>437</v>
      </c>
      <c r="B10" s="53" t="s">
        <v>158</v>
      </c>
      <c r="C10" s="299"/>
      <c r="D10" s="299">
        <v>110346766</v>
      </c>
      <c r="E10" s="300"/>
    </row>
    <row r="11" spans="1:5" s="274" customFormat="1" ht="26.25" customHeight="1">
      <c r="A11" s="276" t="s">
        <v>438</v>
      </c>
      <c r="B11" s="53" t="s">
        <v>159</v>
      </c>
      <c r="C11" s="301"/>
      <c r="D11" s="301"/>
      <c r="E11" s="302"/>
    </row>
    <row r="12" spans="1:5" s="274" customFormat="1" ht="22.5">
      <c r="A12" s="276" t="s">
        <v>439</v>
      </c>
      <c r="B12" s="53" t="s">
        <v>160</v>
      </c>
      <c r="C12" s="301"/>
      <c r="D12" s="301"/>
      <c r="E12" s="302"/>
    </row>
    <row r="13" spans="1:5" s="274" customFormat="1">
      <c r="A13" s="276" t="s">
        <v>440</v>
      </c>
      <c r="B13" s="53" t="s">
        <v>161</v>
      </c>
      <c r="C13" s="301"/>
      <c r="D13" s="301"/>
      <c r="E13" s="302"/>
    </row>
    <row r="14" spans="1:5" s="274" customFormat="1">
      <c r="A14" s="275" t="s">
        <v>441</v>
      </c>
      <c r="B14" s="53" t="s">
        <v>162</v>
      </c>
      <c r="C14" s="303">
        <f>+C15+C16+C17+C18</f>
        <v>0</v>
      </c>
      <c r="D14" s="303">
        <f>+D15+D16+D17+D18</f>
        <v>10396866</v>
      </c>
      <c r="E14" s="304">
        <f>+E15+E16+E17+E18</f>
        <v>0</v>
      </c>
    </row>
    <row r="15" spans="1:5" s="274" customFormat="1">
      <c r="A15" s="276" t="s">
        <v>442</v>
      </c>
      <c r="B15" s="53" t="s">
        <v>163</v>
      </c>
      <c r="C15" s="301"/>
      <c r="D15" s="301">
        <v>26338901</v>
      </c>
      <c r="E15" s="302"/>
    </row>
    <row r="16" spans="1:5" s="274" customFormat="1" ht="22.5">
      <c r="A16" s="276" t="s">
        <v>443</v>
      </c>
      <c r="B16" s="53" t="s">
        <v>14</v>
      </c>
      <c r="C16" s="301"/>
      <c r="D16" s="301"/>
      <c r="E16" s="302"/>
    </row>
    <row r="17" spans="1:5" s="274" customFormat="1">
      <c r="A17" s="276" t="s">
        <v>444</v>
      </c>
      <c r="B17" s="53" t="s">
        <v>15</v>
      </c>
      <c r="C17" s="301"/>
      <c r="D17" s="301">
        <v>-15942035</v>
      </c>
      <c r="E17" s="302"/>
    </row>
    <row r="18" spans="1:5" s="274" customFormat="1">
      <c r="A18" s="276" t="s">
        <v>445</v>
      </c>
      <c r="B18" s="53" t="s">
        <v>16</v>
      </c>
      <c r="C18" s="301"/>
      <c r="D18" s="301"/>
      <c r="E18" s="302"/>
    </row>
    <row r="19" spans="1:5" s="274" customFormat="1">
      <c r="A19" s="275" t="s">
        <v>446</v>
      </c>
      <c r="B19" s="53" t="s">
        <v>17</v>
      </c>
      <c r="C19" s="303">
        <f>+C20+C21+C22+C23</f>
        <v>0</v>
      </c>
      <c r="D19" s="303">
        <f>+D20+D21+D22+D23</f>
        <v>112500</v>
      </c>
      <c r="E19" s="304">
        <f>+E20+E21+E22+E23</f>
        <v>0</v>
      </c>
    </row>
    <row r="20" spans="1:5" s="274" customFormat="1">
      <c r="A20" s="276" t="s">
        <v>447</v>
      </c>
      <c r="B20" s="53" t="s">
        <v>18</v>
      </c>
      <c r="C20" s="301"/>
      <c r="D20" s="301"/>
      <c r="E20" s="302"/>
    </row>
    <row r="21" spans="1:5" s="274" customFormat="1">
      <c r="A21" s="276" t="s">
        <v>448</v>
      </c>
      <c r="B21" s="53" t="s">
        <v>19</v>
      </c>
      <c r="C21" s="301"/>
      <c r="D21" s="301"/>
      <c r="E21" s="302"/>
    </row>
    <row r="22" spans="1:5" s="274" customFormat="1">
      <c r="A22" s="276" t="s">
        <v>449</v>
      </c>
      <c r="B22" s="53" t="s">
        <v>20</v>
      </c>
      <c r="C22" s="301"/>
      <c r="D22" s="301"/>
      <c r="E22" s="302"/>
    </row>
    <row r="23" spans="1:5" s="274" customFormat="1">
      <c r="A23" s="276" t="s">
        <v>450</v>
      </c>
      <c r="B23" s="53" t="s">
        <v>21</v>
      </c>
      <c r="C23" s="301"/>
      <c r="D23" s="301">
        <v>112500</v>
      </c>
      <c r="E23" s="302"/>
    </row>
    <row r="24" spans="1:5" s="274" customFormat="1">
      <c r="A24" s="275" t="s">
        <v>451</v>
      </c>
      <c r="B24" s="53" t="s">
        <v>22</v>
      </c>
      <c r="C24" s="303">
        <f>+C25+C26+C27+C28</f>
        <v>0</v>
      </c>
      <c r="D24" s="303">
        <f>+D25+D26+D27+D28</f>
        <v>0</v>
      </c>
      <c r="E24" s="304">
        <f>+E25+E26+E27+E28</f>
        <v>0</v>
      </c>
    </row>
    <row r="25" spans="1:5" s="274" customFormat="1">
      <c r="A25" s="276" t="s">
        <v>452</v>
      </c>
      <c r="B25" s="53" t="s">
        <v>23</v>
      </c>
      <c r="C25" s="301"/>
      <c r="D25" s="301"/>
      <c r="E25" s="302"/>
    </row>
    <row r="26" spans="1:5" s="274" customFormat="1">
      <c r="A26" s="276" t="s">
        <v>453</v>
      </c>
      <c r="B26" s="53" t="s">
        <v>24</v>
      </c>
      <c r="C26" s="301"/>
      <c r="D26" s="301"/>
      <c r="E26" s="302"/>
    </row>
    <row r="27" spans="1:5" s="274" customFormat="1">
      <c r="A27" s="276" t="s">
        <v>454</v>
      </c>
      <c r="B27" s="53" t="s">
        <v>25</v>
      </c>
      <c r="C27" s="301"/>
      <c r="D27" s="301"/>
      <c r="E27" s="302"/>
    </row>
    <row r="28" spans="1:5" s="274" customFormat="1">
      <c r="A28" s="276" t="s">
        <v>455</v>
      </c>
      <c r="B28" s="53" t="s">
        <v>26</v>
      </c>
      <c r="C28" s="301"/>
      <c r="D28" s="301"/>
      <c r="E28" s="302"/>
    </row>
    <row r="29" spans="1:5" s="274" customFormat="1">
      <c r="A29" s="275" t="s">
        <v>456</v>
      </c>
      <c r="B29" s="53" t="s">
        <v>27</v>
      </c>
      <c r="C29" s="303">
        <f>+C30+C31+C32+C33</f>
        <v>0</v>
      </c>
      <c r="D29" s="303">
        <f>+D30+D31+D32+D33</f>
        <v>0</v>
      </c>
      <c r="E29" s="304">
        <f>+E30+E31+E32+E33</f>
        <v>0</v>
      </c>
    </row>
    <row r="30" spans="1:5" s="274" customFormat="1">
      <c r="A30" s="276" t="s">
        <v>457</v>
      </c>
      <c r="B30" s="53" t="s">
        <v>28</v>
      </c>
      <c r="C30" s="301"/>
      <c r="D30" s="301"/>
      <c r="E30" s="302"/>
    </row>
    <row r="31" spans="1:5" s="274" customFormat="1" ht="22.5">
      <c r="A31" s="276" t="s">
        <v>458</v>
      </c>
      <c r="B31" s="53" t="s">
        <v>29</v>
      </c>
      <c r="C31" s="301"/>
      <c r="D31" s="301"/>
      <c r="E31" s="302"/>
    </row>
    <row r="32" spans="1:5" s="274" customFormat="1">
      <c r="A32" s="276" t="s">
        <v>459</v>
      </c>
      <c r="B32" s="53" t="s">
        <v>30</v>
      </c>
      <c r="C32" s="301"/>
      <c r="D32" s="301"/>
      <c r="E32" s="302"/>
    </row>
    <row r="33" spans="1:5" s="274" customFormat="1">
      <c r="A33" s="276" t="s">
        <v>460</v>
      </c>
      <c r="B33" s="53" t="s">
        <v>31</v>
      </c>
      <c r="C33" s="301"/>
      <c r="D33" s="301"/>
      <c r="E33" s="302"/>
    </row>
    <row r="34" spans="1:5" s="274" customFormat="1">
      <c r="A34" s="275" t="s">
        <v>461</v>
      </c>
      <c r="B34" s="53" t="s">
        <v>32</v>
      </c>
      <c r="C34" s="303">
        <f>+C35+C40+C45</f>
        <v>0</v>
      </c>
      <c r="D34" s="303">
        <f>+D35+D40+D45</f>
        <v>497500</v>
      </c>
      <c r="E34" s="304">
        <f>+E35+E40+E45</f>
        <v>0</v>
      </c>
    </row>
    <row r="35" spans="1:5" s="274" customFormat="1">
      <c r="A35" s="275" t="s">
        <v>462</v>
      </c>
      <c r="B35" s="53" t="s">
        <v>33</v>
      </c>
      <c r="C35" s="303">
        <f>+C36+C37+C38+C39</f>
        <v>0</v>
      </c>
      <c r="D35" s="303">
        <f>SUM(D36:D38)</f>
        <v>497500</v>
      </c>
      <c r="E35" s="304">
        <f>+E36+E37+E38+E39</f>
        <v>0</v>
      </c>
    </row>
    <row r="36" spans="1:5" s="274" customFormat="1">
      <c r="A36" s="276" t="s">
        <v>463</v>
      </c>
      <c r="B36" s="53" t="s">
        <v>80</v>
      </c>
      <c r="C36" s="301"/>
      <c r="D36" s="301"/>
      <c r="E36" s="302"/>
    </row>
    <row r="37" spans="1:5" s="274" customFormat="1">
      <c r="A37" s="276" t="s">
        <v>464</v>
      </c>
      <c r="B37" s="53" t="s">
        <v>146</v>
      </c>
      <c r="C37" s="301"/>
      <c r="D37" s="301"/>
      <c r="E37" s="302"/>
    </row>
    <row r="38" spans="1:5" s="274" customFormat="1">
      <c r="A38" s="276" t="s">
        <v>465</v>
      </c>
      <c r="B38" s="53" t="s">
        <v>147</v>
      </c>
      <c r="C38" s="301"/>
      <c r="D38" s="301">
        <v>497500</v>
      </c>
      <c r="E38" s="302"/>
    </row>
    <row r="39" spans="1:5" s="274" customFormat="1">
      <c r="A39" s="276" t="s">
        <v>466</v>
      </c>
      <c r="B39" s="53" t="s">
        <v>148</v>
      </c>
      <c r="C39" s="301"/>
      <c r="D39" s="301" t="s">
        <v>537</v>
      </c>
      <c r="E39" s="302"/>
    </row>
    <row r="40" spans="1:5" s="274" customFormat="1">
      <c r="A40" s="275" t="s">
        <v>467</v>
      </c>
      <c r="B40" s="53" t="s">
        <v>164</v>
      </c>
      <c r="C40" s="303">
        <f>+C41+C42+C43+C44</f>
        <v>0</v>
      </c>
      <c r="D40" s="303">
        <f>+D41+D42+D43+D44</f>
        <v>0</v>
      </c>
      <c r="E40" s="304">
        <f>+E41+E42+E43+E44</f>
        <v>0</v>
      </c>
    </row>
    <row r="41" spans="1:5" s="274" customFormat="1">
      <c r="A41" s="276" t="s">
        <v>468</v>
      </c>
      <c r="B41" s="53" t="s">
        <v>165</v>
      </c>
      <c r="C41" s="301"/>
      <c r="D41" s="301"/>
      <c r="E41" s="302"/>
    </row>
    <row r="42" spans="1:5" s="274" customFormat="1" ht="22.5">
      <c r="A42" s="276" t="s">
        <v>469</v>
      </c>
      <c r="B42" s="53" t="s">
        <v>166</v>
      </c>
      <c r="C42" s="301"/>
      <c r="D42" s="301"/>
      <c r="E42" s="302"/>
    </row>
    <row r="43" spans="1:5" s="274" customFormat="1">
      <c r="A43" s="276" t="s">
        <v>470</v>
      </c>
      <c r="B43" s="53" t="s">
        <v>167</v>
      </c>
      <c r="C43" s="301"/>
      <c r="D43" s="301"/>
      <c r="E43" s="302"/>
    </row>
    <row r="44" spans="1:5" s="274" customFormat="1">
      <c r="A44" s="276" t="s">
        <v>471</v>
      </c>
      <c r="B44" s="53" t="s">
        <v>168</v>
      </c>
      <c r="C44" s="301"/>
      <c r="D44" s="301"/>
      <c r="E44" s="302"/>
    </row>
    <row r="45" spans="1:5" s="274" customFormat="1">
      <c r="A45" s="275" t="s">
        <v>472</v>
      </c>
      <c r="B45" s="53" t="s">
        <v>169</v>
      </c>
      <c r="C45" s="303">
        <f>+C46+C47+C48+C49</f>
        <v>0</v>
      </c>
      <c r="D45" s="303">
        <f>+D46+D47+D48+D49</f>
        <v>0</v>
      </c>
      <c r="E45" s="304">
        <f>+E46+E47+E48+E49</f>
        <v>0</v>
      </c>
    </row>
    <row r="46" spans="1:5" s="274" customFormat="1">
      <c r="A46" s="276" t="s">
        <v>473</v>
      </c>
      <c r="B46" s="53" t="s">
        <v>170</v>
      </c>
      <c r="C46" s="301"/>
      <c r="D46" s="301"/>
      <c r="E46" s="302"/>
    </row>
    <row r="47" spans="1:5" s="274" customFormat="1" ht="22.5">
      <c r="A47" s="276" t="s">
        <v>474</v>
      </c>
      <c r="B47" s="53" t="s">
        <v>171</v>
      </c>
      <c r="C47" s="301"/>
      <c r="D47" s="301"/>
      <c r="E47" s="302"/>
    </row>
    <row r="48" spans="1:5" s="274" customFormat="1">
      <c r="A48" s="276" t="s">
        <v>475</v>
      </c>
      <c r="B48" s="53" t="s">
        <v>172</v>
      </c>
      <c r="C48" s="301"/>
      <c r="D48" s="301"/>
      <c r="E48" s="302"/>
    </row>
    <row r="49" spans="1:5" s="274" customFormat="1">
      <c r="A49" s="276" t="s">
        <v>476</v>
      </c>
      <c r="B49" s="53" t="s">
        <v>173</v>
      </c>
      <c r="C49" s="301"/>
      <c r="D49" s="301"/>
      <c r="E49" s="302"/>
    </row>
    <row r="50" spans="1:5" s="274" customFormat="1">
      <c r="A50" s="275" t="s">
        <v>477</v>
      </c>
      <c r="B50" s="53" t="s">
        <v>174</v>
      </c>
      <c r="C50" s="301"/>
      <c r="D50" s="301"/>
      <c r="E50" s="302"/>
    </row>
    <row r="51" spans="1:5" s="274" customFormat="1" ht="21">
      <c r="A51" s="275" t="s">
        <v>478</v>
      </c>
      <c r="B51" s="53" t="s">
        <v>175</v>
      </c>
      <c r="C51" s="303">
        <f>+C7+C8+C34+C50</f>
        <v>0</v>
      </c>
      <c r="D51" s="303">
        <f>+D7+D8+D34+D50</f>
        <v>121353632</v>
      </c>
      <c r="E51" s="304">
        <f>+E7+E8+E34+E50</f>
        <v>0</v>
      </c>
    </row>
    <row r="52" spans="1:5" s="274" customFormat="1">
      <c r="A52" s="275" t="s">
        <v>479</v>
      </c>
      <c r="B52" s="53" t="s">
        <v>176</v>
      </c>
      <c r="C52" s="301"/>
      <c r="D52" s="301"/>
      <c r="E52" s="302"/>
    </row>
    <row r="53" spans="1:5" s="274" customFormat="1">
      <c r="A53" s="275" t="s">
        <v>480</v>
      </c>
      <c r="B53" s="53" t="s">
        <v>177</v>
      </c>
      <c r="C53" s="301"/>
      <c r="D53" s="301"/>
      <c r="E53" s="302"/>
    </row>
    <row r="54" spans="1:5" s="274" customFormat="1">
      <c r="A54" s="275" t="s">
        <v>481</v>
      </c>
      <c r="B54" s="53" t="s">
        <v>178</v>
      </c>
      <c r="C54" s="303">
        <f>+C52+C53</f>
        <v>0</v>
      </c>
      <c r="D54" s="303">
        <f>+D52+D53</f>
        <v>0</v>
      </c>
      <c r="E54" s="304">
        <f>+E52+E53</f>
        <v>0</v>
      </c>
    </row>
    <row r="55" spans="1:5" s="274" customFormat="1">
      <c r="A55" s="275" t="s">
        <v>482</v>
      </c>
      <c r="B55" s="53" t="s">
        <v>179</v>
      </c>
      <c r="C55" s="301"/>
      <c r="D55" s="301"/>
      <c r="E55" s="302"/>
    </row>
    <row r="56" spans="1:5" s="274" customFormat="1">
      <c r="A56" s="275" t="s">
        <v>483</v>
      </c>
      <c r="B56" s="53" t="s">
        <v>180</v>
      </c>
      <c r="C56" s="301"/>
      <c r="D56" s="301">
        <v>234120</v>
      </c>
      <c r="E56" s="302"/>
    </row>
    <row r="57" spans="1:5" s="274" customFormat="1">
      <c r="A57" s="275" t="s">
        <v>484</v>
      </c>
      <c r="B57" s="53" t="s">
        <v>181</v>
      </c>
      <c r="C57" s="301"/>
      <c r="D57" s="301">
        <v>8798771</v>
      </c>
      <c r="E57" s="302"/>
    </row>
    <row r="58" spans="1:5" s="274" customFormat="1">
      <c r="A58" s="275" t="s">
        <v>485</v>
      </c>
      <c r="B58" s="53" t="s">
        <v>182</v>
      </c>
      <c r="C58" s="301"/>
      <c r="D58" s="301"/>
      <c r="E58" s="302"/>
    </row>
    <row r="59" spans="1:5" s="274" customFormat="1">
      <c r="A59" s="275" t="s">
        <v>486</v>
      </c>
      <c r="B59" s="53" t="s">
        <v>183</v>
      </c>
      <c r="C59" s="303">
        <f>+C55+C56+C57+C58</f>
        <v>0</v>
      </c>
      <c r="D59" s="303">
        <f>+D55+D56+D57+D58</f>
        <v>9032891</v>
      </c>
      <c r="E59" s="304">
        <f>+E55+E56+E57+E58</f>
        <v>0</v>
      </c>
    </row>
    <row r="60" spans="1:5" s="274" customFormat="1">
      <c r="A60" s="275" t="s">
        <v>487</v>
      </c>
      <c r="B60" s="53" t="s">
        <v>184</v>
      </c>
      <c r="C60" s="301"/>
      <c r="D60" s="301">
        <v>2362525</v>
      </c>
      <c r="E60" s="302"/>
    </row>
    <row r="61" spans="1:5" s="274" customFormat="1">
      <c r="A61" s="275" t="s">
        <v>488</v>
      </c>
      <c r="B61" s="53" t="s">
        <v>185</v>
      </c>
      <c r="C61" s="301"/>
      <c r="D61" s="301"/>
      <c r="E61" s="302"/>
    </row>
    <row r="62" spans="1:5" s="274" customFormat="1">
      <c r="A62" s="275" t="s">
        <v>489</v>
      </c>
      <c r="B62" s="53" t="s">
        <v>186</v>
      </c>
      <c r="C62" s="301"/>
      <c r="D62" s="301">
        <v>3</v>
      </c>
      <c r="E62" s="302"/>
    </row>
    <row r="63" spans="1:5" s="274" customFormat="1">
      <c r="A63" s="275" t="s">
        <v>490</v>
      </c>
      <c r="B63" s="53" t="s">
        <v>187</v>
      </c>
      <c r="C63" s="303">
        <f>+C60+C61+C62</f>
        <v>0</v>
      </c>
      <c r="D63" s="303">
        <f>+D60+D61+D62</f>
        <v>2362528</v>
      </c>
      <c r="E63" s="304">
        <f>+E60+E61+E62</f>
        <v>0</v>
      </c>
    </row>
    <row r="64" spans="1:5" s="274" customFormat="1">
      <c r="A64" s="275" t="s">
        <v>491</v>
      </c>
      <c r="B64" s="53" t="s">
        <v>188</v>
      </c>
      <c r="C64" s="301"/>
      <c r="D64" s="301"/>
      <c r="E64" s="302"/>
    </row>
    <row r="65" spans="1:5" s="274" customFormat="1" ht="21">
      <c r="A65" s="275" t="s">
        <v>492</v>
      </c>
      <c r="B65" s="53" t="s">
        <v>189</v>
      </c>
      <c r="C65" s="301"/>
      <c r="D65" s="301"/>
      <c r="E65" s="302"/>
    </row>
    <row r="66" spans="1:5" s="274" customFormat="1">
      <c r="A66" s="275" t="s">
        <v>493</v>
      </c>
      <c r="B66" s="53" t="s">
        <v>190</v>
      </c>
      <c r="C66" s="303">
        <f>+C64+C65</f>
        <v>0</v>
      </c>
      <c r="D66" s="303">
        <f>+D64+D65</f>
        <v>0</v>
      </c>
      <c r="E66" s="304">
        <f>+E64+E65</f>
        <v>0</v>
      </c>
    </row>
    <row r="67" spans="1:5" s="274" customFormat="1">
      <c r="A67" s="275" t="s">
        <v>494</v>
      </c>
      <c r="B67" s="53" t="s">
        <v>191</v>
      </c>
      <c r="C67" s="301"/>
      <c r="D67" s="301"/>
      <c r="E67" s="302"/>
    </row>
    <row r="68" spans="1:5" s="274" customFormat="1" ht="16.5" thickBot="1">
      <c r="A68" s="277" t="s">
        <v>495</v>
      </c>
      <c r="B68" s="57" t="s">
        <v>192</v>
      </c>
      <c r="C68" s="305">
        <f>+C51+C54+C59+C63+C66+C67</f>
        <v>0</v>
      </c>
      <c r="D68" s="305">
        <f>+D51+D54+D59+D63+D66+D67</f>
        <v>132749051</v>
      </c>
      <c r="E68" s="306">
        <f>+E51+E54+E59+E63+E66+E67</f>
        <v>0</v>
      </c>
    </row>
    <row r="69" spans="1:5">
      <c r="A69" s="278"/>
      <c r="C69" s="279"/>
      <c r="D69" s="279"/>
      <c r="E69" s="280"/>
    </row>
    <row r="70" spans="1:5">
      <c r="A70" s="278"/>
      <c r="C70" s="279"/>
      <c r="D70" s="279"/>
      <c r="E70" s="280"/>
    </row>
    <row r="71" spans="1:5">
      <c r="A71" s="281"/>
      <c r="C71" s="279"/>
      <c r="D71" s="279"/>
      <c r="E71" s="280"/>
    </row>
    <row r="72" spans="1:5">
      <c r="A72" s="339"/>
      <c r="B72" s="339"/>
      <c r="C72" s="339"/>
      <c r="D72" s="339"/>
      <c r="E72" s="339"/>
    </row>
    <row r="73" spans="1:5">
      <c r="A73" s="339"/>
      <c r="B73" s="339"/>
      <c r="C73" s="339"/>
      <c r="D73" s="339"/>
      <c r="E73" s="339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2" fitToHeight="0" orientation="portrait" horizontalDpi="300" verticalDpi="300" r:id="rId1"/>
  <headerFooter alignWithMargins="0">
    <oddHeader>&amp;L&amp;"Times New Roman,Félkövér dőlt"Galvács Község Önkormányzat&amp;R&amp;"Times New Roman,Félkövér dőlt"7.1. tájékoztató tábla a 6/2018. (V.16.) önkormányzati rendelethez</oddHeader>
    <oddFooter>&amp;C&amp;P</oddFooter>
  </headerFooter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0">
    <tabColor rgb="FF92D050"/>
  </sheetPr>
  <dimension ref="A1:E26"/>
  <sheetViews>
    <sheetView view="pageLayout" zoomScaleNormal="100" workbookViewId="0">
      <selection activeCell="C27" sqref="C27"/>
    </sheetView>
  </sheetViews>
  <sheetFormatPr defaultRowHeight="12.75"/>
  <cols>
    <col min="1" max="1" width="71.1640625" style="45" customWidth="1"/>
    <col min="2" max="2" width="6.1640625" style="59" customWidth="1"/>
    <col min="3" max="3" width="18" style="283" customWidth="1"/>
    <col min="4" max="16384" width="9.33203125" style="283"/>
  </cols>
  <sheetData>
    <row r="1" spans="1:3" ht="32.25" customHeight="1">
      <c r="A1" s="356" t="s">
        <v>193</v>
      </c>
      <c r="B1" s="356"/>
      <c r="C1" s="356"/>
    </row>
    <row r="2" spans="1:3" ht="15.75">
      <c r="A2" s="357" t="str">
        <f>+CONCATENATE(LEFT(ÖSSZEFÜGGÉSEK!A4,4),". év")</f>
        <v>2017. év</v>
      </c>
      <c r="B2" s="357"/>
      <c r="C2" s="357"/>
    </row>
    <row r="4" spans="1:3" ht="13.5" thickBot="1">
      <c r="B4" s="358" t="e">
        <f>#REF!</f>
        <v>#REF!</v>
      </c>
      <c r="C4" s="358"/>
    </row>
    <row r="5" spans="1:3" s="46" customFormat="1" ht="31.5" customHeight="1">
      <c r="A5" s="359" t="s">
        <v>194</v>
      </c>
      <c r="B5" s="361" t="s">
        <v>150</v>
      </c>
      <c r="C5" s="363" t="s">
        <v>195</v>
      </c>
    </row>
    <row r="6" spans="1:3" s="46" customFormat="1">
      <c r="A6" s="360"/>
      <c r="B6" s="362"/>
      <c r="C6" s="364"/>
    </row>
    <row r="7" spans="1:3" s="50" customFormat="1" ht="13.5" thickBot="1">
      <c r="A7" s="47" t="s">
        <v>306</v>
      </c>
      <c r="B7" s="48" t="s">
        <v>307</v>
      </c>
      <c r="C7" s="49" t="s">
        <v>308</v>
      </c>
    </row>
    <row r="8" spans="1:3" ht="15.75" customHeight="1">
      <c r="A8" s="275" t="s">
        <v>497</v>
      </c>
      <c r="B8" s="51" t="s">
        <v>155</v>
      </c>
      <c r="C8" s="52">
        <v>166411263</v>
      </c>
    </row>
    <row r="9" spans="1:3" ht="15.75" customHeight="1">
      <c r="A9" s="275" t="s">
        <v>498</v>
      </c>
      <c r="B9" s="53" t="s">
        <v>156</v>
      </c>
      <c r="C9" s="52"/>
    </row>
    <row r="10" spans="1:3" ht="15.75" customHeight="1">
      <c r="A10" s="275" t="s">
        <v>499</v>
      </c>
      <c r="B10" s="53" t="s">
        <v>157</v>
      </c>
      <c r="C10" s="52">
        <v>3265000</v>
      </c>
    </row>
    <row r="11" spans="1:3" ht="15.75" customHeight="1">
      <c r="A11" s="275" t="s">
        <v>500</v>
      </c>
      <c r="B11" s="53" t="s">
        <v>158</v>
      </c>
      <c r="C11" s="54">
        <v>-42718156</v>
      </c>
    </row>
    <row r="12" spans="1:3" ht="15.75" customHeight="1">
      <c r="A12" s="275" t="s">
        <v>501</v>
      </c>
      <c r="B12" s="53" t="s">
        <v>159</v>
      </c>
      <c r="C12" s="54"/>
    </row>
    <row r="13" spans="1:3" ht="15.75" customHeight="1">
      <c r="A13" s="275" t="s">
        <v>502</v>
      </c>
      <c r="B13" s="53" t="s">
        <v>160</v>
      </c>
      <c r="C13" s="54">
        <v>1506836</v>
      </c>
    </row>
    <row r="14" spans="1:3" ht="15.75" customHeight="1">
      <c r="A14" s="275" t="s">
        <v>503</v>
      </c>
      <c r="B14" s="53" t="s">
        <v>161</v>
      </c>
      <c r="C14" s="55">
        <f>+C8+C9+C10+C11+C12+C13</f>
        <v>128464943</v>
      </c>
    </row>
    <row r="15" spans="1:3" ht="15.75" customHeight="1">
      <c r="A15" s="275" t="s">
        <v>516</v>
      </c>
      <c r="B15" s="53" t="s">
        <v>162</v>
      </c>
      <c r="C15" s="284">
        <v>416788</v>
      </c>
    </row>
    <row r="16" spans="1:3" ht="15.75" customHeight="1">
      <c r="A16" s="275" t="s">
        <v>504</v>
      </c>
      <c r="B16" s="53" t="s">
        <v>163</v>
      </c>
      <c r="C16" s="54">
        <v>715207</v>
      </c>
    </row>
    <row r="17" spans="1:5" ht="15.75" customHeight="1">
      <c r="A17" s="275" t="s">
        <v>505</v>
      </c>
      <c r="B17" s="53" t="s">
        <v>14</v>
      </c>
      <c r="C17" s="54">
        <v>776805</v>
      </c>
    </row>
    <row r="18" spans="1:5" ht="15.75" customHeight="1">
      <c r="A18" s="275" t="s">
        <v>506</v>
      </c>
      <c r="B18" s="53" t="s">
        <v>15</v>
      </c>
      <c r="C18" s="55">
        <f>+C15+C16+C17</f>
        <v>1908800</v>
      </c>
    </row>
    <row r="19" spans="1:5" s="285" customFormat="1" ht="15.75" customHeight="1">
      <c r="A19" s="275" t="s">
        <v>507</v>
      </c>
      <c r="B19" s="53" t="s">
        <v>16</v>
      </c>
      <c r="C19" s="54"/>
    </row>
    <row r="20" spans="1:5" ht="15.75" customHeight="1">
      <c r="A20" s="275" t="s">
        <v>508</v>
      </c>
      <c r="B20" s="53" t="s">
        <v>17</v>
      </c>
      <c r="C20" s="54">
        <v>2375308</v>
      </c>
    </row>
    <row r="21" spans="1:5" ht="15.75" customHeight="1" thickBot="1">
      <c r="A21" s="56" t="s">
        <v>509</v>
      </c>
      <c r="B21" s="57" t="s">
        <v>18</v>
      </c>
      <c r="C21" s="58">
        <f>+C14+C18+C19+C20</f>
        <v>132749051</v>
      </c>
    </row>
    <row r="22" spans="1:5" ht="15.75">
      <c r="A22" s="278"/>
      <c r="B22" s="281"/>
      <c r="C22" s="279"/>
      <c r="D22" s="279"/>
      <c r="E22" s="279"/>
    </row>
    <row r="23" spans="1:5" ht="15.75">
      <c r="A23" s="278"/>
      <c r="B23" s="281"/>
      <c r="C23" s="279"/>
      <c r="D23" s="279"/>
      <c r="E23" s="279"/>
    </row>
    <row r="24" spans="1:5" ht="15.75">
      <c r="A24" s="281"/>
      <c r="B24" s="281"/>
      <c r="C24" s="279"/>
      <c r="D24" s="279"/>
      <c r="E24" s="279"/>
    </row>
    <row r="25" spans="1:5" ht="15.75">
      <c r="A25" s="355"/>
      <c r="B25" s="355"/>
      <c r="C25" s="355"/>
      <c r="D25" s="286"/>
      <c r="E25" s="286"/>
    </row>
    <row r="26" spans="1:5" ht="15.75">
      <c r="A26" s="355"/>
      <c r="B26" s="355"/>
      <c r="C26" s="355"/>
      <c r="D26" s="286"/>
      <c r="E26" s="286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6/2018. (V.16.)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4">
    <tabColor rgb="FF92D050"/>
  </sheetPr>
  <dimension ref="A1:C14"/>
  <sheetViews>
    <sheetView zoomScaleNormal="100" workbookViewId="0">
      <selection activeCell="F5" sqref="F5"/>
    </sheetView>
  </sheetViews>
  <sheetFormatPr defaultRowHeight="12.75"/>
  <cols>
    <col min="1" max="1" width="7.6640625" style="7" customWidth="1"/>
    <col min="2" max="2" width="60.83203125" style="7" customWidth="1"/>
    <col min="3" max="3" width="25.6640625" style="7" customWidth="1"/>
    <col min="4" max="16384" width="9.33203125" style="7"/>
  </cols>
  <sheetData>
    <row r="1" spans="1:3" ht="15">
      <c r="A1" s="19"/>
      <c r="B1" s="19"/>
      <c r="C1" s="310" t="str">
        <f>+CONCATENATE("9. sz. tájékoztató tábla a 6/",LEFT(ÖSSZEFÜGGÉSEK!A4,4)+1,".(V.16)'9. tájékoztató tábla'!T26)  önkormányzati rendelethez")</f>
        <v>9. sz. tájékoztató tábla a 6/2018.(V.16)'9. tájékoztató tábla'!T26)  önkormányzati rendelethez</v>
      </c>
    </row>
    <row r="2" spans="1:3" ht="14.25">
      <c r="A2" s="60"/>
      <c r="B2" s="60"/>
      <c r="C2" s="60"/>
    </row>
    <row r="3" spans="1:3" ht="33.75" customHeight="1">
      <c r="A3" s="365" t="s">
        <v>196</v>
      </c>
      <c r="B3" s="365"/>
      <c r="C3" s="365"/>
    </row>
    <row r="4" spans="1:3" ht="13.5" thickBot="1">
      <c r="C4" s="61"/>
    </row>
    <row r="5" spans="1:3" s="65" customFormat="1" ht="43.5" customHeight="1" thickBot="1">
      <c r="A5" s="62" t="s">
        <v>3</v>
      </c>
      <c r="B5" s="63" t="s">
        <v>42</v>
      </c>
      <c r="C5" s="64" t="s">
        <v>529</v>
      </c>
    </row>
    <row r="6" spans="1:3" ht="28.5" customHeight="1">
      <c r="A6" s="66" t="s">
        <v>5</v>
      </c>
      <c r="B6" s="67" t="str">
        <f>+CONCATENATE("Pénzkészlet ",LEFT(ÖSSZEFÜGGÉSEK!A4,4),". január 1-jén",CHAR(10),"ebből:")</f>
        <v>Pénzkészlet 2017. január 1-jén
ebből:</v>
      </c>
      <c r="C6" s="68">
        <f>C7+C8</f>
        <v>9484124</v>
      </c>
    </row>
    <row r="7" spans="1:3" ht="18" customHeight="1">
      <c r="A7" s="69" t="s">
        <v>6</v>
      </c>
      <c r="B7" s="70" t="s">
        <v>197</v>
      </c>
      <c r="C7" s="71">
        <v>9484124</v>
      </c>
    </row>
    <row r="8" spans="1:3" ht="18" customHeight="1">
      <c r="A8" s="69" t="s">
        <v>7</v>
      </c>
      <c r="B8" s="70" t="s">
        <v>198</v>
      </c>
      <c r="C8" s="71">
        <v>0</v>
      </c>
    </row>
    <row r="9" spans="1:3" ht="18" customHeight="1">
      <c r="A9" s="69" t="s">
        <v>8</v>
      </c>
      <c r="B9" s="72" t="s">
        <v>199</v>
      </c>
      <c r="C9" s="71">
        <v>89729793</v>
      </c>
    </row>
    <row r="10" spans="1:3" ht="18" customHeight="1">
      <c r="A10" s="73" t="s">
        <v>9</v>
      </c>
      <c r="B10" s="74" t="s">
        <v>200</v>
      </c>
      <c r="C10" s="75">
        <v>90181026</v>
      </c>
    </row>
    <row r="11" spans="1:3" ht="18" customHeight="1" thickBot="1">
      <c r="A11" s="79" t="s">
        <v>10</v>
      </c>
      <c r="B11" s="289" t="s">
        <v>527</v>
      </c>
      <c r="C11" s="81"/>
    </row>
    <row r="12" spans="1:3" ht="25.5" customHeight="1">
      <c r="A12" s="76" t="s">
        <v>11</v>
      </c>
      <c r="B12" s="77" t="str">
        <f>+CONCATENATE("Záró pénzkészlet ",LEFT(ÖSSZEFÜGGÉSEK!A4,4),". december 31-én",CHAR(10),"ebből:")</f>
        <v>Záró pénzkészlet 2017. december 31-én
ebből:</v>
      </c>
      <c r="C12" s="78">
        <f>C6+C9-C10+C11</f>
        <v>9032891</v>
      </c>
    </row>
    <row r="13" spans="1:3" ht="18" customHeight="1">
      <c r="A13" s="69" t="s">
        <v>12</v>
      </c>
      <c r="B13" s="70" t="s">
        <v>197</v>
      </c>
      <c r="C13" s="71">
        <v>8798771</v>
      </c>
    </row>
    <row r="14" spans="1:3" ht="18" customHeight="1" thickBot="1">
      <c r="A14" s="79" t="s">
        <v>13</v>
      </c>
      <c r="B14" s="80" t="s">
        <v>198</v>
      </c>
      <c r="C14" s="81">
        <v>234120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45"/>
  <dimension ref="A1"/>
  <sheetViews>
    <sheetView workbookViewId="0">
      <selection activeCell="N56" sqref="N56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view="pageLayout" zoomScaleNormal="130" zoomScaleSheetLayoutView="100" workbookViewId="0">
      <selection activeCell="G4" sqref="G4"/>
    </sheetView>
  </sheetViews>
  <sheetFormatPr defaultRowHeight="15.75"/>
  <cols>
    <col min="1" max="1" width="9.5" style="150" customWidth="1"/>
    <col min="2" max="2" width="60.83203125" style="150" customWidth="1"/>
    <col min="3" max="5" width="15.83203125" style="151" customWidth="1"/>
    <col min="6" max="16384" width="9.33203125" style="161"/>
  </cols>
  <sheetData>
    <row r="1" spans="1:5" ht="15.95" customHeight="1">
      <c r="A1" s="316" t="s">
        <v>2</v>
      </c>
      <c r="B1" s="316"/>
      <c r="C1" s="316"/>
      <c r="D1" s="316"/>
      <c r="E1" s="316"/>
    </row>
    <row r="2" spans="1:5" ht="15.95" customHeight="1" thickBot="1">
      <c r="A2" s="28" t="s">
        <v>86</v>
      </c>
      <c r="B2" s="28"/>
      <c r="C2" s="148"/>
      <c r="D2" s="148"/>
      <c r="E2" s="148" t="s">
        <v>528</v>
      </c>
    </row>
    <row r="3" spans="1:5" ht="15.95" customHeight="1">
      <c r="A3" s="317" t="s">
        <v>49</v>
      </c>
      <c r="B3" s="319" t="s">
        <v>4</v>
      </c>
      <c r="C3" s="321" t="str">
        <f>+CONCATENATE(LEFT(ÖSSZEFÜGGÉSEK!A4,4),". évi")</f>
        <v>2017. évi</v>
      </c>
      <c r="D3" s="321"/>
      <c r="E3" s="322"/>
    </row>
    <row r="4" spans="1:5" ht="38.1" customHeight="1" thickBot="1">
      <c r="A4" s="318"/>
      <c r="B4" s="320"/>
      <c r="C4" s="30" t="s">
        <v>143</v>
      </c>
      <c r="D4" s="30" t="s">
        <v>144</v>
      </c>
      <c r="E4" s="31" t="s">
        <v>145</v>
      </c>
    </row>
    <row r="5" spans="1:5" s="162" customFormat="1" ht="12" customHeight="1" thickBot="1">
      <c r="A5" s="126" t="s">
        <v>306</v>
      </c>
      <c r="B5" s="127" t="s">
        <v>307</v>
      </c>
      <c r="C5" s="127" t="s">
        <v>308</v>
      </c>
      <c r="D5" s="127" t="s">
        <v>309</v>
      </c>
      <c r="E5" s="173" t="s">
        <v>310</v>
      </c>
    </row>
    <row r="6" spans="1:5" s="163" customFormat="1" ht="12" customHeight="1" thickBot="1">
      <c r="A6" s="121" t="s">
        <v>5</v>
      </c>
      <c r="B6" s="122" t="s">
        <v>202</v>
      </c>
      <c r="C6" s="153">
        <f>SUM(C7:C12)</f>
        <v>15016578</v>
      </c>
      <c r="D6" s="153">
        <f>SUM(D7:D12)</f>
        <v>19331496</v>
      </c>
      <c r="E6" s="136">
        <f>SUM(E7:E12)</f>
        <v>19331496</v>
      </c>
    </row>
    <row r="7" spans="1:5" s="163" customFormat="1" ht="12" customHeight="1">
      <c r="A7" s="116" t="s">
        <v>61</v>
      </c>
      <c r="B7" s="164" t="s">
        <v>203</v>
      </c>
      <c r="C7" s="155">
        <v>8806578</v>
      </c>
      <c r="D7" s="155">
        <v>9706578</v>
      </c>
      <c r="E7" s="138">
        <v>9706578</v>
      </c>
    </row>
    <row r="8" spans="1:5" s="163" customFormat="1" ht="12" customHeight="1">
      <c r="A8" s="115" t="s">
        <v>62</v>
      </c>
      <c r="B8" s="165" t="s">
        <v>204</v>
      </c>
      <c r="C8" s="154">
        <v>0</v>
      </c>
      <c r="D8" s="154">
        <v>0</v>
      </c>
      <c r="E8" s="137">
        <v>0</v>
      </c>
    </row>
    <row r="9" spans="1:5" s="163" customFormat="1" ht="12" customHeight="1">
      <c r="A9" s="115" t="s">
        <v>63</v>
      </c>
      <c r="B9" s="165" t="s">
        <v>205</v>
      </c>
      <c r="C9" s="154">
        <v>5010000</v>
      </c>
      <c r="D9" s="154">
        <v>4714616</v>
      </c>
      <c r="E9" s="137">
        <v>4714616</v>
      </c>
    </row>
    <row r="10" spans="1:5" s="163" customFormat="1" ht="12" customHeight="1">
      <c r="A10" s="115" t="s">
        <v>64</v>
      </c>
      <c r="B10" s="165" t="s">
        <v>206</v>
      </c>
      <c r="C10" s="154">
        <v>1200000</v>
      </c>
      <c r="D10" s="154">
        <v>1200000</v>
      </c>
      <c r="E10" s="137">
        <v>1200000</v>
      </c>
    </row>
    <row r="11" spans="1:5" s="163" customFormat="1" ht="12" customHeight="1">
      <c r="A11" s="115" t="s">
        <v>82</v>
      </c>
      <c r="B11" s="165" t="s">
        <v>207</v>
      </c>
      <c r="C11" s="154">
        <v>0</v>
      </c>
      <c r="D11" s="154">
        <v>3710302</v>
      </c>
      <c r="E11" s="137">
        <v>3710302</v>
      </c>
    </row>
    <row r="12" spans="1:5" s="163" customFormat="1" ht="12" customHeight="1" thickBot="1">
      <c r="A12" s="117" t="s">
        <v>65</v>
      </c>
      <c r="B12" s="166" t="s">
        <v>208</v>
      </c>
    </row>
    <row r="13" spans="1:5" s="163" customFormat="1" ht="12" customHeight="1" thickBot="1">
      <c r="A13" s="121" t="s">
        <v>6</v>
      </c>
      <c r="B13" s="143" t="s">
        <v>209</v>
      </c>
      <c r="C13" s="153">
        <f>SUM(C14:C18)</f>
        <v>34329229</v>
      </c>
      <c r="D13" s="153">
        <f>SUM(D14:D18)</f>
        <v>37037538</v>
      </c>
      <c r="E13" s="136">
        <f>SUM(E14:E18)</f>
        <v>36446225</v>
      </c>
    </row>
    <row r="14" spans="1:5" s="163" customFormat="1" ht="12" customHeight="1">
      <c r="A14" s="116" t="s">
        <v>67</v>
      </c>
      <c r="B14" s="164" t="s">
        <v>210</v>
      </c>
      <c r="C14" s="155"/>
      <c r="D14" s="155"/>
      <c r="E14" s="138"/>
    </row>
    <row r="15" spans="1:5" s="163" customFormat="1" ht="12" customHeight="1">
      <c r="A15" s="115" t="s">
        <v>68</v>
      </c>
      <c r="B15" s="165" t="s">
        <v>211</v>
      </c>
      <c r="C15" s="154"/>
      <c r="D15" s="154"/>
      <c r="E15" s="137"/>
    </row>
    <row r="16" spans="1:5" s="163" customFormat="1" ht="12" customHeight="1">
      <c r="A16" s="115" t="s">
        <v>69</v>
      </c>
      <c r="B16" s="165" t="s">
        <v>212</v>
      </c>
      <c r="C16" s="154"/>
      <c r="D16" s="154"/>
      <c r="E16" s="137"/>
    </row>
    <row r="17" spans="1:5" s="163" customFormat="1" ht="12" customHeight="1">
      <c r="A17" s="115" t="s">
        <v>70</v>
      </c>
      <c r="B17" s="165" t="s">
        <v>213</v>
      </c>
      <c r="C17" s="154"/>
      <c r="D17" s="154"/>
      <c r="E17" s="137"/>
    </row>
    <row r="18" spans="1:5" s="163" customFormat="1" ht="12" customHeight="1">
      <c r="A18" s="115" t="s">
        <v>71</v>
      </c>
      <c r="B18" s="165" t="s">
        <v>214</v>
      </c>
      <c r="C18" s="156">
        <v>34329229</v>
      </c>
      <c r="D18" s="156">
        <v>37037538</v>
      </c>
      <c r="E18" s="139">
        <v>36446225</v>
      </c>
    </row>
    <row r="19" spans="1:5" s="163" customFormat="1" ht="12" customHeight="1" thickBot="1">
      <c r="A19" s="117" t="s">
        <v>77</v>
      </c>
      <c r="B19" s="166" t="s">
        <v>215</v>
      </c>
      <c r="C19" s="156"/>
      <c r="D19" s="156"/>
      <c r="E19" s="139"/>
    </row>
    <row r="20" spans="1:5" s="163" customFormat="1" ht="12" customHeight="1" thickBot="1">
      <c r="A20" s="121" t="s">
        <v>7</v>
      </c>
      <c r="B20" s="122" t="s">
        <v>216</v>
      </c>
      <c r="C20" s="153">
        <f>SUM(C21:C25)</f>
        <v>0</v>
      </c>
      <c r="D20" s="153">
        <f>SUM(D21:D25)</f>
        <v>3518994</v>
      </c>
      <c r="E20" s="136">
        <f>SUM(E21:E25)</f>
        <v>3449129</v>
      </c>
    </row>
    <row r="21" spans="1:5" s="163" customFormat="1" ht="12" customHeight="1">
      <c r="A21" s="116" t="s">
        <v>50</v>
      </c>
      <c r="B21" s="164" t="s">
        <v>217</v>
      </c>
      <c r="C21" s="155"/>
      <c r="D21" s="155">
        <v>499994</v>
      </c>
      <c r="E21" s="138">
        <v>499994</v>
      </c>
    </row>
    <row r="22" spans="1:5" s="163" customFormat="1" ht="12" customHeight="1">
      <c r="A22" s="115" t="s">
        <v>51</v>
      </c>
      <c r="B22" s="165" t="s">
        <v>218</v>
      </c>
      <c r="C22" s="154"/>
      <c r="D22" s="154"/>
      <c r="E22" s="137"/>
    </row>
    <row r="23" spans="1:5" s="163" customFormat="1" ht="12" customHeight="1">
      <c r="A23" s="115" t="s">
        <v>52</v>
      </c>
      <c r="B23" s="165" t="s">
        <v>219</v>
      </c>
      <c r="C23" s="154"/>
      <c r="D23" s="154"/>
      <c r="E23" s="137"/>
    </row>
    <row r="24" spans="1:5" s="163" customFormat="1" ht="12" customHeight="1">
      <c r="A24" s="115" t="s">
        <v>53</v>
      </c>
      <c r="B24" s="165" t="s">
        <v>220</v>
      </c>
      <c r="C24" s="154"/>
      <c r="D24" s="154"/>
      <c r="E24" s="137"/>
    </row>
    <row r="25" spans="1:5" s="163" customFormat="1" ht="12" customHeight="1">
      <c r="A25" s="115" t="s">
        <v>96</v>
      </c>
      <c r="B25" s="165" t="s">
        <v>221</v>
      </c>
      <c r="C25" s="154"/>
      <c r="D25" s="154">
        <v>3019000</v>
      </c>
      <c r="E25" s="137">
        <v>2949135</v>
      </c>
    </row>
    <row r="26" spans="1:5" s="163" customFormat="1" ht="12" customHeight="1" thickBot="1">
      <c r="A26" s="117" t="s">
        <v>97</v>
      </c>
      <c r="B26" s="145" t="s">
        <v>222</v>
      </c>
      <c r="C26" s="156"/>
      <c r="D26" s="156"/>
      <c r="E26" s="139"/>
    </row>
    <row r="27" spans="1:5" s="163" customFormat="1" ht="12" customHeight="1" thickBot="1">
      <c r="A27" s="121" t="s">
        <v>98</v>
      </c>
      <c r="B27" s="122" t="s">
        <v>519</v>
      </c>
      <c r="C27" s="159">
        <f>SUM(C28:C33)</f>
        <v>3150000</v>
      </c>
      <c r="D27" s="159">
        <f>SUM(D28:D33)</f>
        <v>3150000</v>
      </c>
      <c r="E27" s="172">
        <f>SUM(E28:E33)</f>
        <v>1951551</v>
      </c>
    </row>
    <row r="28" spans="1:5" s="163" customFormat="1" ht="12" customHeight="1">
      <c r="A28" s="116" t="s">
        <v>223</v>
      </c>
      <c r="B28" s="164" t="s">
        <v>523</v>
      </c>
      <c r="C28" s="155"/>
      <c r="D28" s="155">
        <f>+D29+D30</f>
        <v>0</v>
      </c>
      <c r="E28" s="138">
        <f>+E29+E30</f>
        <v>0</v>
      </c>
    </row>
    <row r="29" spans="1:5" s="163" customFormat="1" ht="12" customHeight="1">
      <c r="A29" s="115" t="s">
        <v>224</v>
      </c>
      <c r="B29" s="165" t="s">
        <v>524</v>
      </c>
      <c r="C29" s="154"/>
      <c r="D29" s="154"/>
      <c r="E29" s="137"/>
    </row>
    <row r="30" spans="1:5" s="163" customFormat="1" ht="12" customHeight="1">
      <c r="A30" s="115" t="s">
        <v>225</v>
      </c>
      <c r="B30" s="165" t="s">
        <v>525</v>
      </c>
      <c r="C30" s="154"/>
      <c r="D30" s="154"/>
      <c r="E30" s="137"/>
    </row>
    <row r="31" spans="1:5" s="163" customFormat="1" ht="12" customHeight="1">
      <c r="A31" s="115" t="s">
        <v>520</v>
      </c>
      <c r="B31" s="165" t="s">
        <v>526</v>
      </c>
      <c r="C31" s="154"/>
      <c r="D31" s="154"/>
      <c r="E31" s="137"/>
    </row>
    <row r="32" spans="1:5" s="163" customFormat="1" ht="12" customHeight="1">
      <c r="A32" s="115" t="s">
        <v>521</v>
      </c>
      <c r="B32" s="165" t="s">
        <v>226</v>
      </c>
      <c r="C32" s="154">
        <v>3100000</v>
      </c>
      <c r="D32" s="154">
        <v>3100000</v>
      </c>
      <c r="E32" s="137">
        <v>1938558</v>
      </c>
    </row>
    <row r="33" spans="1:5" s="163" customFormat="1" ht="12" customHeight="1" thickBot="1">
      <c r="A33" s="117" t="s">
        <v>522</v>
      </c>
      <c r="B33" s="145" t="s">
        <v>227</v>
      </c>
      <c r="C33" s="156">
        <v>50000</v>
      </c>
      <c r="D33" s="156">
        <v>50000</v>
      </c>
      <c r="E33" s="139">
        <v>12993</v>
      </c>
    </row>
    <row r="34" spans="1:5" s="163" customFormat="1" ht="12" customHeight="1" thickBot="1">
      <c r="A34" s="121" t="s">
        <v>9</v>
      </c>
      <c r="B34" s="122" t="s">
        <v>228</v>
      </c>
      <c r="C34" s="153">
        <f>SUM(C35:C44)</f>
        <v>2897422</v>
      </c>
      <c r="D34" s="153">
        <f>SUM(D35:D44)</f>
        <v>5646655</v>
      </c>
      <c r="E34" s="136">
        <f>SUM(E35:E44)</f>
        <v>3532087</v>
      </c>
    </row>
    <row r="35" spans="1:5" s="163" customFormat="1" ht="12" customHeight="1">
      <c r="A35" s="116" t="s">
        <v>54</v>
      </c>
      <c r="B35" s="164" t="s">
        <v>229</v>
      </c>
      <c r="C35" s="155"/>
      <c r="D35" s="155">
        <v>3499915</v>
      </c>
      <c r="E35" s="138">
        <v>2743860</v>
      </c>
    </row>
    <row r="36" spans="1:5" s="163" customFormat="1" ht="12" customHeight="1">
      <c r="A36" s="115" t="s">
        <v>55</v>
      </c>
      <c r="B36" s="165" t="s">
        <v>230</v>
      </c>
      <c r="C36" s="154">
        <v>2897422</v>
      </c>
      <c r="D36" s="154">
        <v>2101410</v>
      </c>
      <c r="E36" s="137">
        <v>742555</v>
      </c>
    </row>
    <row r="37" spans="1:5" s="163" customFormat="1" ht="12" customHeight="1">
      <c r="A37" s="115" t="s">
        <v>56</v>
      </c>
      <c r="B37" s="165" t="s">
        <v>231</v>
      </c>
      <c r="C37" s="154"/>
      <c r="D37" s="154"/>
      <c r="E37" s="137"/>
    </row>
    <row r="38" spans="1:5" s="163" customFormat="1" ht="12" customHeight="1">
      <c r="A38" s="115" t="s">
        <v>100</v>
      </c>
      <c r="B38" s="165" t="s">
        <v>232</v>
      </c>
      <c r="C38" s="154"/>
      <c r="D38" s="154"/>
      <c r="E38" s="137"/>
    </row>
    <row r="39" spans="1:5" s="163" customFormat="1" ht="12" customHeight="1">
      <c r="A39" s="115" t="s">
        <v>101</v>
      </c>
      <c r="B39" s="165" t="s">
        <v>233</v>
      </c>
      <c r="C39" s="154"/>
      <c r="D39" s="154"/>
      <c r="E39" s="137"/>
    </row>
    <row r="40" spans="1:5" s="163" customFormat="1" ht="12" customHeight="1">
      <c r="A40" s="115" t="s">
        <v>102</v>
      </c>
      <c r="B40" s="165" t="s">
        <v>234</v>
      </c>
      <c r="C40" s="154"/>
      <c r="D40" s="154"/>
      <c r="E40" s="137"/>
    </row>
    <row r="41" spans="1:5" s="163" customFormat="1" ht="12" customHeight="1">
      <c r="A41" s="115" t="s">
        <v>103</v>
      </c>
      <c r="B41" s="165" t="s">
        <v>235</v>
      </c>
      <c r="C41" s="154"/>
      <c r="D41" s="154"/>
      <c r="E41" s="137"/>
    </row>
    <row r="42" spans="1:5" s="163" customFormat="1" ht="12" customHeight="1">
      <c r="A42" s="115" t="s">
        <v>104</v>
      </c>
      <c r="B42" s="165" t="s">
        <v>236</v>
      </c>
      <c r="C42" s="154"/>
      <c r="D42" s="154">
        <v>1300</v>
      </c>
      <c r="E42" s="137">
        <v>1642</v>
      </c>
    </row>
    <row r="43" spans="1:5" s="163" customFormat="1" ht="12" customHeight="1">
      <c r="A43" s="115" t="s">
        <v>237</v>
      </c>
      <c r="B43" s="165" t="s">
        <v>238</v>
      </c>
      <c r="C43" s="157"/>
      <c r="D43" s="157"/>
      <c r="E43" s="140"/>
    </row>
    <row r="44" spans="1:5" s="163" customFormat="1" ht="12" customHeight="1" thickBot="1">
      <c r="A44" s="117" t="s">
        <v>239</v>
      </c>
      <c r="B44" s="166" t="s">
        <v>240</v>
      </c>
      <c r="C44" s="158"/>
      <c r="D44" s="158">
        <v>44030</v>
      </c>
      <c r="E44" s="141">
        <v>44030</v>
      </c>
    </row>
    <row r="45" spans="1:5" s="163" customFormat="1" ht="12" customHeight="1" thickBot="1">
      <c r="A45" s="121" t="s">
        <v>10</v>
      </c>
      <c r="B45" s="122" t="s">
        <v>241</v>
      </c>
      <c r="C45" s="153">
        <f>SUM(C46:C50)</f>
        <v>0</v>
      </c>
      <c r="D45" s="153">
        <f>SUM(D46:D50)</f>
        <v>2029800</v>
      </c>
      <c r="E45" s="136">
        <f>SUM(E46:E50)</f>
        <v>2029800</v>
      </c>
    </row>
    <row r="46" spans="1:5" s="163" customFormat="1" ht="12" customHeight="1">
      <c r="A46" s="116" t="s">
        <v>57</v>
      </c>
      <c r="B46" s="164" t="s">
        <v>242</v>
      </c>
      <c r="C46" s="174"/>
      <c r="D46" s="174"/>
      <c r="E46" s="142"/>
    </row>
    <row r="47" spans="1:5" s="163" customFormat="1" ht="12" customHeight="1">
      <c r="A47" s="115" t="s">
        <v>58</v>
      </c>
      <c r="B47" s="165" t="s">
        <v>243</v>
      </c>
      <c r="C47" s="157"/>
      <c r="D47" s="157">
        <v>2029800</v>
      </c>
      <c r="E47" s="140">
        <v>2029800</v>
      </c>
    </row>
    <row r="48" spans="1:5" s="163" customFormat="1" ht="12" customHeight="1">
      <c r="A48" s="115" t="s">
        <v>244</v>
      </c>
      <c r="B48" s="165" t="s">
        <v>245</v>
      </c>
      <c r="C48" s="157"/>
      <c r="D48" s="157"/>
      <c r="E48" s="140"/>
    </row>
    <row r="49" spans="1:5" s="163" customFormat="1" ht="12" customHeight="1">
      <c r="A49" s="115" t="s">
        <v>246</v>
      </c>
      <c r="B49" s="165" t="s">
        <v>247</v>
      </c>
      <c r="C49" s="157"/>
      <c r="D49" s="157"/>
      <c r="E49" s="140"/>
    </row>
    <row r="50" spans="1:5" s="163" customFormat="1" ht="12" customHeight="1" thickBot="1">
      <c r="A50" s="117" t="s">
        <v>248</v>
      </c>
      <c r="B50" s="166" t="s">
        <v>249</v>
      </c>
      <c r="C50" s="158"/>
      <c r="D50" s="158"/>
      <c r="E50" s="141"/>
    </row>
    <row r="51" spans="1:5" s="163" customFormat="1" ht="17.25" customHeight="1" thickBot="1">
      <c r="A51" s="121" t="s">
        <v>105</v>
      </c>
      <c r="B51" s="122" t="s">
        <v>250</v>
      </c>
      <c r="C51" s="153">
        <f>SUM(C52:C54)</f>
        <v>0</v>
      </c>
      <c r="D51" s="153">
        <f>SUM(D52:D54)</f>
        <v>0</v>
      </c>
      <c r="E51" s="136">
        <f>SUM(E52:E54)</f>
        <v>0</v>
      </c>
    </row>
    <row r="52" spans="1:5" s="163" customFormat="1" ht="12" customHeight="1">
      <c r="A52" s="116" t="s">
        <v>59</v>
      </c>
      <c r="B52" s="164" t="s">
        <v>251</v>
      </c>
      <c r="C52" s="155"/>
      <c r="D52" s="155"/>
      <c r="E52" s="138"/>
    </row>
    <row r="53" spans="1:5" s="163" customFormat="1" ht="12" customHeight="1">
      <c r="A53" s="115" t="s">
        <v>60</v>
      </c>
      <c r="B53" s="165" t="s">
        <v>252</v>
      </c>
      <c r="C53" s="154"/>
      <c r="D53" s="154"/>
      <c r="E53" s="137"/>
    </row>
    <row r="54" spans="1:5" s="163" customFormat="1" ht="12" customHeight="1">
      <c r="A54" s="115" t="s">
        <v>253</v>
      </c>
      <c r="B54" s="165" t="s">
        <v>254</v>
      </c>
      <c r="C54" s="154"/>
      <c r="D54" s="154"/>
      <c r="E54" s="137"/>
    </row>
    <row r="55" spans="1:5" s="163" customFormat="1" ht="12" customHeight="1" thickBot="1">
      <c r="A55" s="117" t="s">
        <v>255</v>
      </c>
      <c r="B55" s="166" t="s">
        <v>256</v>
      </c>
      <c r="C55" s="156"/>
      <c r="D55" s="156"/>
      <c r="E55" s="139"/>
    </row>
    <row r="56" spans="1:5" s="163" customFormat="1" ht="12" customHeight="1" thickBot="1">
      <c r="A56" s="121" t="s">
        <v>12</v>
      </c>
      <c r="B56" s="143" t="s">
        <v>257</v>
      </c>
      <c r="C56" s="153">
        <f>SUM(C57:C59)</f>
        <v>0</v>
      </c>
      <c r="D56" s="153">
        <f>SUM(D57:D59)</f>
        <v>0</v>
      </c>
      <c r="E56" s="136">
        <f>SUM(E57:E59)</f>
        <v>0</v>
      </c>
    </row>
    <row r="57" spans="1:5" s="163" customFormat="1" ht="12" customHeight="1">
      <c r="A57" s="116" t="s">
        <v>106</v>
      </c>
      <c r="B57" s="164" t="s">
        <v>258</v>
      </c>
      <c r="C57" s="157"/>
      <c r="D57" s="157"/>
      <c r="E57" s="140"/>
    </row>
    <row r="58" spans="1:5" s="163" customFormat="1" ht="12" customHeight="1">
      <c r="A58" s="115" t="s">
        <v>107</v>
      </c>
      <c r="B58" s="165" t="s">
        <v>259</v>
      </c>
      <c r="C58" s="157"/>
      <c r="D58" s="157"/>
      <c r="E58" s="140"/>
    </row>
    <row r="59" spans="1:5" s="163" customFormat="1" ht="12" customHeight="1">
      <c r="A59" s="115" t="s">
        <v>124</v>
      </c>
      <c r="B59" s="165" t="s">
        <v>260</v>
      </c>
      <c r="C59" s="157"/>
      <c r="D59" s="157"/>
      <c r="E59" s="140"/>
    </row>
    <row r="60" spans="1:5" s="163" customFormat="1" ht="12" customHeight="1" thickBot="1">
      <c r="A60" s="117" t="s">
        <v>261</v>
      </c>
      <c r="B60" s="166" t="s">
        <v>262</v>
      </c>
      <c r="C60" s="157"/>
      <c r="D60" s="157"/>
      <c r="E60" s="140"/>
    </row>
    <row r="61" spans="1:5" s="163" customFormat="1" ht="12" customHeight="1" thickBot="1">
      <c r="A61" s="121" t="s">
        <v>13</v>
      </c>
      <c r="B61" s="122" t="s">
        <v>263</v>
      </c>
      <c r="C61" s="159">
        <f>+C6+C13+C20+C27+C34+C45+C51+C56</f>
        <v>55393229</v>
      </c>
      <c r="D61" s="159">
        <f>+D6+D13+D20+D27+D34+D45+D51+D56</f>
        <v>70714483</v>
      </c>
      <c r="E61" s="172">
        <f>+E6+E13+E20+E27+E34+E45+E51+E56</f>
        <v>66740288</v>
      </c>
    </row>
    <row r="62" spans="1:5" s="163" customFormat="1" ht="12" customHeight="1" thickBot="1">
      <c r="A62" s="175" t="s">
        <v>264</v>
      </c>
      <c r="B62" s="143" t="s">
        <v>265</v>
      </c>
      <c r="C62" s="153">
        <f>SUM(C63:C65)</f>
        <v>0</v>
      </c>
      <c r="D62" s="153">
        <f>SUM(D63:D65)</f>
        <v>0</v>
      </c>
      <c r="E62" s="136">
        <f>SUM(E63:E65)</f>
        <v>0</v>
      </c>
    </row>
    <row r="63" spans="1:5" s="163" customFormat="1" ht="12" customHeight="1">
      <c r="A63" s="116" t="s">
        <v>266</v>
      </c>
      <c r="B63" s="164" t="s">
        <v>267</v>
      </c>
      <c r="C63" s="157"/>
      <c r="D63" s="157"/>
      <c r="E63" s="140"/>
    </row>
    <row r="64" spans="1:5" s="163" customFormat="1" ht="12" customHeight="1">
      <c r="A64" s="115" t="s">
        <v>268</v>
      </c>
      <c r="B64" s="165" t="s">
        <v>269</v>
      </c>
      <c r="C64" s="157"/>
      <c r="D64" s="157"/>
      <c r="E64" s="140"/>
    </row>
    <row r="65" spans="1:5" s="163" customFormat="1" ht="12" customHeight="1" thickBot="1">
      <c r="A65" s="117" t="s">
        <v>270</v>
      </c>
      <c r="B65" s="101" t="s">
        <v>311</v>
      </c>
      <c r="C65" s="157"/>
      <c r="D65" s="157"/>
      <c r="E65" s="140"/>
    </row>
    <row r="66" spans="1:5" s="163" customFormat="1" ht="12" customHeight="1" thickBot="1">
      <c r="A66" s="175" t="s">
        <v>271</v>
      </c>
      <c r="B66" s="143" t="s">
        <v>272</v>
      </c>
      <c r="C66" s="153">
        <f>SUM(C67:C70)</f>
        <v>0</v>
      </c>
      <c r="D66" s="153">
        <f>SUM(D67:D70)</f>
        <v>0</v>
      </c>
      <c r="E66" s="136">
        <f>SUM(E67:E70)</f>
        <v>0</v>
      </c>
    </row>
    <row r="67" spans="1:5" s="163" customFormat="1" ht="13.5" customHeight="1">
      <c r="A67" s="116" t="s">
        <v>83</v>
      </c>
      <c r="B67" s="307" t="s">
        <v>273</v>
      </c>
      <c r="C67" s="157"/>
      <c r="D67" s="157"/>
      <c r="E67" s="140"/>
    </row>
    <row r="68" spans="1:5" s="163" customFormat="1" ht="12" customHeight="1">
      <c r="A68" s="115" t="s">
        <v>84</v>
      </c>
      <c r="B68" s="307" t="s">
        <v>533</v>
      </c>
      <c r="C68" s="157"/>
      <c r="D68" s="157"/>
      <c r="E68" s="140"/>
    </row>
    <row r="69" spans="1:5" s="163" customFormat="1" ht="12" customHeight="1">
      <c r="A69" s="115" t="s">
        <v>274</v>
      </c>
      <c r="B69" s="307" t="s">
        <v>275</v>
      </c>
      <c r="C69" s="157"/>
      <c r="D69" s="157"/>
      <c r="E69" s="140"/>
    </row>
    <row r="70" spans="1:5" s="163" customFormat="1" ht="12" customHeight="1" thickBot="1">
      <c r="A70" s="117" t="s">
        <v>276</v>
      </c>
      <c r="B70" s="308" t="s">
        <v>534</v>
      </c>
      <c r="C70" s="157"/>
      <c r="D70" s="157"/>
      <c r="E70" s="140"/>
    </row>
    <row r="71" spans="1:5" s="163" customFormat="1" ht="12" customHeight="1" thickBot="1">
      <c r="A71" s="175" t="s">
        <v>277</v>
      </c>
      <c r="B71" s="143" t="s">
        <v>278</v>
      </c>
      <c r="C71" s="153">
        <f>SUM(C72:C73)</f>
        <v>609000</v>
      </c>
      <c r="D71" s="153">
        <f>SUM(D72:D73)</f>
        <v>9956521</v>
      </c>
      <c r="E71" s="136">
        <f>SUM(E72:E73)</f>
        <v>9956521</v>
      </c>
    </row>
    <row r="72" spans="1:5" s="163" customFormat="1" ht="12" customHeight="1">
      <c r="A72" s="116" t="s">
        <v>279</v>
      </c>
      <c r="B72" s="164" t="s">
        <v>280</v>
      </c>
      <c r="C72" s="157">
        <v>609000</v>
      </c>
      <c r="D72" s="157">
        <v>9956521</v>
      </c>
      <c r="E72" s="140">
        <v>9956521</v>
      </c>
    </row>
    <row r="73" spans="1:5" s="163" customFormat="1" ht="12" customHeight="1" thickBot="1">
      <c r="A73" s="117" t="s">
        <v>281</v>
      </c>
      <c r="B73" s="166" t="s">
        <v>282</v>
      </c>
      <c r="C73" s="157"/>
      <c r="D73" s="157"/>
      <c r="E73" s="140"/>
    </row>
    <row r="74" spans="1:5" s="163" customFormat="1" ht="12" customHeight="1" thickBot="1">
      <c r="A74" s="175" t="s">
        <v>283</v>
      </c>
      <c r="B74" s="143" t="s">
        <v>284</v>
      </c>
      <c r="C74" s="153">
        <f>SUM(C75:C77)</f>
        <v>0</v>
      </c>
      <c r="D74" s="153">
        <f>SUM(D75:D77)</f>
        <v>0</v>
      </c>
      <c r="E74" s="136">
        <f>SUM(E75:E77)</f>
        <v>715207</v>
      </c>
    </row>
    <row r="75" spans="1:5" s="163" customFormat="1" ht="12" customHeight="1">
      <c r="A75" s="116" t="s">
        <v>285</v>
      </c>
      <c r="B75" s="164" t="s">
        <v>286</v>
      </c>
      <c r="C75" s="157"/>
      <c r="D75" s="157"/>
      <c r="E75" s="140">
        <v>715207</v>
      </c>
    </row>
    <row r="76" spans="1:5" s="163" customFormat="1" ht="12" customHeight="1">
      <c r="A76" s="115" t="s">
        <v>287</v>
      </c>
      <c r="B76" s="165" t="s">
        <v>288</v>
      </c>
      <c r="C76" s="157"/>
      <c r="D76" s="157"/>
      <c r="E76" s="140"/>
    </row>
    <row r="77" spans="1:5" s="163" customFormat="1" ht="12" customHeight="1" thickBot="1">
      <c r="A77" s="117" t="s">
        <v>289</v>
      </c>
      <c r="B77" s="309" t="s">
        <v>535</v>
      </c>
      <c r="C77" s="157"/>
      <c r="D77" s="157"/>
      <c r="E77" s="140"/>
    </row>
    <row r="78" spans="1:5" s="163" customFormat="1" ht="12" customHeight="1" thickBot="1">
      <c r="A78" s="175" t="s">
        <v>290</v>
      </c>
      <c r="B78" s="143" t="s">
        <v>291</v>
      </c>
      <c r="C78" s="153">
        <f>SUM(C79:C82)</f>
        <v>0</v>
      </c>
      <c r="D78" s="153">
        <f>SUM(D79:D82)</f>
        <v>0</v>
      </c>
      <c r="E78" s="136">
        <f>SUM(E79:E82)</f>
        <v>0</v>
      </c>
    </row>
    <row r="79" spans="1:5" s="163" customFormat="1" ht="12" customHeight="1">
      <c r="A79" s="167" t="s">
        <v>292</v>
      </c>
      <c r="B79" s="164" t="s">
        <v>293</v>
      </c>
      <c r="C79" s="157"/>
      <c r="D79" s="157"/>
      <c r="E79" s="140"/>
    </row>
    <row r="80" spans="1:5" s="163" customFormat="1" ht="12" customHeight="1">
      <c r="A80" s="168" t="s">
        <v>294</v>
      </c>
      <c r="B80" s="165" t="s">
        <v>295</v>
      </c>
      <c r="C80" s="157"/>
      <c r="D80" s="157"/>
      <c r="E80" s="140"/>
    </row>
    <row r="81" spans="1:5" s="163" customFormat="1" ht="12" customHeight="1">
      <c r="A81" s="168" t="s">
        <v>296</v>
      </c>
      <c r="B81" s="165" t="s">
        <v>297</v>
      </c>
      <c r="C81" s="157"/>
      <c r="D81" s="157"/>
      <c r="E81" s="140"/>
    </row>
    <row r="82" spans="1:5" s="163" customFormat="1" ht="12" customHeight="1" thickBot="1">
      <c r="A82" s="176" t="s">
        <v>298</v>
      </c>
      <c r="B82" s="145" t="s">
        <v>299</v>
      </c>
      <c r="C82" s="157"/>
      <c r="D82" s="157"/>
      <c r="E82" s="140"/>
    </row>
    <row r="83" spans="1:5" s="163" customFormat="1" ht="12" customHeight="1" thickBot="1">
      <c r="A83" s="175" t="s">
        <v>300</v>
      </c>
      <c r="B83" s="143" t="s">
        <v>301</v>
      </c>
      <c r="C83" s="178"/>
      <c r="D83" s="178"/>
      <c r="E83" s="179"/>
    </row>
    <row r="84" spans="1:5" s="163" customFormat="1" ht="12" customHeight="1" thickBot="1">
      <c r="A84" s="175" t="s">
        <v>302</v>
      </c>
      <c r="B84" s="99" t="s">
        <v>303</v>
      </c>
      <c r="C84" s="159">
        <f>+C62+C66+C71+C74+C78+C83</f>
        <v>609000</v>
      </c>
      <c r="D84" s="159">
        <f>+D62+D66+D71+D74+D78+D83</f>
        <v>9956521</v>
      </c>
      <c r="E84" s="172">
        <f>+E62+E66+E71+E74+E78+E83</f>
        <v>10671728</v>
      </c>
    </row>
    <row r="85" spans="1:5" s="163" customFormat="1" ht="12" customHeight="1" thickBot="1">
      <c r="A85" s="177" t="s">
        <v>304</v>
      </c>
      <c r="B85" s="102" t="s">
        <v>305</v>
      </c>
      <c r="C85" s="159">
        <f>+C61+C84</f>
        <v>56002229</v>
      </c>
      <c r="D85" s="159">
        <f>+D61+D84</f>
        <v>80671004</v>
      </c>
      <c r="E85" s="172">
        <f>+E61+E84</f>
        <v>77412016</v>
      </c>
    </row>
    <row r="86" spans="1:5" s="163" customFormat="1" ht="12" customHeight="1">
      <c r="A86" s="97"/>
      <c r="B86" s="97"/>
      <c r="C86" s="98"/>
      <c r="D86" s="98"/>
      <c r="E86" s="98"/>
    </row>
    <row r="87" spans="1:5" ht="16.5" customHeight="1">
      <c r="A87" s="316" t="s">
        <v>34</v>
      </c>
      <c r="B87" s="316"/>
      <c r="C87" s="316"/>
      <c r="D87" s="316"/>
      <c r="E87" s="316"/>
    </row>
    <row r="88" spans="1:5" s="169" customFormat="1" ht="16.5" customHeight="1" thickBot="1">
      <c r="A88" s="29" t="s">
        <v>87</v>
      </c>
      <c r="B88" s="29"/>
      <c r="C88" s="130"/>
      <c r="D88" s="130"/>
      <c r="E88" s="130" t="str">
        <f>E2</f>
        <v>Forintban!</v>
      </c>
    </row>
    <row r="89" spans="1:5" s="169" customFormat="1" ht="16.5" customHeight="1">
      <c r="A89" s="317" t="s">
        <v>49</v>
      </c>
      <c r="B89" s="319" t="s">
        <v>142</v>
      </c>
      <c r="C89" s="321" t="str">
        <f>+C3</f>
        <v>2017. évi</v>
      </c>
      <c r="D89" s="321"/>
      <c r="E89" s="322"/>
    </row>
    <row r="90" spans="1:5" ht="38.1" customHeight="1" thickBot="1">
      <c r="A90" s="318"/>
      <c r="B90" s="320"/>
      <c r="C90" s="30" t="s">
        <v>143</v>
      </c>
      <c r="D90" s="30" t="s">
        <v>144</v>
      </c>
      <c r="E90" s="31" t="s">
        <v>145</v>
      </c>
    </row>
    <row r="91" spans="1:5" s="162" customFormat="1" ht="12" customHeight="1" thickBot="1">
      <c r="A91" s="126" t="s">
        <v>306</v>
      </c>
      <c r="B91" s="127" t="s">
        <v>307</v>
      </c>
      <c r="C91" s="127" t="s">
        <v>308</v>
      </c>
      <c r="D91" s="127" t="s">
        <v>309</v>
      </c>
      <c r="E91" s="128" t="s">
        <v>310</v>
      </c>
    </row>
    <row r="92" spans="1:5" ht="12" customHeight="1" thickBot="1">
      <c r="A92" s="123" t="s">
        <v>5</v>
      </c>
      <c r="B92" s="125" t="s">
        <v>312</v>
      </c>
      <c r="C92" s="256">
        <f>SUM(C93:C97)</f>
        <v>54557229</v>
      </c>
      <c r="D92" s="256">
        <f>SUM(D93:D97)</f>
        <v>61408960</v>
      </c>
      <c r="E92" s="256">
        <f>SUM(E93:E97)</f>
        <v>52656123</v>
      </c>
    </row>
    <row r="93" spans="1:5" ht="12" customHeight="1">
      <c r="A93" s="118" t="s">
        <v>61</v>
      </c>
      <c r="B93" s="111" t="s">
        <v>35</v>
      </c>
      <c r="C93" s="257">
        <v>28399052</v>
      </c>
      <c r="D93" s="257">
        <v>29346274</v>
      </c>
      <c r="E93" s="257">
        <v>28044504</v>
      </c>
    </row>
    <row r="94" spans="1:5" ht="12" customHeight="1">
      <c r="A94" s="115" t="s">
        <v>62</v>
      </c>
      <c r="B94" s="109" t="s">
        <v>108</v>
      </c>
      <c r="C94" s="258">
        <v>6203532</v>
      </c>
      <c r="D94" s="258">
        <v>4710785</v>
      </c>
      <c r="E94" s="258">
        <v>4023398</v>
      </c>
    </row>
    <row r="95" spans="1:5" ht="12" customHeight="1">
      <c r="A95" s="115" t="s">
        <v>63</v>
      </c>
      <c r="B95" s="109" t="s">
        <v>81</v>
      </c>
      <c r="C95" s="260">
        <v>17319645</v>
      </c>
      <c r="D95" s="260">
        <v>24358268</v>
      </c>
      <c r="E95" s="260">
        <v>17803630</v>
      </c>
    </row>
    <row r="96" spans="1:5" ht="12" customHeight="1">
      <c r="A96" s="115" t="s">
        <v>64</v>
      </c>
      <c r="B96" s="112" t="s">
        <v>109</v>
      </c>
      <c r="C96" s="260">
        <v>115000</v>
      </c>
      <c r="D96" s="260">
        <v>1379188</v>
      </c>
      <c r="E96" s="260">
        <v>1219900</v>
      </c>
    </row>
    <row r="97" spans="1:5" ht="12" customHeight="1">
      <c r="A97" s="115" t="s">
        <v>72</v>
      </c>
      <c r="B97" s="120" t="s">
        <v>110</v>
      </c>
      <c r="C97" s="260">
        <v>2520000</v>
      </c>
      <c r="D97" s="260">
        <v>1614445</v>
      </c>
      <c r="E97" s="260">
        <v>1564691</v>
      </c>
    </row>
    <row r="98" spans="1:5" ht="12" customHeight="1">
      <c r="A98" s="115" t="s">
        <v>65</v>
      </c>
      <c r="B98" s="109" t="s">
        <v>313</v>
      </c>
      <c r="C98" s="260"/>
      <c r="D98" s="260"/>
      <c r="E98" s="260"/>
    </row>
    <row r="99" spans="1:5" ht="12" customHeight="1">
      <c r="A99" s="115" t="s">
        <v>66</v>
      </c>
      <c r="B99" s="132" t="s">
        <v>314</v>
      </c>
      <c r="C99" s="260"/>
      <c r="D99" s="260"/>
      <c r="E99" s="260"/>
    </row>
    <row r="100" spans="1:5" ht="12" customHeight="1">
      <c r="A100" s="115" t="s">
        <v>73</v>
      </c>
      <c r="B100" s="133" t="s">
        <v>315</v>
      </c>
      <c r="C100" s="260"/>
      <c r="D100" s="260"/>
      <c r="E100" s="260"/>
    </row>
    <row r="101" spans="1:5" ht="12" customHeight="1">
      <c r="A101" s="115" t="s">
        <v>74</v>
      </c>
      <c r="B101" s="133" t="s">
        <v>316</v>
      </c>
      <c r="C101" s="260"/>
      <c r="D101" s="260"/>
      <c r="E101" s="260"/>
    </row>
    <row r="102" spans="1:5" ht="12" customHeight="1">
      <c r="A102" s="115" t="s">
        <v>75</v>
      </c>
      <c r="B102" s="132" t="s">
        <v>317</v>
      </c>
      <c r="C102" s="260"/>
      <c r="D102" s="260"/>
      <c r="E102" s="260"/>
    </row>
    <row r="103" spans="1:5" ht="12" customHeight="1">
      <c r="A103" s="115" t="s">
        <v>76</v>
      </c>
      <c r="B103" s="132" t="s">
        <v>318</v>
      </c>
      <c r="C103" s="260"/>
      <c r="D103" s="260"/>
      <c r="E103" s="260"/>
    </row>
    <row r="104" spans="1:5" ht="12" customHeight="1">
      <c r="A104" s="115" t="s">
        <v>78</v>
      </c>
      <c r="B104" s="133" t="s">
        <v>319</v>
      </c>
      <c r="C104" s="260"/>
      <c r="D104" s="260"/>
      <c r="E104" s="260"/>
    </row>
    <row r="105" spans="1:5" ht="12" customHeight="1">
      <c r="A105" s="114" t="s">
        <v>111</v>
      </c>
      <c r="B105" s="134" t="s">
        <v>320</v>
      </c>
      <c r="C105" s="260"/>
      <c r="D105" s="260"/>
      <c r="E105" s="260"/>
    </row>
    <row r="106" spans="1:5" ht="12" customHeight="1">
      <c r="A106" s="115" t="s">
        <v>321</v>
      </c>
      <c r="B106" s="134" t="s">
        <v>322</v>
      </c>
      <c r="C106" s="260"/>
      <c r="D106" s="260"/>
      <c r="E106" s="260"/>
    </row>
    <row r="107" spans="1:5" ht="12" customHeight="1" thickBot="1">
      <c r="A107" s="119" t="s">
        <v>323</v>
      </c>
      <c r="B107" s="135" t="s">
        <v>324</v>
      </c>
      <c r="C107" s="262"/>
      <c r="D107" s="262"/>
      <c r="E107" s="262"/>
    </row>
    <row r="108" spans="1:5" ht="12" customHeight="1" thickBot="1">
      <c r="A108" s="121" t="s">
        <v>6</v>
      </c>
      <c r="B108" s="124" t="s">
        <v>325</v>
      </c>
      <c r="C108" s="147">
        <f>+C109+C111+C113</f>
        <v>1220000</v>
      </c>
      <c r="D108" s="147">
        <f>+D109+D111+D113</f>
        <v>18669381</v>
      </c>
      <c r="E108" s="147">
        <f>+E109+E111+E113</f>
        <v>15363769</v>
      </c>
    </row>
    <row r="109" spans="1:5" ht="12" customHeight="1">
      <c r="A109" s="116" t="s">
        <v>67</v>
      </c>
      <c r="B109" s="109" t="s">
        <v>123</v>
      </c>
      <c r="C109" s="259">
        <v>1170000</v>
      </c>
      <c r="D109" s="259">
        <v>11938292</v>
      </c>
      <c r="E109" s="259">
        <v>9657537</v>
      </c>
    </row>
    <row r="110" spans="1:5" ht="12" customHeight="1">
      <c r="A110" s="116" t="s">
        <v>68</v>
      </c>
      <c r="B110" s="113" t="s">
        <v>326</v>
      </c>
      <c r="C110" s="259"/>
      <c r="D110" s="259"/>
      <c r="E110" s="259"/>
    </row>
    <row r="111" spans="1:5">
      <c r="A111" s="116" t="s">
        <v>69</v>
      </c>
      <c r="B111" s="113" t="s">
        <v>112</v>
      </c>
      <c r="C111" s="258"/>
      <c r="D111" s="258">
        <v>6711543</v>
      </c>
      <c r="E111" s="258">
        <v>5706232</v>
      </c>
    </row>
    <row r="112" spans="1:5" ht="12" customHeight="1">
      <c r="A112" s="116" t="s">
        <v>70</v>
      </c>
      <c r="B112" s="113" t="s">
        <v>327</v>
      </c>
      <c r="C112" s="137"/>
      <c r="D112" s="137"/>
      <c r="E112" s="137"/>
    </row>
    <row r="113" spans="1:5" ht="12" customHeight="1">
      <c r="A113" s="116" t="s">
        <v>71</v>
      </c>
      <c r="B113" s="145" t="s">
        <v>125</v>
      </c>
      <c r="C113" s="137">
        <v>50000</v>
      </c>
      <c r="D113" s="137">
        <v>19546</v>
      </c>
      <c r="E113" s="137">
        <v>0</v>
      </c>
    </row>
    <row r="114" spans="1:5" ht="21.75" customHeight="1">
      <c r="A114" s="116" t="s">
        <v>77</v>
      </c>
      <c r="B114" s="144" t="s">
        <v>328</v>
      </c>
      <c r="C114" s="137"/>
      <c r="D114" s="137"/>
      <c r="E114" s="137"/>
    </row>
    <row r="115" spans="1:5" ht="24" customHeight="1">
      <c r="A115" s="116" t="s">
        <v>79</v>
      </c>
      <c r="B115" s="160" t="s">
        <v>329</v>
      </c>
      <c r="C115" s="137"/>
      <c r="D115" s="137"/>
      <c r="E115" s="137"/>
    </row>
    <row r="116" spans="1:5" ht="12" customHeight="1">
      <c r="A116" s="116" t="s">
        <v>113</v>
      </c>
      <c r="B116" s="133" t="s">
        <v>316</v>
      </c>
      <c r="C116" s="137"/>
      <c r="D116" s="137"/>
      <c r="E116" s="137"/>
    </row>
    <row r="117" spans="1:5" ht="12" customHeight="1">
      <c r="A117" s="116" t="s">
        <v>114</v>
      </c>
      <c r="B117" s="133" t="s">
        <v>330</v>
      </c>
      <c r="C117" s="137"/>
      <c r="D117" s="137"/>
      <c r="E117" s="137"/>
    </row>
    <row r="118" spans="1:5" ht="12" customHeight="1">
      <c r="A118" s="116" t="s">
        <v>115</v>
      </c>
      <c r="B118" s="133" t="s">
        <v>331</v>
      </c>
      <c r="C118" s="137"/>
      <c r="D118" s="137"/>
      <c r="E118" s="137"/>
    </row>
    <row r="119" spans="1:5" s="180" customFormat="1" ht="12" customHeight="1">
      <c r="A119" s="116" t="s">
        <v>332</v>
      </c>
      <c r="B119" s="133" t="s">
        <v>319</v>
      </c>
      <c r="C119" s="137"/>
      <c r="D119" s="137"/>
      <c r="E119" s="137"/>
    </row>
    <row r="120" spans="1:5" ht="12" customHeight="1">
      <c r="A120" s="116" t="s">
        <v>333</v>
      </c>
      <c r="B120" s="133" t="s">
        <v>334</v>
      </c>
      <c r="C120" s="137"/>
      <c r="D120" s="137"/>
      <c r="E120" s="137"/>
    </row>
    <row r="121" spans="1:5" ht="12" customHeight="1" thickBot="1">
      <c r="A121" s="114" t="s">
        <v>335</v>
      </c>
      <c r="B121" s="133" t="s">
        <v>336</v>
      </c>
      <c r="C121" s="139"/>
      <c r="D121" s="139"/>
      <c r="E121" s="139"/>
    </row>
    <row r="122" spans="1:5" ht="12" customHeight="1" thickBot="1">
      <c r="A122" s="121" t="s">
        <v>7</v>
      </c>
      <c r="B122" s="129" t="s">
        <v>337</v>
      </c>
      <c r="C122" s="147">
        <f>+C123+C124</f>
        <v>0</v>
      </c>
      <c r="D122" s="147">
        <f>+D123+D124</f>
        <v>0</v>
      </c>
      <c r="E122" s="147">
        <f>+E123+E124</f>
        <v>0</v>
      </c>
    </row>
    <row r="123" spans="1:5" ht="12" customHeight="1">
      <c r="A123" s="116" t="s">
        <v>50</v>
      </c>
      <c r="B123" s="110" t="s">
        <v>40</v>
      </c>
      <c r="C123" s="259"/>
      <c r="D123" s="259"/>
      <c r="E123" s="259"/>
    </row>
    <row r="124" spans="1:5" ht="12" customHeight="1" thickBot="1">
      <c r="A124" s="117" t="s">
        <v>51</v>
      </c>
      <c r="B124" s="113" t="s">
        <v>41</v>
      </c>
      <c r="C124" s="260"/>
      <c r="D124" s="260"/>
      <c r="E124" s="260"/>
    </row>
    <row r="125" spans="1:5" ht="12" customHeight="1" thickBot="1">
      <c r="A125" s="121" t="s">
        <v>8</v>
      </c>
      <c r="B125" s="129" t="s">
        <v>338</v>
      </c>
      <c r="C125" s="147">
        <f>+C92+C108+C122</f>
        <v>55777229</v>
      </c>
      <c r="D125" s="147">
        <f>+D92+D108+D122</f>
        <v>80078341</v>
      </c>
      <c r="E125" s="147">
        <f>+E92+E108+E122</f>
        <v>68019892</v>
      </c>
    </row>
    <row r="126" spans="1:5" ht="12" customHeight="1" thickBot="1">
      <c r="A126" s="121" t="s">
        <v>9</v>
      </c>
      <c r="B126" s="129" t="s">
        <v>339</v>
      </c>
      <c r="C126" s="147">
        <f>+C127+C128+C129</f>
        <v>0</v>
      </c>
      <c r="D126" s="147">
        <f>+D127+D128+D129</f>
        <v>0</v>
      </c>
      <c r="E126" s="147">
        <f>+E127+E128+E129</f>
        <v>0</v>
      </c>
    </row>
    <row r="127" spans="1:5" ht="12" customHeight="1">
      <c r="A127" s="116" t="s">
        <v>54</v>
      </c>
      <c r="B127" s="110" t="s">
        <v>340</v>
      </c>
      <c r="C127" s="137"/>
      <c r="D127" s="137"/>
      <c r="E127" s="137"/>
    </row>
    <row r="128" spans="1:5" ht="12" customHeight="1">
      <c r="A128" s="116" t="s">
        <v>55</v>
      </c>
      <c r="B128" s="110" t="s">
        <v>341</v>
      </c>
      <c r="C128" s="137"/>
      <c r="D128" s="137"/>
      <c r="E128" s="137"/>
    </row>
    <row r="129" spans="1:9" ht="12" customHeight="1" thickBot="1">
      <c r="A129" s="114" t="s">
        <v>56</v>
      </c>
      <c r="B129" s="108" t="s">
        <v>342</v>
      </c>
      <c r="C129" s="137"/>
      <c r="D129" s="137"/>
      <c r="E129" s="137"/>
    </row>
    <row r="130" spans="1:9" ht="12" customHeight="1" thickBot="1">
      <c r="A130" s="121" t="s">
        <v>10</v>
      </c>
      <c r="B130" s="129" t="s">
        <v>343</v>
      </c>
      <c r="C130" s="147">
        <f>+C131+C132+C133+C134</f>
        <v>0</v>
      </c>
      <c r="D130" s="147">
        <f>+D131+D132+D133+D134</f>
        <v>0</v>
      </c>
      <c r="E130" s="147">
        <f>+E131+E132+E133+E134</f>
        <v>0</v>
      </c>
    </row>
    <row r="131" spans="1:9" ht="12" customHeight="1">
      <c r="A131" s="116" t="s">
        <v>57</v>
      </c>
      <c r="B131" s="110" t="s">
        <v>344</v>
      </c>
      <c r="C131" s="137"/>
      <c r="D131" s="137"/>
      <c r="E131" s="137"/>
    </row>
    <row r="132" spans="1:9" ht="12" customHeight="1">
      <c r="A132" s="116" t="s">
        <v>58</v>
      </c>
      <c r="B132" s="110" t="s">
        <v>345</v>
      </c>
      <c r="C132" s="137"/>
      <c r="D132" s="137"/>
      <c r="E132" s="137"/>
    </row>
    <row r="133" spans="1:9" ht="12" customHeight="1">
      <c r="A133" s="116" t="s">
        <v>244</v>
      </c>
      <c r="B133" s="110" t="s">
        <v>346</v>
      </c>
      <c r="C133" s="137"/>
      <c r="D133" s="137"/>
      <c r="E133" s="137"/>
    </row>
    <row r="134" spans="1:9" ht="12" customHeight="1" thickBot="1">
      <c r="A134" s="114" t="s">
        <v>246</v>
      </c>
      <c r="B134" s="108" t="s">
        <v>347</v>
      </c>
      <c r="C134" s="137"/>
      <c r="D134" s="137"/>
      <c r="E134" s="137"/>
    </row>
    <row r="135" spans="1:9" ht="12" customHeight="1" thickBot="1">
      <c r="A135" s="121" t="s">
        <v>11</v>
      </c>
      <c r="B135" s="129" t="s">
        <v>348</v>
      </c>
      <c r="C135" s="261">
        <f>SUM(C136:C139)</f>
        <v>225000</v>
      </c>
      <c r="D135" s="261">
        <f>SUM(D136:D139)</f>
        <v>592663</v>
      </c>
      <c r="E135" s="261">
        <f>SUM(E136:E139)</f>
        <v>592663</v>
      </c>
    </row>
    <row r="136" spans="1:9" ht="12" customHeight="1">
      <c r="A136" s="116" t="s">
        <v>59</v>
      </c>
      <c r="B136" s="110" t="s">
        <v>349</v>
      </c>
      <c r="C136" s="137"/>
      <c r="D136" s="137"/>
      <c r="E136" s="137"/>
    </row>
    <row r="137" spans="1:9" ht="12" customHeight="1">
      <c r="A137" s="116" t="s">
        <v>60</v>
      </c>
      <c r="B137" s="110" t="s">
        <v>350</v>
      </c>
      <c r="C137" s="137">
        <v>225000</v>
      </c>
      <c r="D137" s="137">
        <v>592663</v>
      </c>
      <c r="E137" s="137">
        <v>592663</v>
      </c>
    </row>
    <row r="138" spans="1:9" ht="12" customHeight="1">
      <c r="A138" s="116" t="s">
        <v>253</v>
      </c>
      <c r="B138" s="110" t="s">
        <v>351</v>
      </c>
      <c r="C138" s="137"/>
      <c r="D138" s="137"/>
      <c r="E138" s="137"/>
    </row>
    <row r="139" spans="1:9" ht="12" customHeight="1" thickBot="1">
      <c r="A139" s="114" t="s">
        <v>255</v>
      </c>
      <c r="B139" s="108" t="s">
        <v>352</v>
      </c>
      <c r="C139" s="137"/>
      <c r="D139" s="137"/>
      <c r="E139" s="137"/>
    </row>
    <row r="140" spans="1:9" ht="15" customHeight="1" thickBot="1">
      <c r="A140" s="121" t="s">
        <v>12</v>
      </c>
      <c r="B140" s="129" t="s">
        <v>353</v>
      </c>
      <c r="C140" s="263">
        <f>+C141+C142+C143+C144</f>
        <v>0</v>
      </c>
      <c r="D140" s="263">
        <f>+D141+D142+D143+D144</f>
        <v>0</v>
      </c>
      <c r="E140" s="263">
        <f>+E141+E142+E143+E144</f>
        <v>0</v>
      </c>
      <c r="F140" s="170"/>
      <c r="G140" s="171"/>
      <c r="H140" s="171"/>
      <c r="I140" s="171"/>
    </row>
    <row r="141" spans="1:9" s="163" customFormat="1" ht="12.95" customHeight="1">
      <c r="A141" s="116" t="s">
        <v>106</v>
      </c>
      <c r="B141" s="110" t="s">
        <v>354</v>
      </c>
      <c r="C141" s="137"/>
      <c r="D141" s="137"/>
      <c r="E141" s="137"/>
    </row>
    <row r="142" spans="1:9" ht="12.75" customHeight="1">
      <c r="A142" s="116" t="s">
        <v>107</v>
      </c>
      <c r="B142" s="110" t="s">
        <v>355</v>
      </c>
      <c r="C142" s="137"/>
      <c r="D142" s="137"/>
      <c r="E142" s="137"/>
    </row>
    <row r="143" spans="1:9" ht="12.75" customHeight="1">
      <c r="A143" s="116" t="s">
        <v>124</v>
      </c>
      <c r="B143" s="110" t="s">
        <v>356</v>
      </c>
      <c r="C143" s="137"/>
      <c r="D143" s="137"/>
      <c r="E143" s="137"/>
    </row>
    <row r="144" spans="1:9" ht="12.75" customHeight="1" thickBot="1">
      <c r="A144" s="116" t="s">
        <v>261</v>
      </c>
      <c r="B144" s="110" t="s">
        <v>357</v>
      </c>
      <c r="C144" s="137"/>
      <c r="D144" s="137"/>
      <c r="E144" s="137"/>
    </row>
    <row r="145" spans="1:6" ht="16.5" thickBot="1">
      <c r="A145" s="121" t="s">
        <v>13</v>
      </c>
      <c r="B145" s="129" t="s">
        <v>358</v>
      </c>
      <c r="C145" s="264">
        <f>+C126+C130+C135+C140</f>
        <v>225000</v>
      </c>
      <c r="D145" s="264">
        <f>+D126+D130+D135+D140</f>
        <v>592663</v>
      </c>
      <c r="E145" s="264">
        <f>+E126+E130+E135+E140</f>
        <v>592663</v>
      </c>
    </row>
    <row r="146" spans="1:6" ht="16.5" thickBot="1">
      <c r="A146" s="146" t="s">
        <v>14</v>
      </c>
      <c r="B146" s="149" t="s">
        <v>359</v>
      </c>
      <c r="C146" s="264">
        <f>+C125+C145</f>
        <v>56002229</v>
      </c>
      <c r="D146" s="264">
        <f>+D125+D145</f>
        <v>80671004</v>
      </c>
      <c r="E146" s="264">
        <f>+E125+E145</f>
        <v>68612555</v>
      </c>
    </row>
    <row r="147" spans="1:6">
      <c r="C147" s="311"/>
      <c r="D147" s="311"/>
      <c r="E147" s="311"/>
    </row>
    <row r="148" spans="1:6" ht="18.75" customHeight="1">
      <c r="A148" s="311" t="s">
        <v>360</v>
      </c>
      <c r="B148" s="311"/>
      <c r="C148" s="161"/>
      <c r="E148" s="312" t="str">
        <f>E88</f>
        <v>Forintban!</v>
      </c>
    </row>
    <row r="149" spans="1:6" ht="13.5" customHeight="1" thickBot="1">
      <c r="A149" s="131" t="s">
        <v>88</v>
      </c>
      <c r="B149" s="131"/>
      <c r="C149" s="314"/>
      <c r="D149" s="314"/>
      <c r="E149" s="314"/>
      <c r="F149" s="313"/>
    </row>
    <row r="150" spans="1:6" ht="21.75" thickBot="1">
      <c r="A150" s="121">
        <v>1</v>
      </c>
      <c r="B150" s="124" t="s">
        <v>361</v>
      </c>
      <c r="C150" s="147">
        <f>+C62-C126</f>
        <v>0</v>
      </c>
      <c r="D150" s="147">
        <f>+D62-D126</f>
        <v>0</v>
      </c>
      <c r="E150" s="147">
        <f>+E62-E126</f>
        <v>0</v>
      </c>
    </row>
    <row r="151" spans="1:6" ht="21.75" thickBot="1">
      <c r="A151" s="121" t="s">
        <v>6</v>
      </c>
      <c r="B151" s="124" t="s">
        <v>362</v>
      </c>
      <c r="C151" s="147"/>
      <c r="D151" s="147"/>
      <c r="E151" s="147"/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8"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Galvács Község Önkormányzat
2017. ÉVI ZÁRSZÁMADÁSÁNAK PÉNZÜGYI MÉRLEGE&amp;10
&amp;R&amp;"Times New Roman CE,Félkövér dőlt"&amp;11 1.1. melléklet a 6 /2018. (V.16.)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92D050"/>
  </sheetPr>
  <dimension ref="A1:I161"/>
  <sheetViews>
    <sheetView view="pageLayout" topLeftCell="A87" zoomScaleNormal="130" zoomScaleSheetLayoutView="100" workbookViewId="0">
      <selection activeCell="G90" sqref="G90"/>
    </sheetView>
  </sheetViews>
  <sheetFormatPr defaultRowHeight="15.75"/>
  <cols>
    <col min="1" max="1" width="9.5" style="150" customWidth="1"/>
    <col min="2" max="2" width="60.83203125" style="150" customWidth="1"/>
    <col min="3" max="5" width="15.83203125" style="151" customWidth="1"/>
    <col min="6" max="16384" width="9.33203125" style="161"/>
  </cols>
  <sheetData>
    <row r="1" spans="1:5" ht="15.95" customHeight="1">
      <c r="A1" s="316" t="s">
        <v>2</v>
      </c>
      <c r="B1" s="316"/>
      <c r="C1" s="316"/>
      <c r="D1" s="316"/>
      <c r="E1" s="316"/>
    </row>
    <row r="2" spans="1:5" ht="15.95" customHeight="1" thickBot="1">
      <c r="A2" s="28" t="s">
        <v>86</v>
      </c>
      <c r="B2" s="28"/>
      <c r="C2" s="148"/>
      <c r="D2" s="148"/>
      <c r="E2" s="148" t="str">
        <f>'1.1.sz.mell.'!E2</f>
        <v>Forintban!</v>
      </c>
    </row>
    <row r="3" spans="1:5" ht="15.95" customHeight="1">
      <c r="A3" s="317" t="s">
        <v>49</v>
      </c>
      <c r="B3" s="319" t="s">
        <v>4</v>
      </c>
      <c r="C3" s="321" t="str">
        <f>+'1.1.sz.mell.'!C3:E3</f>
        <v>2017. évi</v>
      </c>
      <c r="D3" s="321"/>
      <c r="E3" s="322"/>
    </row>
    <row r="4" spans="1:5" ht="38.1" customHeight="1" thickBot="1">
      <c r="A4" s="318"/>
      <c r="B4" s="320"/>
      <c r="C4" s="30" t="s">
        <v>143</v>
      </c>
      <c r="D4" s="30" t="s">
        <v>144</v>
      </c>
      <c r="E4" s="31" t="s">
        <v>145</v>
      </c>
    </row>
    <row r="5" spans="1:5" s="162" customFormat="1" ht="12" customHeight="1" thickBot="1">
      <c r="A5" s="126" t="s">
        <v>306</v>
      </c>
      <c r="B5" s="127" t="s">
        <v>307</v>
      </c>
      <c r="C5" s="127" t="s">
        <v>308</v>
      </c>
      <c r="D5" s="127" t="s">
        <v>309</v>
      </c>
      <c r="E5" s="173" t="s">
        <v>310</v>
      </c>
    </row>
    <row r="6" spans="1:5" s="163" customFormat="1" ht="12" customHeight="1" thickBot="1">
      <c r="A6" s="121" t="s">
        <v>5</v>
      </c>
      <c r="B6" s="122" t="s">
        <v>202</v>
      </c>
      <c r="C6" s="153">
        <f>SUM(C7:C12)</f>
        <v>15016578</v>
      </c>
      <c r="D6" s="153">
        <f>SUM(D7:D12)</f>
        <v>19331496</v>
      </c>
      <c r="E6" s="136">
        <f>SUM(E7:E12)</f>
        <v>19331496</v>
      </c>
    </row>
    <row r="7" spans="1:5" s="163" customFormat="1" ht="12" customHeight="1">
      <c r="A7" s="116" t="s">
        <v>61</v>
      </c>
      <c r="B7" s="164" t="s">
        <v>203</v>
      </c>
      <c r="C7" s="155">
        <v>8806578</v>
      </c>
      <c r="D7" s="155">
        <v>9706578</v>
      </c>
      <c r="E7" s="138">
        <v>9706578</v>
      </c>
    </row>
    <row r="8" spans="1:5" s="163" customFormat="1" ht="12" customHeight="1">
      <c r="A8" s="115" t="s">
        <v>62</v>
      </c>
      <c r="B8" s="165" t="s">
        <v>204</v>
      </c>
      <c r="C8" s="154">
        <v>0</v>
      </c>
      <c r="D8" s="154">
        <v>0</v>
      </c>
      <c r="E8" s="137">
        <v>0</v>
      </c>
    </row>
    <row r="9" spans="1:5" s="163" customFormat="1" ht="12" customHeight="1">
      <c r="A9" s="115" t="s">
        <v>63</v>
      </c>
      <c r="B9" s="165" t="s">
        <v>205</v>
      </c>
      <c r="C9" s="154">
        <v>5010000</v>
      </c>
      <c r="D9" s="154">
        <v>4714616</v>
      </c>
      <c r="E9" s="137">
        <v>4714616</v>
      </c>
    </row>
    <row r="10" spans="1:5" s="163" customFormat="1" ht="12" customHeight="1">
      <c r="A10" s="115" t="s">
        <v>64</v>
      </c>
      <c r="B10" s="165" t="s">
        <v>206</v>
      </c>
      <c r="C10" s="154">
        <v>1200000</v>
      </c>
      <c r="D10" s="154">
        <v>1200000</v>
      </c>
      <c r="E10" s="137">
        <v>1200000</v>
      </c>
    </row>
    <row r="11" spans="1:5" s="163" customFormat="1" ht="12" customHeight="1">
      <c r="A11" s="115" t="s">
        <v>82</v>
      </c>
      <c r="B11" s="165" t="s">
        <v>207</v>
      </c>
      <c r="C11" s="154">
        <v>0</v>
      </c>
      <c r="D11" s="154">
        <v>3710302</v>
      </c>
      <c r="E11" s="137">
        <v>3710302</v>
      </c>
    </row>
    <row r="12" spans="1:5" s="163" customFormat="1" ht="12" customHeight="1" thickBot="1">
      <c r="A12" s="117" t="s">
        <v>65</v>
      </c>
      <c r="B12" s="166" t="s">
        <v>208</v>
      </c>
      <c r="C12" s="156">
        <v>0</v>
      </c>
      <c r="D12" s="156">
        <v>0</v>
      </c>
      <c r="E12" s="139">
        <v>0</v>
      </c>
    </row>
    <row r="13" spans="1:5" s="163" customFormat="1" ht="12" customHeight="1" thickBot="1">
      <c r="A13" s="121" t="s">
        <v>6</v>
      </c>
      <c r="B13" s="143" t="s">
        <v>209</v>
      </c>
      <c r="C13" s="153">
        <f>SUM(C14:C18)</f>
        <v>0</v>
      </c>
      <c r="D13" s="153">
        <f>SUM(D14:D18)</f>
        <v>2361905</v>
      </c>
      <c r="E13" s="136">
        <f>SUM(E14:E18)</f>
        <v>2361905</v>
      </c>
    </row>
    <row r="14" spans="1:5" s="163" customFormat="1" ht="12" customHeight="1">
      <c r="A14" s="116" t="s">
        <v>67</v>
      </c>
      <c r="B14" s="164" t="s">
        <v>210</v>
      </c>
      <c r="C14" s="155"/>
      <c r="D14" s="155"/>
      <c r="E14" s="138"/>
    </row>
    <row r="15" spans="1:5" s="163" customFormat="1" ht="12" customHeight="1">
      <c r="A15" s="115" t="s">
        <v>68</v>
      </c>
      <c r="B15" s="165" t="s">
        <v>211</v>
      </c>
      <c r="C15" s="154"/>
      <c r="D15" s="154"/>
      <c r="E15" s="137"/>
    </row>
    <row r="16" spans="1:5" s="163" customFormat="1" ht="12" customHeight="1">
      <c r="A16" s="115" t="s">
        <v>69</v>
      </c>
      <c r="B16" s="165" t="s">
        <v>212</v>
      </c>
      <c r="C16" s="154"/>
      <c r="D16" s="154"/>
      <c r="E16" s="137"/>
    </row>
    <row r="17" spans="1:5" s="163" customFormat="1" ht="12" customHeight="1">
      <c r="A17" s="115" t="s">
        <v>70</v>
      </c>
      <c r="B17" s="165" t="s">
        <v>213</v>
      </c>
      <c r="C17" s="154"/>
      <c r="D17" s="154"/>
      <c r="E17" s="137"/>
    </row>
    <row r="18" spans="1:5" s="163" customFormat="1" ht="12" customHeight="1">
      <c r="A18" s="115" t="s">
        <v>71</v>
      </c>
      <c r="B18" s="165" t="s">
        <v>214</v>
      </c>
      <c r="C18" s="154">
        <v>0</v>
      </c>
      <c r="D18" s="154">
        <v>2361905</v>
      </c>
      <c r="E18" s="137">
        <v>2361905</v>
      </c>
    </row>
    <row r="19" spans="1:5" s="163" customFormat="1" ht="12" customHeight="1" thickBot="1">
      <c r="A19" s="117" t="s">
        <v>77</v>
      </c>
      <c r="B19" s="166" t="s">
        <v>215</v>
      </c>
      <c r="C19" s="156"/>
      <c r="D19" s="156"/>
      <c r="E19" s="139"/>
    </row>
    <row r="20" spans="1:5" s="163" customFormat="1" ht="12" customHeight="1" thickBot="1">
      <c r="A20" s="121" t="s">
        <v>7</v>
      </c>
      <c r="B20" s="122" t="s">
        <v>216</v>
      </c>
      <c r="C20" s="153">
        <f>SUM(C21:C25)</f>
        <v>0</v>
      </c>
      <c r="D20" s="153">
        <f>SUM(D21:D25)</f>
        <v>2019000</v>
      </c>
      <c r="E20" s="136">
        <f>SUM(E21:E25)</f>
        <v>2000000</v>
      </c>
    </row>
    <row r="21" spans="1:5" s="163" customFormat="1" ht="12" customHeight="1">
      <c r="A21" s="116" t="s">
        <v>50</v>
      </c>
      <c r="B21" s="164" t="s">
        <v>217</v>
      </c>
      <c r="C21" s="155"/>
      <c r="D21" s="155"/>
      <c r="E21" s="138"/>
    </row>
    <row r="22" spans="1:5" s="163" customFormat="1" ht="12" customHeight="1">
      <c r="A22" s="115" t="s">
        <v>51</v>
      </c>
      <c r="B22" s="165" t="s">
        <v>218</v>
      </c>
      <c r="C22" s="154"/>
      <c r="D22" s="154"/>
      <c r="E22" s="137"/>
    </row>
    <row r="23" spans="1:5" s="163" customFormat="1" ht="12" customHeight="1">
      <c r="A23" s="115" t="s">
        <v>52</v>
      </c>
      <c r="B23" s="165" t="s">
        <v>219</v>
      </c>
      <c r="C23" s="154"/>
      <c r="D23" s="154"/>
      <c r="E23" s="137"/>
    </row>
    <row r="24" spans="1:5" s="163" customFormat="1" ht="12" customHeight="1">
      <c r="A24" s="115" t="s">
        <v>53</v>
      </c>
      <c r="B24" s="165" t="s">
        <v>220</v>
      </c>
      <c r="C24" s="154"/>
      <c r="D24" s="154"/>
      <c r="E24" s="137"/>
    </row>
    <row r="25" spans="1:5" s="163" customFormat="1" ht="12" customHeight="1">
      <c r="A25" s="115" t="s">
        <v>96</v>
      </c>
      <c r="B25" s="165" t="s">
        <v>221</v>
      </c>
      <c r="C25" s="154"/>
      <c r="D25" s="154">
        <v>2019000</v>
      </c>
      <c r="E25" s="137">
        <v>2000000</v>
      </c>
    </row>
    <row r="26" spans="1:5" s="163" customFormat="1" ht="12" customHeight="1" thickBot="1">
      <c r="A26" s="117" t="s">
        <v>97</v>
      </c>
      <c r="B26" s="166" t="s">
        <v>222</v>
      </c>
      <c r="C26" s="156"/>
      <c r="D26" s="156"/>
      <c r="E26" s="139"/>
    </row>
    <row r="27" spans="1:5" s="163" customFormat="1" ht="12" customHeight="1" thickBot="1">
      <c r="A27" s="121" t="s">
        <v>98</v>
      </c>
      <c r="B27" s="122" t="s">
        <v>519</v>
      </c>
      <c r="C27" s="159">
        <f>SUM(C28:C33)</f>
        <v>3150000</v>
      </c>
      <c r="D27" s="159">
        <f>SUM(D28:D33)</f>
        <v>3649994</v>
      </c>
      <c r="E27" s="172">
        <f>SUM(E28:E33)</f>
        <v>2451545</v>
      </c>
    </row>
    <row r="28" spans="1:5" s="163" customFormat="1" ht="12" customHeight="1">
      <c r="A28" s="116" t="s">
        <v>223</v>
      </c>
      <c r="B28" s="164" t="s">
        <v>523</v>
      </c>
      <c r="C28" s="155"/>
      <c r="D28" s="155">
        <v>499994</v>
      </c>
      <c r="E28" s="138">
        <v>499994</v>
      </c>
    </row>
    <row r="29" spans="1:5" s="163" customFormat="1" ht="12" customHeight="1">
      <c r="A29" s="115" t="s">
        <v>224</v>
      </c>
      <c r="B29" s="165" t="s">
        <v>524</v>
      </c>
      <c r="C29" s="154"/>
      <c r="D29" s="154"/>
      <c r="E29" s="137"/>
    </row>
    <row r="30" spans="1:5" s="163" customFormat="1" ht="12" customHeight="1">
      <c r="A30" s="115" t="s">
        <v>225</v>
      </c>
      <c r="B30" s="165" t="s">
        <v>525</v>
      </c>
      <c r="C30" s="154"/>
      <c r="D30" s="154"/>
      <c r="E30" s="137"/>
    </row>
    <row r="31" spans="1:5" s="163" customFormat="1" ht="12" customHeight="1">
      <c r="A31" s="115" t="s">
        <v>520</v>
      </c>
      <c r="B31" s="165" t="s">
        <v>526</v>
      </c>
      <c r="C31" s="154"/>
      <c r="D31" s="154"/>
      <c r="E31" s="137"/>
    </row>
    <row r="32" spans="1:5" s="163" customFormat="1" ht="12" customHeight="1">
      <c r="A32" s="115" t="s">
        <v>521</v>
      </c>
      <c r="B32" s="165" t="s">
        <v>226</v>
      </c>
      <c r="C32" s="154">
        <v>3100000</v>
      </c>
      <c r="D32" s="154">
        <v>3100000</v>
      </c>
      <c r="E32" s="137">
        <v>1938558</v>
      </c>
    </row>
    <row r="33" spans="1:5" s="163" customFormat="1" ht="12" customHeight="1" thickBot="1">
      <c r="A33" s="117" t="s">
        <v>522</v>
      </c>
      <c r="B33" s="145" t="s">
        <v>227</v>
      </c>
      <c r="C33" s="156">
        <v>50000</v>
      </c>
      <c r="D33" s="156">
        <v>50000</v>
      </c>
      <c r="E33" s="139">
        <v>12993</v>
      </c>
    </row>
    <row r="34" spans="1:5" s="163" customFormat="1" ht="12" customHeight="1" thickBot="1">
      <c r="A34" s="121" t="s">
        <v>9</v>
      </c>
      <c r="B34" s="122" t="s">
        <v>228</v>
      </c>
      <c r="C34" s="153">
        <f>SUM(C35:C44)</f>
        <v>2897422</v>
      </c>
      <c r="D34" s="153">
        <f>SUM(D35:D44)</f>
        <v>5646655</v>
      </c>
      <c r="E34" s="136">
        <f>SUM(E35:E44)</f>
        <v>3532087</v>
      </c>
    </row>
    <row r="35" spans="1:5" s="163" customFormat="1" ht="12" customHeight="1">
      <c r="A35" s="116" t="s">
        <v>54</v>
      </c>
      <c r="B35" s="164" t="s">
        <v>229</v>
      </c>
      <c r="C35" s="155"/>
      <c r="D35" s="155">
        <v>3499915</v>
      </c>
      <c r="E35" s="138">
        <v>2743860</v>
      </c>
    </row>
    <row r="36" spans="1:5" s="163" customFormat="1" ht="12" customHeight="1">
      <c r="A36" s="115" t="s">
        <v>55</v>
      </c>
      <c r="B36" s="165" t="s">
        <v>230</v>
      </c>
      <c r="C36" s="154">
        <v>2897422</v>
      </c>
      <c r="D36" s="154">
        <v>2101410</v>
      </c>
      <c r="E36" s="137">
        <v>742555</v>
      </c>
    </row>
    <row r="37" spans="1:5" s="163" customFormat="1" ht="12" customHeight="1">
      <c r="A37" s="115" t="s">
        <v>56</v>
      </c>
      <c r="B37" s="165" t="s">
        <v>231</v>
      </c>
      <c r="C37" s="154"/>
      <c r="D37" s="154"/>
      <c r="E37" s="137"/>
    </row>
    <row r="38" spans="1:5" s="163" customFormat="1" ht="12" customHeight="1">
      <c r="A38" s="115" t="s">
        <v>100</v>
      </c>
      <c r="B38" s="165" t="s">
        <v>232</v>
      </c>
      <c r="C38" s="154"/>
      <c r="D38" s="154"/>
      <c r="E38" s="137"/>
    </row>
    <row r="39" spans="1:5" s="163" customFormat="1" ht="12" customHeight="1">
      <c r="A39" s="115" t="s">
        <v>101</v>
      </c>
      <c r="B39" s="165" t="s">
        <v>233</v>
      </c>
      <c r="C39" s="154"/>
      <c r="D39" s="154"/>
      <c r="E39" s="137"/>
    </row>
    <row r="40" spans="1:5" s="163" customFormat="1" ht="12" customHeight="1">
      <c r="A40" s="115" t="s">
        <v>102</v>
      </c>
      <c r="B40" s="165" t="s">
        <v>234</v>
      </c>
      <c r="C40" s="154"/>
      <c r="D40" s="154"/>
      <c r="E40" s="137"/>
    </row>
    <row r="41" spans="1:5" s="163" customFormat="1" ht="12" customHeight="1">
      <c r="A41" s="115" t="s">
        <v>103</v>
      </c>
      <c r="B41" s="165" t="s">
        <v>235</v>
      </c>
      <c r="C41" s="154"/>
      <c r="D41" s="154"/>
      <c r="E41" s="137"/>
    </row>
    <row r="42" spans="1:5" s="163" customFormat="1" ht="12" customHeight="1">
      <c r="A42" s="115" t="s">
        <v>104</v>
      </c>
      <c r="B42" s="165" t="s">
        <v>236</v>
      </c>
      <c r="C42" s="154"/>
      <c r="D42" s="154">
        <v>1300</v>
      </c>
      <c r="E42" s="137">
        <v>1642</v>
      </c>
    </row>
    <row r="43" spans="1:5" s="163" customFormat="1" ht="12" customHeight="1">
      <c r="A43" s="115" t="s">
        <v>237</v>
      </c>
      <c r="B43" s="165" t="s">
        <v>238</v>
      </c>
      <c r="C43" s="157"/>
      <c r="D43" s="157"/>
      <c r="E43" s="140"/>
    </row>
    <row r="44" spans="1:5" s="163" customFormat="1" ht="12" customHeight="1" thickBot="1">
      <c r="A44" s="117" t="s">
        <v>239</v>
      </c>
      <c r="B44" s="166" t="s">
        <v>240</v>
      </c>
      <c r="C44" s="158"/>
      <c r="D44" s="158">
        <v>44030</v>
      </c>
      <c r="E44" s="141">
        <v>44030</v>
      </c>
    </row>
    <row r="45" spans="1:5" s="163" customFormat="1" ht="12" customHeight="1" thickBot="1">
      <c r="A45" s="121" t="s">
        <v>10</v>
      </c>
      <c r="B45" s="122" t="s">
        <v>241</v>
      </c>
      <c r="C45" s="153">
        <f>SUM(C46:C50)</f>
        <v>0</v>
      </c>
      <c r="D45" s="153">
        <f>SUM(D46:D50)</f>
        <v>2029800</v>
      </c>
      <c r="E45" s="136">
        <f>SUM(E46:E50)</f>
        <v>2029800</v>
      </c>
    </row>
    <row r="46" spans="1:5" s="163" customFormat="1" ht="12" customHeight="1">
      <c r="A46" s="116" t="s">
        <v>57</v>
      </c>
      <c r="B46" s="164" t="s">
        <v>242</v>
      </c>
      <c r="C46" s="174"/>
      <c r="D46" s="174"/>
      <c r="E46" s="142"/>
    </row>
    <row r="47" spans="1:5" s="163" customFormat="1" ht="12" customHeight="1">
      <c r="A47" s="115" t="s">
        <v>58</v>
      </c>
      <c r="B47" s="165" t="s">
        <v>243</v>
      </c>
      <c r="C47" s="157"/>
      <c r="D47" s="157">
        <v>2029800</v>
      </c>
      <c r="E47" s="140">
        <v>2029800</v>
      </c>
    </row>
    <row r="48" spans="1:5" s="163" customFormat="1" ht="12" customHeight="1">
      <c r="A48" s="115" t="s">
        <v>244</v>
      </c>
      <c r="B48" s="165" t="s">
        <v>245</v>
      </c>
      <c r="C48" s="157"/>
      <c r="D48" s="157"/>
      <c r="E48" s="140"/>
    </row>
    <row r="49" spans="1:5" s="163" customFormat="1" ht="12" customHeight="1">
      <c r="A49" s="115" t="s">
        <v>246</v>
      </c>
      <c r="B49" s="165" t="s">
        <v>247</v>
      </c>
      <c r="C49" s="157"/>
      <c r="D49" s="157"/>
      <c r="E49" s="140"/>
    </row>
    <row r="50" spans="1:5" s="163" customFormat="1" ht="12" customHeight="1" thickBot="1">
      <c r="A50" s="117" t="s">
        <v>248</v>
      </c>
      <c r="B50" s="166" t="s">
        <v>249</v>
      </c>
      <c r="C50" s="158"/>
      <c r="D50" s="158"/>
      <c r="E50" s="141"/>
    </row>
    <row r="51" spans="1:5" s="163" customFormat="1" ht="17.25" customHeight="1" thickBot="1">
      <c r="A51" s="121" t="s">
        <v>105</v>
      </c>
      <c r="B51" s="122" t="s">
        <v>250</v>
      </c>
      <c r="C51" s="153">
        <f>SUM(C52:C54)</f>
        <v>0</v>
      </c>
      <c r="D51" s="153">
        <f>SUM(D52:D54)</f>
        <v>0</v>
      </c>
      <c r="E51" s="136">
        <f>SUM(E52:E54)</f>
        <v>0</v>
      </c>
    </row>
    <row r="52" spans="1:5" s="163" customFormat="1" ht="12" customHeight="1">
      <c r="A52" s="116" t="s">
        <v>59</v>
      </c>
      <c r="B52" s="164" t="s">
        <v>251</v>
      </c>
      <c r="C52" s="155"/>
      <c r="D52" s="155"/>
      <c r="E52" s="138"/>
    </row>
    <row r="53" spans="1:5" s="163" customFormat="1" ht="12" customHeight="1">
      <c r="A53" s="115" t="s">
        <v>60</v>
      </c>
      <c r="B53" s="165" t="s">
        <v>252</v>
      </c>
      <c r="C53" s="154"/>
      <c r="D53" s="154"/>
      <c r="E53" s="137"/>
    </row>
    <row r="54" spans="1:5" s="163" customFormat="1" ht="12" customHeight="1">
      <c r="A54" s="115" t="s">
        <v>253</v>
      </c>
      <c r="B54" s="165" t="s">
        <v>254</v>
      </c>
      <c r="C54" s="154"/>
      <c r="D54" s="154"/>
      <c r="E54" s="137"/>
    </row>
    <row r="55" spans="1:5" s="163" customFormat="1" ht="12" customHeight="1" thickBot="1">
      <c r="A55" s="117" t="s">
        <v>255</v>
      </c>
      <c r="B55" s="166" t="s">
        <v>256</v>
      </c>
      <c r="C55" s="156"/>
      <c r="D55" s="156"/>
      <c r="E55" s="139"/>
    </row>
    <row r="56" spans="1:5" s="163" customFormat="1" ht="12" customHeight="1" thickBot="1">
      <c r="A56" s="121" t="s">
        <v>12</v>
      </c>
      <c r="B56" s="143" t="s">
        <v>257</v>
      </c>
      <c r="C56" s="153">
        <f>SUM(C57:C59)</f>
        <v>0</v>
      </c>
      <c r="D56" s="153">
        <f>SUM(D57:D59)</f>
        <v>0</v>
      </c>
      <c r="E56" s="136">
        <f>SUM(E57:E59)</f>
        <v>0</v>
      </c>
    </row>
    <row r="57" spans="1:5" s="163" customFormat="1" ht="12" customHeight="1">
      <c r="A57" s="116" t="s">
        <v>106</v>
      </c>
      <c r="B57" s="164" t="s">
        <v>258</v>
      </c>
      <c r="C57" s="157"/>
      <c r="D57" s="157"/>
      <c r="E57" s="140"/>
    </row>
    <row r="58" spans="1:5" s="163" customFormat="1" ht="12" customHeight="1">
      <c r="A58" s="115" t="s">
        <v>107</v>
      </c>
      <c r="B58" s="165" t="s">
        <v>259</v>
      </c>
      <c r="C58" s="157"/>
      <c r="D58" s="157"/>
      <c r="E58" s="140"/>
    </row>
    <row r="59" spans="1:5" s="163" customFormat="1" ht="12" customHeight="1">
      <c r="A59" s="115" t="s">
        <v>124</v>
      </c>
      <c r="B59" s="165" t="s">
        <v>260</v>
      </c>
      <c r="C59" s="157"/>
      <c r="D59" s="157"/>
      <c r="E59" s="140"/>
    </row>
    <row r="60" spans="1:5" s="163" customFormat="1" ht="12" customHeight="1" thickBot="1">
      <c r="A60" s="117" t="s">
        <v>261</v>
      </c>
      <c r="B60" s="166" t="s">
        <v>262</v>
      </c>
      <c r="C60" s="157"/>
      <c r="D60" s="157"/>
      <c r="E60" s="140"/>
    </row>
    <row r="61" spans="1:5" s="163" customFormat="1" ht="12" customHeight="1" thickBot="1">
      <c r="A61" s="121" t="s">
        <v>13</v>
      </c>
      <c r="B61" s="122" t="s">
        <v>263</v>
      </c>
      <c r="C61" s="159">
        <f>+C6+C13+C20+C27+C34+C45+C51+C56</f>
        <v>21064000</v>
      </c>
      <c r="D61" s="159">
        <f>+D6+D13+D20+D27+D34+D45+D51+D56</f>
        <v>35038850</v>
      </c>
      <c r="E61" s="172">
        <f>+E6+E13+E20+E27+E34+E45+E51+E56</f>
        <v>31706833</v>
      </c>
    </row>
    <row r="62" spans="1:5" s="163" customFormat="1" ht="12" customHeight="1" thickBot="1">
      <c r="A62" s="175" t="s">
        <v>264</v>
      </c>
      <c r="B62" s="143" t="s">
        <v>265</v>
      </c>
      <c r="C62" s="153">
        <f>+C63+C64+C65</f>
        <v>0</v>
      </c>
      <c r="D62" s="153">
        <f>+D63+D64+D65</f>
        <v>0</v>
      </c>
      <c r="E62" s="136">
        <f>+E63+E64+E65</f>
        <v>0</v>
      </c>
    </row>
    <row r="63" spans="1:5" s="163" customFormat="1" ht="12" customHeight="1">
      <c r="A63" s="116" t="s">
        <v>266</v>
      </c>
      <c r="B63" s="164" t="s">
        <v>267</v>
      </c>
      <c r="C63" s="157"/>
      <c r="D63" s="157"/>
      <c r="E63" s="140"/>
    </row>
    <row r="64" spans="1:5" s="163" customFormat="1" ht="12" customHeight="1">
      <c r="A64" s="115" t="s">
        <v>268</v>
      </c>
      <c r="B64" s="165" t="s">
        <v>269</v>
      </c>
      <c r="C64" s="157"/>
      <c r="D64" s="157"/>
      <c r="E64" s="140"/>
    </row>
    <row r="65" spans="1:5" s="163" customFormat="1" ht="12" customHeight="1" thickBot="1">
      <c r="A65" s="117" t="s">
        <v>270</v>
      </c>
      <c r="B65" s="101" t="s">
        <v>311</v>
      </c>
      <c r="C65" s="157"/>
      <c r="D65" s="157"/>
      <c r="E65" s="140"/>
    </row>
    <row r="66" spans="1:5" s="163" customFormat="1" ht="12" customHeight="1" thickBot="1">
      <c r="A66" s="175" t="s">
        <v>271</v>
      </c>
      <c r="B66" s="143" t="s">
        <v>272</v>
      </c>
      <c r="C66" s="153">
        <f>+C67+C68+C69+C70</f>
        <v>0</v>
      </c>
      <c r="D66" s="153">
        <f>+D67+D68+D69+D70</f>
        <v>0</v>
      </c>
      <c r="E66" s="136">
        <f>+E67+E68+E69+E70</f>
        <v>0</v>
      </c>
    </row>
    <row r="67" spans="1:5" s="163" customFormat="1" ht="13.5" customHeight="1">
      <c r="A67" s="116" t="s">
        <v>83</v>
      </c>
      <c r="B67" s="307" t="s">
        <v>273</v>
      </c>
      <c r="C67" s="157"/>
      <c r="D67" s="157"/>
      <c r="E67" s="140"/>
    </row>
    <row r="68" spans="1:5" s="163" customFormat="1" ht="12" customHeight="1">
      <c r="A68" s="115" t="s">
        <v>84</v>
      </c>
      <c r="B68" s="307" t="s">
        <v>533</v>
      </c>
      <c r="C68" s="157"/>
      <c r="D68" s="157"/>
      <c r="E68" s="140"/>
    </row>
    <row r="69" spans="1:5" s="163" customFormat="1" ht="12" customHeight="1">
      <c r="A69" s="115" t="s">
        <v>274</v>
      </c>
      <c r="B69" s="307" t="s">
        <v>275</v>
      </c>
      <c r="C69" s="157"/>
      <c r="D69" s="157"/>
      <c r="E69" s="140"/>
    </row>
    <row r="70" spans="1:5" s="163" customFormat="1" ht="12" customHeight="1" thickBot="1">
      <c r="A70" s="117" t="s">
        <v>276</v>
      </c>
      <c r="B70" s="308" t="s">
        <v>534</v>
      </c>
      <c r="C70" s="157"/>
      <c r="D70" s="157"/>
      <c r="E70" s="140"/>
    </row>
    <row r="71" spans="1:5" s="163" customFormat="1" ht="12" customHeight="1" thickBot="1">
      <c r="A71" s="175" t="s">
        <v>277</v>
      </c>
      <c r="B71" s="143" t="s">
        <v>278</v>
      </c>
      <c r="C71" s="153">
        <f>+C72+C73</f>
        <v>609000</v>
      </c>
      <c r="D71" s="153">
        <f>+D72+D73</f>
        <v>9956521</v>
      </c>
      <c r="E71" s="136">
        <f>+E72+E73</f>
        <v>9956521</v>
      </c>
    </row>
    <row r="72" spans="1:5" s="163" customFormat="1" ht="12" customHeight="1">
      <c r="A72" s="116" t="s">
        <v>279</v>
      </c>
      <c r="B72" s="164" t="s">
        <v>280</v>
      </c>
      <c r="C72" s="157">
        <v>609000</v>
      </c>
      <c r="D72" s="157">
        <v>9956521</v>
      </c>
      <c r="E72" s="140">
        <v>9956521</v>
      </c>
    </row>
    <row r="73" spans="1:5" s="163" customFormat="1" ht="12" customHeight="1" thickBot="1">
      <c r="A73" s="117" t="s">
        <v>281</v>
      </c>
      <c r="B73" s="166" t="s">
        <v>282</v>
      </c>
      <c r="C73" s="157"/>
      <c r="D73" s="157"/>
      <c r="E73" s="140"/>
    </row>
    <row r="74" spans="1:5" s="163" customFormat="1" ht="12" customHeight="1" thickBot="1">
      <c r="A74" s="175" t="s">
        <v>283</v>
      </c>
      <c r="B74" s="143" t="s">
        <v>284</v>
      </c>
      <c r="C74" s="153">
        <f>+C75+C76+C77</f>
        <v>0</v>
      </c>
      <c r="D74" s="153">
        <f>+D75+D76+D77</f>
        <v>0</v>
      </c>
      <c r="E74" s="136">
        <f>+E75+E76+E77</f>
        <v>715207</v>
      </c>
    </row>
    <row r="75" spans="1:5" s="163" customFormat="1" ht="12" customHeight="1">
      <c r="A75" s="116" t="s">
        <v>285</v>
      </c>
      <c r="B75" s="164" t="s">
        <v>286</v>
      </c>
      <c r="C75" s="157"/>
      <c r="D75" s="157"/>
      <c r="E75" s="140">
        <v>715207</v>
      </c>
    </row>
    <row r="76" spans="1:5" s="163" customFormat="1" ht="12" customHeight="1">
      <c r="A76" s="115" t="s">
        <v>287</v>
      </c>
      <c r="B76" s="165" t="s">
        <v>288</v>
      </c>
      <c r="C76" s="157"/>
      <c r="D76" s="157"/>
      <c r="E76" s="140"/>
    </row>
    <row r="77" spans="1:5" s="163" customFormat="1" ht="12" customHeight="1" thickBot="1">
      <c r="A77" s="117" t="s">
        <v>289</v>
      </c>
      <c r="B77" s="309" t="s">
        <v>535</v>
      </c>
      <c r="C77" s="157"/>
      <c r="D77" s="157"/>
      <c r="E77" s="140"/>
    </row>
    <row r="78" spans="1:5" s="163" customFormat="1" ht="12" customHeight="1" thickBot="1">
      <c r="A78" s="175" t="s">
        <v>290</v>
      </c>
      <c r="B78" s="143" t="s">
        <v>291</v>
      </c>
      <c r="C78" s="153">
        <f>+C79+C80+C81+C82</f>
        <v>0</v>
      </c>
      <c r="D78" s="153">
        <f>+D79+D80+D81+D82</f>
        <v>0</v>
      </c>
      <c r="E78" s="136">
        <f>+E79+E80+E81+E82</f>
        <v>0</v>
      </c>
    </row>
    <row r="79" spans="1:5" s="163" customFormat="1" ht="12" customHeight="1">
      <c r="A79" s="167" t="s">
        <v>292</v>
      </c>
      <c r="B79" s="164" t="s">
        <v>293</v>
      </c>
      <c r="C79" s="157"/>
      <c r="D79" s="157"/>
      <c r="E79" s="140"/>
    </row>
    <row r="80" spans="1:5" s="163" customFormat="1" ht="12" customHeight="1">
      <c r="A80" s="168" t="s">
        <v>294</v>
      </c>
      <c r="B80" s="165" t="s">
        <v>295</v>
      </c>
      <c r="C80" s="157"/>
      <c r="D80" s="157"/>
      <c r="E80" s="140"/>
    </row>
    <row r="81" spans="1:5" s="163" customFormat="1" ht="12" customHeight="1">
      <c r="A81" s="168" t="s">
        <v>296</v>
      </c>
      <c r="B81" s="165" t="s">
        <v>297</v>
      </c>
      <c r="C81" s="157"/>
      <c r="D81" s="157"/>
      <c r="E81" s="140"/>
    </row>
    <row r="82" spans="1:5" s="163" customFormat="1" ht="12" customHeight="1" thickBot="1">
      <c r="A82" s="176" t="s">
        <v>298</v>
      </c>
      <c r="B82" s="145" t="s">
        <v>299</v>
      </c>
      <c r="C82" s="157"/>
      <c r="D82" s="157"/>
      <c r="E82" s="140"/>
    </row>
    <row r="83" spans="1:5" s="163" customFormat="1" ht="12" customHeight="1" thickBot="1">
      <c r="A83" s="175" t="s">
        <v>300</v>
      </c>
      <c r="B83" s="143" t="s">
        <v>301</v>
      </c>
      <c r="C83" s="178"/>
      <c r="D83" s="178"/>
      <c r="E83" s="179"/>
    </row>
    <row r="84" spans="1:5" s="163" customFormat="1" ht="12" customHeight="1" thickBot="1">
      <c r="A84" s="175" t="s">
        <v>302</v>
      </c>
      <c r="B84" s="99" t="s">
        <v>303</v>
      </c>
      <c r="C84" s="159">
        <f>+C62+C66+C71+C74+C78+C83</f>
        <v>609000</v>
      </c>
      <c r="D84" s="159">
        <f>+D62+D66+D71+D74+D78+D83</f>
        <v>9956521</v>
      </c>
      <c r="E84" s="172">
        <f>+E62+E66+E71+E74+E78+E83</f>
        <v>10671728</v>
      </c>
    </row>
    <row r="85" spans="1:5" s="163" customFormat="1" ht="12" customHeight="1" thickBot="1">
      <c r="A85" s="177" t="s">
        <v>304</v>
      </c>
      <c r="B85" s="102" t="s">
        <v>305</v>
      </c>
      <c r="C85" s="159">
        <f>+C61+C84</f>
        <v>21673000</v>
      </c>
      <c r="D85" s="159">
        <f>+D61+D84</f>
        <v>44995371</v>
      </c>
      <c r="E85" s="172">
        <f>+E61+E84</f>
        <v>42378561</v>
      </c>
    </row>
    <row r="86" spans="1:5" s="163" customFormat="1" ht="12" customHeight="1">
      <c r="A86" s="97"/>
      <c r="B86" s="97"/>
      <c r="C86" s="98"/>
      <c r="D86" s="98"/>
      <c r="E86" s="98"/>
    </row>
    <row r="87" spans="1:5" ht="16.5" customHeight="1">
      <c r="A87" s="316" t="s">
        <v>34</v>
      </c>
      <c r="B87" s="316"/>
      <c r="C87" s="316"/>
      <c r="D87" s="316"/>
      <c r="E87" s="316"/>
    </row>
    <row r="88" spans="1:5" s="169" customFormat="1" ht="16.5" customHeight="1" thickBot="1">
      <c r="A88" s="29" t="s">
        <v>87</v>
      </c>
      <c r="B88" s="29"/>
      <c r="C88" s="130"/>
      <c r="D88" s="130"/>
      <c r="E88" s="130" t="str">
        <f>E2</f>
        <v>Forintban!</v>
      </c>
    </row>
    <row r="89" spans="1:5" s="169" customFormat="1" ht="16.5" customHeight="1">
      <c r="A89" s="317" t="s">
        <v>49</v>
      </c>
      <c r="B89" s="319" t="s">
        <v>142</v>
      </c>
      <c r="C89" s="321" t="str">
        <f>+C3</f>
        <v>2017. évi</v>
      </c>
      <c r="D89" s="321"/>
      <c r="E89" s="322"/>
    </row>
    <row r="90" spans="1:5" ht="38.1" customHeight="1" thickBot="1">
      <c r="A90" s="318"/>
      <c r="B90" s="320"/>
      <c r="C90" s="30" t="s">
        <v>143</v>
      </c>
      <c r="D90" s="30" t="s">
        <v>144</v>
      </c>
      <c r="E90" s="31" t="s">
        <v>145</v>
      </c>
    </row>
    <row r="91" spans="1:5" s="162" customFormat="1" ht="12" customHeight="1" thickBot="1">
      <c r="A91" s="126" t="s">
        <v>306</v>
      </c>
      <c r="B91" s="127" t="s">
        <v>307</v>
      </c>
      <c r="C91" s="127" t="s">
        <v>308</v>
      </c>
      <c r="D91" s="127" t="s">
        <v>309</v>
      </c>
      <c r="E91" s="128" t="s">
        <v>310</v>
      </c>
    </row>
    <row r="92" spans="1:5" ht="12" customHeight="1" thickBot="1">
      <c r="A92" s="123" t="s">
        <v>5</v>
      </c>
      <c r="B92" s="125" t="s">
        <v>312</v>
      </c>
      <c r="C92" s="152">
        <f>SUM(C93:C97)</f>
        <v>26057229</v>
      </c>
      <c r="D92" s="152">
        <f>SUM(D93:D97)</f>
        <v>32908960</v>
      </c>
      <c r="E92" s="107">
        <f>SUM(E93:E97)</f>
        <v>26514538</v>
      </c>
    </row>
    <row r="93" spans="1:5" ht="12" customHeight="1">
      <c r="A93" s="118" t="s">
        <v>61</v>
      </c>
      <c r="B93" s="111" t="s">
        <v>35</v>
      </c>
      <c r="C93" s="36">
        <v>6399052</v>
      </c>
      <c r="D93" s="36">
        <v>7346274</v>
      </c>
      <c r="E93" s="106">
        <v>7689254</v>
      </c>
    </row>
    <row r="94" spans="1:5" ht="12" customHeight="1">
      <c r="A94" s="115" t="s">
        <v>62</v>
      </c>
      <c r="B94" s="109" t="s">
        <v>108</v>
      </c>
      <c r="C94" s="154">
        <v>3203532</v>
      </c>
      <c r="D94" s="154">
        <v>1710785</v>
      </c>
      <c r="E94" s="137">
        <v>1648150</v>
      </c>
    </row>
    <row r="95" spans="1:5" ht="12" customHeight="1">
      <c r="A95" s="115" t="s">
        <v>63</v>
      </c>
      <c r="B95" s="109" t="s">
        <v>81</v>
      </c>
      <c r="C95" s="156">
        <v>13819645</v>
      </c>
      <c r="D95" s="156">
        <v>20858268</v>
      </c>
      <c r="E95" s="139">
        <v>14392543</v>
      </c>
    </row>
    <row r="96" spans="1:5" ht="12" customHeight="1">
      <c r="A96" s="115" t="s">
        <v>64</v>
      </c>
      <c r="B96" s="112" t="s">
        <v>109</v>
      </c>
      <c r="C96" s="156">
        <v>115000</v>
      </c>
      <c r="D96" s="156">
        <v>1379188</v>
      </c>
      <c r="E96" s="139">
        <v>1219900</v>
      </c>
    </row>
    <row r="97" spans="1:5" ht="12" customHeight="1">
      <c r="A97" s="115" t="s">
        <v>72</v>
      </c>
      <c r="B97" s="120" t="s">
        <v>110</v>
      </c>
      <c r="C97" s="156">
        <v>2520000</v>
      </c>
      <c r="D97" s="156">
        <v>1614445</v>
      </c>
      <c r="E97" s="139">
        <v>1564691</v>
      </c>
    </row>
    <row r="98" spans="1:5" ht="12" customHeight="1">
      <c r="A98" s="115" t="s">
        <v>65</v>
      </c>
      <c r="B98" s="109" t="s">
        <v>313</v>
      </c>
      <c r="C98" s="156"/>
      <c r="D98" s="156"/>
      <c r="E98" s="139"/>
    </row>
    <row r="99" spans="1:5" ht="12" customHeight="1">
      <c r="A99" s="115" t="s">
        <v>66</v>
      </c>
      <c r="B99" s="132" t="s">
        <v>314</v>
      </c>
      <c r="C99" s="156"/>
      <c r="D99" s="156"/>
      <c r="E99" s="139"/>
    </row>
    <row r="100" spans="1:5" ht="12" customHeight="1">
      <c r="A100" s="115" t="s">
        <v>73</v>
      </c>
      <c r="B100" s="133" t="s">
        <v>315</v>
      </c>
      <c r="C100" s="156"/>
      <c r="D100" s="156"/>
      <c r="E100" s="139"/>
    </row>
    <row r="101" spans="1:5" ht="12" customHeight="1">
      <c r="A101" s="115" t="s">
        <v>74</v>
      </c>
      <c r="B101" s="133" t="s">
        <v>316</v>
      </c>
      <c r="C101" s="156"/>
      <c r="D101" s="156"/>
      <c r="E101" s="139"/>
    </row>
    <row r="102" spans="1:5" ht="12" customHeight="1">
      <c r="A102" s="115" t="s">
        <v>75</v>
      </c>
      <c r="B102" s="132" t="s">
        <v>317</v>
      </c>
      <c r="C102" s="156"/>
      <c r="D102" s="156"/>
      <c r="E102" s="139"/>
    </row>
    <row r="103" spans="1:5" ht="12" customHeight="1">
      <c r="A103" s="115" t="s">
        <v>76</v>
      </c>
      <c r="B103" s="132" t="s">
        <v>318</v>
      </c>
      <c r="C103" s="156"/>
      <c r="D103" s="156"/>
      <c r="E103" s="139"/>
    </row>
    <row r="104" spans="1:5" ht="12" customHeight="1">
      <c r="A104" s="115" t="s">
        <v>78</v>
      </c>
      <c r="B104" s="133" t="s">
        <v>319</v>
      </c>
      <c r="C104" s="156"/>
      <c r="D104" s="156"/>
      <c r="E104" s="139"/>
    </row>
    <row r="105" spans="1:5" ht="12" customHeight="1">
      <c r="A105" s="114" t="s">
        <v>111</v>
      </c>
      <c r="B105" s="134" t="s">
        <v>320</v>
      </c>
      <c r="C105" s="156"/>
      <c r="D105" s="156"/>
      <c r="E105" s="139"/>
    </row>
    <row r="106" spans="1:5" ht="12" customHeight="1">
      <c r="A106" s="115" t="s">
        <v>321</v>
      </c>
      <c r="B106" s="134" t="s">
        <v>322</v>
      </c>
      <c r="C106" s="156"/>
      <c r="D106" s="156"/>
      <c r="E106" s="139"/>
    </row>
    <row r="107" spans="1:5" ht="12" customHeight="1" thickBot="1">
      <c r="A107" s="119" t="s">
        <v>323</v>
      </c>
      <c r="B107" s="135" t="s">
        <v>324</v>
      </c>
      <c r="C107" s="37"/>
      <c r="D107" s="37"/>
      <c r="E107" s="100"/>
    </row>
    <row r="108" spans="1:5" ht="12" customHeight="1" thickBot="1">
      <c r="A108" s="121" t="s">
        <v>6</v>
      </c>
      <c r="B108" s="124" t="s">
        <v>325</v>
      </c>
      <c r="C108" s="153">
        <f>+C109+C111+C113</f>
        <v>1220000</v>
      </c>
      <c r="D108" s="153">
        <f>+D109+D111+D113</f>
        <v>12269381</v>
      </c>
      <c r="E108" s="136">
        <f>+E109+E111+E113</f>
        <v>9002624</v>
      </c>
    </row>
    <row r="109" spans="1:5" ht="12" customHeight="1">
      <c r="A109" s="116" t="s">
        <v>67</v>
      </c>
      <c r="B109" s="109" t="s">
        <v>123</v>
      </c>
      <c r="C109" s="155">
        <v>1170000</v>
      </c>
      <c r="D109" s="155">
        <v>6638292</v>
      </c>
      <c r="E109" s="138">
        <v>4382147</v>
      </c>
    </row>
    <row r="110" spans="1:5" ht="12" customHeight="1">
      <c r="A110" s="116" t="s">
        <v>68</v>
      </c>
      <c r="B110" s="113" t="s">
        <v>326</v>
      </c>
      <c r="C110" s="155"/>
      <c r="D110" s="155"/>
      <c r="E110" s="138"/>
    </row>
    <row r="111" spans="1:5">
      <c r="A111" s="116" t="s">
        <v>69</v>
      </c>
      <c r="B111" s="113" t="s">
        <v>112</v>
      </c>
      <c r="C111" s="154"/>
      <c r="D111" s="154">
        <v>5611543</v>
      </c>
      <c r="E111" s="137">
        <v>4620477</v>
      </c>
    </row>
    <row r="112" spans="1:5" ht="12" customHeight="1">
      <c r="A112" s="116" t="s">
        <v>70</v>
      </c>
      <c r="B112" s="113" t="s">
        <v>327</v>
      </c>
      <c r="C112" s="154"/>
      <c r="D112" s="154"/>
      <c r="E112" s="137"/>
    </row>
    <row r="113" spans="1:5" ht="12" customHeight="1">
      <c r="A113" s="116" t="s">
        <v>71</v>
      </c>
      <c r="B113" s="145" t="s">
        <v>125</v>
      </c>
      <c r="C113" s="154">
        <v>50000</v>
      </c>
      <c r="D113" s="154">
        <v>19546</v>
      </c>
      <c r="E113" s="137"/>
    </row>
    <row r="114" spans="1:5" ht="21.75" customHeight="1">
      <c r="A114" s="116" t="s">
        <v>77</v>
      </c>
      <c r="B114" s="144" t="s">
        <v>328</v>
      </c>
      <c r="C114" s="154"/>
      <c r="D114" s="154"/>
      <c r="E114" s="137"/>
    </row>
    <row r="115" spans="1:5" ht="24" customHeight="1">
      <c r="A115" s="116" t="s">
        <v>79</v>
      </c>
      <c r="B115" s="160" t="s">
        <v>329</v>
      </c>
      <c r="C115" s="154"/>
      <c r="D115" s="154"/>
      <c r="E115" s="137"/>
    </row>
    <row r="116" spans="1:5" ht="12" customHeight="1">
      <c r="A116" s="116" t="s">
        <v>113</v>
      </c>
      <c r="B116" s="133" t="s">
        <v>316</v>
      </c>
      <c r="C116" s="154"/>
      <c r="D116" s="154"/>
      <c r="E116" s="137"/>
    </row>
    <row r="117" spans="1:5" ht="12" customHeight="1">
      <c r="A117" s="116" t="s">
        <v>114</v>
      </c>
      <c r="B117" s="133" t="s">
        <v>330</v>
      </c>
      <c r="C117" s="154"/>
      <c r="D117" s="154"/>
      <c r="E117" s="137"/>
    </row>
    <row r="118" spans="1:5" ht="12" customHeight="1">
      <c r="A118" s="116" t="s">
        <v>115</v>
      </c>
      <c r="B118" s="133" t="s">
        <v>331</v>
      </c>
      <c r="C118" s="154"/>
      <c r="D118" s="154"/>
      <c r="E118" s="137"/>
    </row>
    <row r="119" spans="1:5" s="180" customFormat="1" ht="12" customHeight="1">
      <c r="A119" s="116" t="s">
        <v>332</v>
      </c>
      <c r="B119" s="133" t="s">
        <v>319</v>
      </c>
      <c r="C119" s="154"/>
      <c r="D119" s="154"/>
      <c r="E119" s="137"/>
    </row>
    <row r="120" spans="1:5" ht="12" customHeight="1">
      <c r="A120" s="116" t="s">
        <v>333</v>
      </c>
      <c r="B120" s="133" t="s">
        <v>334</v>
      </c>
      <c r="C120" s="154"/>
      <c r="D120" s="154"/>
      <c r="E120" s="137"/>
    </row>
    <row r="121" spans="1:5" ht="12" customHeight="1" thickBot="1">
      <c r="A121" s="114" t="s">
        <v>335</v>
      </c>
      <c r="B121" s="133" t="s">
        <v>336</v>
      </c>
      <c r="C121" s="156"/>
      <c r="D121" s="156"/>
      <c r="E121" s="139"/>
    </row>
    <row r="122" spans="1:5" ht="12" customHeight="1" thickBot="1">
      <c r="A122" s="121" t="s">
        <v>7</v>
      </c>
      <c r="B122" s="129" t="s">
        <v>337</v>
      </c>
      <c r="C122" s="153">
        <f>+C123+C124</f>
        <v>0</v>
      </c>
      <c r="D122" s="153">
        <f>+D123+D124</f>
        <v>0</v>
      </c>
      <c r="E122" s="136">
        <f>+E123+E124</f>
        <v>0</v>
      </c>
    </row>
    <row r="123" spans="1:5" ht="12" customHeight="1">
      <c r="A123" s="116" t="s">
        <v>50</v>
      </c>
      <c r="B123" s="110" t="s">
        <v>40</v>
      </c>
      <c r="C123" s="155"/>
      <c r="D123" s="155"/>
      <c r="E123" s="138"/>
    </row>
    <row r="124" spans="1:5" ht="12" customHeight="1" thickBot="1">
      <c r="A124" s="117" t="s">
        <v>51</v>
      </c>
      <c r="B124" s="113" t="s">
        <v>41</v>
      </c>
      <c r="C124" s="156"/>
      <c r="D124" s="156"/>
      <c r="E124" s="139"/>
    </row>
    <row r="125" spans="1:5" ht="12" customHeight="1" thickBot="1">
      <c r="A125" s="121" t="s">
        <v>8</v>
      </c>
      <c r="B125" s="129" t="s">
        <v>338</v>
      </c>
      <c r="C125" s="153">
        <f>+C92+C108+C122</f>
        <v>27277229</v>
      </c>
      <c r="D125" s="153">
        <f>+D92+D108+D122</f>
        <v>45178341</v>
      </c>
      <c r="E125" s="136">
        <f>+E92+E108+E122</f>
        <v>35517162</v>
      </c>
    </row>
    <row r="126" spans="1:5" ht="12" customHeight="1" thickBot="1">
      <c r="A126" s="121" t="s">
        <v>9</v>
      </c>
      <c r="B126" s="129" t="s">
        <v>339</v>
      </c>
      <c r="C126" s="153">
        <f>+C127+C128+C129</f>
        <v>0</v>
      </c>
      <c r="D126" s="153">
        <f>+D127+D128+D129</f>
        <v>0</v>
      </c>
      <c r="E126" s="136">
        <f>+E127+E128+E129</f>
        <v>0</v>
      </c>
    </row>
    <row r="127" spans="1:5" ht="12" customHeight="1">
      <c r="A127" s="116" t="s">
        <v>54</v>
      </c>
      <c r="B127" s="110" t="s">
        <v>340</v>
      </c>
      <c r="C127" s="154"/>
      <c r="D127" s="154"/>
      <c r="E127" s="137"/>
    </row>
    <row r="128" spans="1:5" ht="12" customHeight="1">
      <c r="A128" s="116" t="s">
        <v>55</v>
      </c>
      <c r="B128" s="110" t="s">
        <v>341</v>
      </c>
      <c r="C128" s="154"/>
      <c r="D128" s="154"/>
      <c r="E128" s="137"/>
    </row>
    <row r="129" spans="1:9" ht="12" customHeight="1" thickBot="1">
      <c r="A129" s="114" t="s">
        <v>56</v>
      </c>
      <c r="B129" s="108" t="s">
        <v>342</v>
      </c>
      <c r="C129" s="154"/>
      <c r="D129" s="154"/>
      <c r="E129" s="137"/>
    </row>
    <row r="130" spans="1:9" ht="12" customHeight="1" thickBot="1">
      <c r="A130" s="121" t="s">
        <v>10</v>
      </c>
      <c r="B130" s="129" t="s">
        <v>343</v>
      </c>
      <c r="C130" s="153">
        <f>+C131+C132+C134+C133</f>
        <v>0</v>
      </c>
      <c r="D130" s="153">
        <f>+D131+D132+D134+D133</f>
        <v>0</v>
      </c>
      <c r="E130" s="136">
        <f>+E131+E132+E134+E133</f>
        <v>0</v>
      </c>
    </row>
    <row r="131" spans="1:9" ht="12" customHeight="1">
      <c r="A131" s="116" t="s">
        <v>57</v>
      </c>
      <c r="B131" s="110" t="s">
        <v>344</v>
      </c>
      <c r="C131" s="154"/>
      <c r="D131" s="154"/>
      <c r="E131" s="137"/>
    </row>
    <row r="132" spans="1:9" ht="12" customHeight="1">
      <c r="A132" s="116" t="s">
        <v>58</v>
      </c>
      <c r="B132" s="110" t="s">
        <v>345</v>
      </c>
      <c r="C132" s="154"/>
      <c r="D132" s="154"/>
      <c r="E132" s="137"/>
    </row>
    <row r="133" spans="1:9" ht="12" customHeight="1">
      <c r="A133" s="116" t="s">
        <v>244</v>
      </c>
      <c r="B133" s="110" t="s">
        <v>346</v>
      </c>
      <c r="C133" s="154"/>
      <c r="D133" s="154"/>
      <c r="E133" s="137"/>
    </row>
    <row r="134" spans="1:9" ht="12" customHeight="1" thickBot="1">
      <c r="A134" s="114" t="s">
        <v>246</v>
      </c>
      <c r="B134" s="108" t="s">
        <v>347</v>
      </c>
      <c r="C134" s="154"/>
      <c r="D134" s="154"/>
      <c r="E134" s="137"/>
    </row>
    <row r="135" spans="1:9" ht="12" customHeight="1" thickBot="1">
      <c r="A135" s="121" t="s">
        <v>11</v>
      </c>
      <c r="B135" s="129" t="s">
        <v>348</v>
      </c>
      <c r="C135" s="159">
        <f>+C136+C137+C138+C139</f>
        <v>225000</v>
      </c>
      <c r="D135" s="159">
        <f>+D136+D137+D138+D139</f>
        <v>592663</v>
      </c>
      <c r="E135" s="172">
        <f>+E136+E137+E138+E139</f>
        <v>592663</v>
      </c>
    </row>
    <row r="136" spans="1:9" ht="12" customHeight="1">
      <c r="A136" s="116" t="s">
        <v>59</v>
      </c>
      <c r="B136" s="110" t="s">
        <v>349</v>
      </c>
      <c r="C136" s="154"/>
      <c r="D136" s="154"/>
      <c r="E136" s="137"/>
    </row>
    <row r="137" spans="1:9" ht="12" customHeight="1">
      <c r="A137" s="116" t="s">
        <v>60</v>
      </c>
      <c r="B137" s="110" t="s">
        <v>350</v>
      </c>
      <c r="C137" s="154">
        <v>225000</v>
      </c>
      <c r="D137" s="154">
        <v>592663</v>
      </c>
      <c r="E137" s="137">
        <v>592663</v>
      </c>
    </row>
    <row r="138" spans="1:9" ht="12" customHeight="1">
      <c r="A138" s="116" t="s">
        <v>253</v>
      </c>
      <c r="B138" s="110" t="s">
        <v>351</v>
      </c>
      <c r="C138" s="154"/>
      <c r="D138" s="154"/>
      <c r="E138" s="137"/>
    </row>
    <row r="139" spans="1:9" ht="12" customHeight="1" thickBot="1">
      <c r="A139" s="114" t="s">
        <v>255</v>
      </c>
      <c r="B139" s="108" t="s">
        <v>352</v>
      </c>
      <c r="C139" s="154"/>
      <c r="D139" s="154"/>
      <c r="E139" s="137"/>
    </row>
    <row r="140" spans="1:9" ht="15" customHeight="1" thickBot="1">
      <c r="A140" s="121" t="s">
        <v>12</v>
      </c>
      <c r="B140" s="129" t="s">
        <v>353</v>
      </c>
      <c r="C140" s="38">
        <f>+C141+C142+C143+C144</f>
        <v>0</v>
      </c>
      <c r="D140" s="38">
        <f>+D141+D142+D143+D144</f>
        <v>0</v>
      </c>
      <c r="E140" s="105">
        <f>+E141+E142+E143+E144</f>
        <v>0</v>
      </c>
      <c r="F140" s="170"/>
      <c r="G140" s="171"/>
      <c r="H140" s="171"/>
      <c r="I140" s="171"/>
    </row>
    <row r="141" spans="1:9" s="163" customFormat="1" ht="12.95" customHeight="1">
      <c r="A141" s="116" t="s">
        <v>106</v>
      </c>
      <c r="B141" s="110" t="s">
        <v>354</v>
      </c>
      <c r="C141" s="154"/>
      <c r="D141" s="154"/>
      <c r="E141" s="137"/>
    </row>
    <row r="142" spans="1:9" ht="12.75" customHeight="1">
      <c r="A142" s="116" t="s">
        <v>107</v>
      </c>
      <c r="B142" s="110" t="s">
        <v>355</v>
      </c>
      <c r="C142" s="154"/>
      <c r="D142" s="154"/>
      <c r="E142" s="137"/>
    </row>
    <row r="143" spans="1:9" ht="12.75" customHeight="1">
      <c r="A143" s="116" t="s">
        <v>124</v>
      </c>
      <c r="B143" s="110" t="s">
        <v>356</v>
      </c>
      <c r="C143" s="154"/>
      <c r="D143" s="154"/>
      <c r="E143" s="137"/>
    </row>
    <row r="144" spans="1:9" ht="12.75" customHeight="1" thickBot="1">
      <c r="A144" s="116" t="s">
        <v>261</v>
      </c>
      <c r="B144" s="110" t="s">
        <v>357</v>
      </c>
      <c r="C144" s="154"/>
      <c r="D144" s="154"/>
      <c r="E144" s="137"/>
    </row>
    <row r="145" spans="1:5" ht="16.5" thickBot="1">
      <c r="A145" s="121" t="s">
        <v>13</v>
      </c>
      <c r="B145" s="129" t="s">
        <v>358</v>
      </c>
      <c r="C145" s="103">
        <f>+C126+C130+C135+C140</f>
        <v>225000</v>
      </c>
      <c r="D145" s="103">
        <f>+D126+D130+D135+D140</f>
        <v>592663</v>
      </c>
      <c r="E145" s="104">
        <f>+E126+E130+E135+E140</f>
        <v>592663</v>
      </c>
    </row>
    <row r="146" spans="1:5" ht="16.5" thickBot="1">
      <c r="A146" s="146" t="s">
        <v>14</v>
      </c>
      <c r="B146" s="149" t="s">
        <v>359</v>
      </c>
      <c r="C146" s="103">
        <f>+C125+C145</f>
        <v>27502229</v>
      </c>
      <c r="D146" s="103">
        <f>+D125+D145</f>
        <v>45771004</v>
      </c>
      <c r="E146" s="104">
        <f>+E125+E145</f>
        <v>36109825</v>
      </c>
    </row>
    <row r="148" spans="1:5" ht="18.75" customHeight="1">
      <c r="A148" s="323" t="s">
        <v>360</v>
      </c>
      <c r="B148" s="323"/>
      <c r="C148" s="323"/>
      <c r="D148" s="323"/>
      <c r="E148" s="323"/>
    </row>
    <row r="149" spans="1:5" ht="13.5" customHeight="1" thickBot="1">
      <c r="A149" s="131" t="s">
        <v>88</v>
      </c>
      <c r="B149" s="131"/>
      <c r="C149" s="161"/>
      <c r="E149" s="148" t="str">
        <f>E88</f>
        <v>Forintban!</v>
      </c>
    </row>
    <row r="150" spans="1:5" ht="21.75" thickBot="1">
      <c r="A150" s="121">
        <v>1</v>
      </c>
      <c r="B150" s="124" t="s">
        <v>361</v>
      </c>
      <c r="C150" s="147">
        <f>+C61-C125</f>
        <v>-6213229</v>
      </c>
      <c r="D150" s="147">
        <f>+D61-D125</f>
        <v>-10139491</v>
      </c>
      <c r="E150" s="147">
        <f>+E61-E125</f>
        <v>-3810329</v>
      </c>
    </row>
    <row r="151" spans="1:5" ht="21.75" thickBot="1">
      <c r="A151" s="121" t="s">
        <v>6</v>
      </c>
      <c r="B151" s="124" t="s">
        <v>362</v>
      </c>
      <c r="C151" s="147">
        <f>+C84-C145</f>
        <v>384000</v>
      </c>
      <c r="D151" s="147">
        <f>+D84-D145</f>
        <v>9363858</v>
      </c>
      <c r="E151" s="147">
        <f>+E84-E145</f>
        <v>10079065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150" customFormat="1" ht="12.75" customHeight="1">
      <c r="C161" s="151"/>
      <c r="D161" s="151"/>
      <c r="E161" s="15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 Galvács Község Önkormányzat
2017. ÉVI ZÁRSZÁMADÁS
KÖTELEZŐ FELADATAINAK MÉRLEGE 
&amp;R&amp;"Times New Roman CE,Félkövér dőlt"&amp;11 1.2. melléklet a 6 /2018. (V.16.) önkormányzati rendelethez</oddHeader>
  </headerFooter>
  <rowBreaks count="1" manualBreakCount="1">
    <brk id="8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5">
    <tabColor rgb="FF92D050"/>
  </sheetPr>
  <dimension ref="A1:I161"/>
  <sheetViews>
    <sheetView view="pageLayout" topLeftCell="A87" zoomScaleNormal="130" zoomScaleSheetLayoutView="100" workbookViewId="0">
      <selection activeCell="G96" sqref="G96"/>
    </sheetView>
  </sheetViews>
  <sheetFormatPr defaultRowHeight="15.75"/>
  <cols>
    <col min="1" max="1" width="9.5" style="150" customWidth="1"/>
    <col min="2" max="2" width="60.83203125" style="150" customWidth="1"/>
    <col min="3" max="5" width="15.83203125" style="151" customWidth="1"/>
    <col min="6" max="16384" width="9.33203125" style="161"/>
  </cols>
  <sheetData>
    <row r="1" spans="1:5" ht="15.95" customHeight="1">
      <c r="A1" s="316" t="s">
        <v>2</v>
      </c>
      <c r="B1" s="316"/>
      <c r="C1" s="316"/>
      <c r="D1" s="316"/>
      <c r="E1" s="316"/>
    </row>
    <row r="2" spans="1:5" ht="15.95" customHeight="1" thickBot="1">
      <c r="A2" s="28" t="s">
        <v>86</v>
      </c>
      <c r="B2" s="28"/>
      <c r="C2" s="148"/>
      <c r="D2" s="148"/>
      <c r="E2" s="148" t="str">
        <f>'1.2.sz.mell.'!E2</f>
        <v>Forintban!</v>
      </c>
    </row>
    <row r="3" spans="1:5" ht="15.95" customHeight="1">
      <c r="A3" s="317" t="s">
        <v>49</v>
      </c>
      <c r="B3" s="319" t="s">
        <v>4</v>
      </c>
      <c r="C3" s="321" t="str">
        <f>+'1.1.sz.mell.'!C3:E3</f>
        <v>2017. évi</v>
      </c>
      <c r="D3" s="321"/>
      <c r="E3" s="322"/>
    </row>
    <row r="4" spans="1:5" ht="38.1" customHeight="1" thickBot="1">
      <c r="A4" s="318"/>
      <c r="B4" s="320"/>
      <c r="C4" s="30" t="s">
        <v>143</v>
      </c>
      <c r="D4" s="30" t="s">
        <v>144</v>
      </c>
      <c r="E4" s="31" t="s">
        <v>145</v>
      </c>
    </row>
    <row r="5" spans="1:5" s="162" customFormat="1" ht="12" customHeight="1" thickBot="1">
      <c r="A5" s="126" t="s">
        <v>306</v>
      </c>
      <c r="B5" s="127" t="s">
        <v>307</v>
      </c>
      <c r="C5" s="127" t="s">
        <v>308</v>
      </c>
      <c r="D5" s="127" t="s">
        <v>309</v>
      </c>
      <c r="E5" s="173" t="s">
        <v>310</v>
      </c>
    </row>
    <row r="6" spans="1:5" s="163" customFormat="1" ht="12" customHeight="1" thickBot="1">
      <c r="A6" s="121" t="s">
        <v>5</v>
      </c>
      <c r="B6" s="122" t="s">
        <v>202</v>
      </c>
      <c r="C6" s="153">
        <f>SUM(C7:C12)</f>
        <v>0</v>
      </c>
      <c r="D6" s="153">
        <f>SUM(D7:D12)</f>
        <v>0</v>
      </c>
      <c r="E6" s="136">
        <f>SUM(E7:E12)</f>
        <v>0</v>
      </c>
    </row>
    <row r="7" spans="1:5" s="163" customFormat="1" ht="12" customHeight="1">
      <c r="A7" s="116" t="s">
        <v>61</v>
      </c>
      <c r="B7" s="164" t="s">
        <v>203</v>
      </c>
      <c r="C7" s="155"/>
      <c r="D7" s="155"/>
      <c r="E7" s="138"/>
    </row>
    <row r="8" spans="1:5" s="163" customFormat="1" ht="12" customHeight="1">
      <c r="A8" s="115" t="s">
        <v>62</v>
      </c>
      <c r="B8" s="165" t="s">
        <v>204</v>
      </c>
      <c r="C8" s="154"/>
      <c r="D8" s="154"/>
      <c r="E8" s="137"/>
    </row>
    <row r="9" spans="1:5" s="163" customFormat="1" ht="12" customHeight="1">
      <c r="A9" s="115" t="s">
        <v>63</v>
      </c>
      <c r="B9" s="165" t="s">
        <v>205</v>
      </c>
      <c r="C9" s="154"/>
      <c r="D9" s="154"/>
      <c r="E9" s="137"/>
    </row>
    <row r="10" spans="1:5" s="163" customFormat="1" ht="12" customHeight="1">
      <c r="A10" s="115" t="s">
        <v>64</v>
      </c>
      <c r="B10" s="165" t="s">
        <v>206</v>
      </c>
      <c r="C10" s="154"/>
      <c r="D10" s="154"/>
      <c r="E10" s="137"/>
    </row>
    <row r="11" spans="1:5" s="163" customFormat="1" ht="12" customHeight="1">
      <c r="A11" s="115" t="s">
        <v>82</v>
      </c>
      <c r="B11" s="165" t="s">
        <v>207</v>
      </c>
      <c r="C11" s="154"/>
      <c r="D11" s="154"/>
      <c r="E11" s="137"/>
    </row>
    <row r="12" spans="1:5" s="163" customFormat="1" ht="12" customHeight="1" thickBot="1">
      <c r="A12" s="117" t="s">
        <v>65</v>
      </c>
      <c r="B12" s="166" t="s">
        <v>208</v>
      </c>
      <c r="C12" s="156"/>
      <c r="D12" s="156"/>
      <c r="E12" s="139"/>
    </row>
    <row r="13" spans="1:5" s="163" customFormat="1" ht="12" customHeight="1" thickBot="1">
      <c r="A13" s="121" t="s">
        <v>6</v>
      </c>
      <c r="B13" s="143" t="s">
        <v>209</v>
      </c>
      <c r="C13" s="153">
        <f>SUM(C14:C18)</f>
        <v>34329229</v>
      </c>
      <c r="D13" s="153">
        <f>SUM(D14:D18)</f>
        <v>34675633</v>
      </c>
      <c r="E13" s="136">
        <f>SUM(E14:E18)</f>
        <v>34084320</v>
      </c>
    </row>
    <row r="14" spans="1:5" s="163" customFormat="1" ht="12" customHeight="1">
      <c r="A14" s="116" t="s">
        <v>67</v>
      </c>
      <c r="B14" s="164" t="s">
        <v>210</v>
      </c>
      <c r="C14" s="155"/>
      <c r="D14" s="155"/>
      <c r="E14" s="138"/>
    </row>
    <row r="15" spans="1:5" s="163" customFormat="1" ht="12" customHeight="1">
      <c r="A15" s="115" t="s">
        <v>68</v>
      </c>
      <c r="B15" s="165" t="s">
        <v>211</v>
      </c>
      <c r="C15" s="154"/>
      <c r="D15" s="154"/>
      <c r="E15" s="137"/>
    </row>
    <row r="16" spans="1:5" s="163" customFormat="1" ht="12" customHeight="1">
      <c r="A16" s="115" t="s">
        <v>69</v>
      </c>
      <c r="B16" s="165" t="s">
        <v>212</v>
      </c>
      <c r="C16" s="154"/>
      <c r="D16" s="154"/>
      <c r="E16" s="137"/>
    </row>
    <row r="17" spans="1:5" s="163" customFormat="1" ht="12" customHeight="1">
      <c r="A17" s="115" t="s">
        <v>70</v>
      </c>
      <c r="B17" s="165" t="s">
        <v>213</v>
      </c>
      <c r="C17" s="154"/>
      <c r="D17" s="154"/>
      <c r="E17" s="137"/>
    </row>
    <row r="18" spans="1:5" s="163" customFormat="1" ht="12" customHeight="1">
      <c r="A18" s="115" t="s">
        <v>71</v>
      </c>
      <c r="B18" s="165" t="s">
        <v>214</v>
      </c>
      <c r="C18" s="154">
        <v>34329229</v>
      </c>
      <c r="D18" s="154">
        <v>34675633</v>
      </c>
      <c r="E18" s="137">
        <v>34084320</v>
      </c>
    </row>
    <row r="19" spans="1:5" s="163" customFormat="1" ht="12" customHeight="1" thickBot="1">
      <c r="A19" s="117" t="s">
        <v>77</v>
      </c>
      <c r="B19" s="166" t="s">
        <v>215</v>
      </c>
      <c r="C19" s="156"/>
      <c r="D19" s="156"/>
      <c r="E19" s="139"/>
    </row>
    <row r="20" spans="1:5" s="163" customFormat="1" ht="12" customHeight="1" thickBot="1">
      <c r="A20" s="121" t="s">
        <v>7</v>
      </c>
      <c r="B20" s="122" t="s">
        <v>216</v>
      </c>
      <c r="C20" s="153">
        <f>SUM(C21:C25)</f>
        <v>0</v>
      </c>
      <c r="D20" s="153">
        <f>SUM(D21:D25)</f>
        <v>1000000</v>
      </c>
      <c r="E20" s="136">
        <f>SUM(E21:E25)</f>
        <v>949135</v>
      </c>
    </row>
    <row r="21" spans="1:5" s="163" customFormat="1" ht="12" customHeight="1">
      <c r="A21" s="116" t="s">
        <v>50</v>
      </c>
      <c r="B21" s="164" t="s">
        <v>217</v>
      </c>
      <c r="C21" s="155"/>
      <c r="D21" s="155"/>
      <c r="E21" s="138"/>
    </row>
    <row r="22" spans="1:5" s="163" customFormat="1" ht="12" customHeight="1">
      <c r="A22" s="115" t="s">
        <v>51</v>
      </c>
      <c r="B22" s="165" t="s">
        <v>218</v>
      </c>
      <c r="C22" s="154"/>
      <c r="D22" s="154"/>
      <c r="E22" s="137"/>
    </row>
    <row r="23" spans="1:5" s="163" customFormat="1" ht="12" customHeight="1">
      <c r="A23" s="115" t="s">
        <v>52</v>
      </c>
      <c r="B23" s="165" t="s">
        <v>219</v>
      </c>
      <c r="C23" s="154"/>
      <c r="D23" s="154"/>
      <c r="E23" s="137"/>
    </row>
    <row r="24" spans="1:5" s="163" customFormat="1" ht="12" customHeight="1">
      <c r="A24" s="115" t="s">
        <v>53</v>
      </c>
      <c r="B24" s="165" t="s">
        <v>220</v>
      </c>
      <c r="C24" s="154"/>
      <c r="D24" s="154"/>
      <c r="E24" s="137"/>
    </row>
    <row r="25" spans="1:5" s="163" customFormat="1" ht="12" customHeight="1">
      <c r="A25" s="115" t="s">
        <v>96</v>
      </c>
      <c r="B25" s="165" t="s">
        <v>221</v>
      </c>
      <c r="C25" s="154">
        <v>0</v>
      </c>
      <c r="D25" s="154">
        <v>1000000</v>
      </c>
      <c r="E25" s="137">
        <v>949135</v>
      </c>
    </row>
    <row r="26" spans="1:5" s="163" customFormat="1" ht="12" customHeight="1" thickBot="1">
      <c r="A26" s="117" t="s">
        <v>97</v>
      </c>
      <c r="B26" s="166" t="s">
        <v>222</v>
      </c>
      <c r="C26" s="156"/>
      <c r="D26" s="156"/>
      <c r="E26" s="139"/>
    </row>
    <row r="27" spans="1:5" s="163" customFormat="1" ht="12" customHeight="1" thickBot="1">
      <c r="A27" s="121" t="s">
        <v>98</v>
      </c>
      <c r="B27" s="122" t="s">
        <v>519</v>
      </c>
      <c r="C27" s="159">
        <f>SUM(C28:C33)</f>
        <v>0</v>
      </c>
      <c r="D27" s="159">
        <f>SUM(D28:D33)</f>
        <v>0</v>
      </c>
      <c r="E27" s="172">
        <f>SUM(E28:E33)</f>
        <v>0</v>
      </c>
    </row>
    <row r="28" spans="1:5" s="163" customFormat="1" ht="12" customHeight="1">
      <c r="A28" s="116" t="s">
        <v>223</v>
      </c>
      <c r="B28" s="164" t="s">
        <v>523</v>
      </c>
      <c r="C28" s="155"/>
      <c r="D28" s="155">
        <f>+D29+D30</f>
        <v>0</v>
      </c>
      <c r="E28" s="138">
        <f>+E29+E30</f>
        <v>0</v>
      </c>
    </row>
    <row r="29" spans="1:5" s="163" customFormat="1" ht="12" customHeight="1">
      <c r="A29" s="115" t="s">
        <v>224</v>
      </c>
      <c r="B29" s="165" t="s">
        <v>524</v>
      </c>
      <c r="C29" s="154"/>
      <c r="D29" s="154"/>
      <c r="E29" s="137"/>
    </row>
    <row r="30" spans="1:5" s="163" customFormat="1" ht="12" customHeight="1">
      <c r="A30" s="115" t="s">
        <v>225</v>
      </c>
      <c r="B30" s="165" t="s">
        <v>525</v>
      </c>
      <c r="C30" s="154"/>
      <c r="D30" s="154"/>
      <c r="E30" s="137"/>
    </row>
    <row r="31" spans="1:5" s="163" customFormat="1" ht="12" customHeight="1">
      <c r="A31" s="115" t="s">
        <v>520</v>
      </c>
      <c r="B31" s="165" t="s">
        <v>526</v>
      </c>
      <c r="C31" s="154"/>
      <c r="D31" s="154"/>
      <c r="E31" s="137"/>
    </row>
    <row r="32" spans="1:5" s="163" customFormat="1" ht="12" customHeight="1">
      <c r="A32" s="115" t="s">
        <v>521</v>
      </c>
      <c r="B32" s="165" t="s">
        <v>226</v>
      </c>
      <c r="C32" s="154"/>
      <c r="D32" s="154"/>
      <c r="E32" s="137"/>
    </row>
    <row r="33" spans="1:5" s="163" customFormat="1" ht="12" customHeight="1" thickBot="1">
      <c r="A33" s="117" t="s">
        <v>522</v>
      </c>
      <c r="B33" s="145" t="s">
        <v>227</v>
      </c>
      <c r="C33" s="156"/>
      <c r="D33" s="156"/>
      <c r="E33" s="139"/>
    </row>
    <row r="34" spans="1:5" s="163" customFormat="1" ht="12" customHeight="1" thickBot="1">
      <c r="A34" s="121" t="s">
        <v>9</v>
      </c>
      <c r="B34" s="122" t="s">
        <v>228</v>
      </c>
      <c r="C34" s="153">
        <f>SUM(C35:C44)</f>
        <v>0</v>
      </c>
      <c r="D34" s="153">
        <f>SUM(D35:D44)</f>
        <v>0</v>
      </c>
      <c r="E34" s="136">
        <f>SUM(E35:E44)</f>
        <v>0</v>
      </c>
    </row>
    <row r="35" spans="1:5" s="163" customFormat="1" ht="12" customHeight="1">
      <c r="A35" s="116" t="s">
        <v>54</v>
      </c>
      <c r="B35" s="164" t="s">
        <v>229</v>
      </c>
      <c r="C35" s="155"/>
      <c r="D35" s="155"/>
      <c r="E35" s="138"/>
    </row>
    <row r="36" spans="1:5" s="163" customFormat="1" ht="12" customHeight="1">
      <c r="A36" s="115" t="s">
        <v>55</v>
      </c>
      <c r="B36" s="165" t="s">
        <v>230</v>
      </c>
      <c r="C36" s="154"/>
      <c r="D36" s="154"/>
      <c r="E36" s="137"/>
    </row>
    <row r="37" spans="1:5" s="163" customFormat="1" ht="12" customHeight="1">
      <c r="A37" s="115" t="s">
        <v>56</v>
      </c>
      <c r="B37" s="165" t="s">
        <v>231</v>
      </c>
      <c r="C37" s="154"/>
      <c r="D37" s="154"/>
      <c r="E37" s="137"/>
    </row>
    <row r="38" spans="1:5" s="163" customFormat="1" ht="12" customHeight="1">
      <c r="A38" s="115" t="s">
        <v>100</v>
      </c>
      <c r="B38" s="165" t="s">
        <v>232</v>
      </c>
      <c r="C38" s="154"/>
      <c r="D38" s="154"/>
      <c r="E38" s="137"/>
    </row>
    <row r="39" spans="1:5" s="163" customFormat="1" ht="12" customHeight="1">
      <c r="A39" s="115" t="s">
        <v>101</v>
      </c>
      <c r="B39" s="165" t="s">
        <v>233</v>
      </c>
      <c r="C39" s="154"/>
      <c r="D39" s="154"/>
      <c r="E39" s="137"/>
    </row>
    <row r="40" spans="1:5" s="163" customFormat="1" ht="12" customHeight="1">
      <c r="A40" s="115" t="s">
        <v>102</v>
      </c>
      <c r="B40" s="165" t="s">
        <v>234</v>
      </c>
      <c r="C40" s="154"/>
      <c r="D40" s="154"/>
      <c r="E40" s="137"/>
    </row>
    <row r="41" spans="1:5" s="163" customFormat="1" ht="12" customHeight="1">
      <c r="A41" s="115" t="s">
        <v>103</v>
      </c>
      <c r="B41" s="165" t="s">
        <v>235</v>
      </c>
      <c r="C41" s="154"/>
      <c r="D41" s="154"/>
      <c r="E41" s="137"/>
    </row>
    <row r="42" spans="1:5" s="163" customFormat="1" ht="12" customHeight="1">
      <c r="A42" s="115" t="s">
        <v>104</v>
      </c>
      <c r="B42" s="165" t="s">
        <v>236</v>
      </c>
      <c r="C42" s="154"/>
      <c r="D42" s="154"/>
      <c r="E42" s="137"/>
    </row>
    <row r="43" spans="1:5" s="163" customFormat="1" ht="12" customHeight="1">
      <c r="A43" s="115" t="s">
        <v>237</v>
      </c>
      <c r="B43" s="165" t="s">
        <v>238</v>
      </c>
      <c r="C43" s="157"/>
      <c r="D43" s="157"/>
      <c r="E43" s="140"/>
    </row>
    <row r="44" spans="1:5" s="163" customFormat="1" ht="12" customHeight="1" thickBot="1">
      <c r="A44" s="117" t="s">
        <v>239</v>
      </c>
      <c r="B44" s="166" t="s">
        <v>240</v>
      </c>
      <c r="C44" s="158"/>
      <c r="D44" s="158"/>
      <c r="E44" s="141"/>
    </row>
    <row r="45" spans="1:5" s="163" customFormat="1" ht="12" customHeight="1" thickBot="1">
      <c r="A45" s="121" t="s">
        <v>10</v>
      </c>
      <c r="B45" s="122" t="s">
        <v>241</v>
      </c>
      <c r="C45" s="153">
        <f>SUM(C46:C50)</f>
        <v>0</v>
      </c>
      <c r="D45" s="153">
        <f>SUM(D46:D50)</f>
        <v>0</v>
      </c>
      <c r="E45" s="136">
        <f>SUM(E46:E50)</f>
        <v>0</v>
      </c>
    </row>
    <row r="46" spans="1:5" s="163" customFormat="1" ht="12" customHeight="1">
      <c r="A46" s="116" t="s">
        <v>57</v>
      </c>
      <c r="B46" s="164" t="s">
        <v>242</v>
      </c>
      <c r="C46" s="174"/>
      <c r="D46" s="174"/>
      <c r="E46" s="142"/>
    </row>
    <row r="47" spans="1:5" s="163" customFormat="1" ht="12" customHeight="1">
      <c r="A47" s="115" t="s">
        <v>58</v>
      </c>
      <c r="B47" s="165" t="s">
        <v>243</v>
      </c>
      <c r="C47" s="157"/>
      <c r="D47" s="157"/>
      <c r="E47" s="140"/>
    </row>
    <row r="48" spans="1:5" s="163" customFormat="1" ht="12" customHeight="1">
      <c r="A48" s="115" t="s">
        <v>244</v>
      </c>
      <c r="B48" s="165" t="s">
        <v>245</v>
      </c>
      <c r="C48" s="157"/>
      <c r="D48" s="157"/>
      <c r="E48" s="140"/>
    </row>
    <row r="49" spans="1:5" s="163" customFormat="1" ht="12" customHeight="1">
      <c r="A49" s="115" t="s">
        <v>246</v>
      </c>
      <c r="B49" s="165" t="s">
        <v>247</v>
      </c>
      <c r="C49" s="157"/>
      <c r="D49" s="157"/>
      <c r="E49" s="140"/>
    </row>
    <row r="50" spans="1:5" s="163" customFormat="1" ht="12" customHeight="1" thickBot="1">
      <c r="A50" s="117" t="s">
        <v>248</v>
      </c>
      <c r="B50" s="166" t="s">
        <v>249</v>
      </c>
      <c r="C50" s="158"/>
      <c r="D50" s="158"/>
      <c r="E50" s="141"/>
    </row>
    <row r="51" spans="1:5" s="163" customFormat="1" ht="17.25" customHeight="1" thickBot="1">
      <c r="A51" s="121" t="s">
        <v>105</v>
      </c>
      <c r="B51" s="122" t="s">
        <v>250</v>
      </c>
      <c r="C51" s="153">
        <f>SUM(C52:C54)</f>
        <v>0</v>
      </c>
      <c r="D51" s="153">
        <f>SUM(D52:D54)</f>
        <v>0</v>
      </c>
      <c r="E51" s="136">
        <f>SUM(E52:E54)</f>
        <v>0</v>
      </c>
    </row>
    <row r="52" spans="1:5" s="163" customFormat="1" ht="12" customHeight="1">
      <c r="A52" s="116" t="s">
        <v>59</v>
      </c>
      <c r="B52" s="164" t="s">
        <v>251</v>
      </c>
      <c r="C52" s="155"/>
      <c r="D52" s="155"/>
      <c r="E52" s="138"/>
    </row>
    <row r="53" spans="1:5" s="163" customFormat="1" ht="12" customHeight="1">
      <c r="A53" s="115" t="s">
        <v>60</v>
      </c>
      <c r="B53" s="165" t="s">
        <v>252</v>
      </c>
      <c r="C53" s="154"/>
      <c r="D53" s="154"/>
      <c r="E53" s="137"/>
    </row>
    <row r="54" spans="1:5" s="163" customFormat="1" ht="12" customHeight="1">
      <c r="A54" s="115" t="s">
        <v>253</v>
      </c>
      <c r="B54" s="165" t="s">
        <v>254</v>
      </c>
      <c r="C54" s="154"/>
      <c r="D54" s="154"/>
      <c r="E54" s="137"/>
    </row>
    <row r="55" spans="1:5" s="163" customFormat="1" ht="12" customHeight="1" thickBot="1">
      <c r="A55" s="117" t="s">
        <v>255</v>
      </c>
      <c r="B55" s="166" t="s">
        <v>256</v>
      </c>
      <c r="C55" s="156"/>
      <c r="D55" s="156"/>
      <c r="E55" s="139"/>
    </row>
    <row r="56" spans="1:5" s="163" customFormat="1" ht="12" customHeight="1" thickBot="1">
      <c r="A56" s="121" t="s">
        <v>12</v>
      </c>
      <c r="B56" s="143" t="s">
        <v>257</v>
      </c>
      <c r="C56" s="153">
        <f>SUM(C57:C59)</f>
        <v>0</v>
      </c>
      <c r="D56" s="153">
        <f>SUM(D57:D59)</f>
        <v>0</v>
      </c>
      <c r="E56" s="136">
        <f>SUM(E57:E59)</f>
        <v>0</v>
      </c>
    </row>
    <row r="57" spans="1:5" s="163" customFormat="1" ht="12" customHeight="1">
      <c r="A57" s="116" t="s">
        <v>106</v>
      </c>
      <c r="B57" s="164" t="s">
        <v>258</v>
      </c>
      <c r="C57" s="157"/>
      <c r="D57" s="157"/>
      <c r="E57" s="140"/>
    </row>
    <row r="58" spans="1:5" s="163" customFormat="1" ht="12" customHeight="1">
      <c r="A58" s="115" t="s">
        <v>107</v>
      </c>
      <c r="B58" s="165" t="s">
        <v>259</v>
      </c>
      <c r="C58" s="157"/>
      <c r="D58" s="157"/>
      <c r="E58" s="140"/>
    </row>
    <row r="59" spans="1:5" s="163" customFormat="1" ht="12" customHeight="1">
      <c r="A59" s="115" t="s">
        <v>124</v>
      </c>
      <c r="B59" s="165" t="s">
        <v>260</v>
      </c>
      <c r="C59" s="157"/>
      <c r="D59" s="157"/>
      <c r="E59" s="140"/>
    </row>
    <row r="60" spans="1:5" s="163" customFormat="1" ht="12" customHeight="1" thickBot="1">
      <c r="A60" s="117" t="s">
        <v>261</v>
      </c>
      <c r="B60" s="166" t="s">
        <v>262</v>
      </c>
      <c r="C60" s="157"/>
      <c r="D60" s="157"/>
      <c r="E60" s="140"/>
    </row>
    <row r="61" spans="1:5" s="163" customFormat="1" ht="12" customHeight="1" thickBot="1">
      <c r="A61" s="121" t="s">
        <v>13</v>
      </c>
      <c r="B61" s="122" t="s">
        <v>263</v>
      </c>
      <c r="C61" s="159">
        <f>+C6+C13+C20+C27+C34+C45+C51+C56</f>
        <v>34329229</v>
      </c>
      <c r="D61" s="159">
        <f>+D6+D13+D20+D27+D34+D45+D51+D56</f>
        <v>35675633</v>
      </c>
      <c r="E61" s="172">
        <f>+E6+E13+E20+E27+E34+E45+E51+E56</f>
        <v>35033455</v>
      </c>
    </row>
    <row r="62" spans="1:5" s="163" customFormat="1" ht="12" customHeight="1" thickBot="1">
      <c r="A62" s="175" t="s">
        <v>264</v>
      </c>
      <c r="B62" s="143" t="s">
        <v>265</v>
      </c>
      <c r="C62" s="153">
        <f>+C63+C64+C65</f>
        <v>0</v>
      </c>
      <c r="D62" s="153">
        <f>+D63+D64+D65</f>
        <v>0</v>
      </c>
      <c r="E62" s="136">
        <f>+E63+E64+E65</f>
        <v>0</v>
      </c>
    </row>
    <row r="63" spans="1:5" s="163" customFormat="1" ht="12" customHeight="1">
      <c r="A63" s="116" t="s">
        <v>266</v>
      </c>
      <c r="B63" s="164" t="s">
        <v>267</v>
      </c>
      <c r="C63" s="157"/>
      <c r="D63" s="157"/>
      <c r="E63" s="140"/>
    </row>
    <row r="64" spans="1:5" s="163" customFormat="1" ht="12" customHeight="1">
      <c r="A64" s="115" t="s">
        <v>268</v>
      </c>
      <c r="B64" s="165" t="s">
        <v>269</v>
      </c>
      <c r="C64" s="157"/>
      <c r="D64" s="157"/>
      <c r="E64" s="140"/>
    </row>
    <row r="65" spans="1:5" s="163" customFormat="1" ht="12" customHeight="1" thickBot="1">
      <c r="A65" s="117" t="s">
        <v>270</v>
      </c>
      <c r="B65" s="101" t="s">
        <v>311</v>
      </c>
      <c r="C65" s="157"/>
      <c r="D65" s="157"/>
      <c r="E65" s="140"/>
    </row>
    <row r="66" spans="1:5" s="163" customFormat="1" ht="12" customHeight="1" thickBot="1">
      <c r="A66" s="175" t="s">
        <v>271</v>
      </c>
      <c r="B66" s="143" t="s">
        <v>272</v>
      </c>
      <c r="C66" s="153">
        <f>+C67+C68+C69+C70</f>
        <v>0</v>
      </c>
      <c r="D66" s="153">
        <f>+D67+D68+D69+D70</f>
        <v>0</v>
      </c>
      <c r="E66" s="136">
        <f>+E67+E68+E69+E70</f>
        <v>0</v>
      </c>
    </row>
    <row r="67" spans="1:5" s="163" customFormat="1" ht="13.5" customHeight="1">
      <c r="A67" s="116" t="s">
        <v>83</v>
      </c>
      <c r="B67" s="307" t="s">
        <v>273</v>
      </c>
      <c r="C67" s="157"/>
      <c r="D67" s="157"/>
      <c r="E67" s="140"/>
    </row>
    <row r="68" spans="1:5" s="163" customFormat="1" ht="12" customHeight="1">
      <c r="A68" s="115" t="s">
        <v>84</v>
      </c>
      <c r="B68" s="307" t="s">
        <v>533</v>
      </c>
      <c r="C68" s="157"/>
      <c r="D68" s="157"/>
      <c r="E68" s="140"/>
    </row>
    <row r="69" spans="1:5" s="163" customFormat="1" ht="12" customHeight="1">
      <c r="A69" s="115" t="s">
        <v>274</v>
      </c>
      <c r="B69" s="307" t="s">
        <v>275</v>
      </c>
      <c r="C69" s="157"/>
      <c r="D69" s="157"/>
      <c r="E69" s="140"/>
    </row>
    <row r="70" spans="1:5" s="163" customFormat="1" ht="12" customHeight="1" thickBot="1">
      <c r="A70" s="117" t="s">
        <v>276</v>
      </c>
      <c r="B70" s="308" t="s">
        <v>534</v>
      </c>
      <c r="C70" s="157"/>
      <c r="D70" s="157"/>
      <c r="E70" s="140"/>
    </row>
    <row r="71" spans="1:5" s="163" customFormat="1" ht="12" customHeight="1" thickBot="1">
      <c r="A71" s="175" t="s">
        <v>277</v>
      </c>
      <c r="B71" s="143" t="s">
        <v>278</v>
      </c>
      <c r="C71" s="153">
        <f>+C72+C73</f>
        <v>0</v>
      </c>
      <c r="D71" s="153">
        <f>+D72+D73</f>
        <v>0</v>
      </c>
      <c r="E71" s="136">
        <f>+E72+E73</f>
        <v>0</v>
      </c>
    </row>
    <row r="72" spans="1:5" s="163" customFormat="1" ht="12" customHeight="1">
      <c r="A72" s="116" t="s">
        <v>279</v>
      </c>
      <c r="B72" s="164" t="s">
        <v>280</v>
      </c>
      <c r="C72" s="157"/>
      <c r="D72" s="157"/>
      <c r="E72" s="140"/>
    </row>
    <row r="73" spans="1:5" s="163" customFormat="1" ht="12" customHeight="1" thickBot="1">
      <c r="A73" s="117" t="s">
        <v>281</v>
      </c>
      <c r="B73" s="166" t="s">
        <v>282</v>
      </c>
      <c r="C73" s="157"/>
      <c r="D73" s="157"/>
      <c r="E73" s="140"/>
    </row>
    <row r="74" spans="1:5" s="163" customFormat="1" ht="12" customHeight="1" thickBot="1">
      <c r="A74" s="175" t="s">
        <v>283</v>
      </c>
      <c r="B74" s="143" t="s">
        <v>284</v>
      </c>
      <c r="C74" s="153">
        <f>+C75+C76+C77</f>
        <v>0</v>
      </c>
      <c r="D74" s="153">
        <f>+D75+D76+D77</f>
        <v>0</v>
      </c>
      <c r="E74" s="136">
        <f>+E75+E76+E77</f>
        <v>0</v>
      </c>
    </row>
    <row r="75" spans="1:5" s="163" customFormat="1" ht="12" customHeight="1">
      <c r="A75" s="116" t="s">
        <v>285</v>
      </c>
      <c r="B75" s="164" t="s">
        <v>286</v>
      </c>
      <c r="C75" s="157"/>
      <c r="D75" s="157"/>
      <c r="E75" s="140"/>
    </row>
    <row r="76" spans="1:5" s="163" customFormat="1" ht="12" customHeight="1">
      <c r="A76" s="115" t="s">
        <v>287</v>
      </c>
      <c r="B76" s="165" t="s">
        <v>288</v>
      </c>
      <c r="C76" s="157"/>
      <c r="D76" s="157"/>
      <c r="E76" s="140"/>
    </row>
    <row r="77" spans="1:5" s="163" customFormat="1" ht="12" customHeight="1" thickBot="1">
      <c r="A77" s="117" t="s">
        <v>289</v>
      </c>
      <c r="B77" s="309" t="s">
        <v>535</v>
      </c>
      <c r="C77" s="157"/>
      <c r="D77" s="157"/>
      <c r="E77" s="140"/>
    </row>
    <row r="78" spans="1:5" s="163" customFormat="1" ht="12" customHeight="1" thickBot="1">
      <c r="A78" s="175" t="s">
        <v>290</v>
      </c>
      <c r="B78" s="143" t="s">
        <v>291</v>
      </c>
      <c r="C78" s="153">
        <f>+C79+C80+C81+C82</f>
        <v>0</v>
      </c>
      <c r="D78" s="153">
        <f>+D79+D80+D81+D82</f>
        <v>0</v>
      </c>
      <c r="E78" s="136">
        <f>+E79+E80+E81+E82</f>
        <v>0</v>
      </c>
    </row>
    <row r="79" spans="1:5" s="163" customFormat="1" ht="12" customHeight="1">
      <c r="A79" s="167" t="s">
        <v>292</v>
      </c>
      <c r="B79" s="164" t="s">
        <v>293</v>
      </c>
      <c r="C79" s="157"/>
      <c r="D79" s="157"/>
      <c r="E79" s="140"/>
    </row>
    <row r="80" spans="1:5" s="163" customFormat="1" ht="12" customHeight="1">
      <c r="A80" s="168" t="s">
        <v>294</v>
      </c>
      <c r="B80" s="165" t="s">
        <v>295</v>
      </c>
      <c r="C80" s="157"/>
      <c r="D80" s="157"/>
      <c r="E80" s="140"/>
    </row>
    <row r="81" spans="1:5" s="163" customFormat="1" ht="12" customHeight="1">
      <c r="A81" s="168" t="s">
        <v>296</v>
      </c>
      <c r="B81" s="165" t="s">
        <v>297</v>
      </c>
      <c r="C81" s="157"/>
      <c r="D81" s="157"/>
      <c r="E81" s="140"/>
    </row>
    <row r="82" spans="1:5" s="163" customFormat="1" ht="12" customHeight="1" thickBot="1">
      <c r="A82" s="176" t="s">
        <v>298</v>
      </c>
      <c r="B82" s="145" t="s">
        <v>299</v>
      </c>
      <c r="C82" s="157"/>
      <c r="D82" s="157"/>
      <c r="E82" s="140"/>
    </row>
    <row r="83" spans="1:5" s="163" customFormat="1" ht="12" customHeight="1" thickBot="1">
      <c r="A83" s="175" t="s">
        <v>300</v>
      </c>
      <c r="B83" s="143" t="s">
        <v>301</v>
      </c>
      <c r="C83" s="178"/>
      <c r="D83" s="178"/>
      <c r="E83" s="179"/>
    </row>
    <row r="84" spans="1:5" s="163" customFormat="1" ht="12" customHeight="1" thickBot="1">
      <c r="A84" s="175" t="s">
        <v>302</v>
      </c>
      <c r="B84" s="99" t="s">
        <v>303</v>
      </c>
      <c r="C84" s="159">
        <f>+C62+C66+C71+C74+C78+C83</f>
        <v>0</v>
      </c>
      <c r="D84" s="159">
        <f>+D62+D66+D71+D74+D78+D83</f>
        <v>0</v>
      </c>
      <c r="E84" s="172">
        <f>+E62+E66+E71+E74+E78+E83</f>
        <v>0</v>
      </c>
    </row>
    <row r="85" spans="1:5" s="163" customFormat="1" ht="12" customHeight="1" thickBot="1">
      <c r="A85" s="177" t="s">
        <v>304</v>
      </c>
      <c r="B85" s="102" t="s">
        <v>305</v>
      </c>
      <c r="C85" s="159">
        <f>+C61+C84</f>
        <v>34329229</v>
      </c>
      <c r="D85" s="159">
        <f>+D61+D84</f>
        <v>35675633</v>
      </c>
      <c r="E85" s="172">
        <f>+E61+E84</f>
        <v>35033455</v>
      </c>
    </row>
    <row r="86" spans="1:5" s="163" customFormat="1" ht="12" customHeight="1">
      <c r="A86" s="97"/>
      <c r="B86" s="97"/>
      <c r="C86" s="98"/>
      <c r="D86" s="98"/>
      <c r="E86" s="98"/>
    </row>
    <row r="87" spans="1:5" ht="16.5" customHeight="1">
      <c r="A87" s="316" t="s">
        <v>34</v>
      </c>
      <c r="B87" s="316"/>
      <c r="C87" s="316"/>
      <c r="D87" s="316"/>
      <c r="E87" s="316"/>
    </row>
    <row r="88" spans="1:5" s="169" customFormat="1" ht="16.5" customHeight="1" thickBot="1">
      <c r="A88" s="29" t="s">
        <v>87</v>
      </c>
      <c r="B88" s="29"/>
      <c r="C88" s="130"/>
      <c r="D88" s="130"/>
      <c r="E88" s="130" t="str">
        <f>E2</f>
        <v>Forintban!</v>
      </c>
    </row>
    <row r="89" spans="1:5" s="169" customFormat="1" ht="16.5" customHeight="1">
      <c r="A89" s="317" t="s">
        <v>49</v>
      </c>
      <c r="B89" s="319" t="s">
        <v>142</v>
      </c>
      <c r="C89" s="321" t="str">
        <f>+C3</f>
        <v>2017. évi</v>
      </c>
      <c r="D89" s="321"/>
      <c r="E89" s="322"/>
    </row>
    <row r="90" spans="1:5" ht="38.1" customHeight="1" thickBot="1">
      <c r="A90" s="318"/>
      <c r="B90" s="320"/>
      <c r="C90" s="30" t="s">
        <v>143</v>
      </c>
      <c r="D90" s="30" t="s">
        <v>144</v>
      </c>
      <c r="E90" s="31" t="s">
        <v>145</v>
      </c>
    </row>
    <row r="91" spans="1:5" s="162" customFormat="1" ht="12" customHeight="1" thickBot="1">
      <c r="A91" s="126" t="s">
        <v>306</v>
      </c>
      <c r="B91" s="127" t="s">
        <v>307</v>
      </c>
      <c r="C91" s="127" t="s">
        <v>308</v>
      </c>
      <c r="D91" s="127" t="s">
        <v>309</v>
      </c>
      <c r="E91" s="128" t="s">
        <v>310</v>
      </c>
    </row>
    <row r="92" spans="1:5" ht="12" customHeight="1" thickBot="1">
      <c r="A92" s="123" t="s">
        <v>5</v>
      </c>
      <c r="B92" s="125" t="s">
        <v>312</v>
      </c>
      <c r="C92" s="152">
        <f>SUM(C93:C97)</f>
        <v>28500000</v>
      </c>
      <c r="D92" s="152">
        <f>SUM(D93:D97)</f>
        <v>28500000</v>
      </c>
      <c r="E92" s="107">
        <f>SUM(E93:E97)</f>
        <v>26141585</v>
      </c>
    </row>
    <row r="93" spans="1:5" ht="12" customHeight="1">
      <c r="A93" s="118" t="s">
        <v>61</v>
      </c>
      <c r="B93" s="111" t="s">
        <v>35</v>
      </c>
      <c r="C93" s="36">
        <v>22000000</v>
      </c>
      <c r="D93" s="36">
        <v>22000000</v>
      </c>
      <c r="E93" s="106">
        <v>20355250</v>
      </c>
    </row>
    <row r="94" spans="1:5" ht="12" customHeight="1">
      <c r="A94" s="115" t="s">
        <v>62</v>
      </c>
      <c r="B94" s="109" t="s">
        <v>108</v>
      </c>
      <c r="C94" s="154">
        <v>3000000</v>
      </c>
      <c r="D94" s="154">
        <v>3000000</v>
      </c>
      <c r="E94" s="137">
        <v>2375248</v>
      </c>
    </row>
    <row r="95" spans="1:5" ht="12" customHeight="1">
      <c r="A95" s="115" t="s">
        <v>63</v>
      </c>
      <c r="B95" s="109" t="s">
        <v>81</v>
      </c>
      <c r="C95" s="156">
        <v>3500000</v>
      </c>
      <c r="D95" s="156">
        <v>3500000</v>
      </c>
      <c r="E95" s="139">
        <v>3411087</v>
      </c>
    </row>
    <row r="96" spans="1:5" ht="12" customHeight="1">
      <c r="A96" s="115" t="s">
        <v>64</v>
      </c>
      <c r="B96" s="112" t="s">
        <v>109</v>
      </c>
      <c r="C96" s="156"/>
      <c r="D96" s="156"/>
      <c r="E96" s="139"/>
    </row>
    <row r="97" spans="1:5" ht="12" customHeight="1">
      <c r="A97" s="115" t="s">
        <v>72</v>
      </c>
      <c r="B97" s="120" t="s">
        <v>110</v>
      </c>
      <c r="C97" s="156"/>
      <c r="D97" s="156"/>
      <c r="E97" s="139"/>
    </row>
    <row r="98" spans="1:5" ht="12" customHeight="1">
      <c r="A98" s="115" t="s">
        <v>65</v>
      </c>
      <c r="B98" s="109" t="s">
        <v>313</v>
      </c>
      <c r="C98" s="156"/>
      <c r="D98" s="156"/>
      <c r="E98" s="139"/>
    </row>
    <row r="99" spans="1:5" ht="12" customHeight="1">
      <c r="A99" s="115" t="s">
        <v>66</v>
      </c>
      <c r="B99" s="132" t="s">
        <v>314</v>
      </c>
      <c r="C99" s="156"/>
      <c r="D99" s="156"/>
      <c r="E99" s="139"/>
    </row>
    <row r="100" spans="1:5" ht="12" customHeight="1">
      <c r="A100" s="115" t="s">
        <v>73</v>
      </c>
      <c r="B100" s="133" t="s">
        <v>315</v>
      </c>
      <c r="C100" s="156"/>
      <c r="D100" s="156"/>
      <c r="E100" s="139"/>
    </row>
    <row r="101" spans="1:5" ht="12" customHeight="1">
      <c r="A101" s="115" t="s">
        <v>74</v>
      </c>
      <c r="B101" s="133" t="s">
        <v>316</v>
      </c>
      <c r="C101" s="156"/>
      <c r="D101" s="156"/>
      <c r="E101" s="139"/>
    </row>
    <row r="102" spans="1:5" ht="12" customHeight="1">
      <c r="A102" s="115" t="s">
        <v>75</v>
      </c>
      <c r="B102" s="132" t="s">
        <v>317</v>
      </c>
      <c r="C102" s="156"/>
      <c r="D102" s="156"/>
      <c r="E102" s="139"/>
    </row>
    <row r="103" spans="1:5" ht="12" customHeight="1">
      <c r="A103" s="115" t="s">
        <v>76</v>
      </c>
      <c r="B103" s="132" t="s">
        <v>318</v>
      </c>
      <c r="C103" s="156"/>
      <c r="D103" s="156"/>
      <c r="E103" s="139"/>
    </row>
    <row r="104" spans="1:5" ht="12" customHeight="1">
      <c r="A104" s="115" t="s">
        <v>78</v>
      </c>
      <c r="B104" s="133" t="s">
        <v>319</v>
      </c>
      <c r="C104" s="156"/>
      <c r="D104" s="156"/>
      <c r="E104" s="139"/>
    </row>
    <row r="105" spans="1:5" ht="12" customHeight="1">
      <c r="A105" s="114" t="s">
        <v>111</v>
      </c>
      <c r="B105" s="134" t="s">
        <v>320</v>
      </c>
      <c r="C105" s="156"/>
      <c r="D105" s="156"/>
      <c r="E105" s="139"/>
    </row>
    <row r="106" spans="1:5" ht="12" customHeight="1">
      <c r="A106" s="115" t="s">
        <v>321</v>
      </c>
      <c r="B106" s="134" t="s">
        <v>322</v>
      </c>
      <c r="C106" s="156"/>
      <c r="D106" s="156"/>
      <c r="E106" s="139"/>
    </row>
    <row r="107" spans="1:5" ht="12" customHeight="1" thickBot="1">
      <c r="A107" s="119" t="s">
        <v>323</v>
      </c>
      <c r="B107" s="135" t="s">
        <v>324</v>
      </c>
      <c r="C107" s="37"/>
      <c r="D107" s="37"/>
      <c r="E107" s="100"/>
    </row>
    <row r="108" spans="1:5" ht="12" customHeight="1" thickBot="1">
      <c r="A108" s="121" t="s">
        <v>6</v>
      </c>
      <c r="B108" s="124" t="s">
        <v>325</v>
      </c>
      <c r="C108" s="153">
        <f>+C109+C111+C113</f>
        <v>0</v>
      </c>
      <c r="D108" s="153">
        <f>+D109+D111+D113</f>
        <v>6400000</v>
      </c>
      <c r="E108" s="136">
        <f>+E109+E111+E113</f>
        <v>6361145</v>
      </c>
    </row>
    <row r="109" spans="1:5" ht="12" customHeight="1">
      <c r="A109" s="116" t="s">
        <v>67</v>
      </c>
      <c r="B109" s="109" t="s">
        <v>123</v>
      </c>
      <c r="C109" s="155">
        <v>0</v>
      </c>
      <c r="D109" s="155">
        <v>5300000</v>
      </c>
      <c r="E109" s="138">
        <v>5275390</v>
      </c>
    </row>
    <row r="110" spans="1:5" ht="12" customHeight="1">
      <c r="A110" s="116" t="s">
        <v>68</v>
      </c>
      <c r="B110" s="113" t="s">
        <v>326</v>
      </c>
      <c r="C110" s="155"/>
      <c r="D110" s="155"/>
      <c r="E110" s="138"/>
    </row>
    <row r="111" spans="1:5">
      <c r="A111" s="116" t="s">
        <v>69</v>
      </c>
      <c r="B111" s="113" t="s">
        <v>112</v>
      </c>
      <c r="C111" s="154">
        <v>0</v>
      </c>
      <c r="D111" s="154">
        <v>1100000</v>
      </c>
      <c r="E111" s="137">
        <v>1085755</v>
      </c>
    </row>
    <row r="112" spans="1:5" ht="12" customHeight="1">
      <c r="A112" s="116" t="s">
        <v>70</v>
      </c>
      <c r="B112" s="113" t="s">
        <v>327</v>
      </c>
      <c r="C112" s="154"/>
      <c r="D112" s="154"/>
      <c r="E112" s="137"/>
    </row>
    <row r="113" spans="1:5" ht="12" customHeight="1">
      <c r="A113" s="116" t="s">
        <v>71</v>
      </c>
      <c r="B113" s="145" t="s">
        <v>125</v>
      </c>
      <c r="C113" s="154"/>
      <c r="D113" s="154"/>
      <c r="E113" s="137"/>
    </row>
    <row r="114" spans="1:5" ht="21.75" customHeight="1">
      <c r="A114" s="116" t="s">
        <v>77</v>
      </c>
      <c r="B114" s="144" t="s">
        <v>328</v>
      </c>
      <c r="C114" s="154"/>
      <c r="D114" s="154"/>
      <c r="E114" s="137"/>
    </row>
    <row r="115" spans="1:5" ht="24" customHeight="1">
      <c r="A115" s="116" t="s">
        <v>79</v>
      </c>
      <c r="B115" s="160" t="s">
        <v>329</v>
      </c>
      <c r="C115" s="154"/>
      <c r="D115" s="154"/>
      <c r="E115" s="137"/>
    </row>
    <row r="116" spans="1:5" ht="12" customHeight="1">
      <c r="A116" s="116" t="s">
        <v>113</v>
      </c>
      <c r="B116" s="133" t="s">
        <v>316</v>
      </c>
      <c r="C116" s="154"/>
      <c r="D116" s="154"/>
      <c r="E116" s="137"/>
    </row>
    <row r="117" spans="1:5" ht="12" customHeight="1">
      <c r="A117" s="116" t="s">
        <v>114</v>
      </c>
      <c r="B117" s="133" t="s">
        <v>330</v>
      </c>
      <c r="C117" s="154"/>
      <c r="D117" s="154"/>
      <c r="E117" s="137"/>
    </row>
    <row r="118" spans="1:5" ht="12" customHeight="1">
      <c r="A118" s="116" t="s">
        <v>115</v>
      </c>
      <c r="B118" s="133" t="s">
        <v>331</v>
      </c>
      <c r="C118" s="154"/>
      <c r="D118" s="154"/>
      <c r="E118" s="137"/>
    </row>
    <row r="119" spans="1:5" s="180" customFormat="1" ht="12" customHeight="1">
      <c r="A119" s="116" t="s">
        <v>332</v>
      </c>
      <c r="B119" s="133" t="s">
        <v>319</v>
      </c>
      <c r="C119" s="154"/>
      <c r="D119" s="154"/>
      <c r="E119" s="137"/>
    </row>
    <row r="120" spans="1:5" ht="12" customHeight="1">
      <c r="A120" s="116" t="s">
        <v>333</v>
      </c>
      <c r="B120" s="133" t="s">
        <v>334</v>
      </c>
      <c r="C120" s="154"/>
      <c r="D120" s="154"/>
      <c r="E120" s="137"/>
    </row>
    <row r="121" spans="1:5" ht="12" customHeight="1" thickBot="1">
      <c r="A121" s="114" t="s">
        <v>335</v>
      </c>
      <c r="B121" s="133" t="s">
        <v>336</v>
      </c>
      <c r="C121" s="156"/>
      <c r="D121" s="156"/>
      <c r="E121" s="139"/>
    </row>
    <row r="122" spans="1:5" ht="12" customHeight="1" thickBot="1">
      <c r="A122" s="121" t="s">
        <v>7</v>
      </c>
      <c r="B122" s="129" t="s">
        <v>337</v>
      </c>
      <c r="C122" s="153">
        <f>+C123+C124</f>
        <v>0</v>
      </c>
      <c r="D122" s="153">
        <f>+D123+D124</f>
        <v>0</v>
      </c>
      <c r="E122" s="136">
        <f>+E123+E124</f>
        <v>0</v>
      </c>
    </row>
    <row r="123" spans="1:5" ht="12" customHeight="1">
      <c r="A123" s="116" t="s">
        <v>50</v>
      </c>
      <c r="B123" s="110" t="s">
        <v>40</v>
      </c>
      <c r="C123" s="155"/>
      <c r="D123" s="155"/>
      <c r="E123" s="138"/>
    </row>
    <row r="124" spans="1:5" ht="12" customHeight="1" thickBot="1">
      <c r="A124" s="117" t="s">
        <v>51</v>
      </c>
      <c r="B124" s="113" t="s">
        <v>41</v>
      </c>
      <c r="C124" s="156"/>
      <c r="D124" s="156"/>
      <c r="E124" s="139"/>
    </row>
    <row r="125" spans="1:5" ht="12" customHeight="1" thickBot="1">
      <c r="A125" s="121" t="s">
        <v>8</v>
      </c>
      <c r="B125" s="129" t="s">
        <v>338</v>
      </c>
      <c r="C125" s="153">
        <f>+C92+C108+C122</f>
        <v>28500000</v>
      </c>
      <c r="D125" s="153">
        <f>+D92+D108+D122</f>
        <v>34900000</v>
      </c>
      <c r="E125" s="136">
        <f>+E92+E108+E122</f>
        <v>32502730</v>
      </c>
    </row>
    <row r="126" spans="1:5" ht="12" customHeight="1" thickBot="1">
      <c r="A126" s="121" t="s">
        <v>9</v>
      </c>
      <c r="B126" s="129" t="s">
        <v>339</v>
      </c>
      <c r="C126" s="153">
        <f>+C127+C128+C129</f>
        <v>0</v>
      </c>
      <c r="D126" s="153">
        <f>+D127+D128+D129</f>
        <v>0</v>
      </c>
      <c r="E126" s="136">
        <f>+E127+E128+E129</f>
        <v>0</v>
      </c>
    </row>
    <row r="127" spans="1:5" ht="12" customHeight="1">
      <c r="A127" s="116" t="s">
        <v>54</v>
      </c>
      <c r="B127" s="110" t="s">
        <v>340</v>
      </c>
      <c r="C127" s="154"/>
      <c r="D127" s="154"/>
      <c r="E127" s="137"/>
    </row>
    <row r="128" spans="1:5" ht="12" customHeight="1">
      <c r="A128" s="116" t="s">
        <v>55</v>
      </c>
      <c r="B128" s="110" t="s">
        <v>341</v>
      </c>
      <c r="C128" s="154"/>
      <c r="D128" s="154"/>
      <c r="E128" s="137"/>
    </row>
    <row r="129" spans="1:9" ht="12" customHeight="1" thickBot="1">
      <c r="A129" s="114" t="s">
        <v>56</v>
      </c>
      <c r="B129" s="108" t="s">
        <v>342</v>
      </c>
      <c r="C129" s="154"/>
      <c r="D129" s="154"/>
      <c r="E129" s="137"/>
    </row>
    <row r="130" spans="1:9" ht="12" customHeight="1" thickBot="1">
      <c r="A130" s="121" t="s">
        <v>10</v>
      </c>
      <c r="B130" s="129" t="s">
        <v>343</v>
      </c>
      <c r="C130" s="153">
        <f>+C131+C132+C134+C133</f>
        <v>0</v>
      </c>
      <c r="D130" s="153">
        <f>+D131+D132+D134+D133</f>
        <v>0</v>
      </c>
      <c r="E130" s="136">
        <f>+E131+E132+E134+E133</f>
        <v>0</v>
      </c>
    </row>
    <row r="131" spans="1:9" ht="12" customHeight="1">
      <c r="A131" s="116" t="s">
        <v>57</v>
      </c>
      <c r="B131" s="110" t="s">
        <v>344</v>
      </c>
      <c r="C131" s="154"/>
      <c r="D131" s="154"/>
      <c r="E131" s="137"/>
    </row>
    <row r="132" spans="1:9" ht="12" customHeight="1">
      <c r="A132" s="116" t="s">
        <v>58</v>
      </c>
      <c r="B132" s="110" t="s">
        <v>345</v>
      </c>
      <c r="C132" s="154"/>
      <c r="D132" s="154"/>
      <c r="E132" s="137"/>
    </row>
    <row r="133" spans="1:9" ht="12" customHeight="1">
      <c r="A133" s="116" t="s">
        <v>244</v>
      </c>
      <c r="B133" s="110" t="s">
        <v>346</v>
      </c>
      <c r="C133" s="154"/>
      <c r="D133" s="154"/>
      <c r="E133" s="137"/>
    </row>
    <row r="134" spans="1:9" ht="12" customHeight="1" thickBot="1">
      <c r="A134" s="114" t="s">
        <v>246</v>
      </c>
      <c r="B134" s="108" t="s">
        <v>347</v>
      </c>
      <c r="C134" s="154"/>
      <c r="D134" s="154"/>
      <c r="E134" s="137"/>
    </row>
    <row r="135" spans="1:9" ht="12" customHeight="1" thickBot="1">
      <c r="A135" s="121" t="s">
        <v>11</v>
      </c>
      <c r="B135" s="129" t="s">
        <v>348</v>
      </c>
      <c r="C135" s="159">
        <f>+C136+C137+C138+C139</f>
        <v>0</v>
      </c>
      <c r="D135" s="159">
        <f>+D136+D137+D138+D139</f>
        <v>0</v>
      </c>
      <c r="E135" s="172">
        <f>+E136+E137+E138+E139</f>
        <v>0</v>
      </c>
    </row>
    <row r="136" spans="1:9" ht="12" customHeight="1">
      <c r="A136" s="116" t="s">
        <v>59</v>
      </c>
      <c r="B136" s="110" t="s">
        <v>349</v>
      </c>
      <c r="C136" s="154"/>
      <c r="D136" s="154"/>
      <c r="E136" s="137"/>
    </row>
    <row r="137" spans="1:9" ht="12" customHeight="1">
      <c r="A137" s="116" t="s">
        <v>60</v>
      </c>
      <c r="B137" s="110" t="s">
        <v>350</v>
      </c>
      <c r="C137" s="154"/>
      <c r="D137" s="154"/>
      <c r="E137" s="137"/>
    </row>
    <row r="138" spans="1:9" ht="12" customHeight="1">
      <c r="A138" s="116" t="s">
        <v>253</v>
      </c>
      <c r="B138" s="110" t="s">
        <v>351</v>
      </c>
      <c r="C138" s="154"/>
      <c r="D138" s="154"/>
      <c r="E138" s="137"/>
    </row>
    <row r="139" spans="1:9" ht="12" customHeight="1" thickBot="1">
      <c r="A139" s="114" t="s">
        <v>255</v>
      </c>
      <c r="B139" s="108" t="s">
        <v>352</v>
      </c>
      <c r="C139" s="154"/>
      <c r="D139" s="154"/>
      <c r="E139" s="137"/>
    </row>
    <row r="140" spans="1:9" ht="15" customHeight="1" thickBot="1">
      <c r="A140" s="121" t="s">
        <v>12</v>
      </c>
      <c r="B140" s="129" t="s">
        <v>353</v>
      </c>
      <c r="C140" s="38">
        <f>+C141+C142+C143+C144</f>
        <v>0</v>
      </c>
      <c r="D140" s="38">
        <f>+D141+D142+D143+D144</f>
        <v>0</v>
      </c>
      <c r="E140" s="105">
        <f>+E141+E142+E143+E144</f>
        <v>0</v>
      </c>
      <c r="F140" s="170"/>
      <c r="G140" s="171"/>
      <c r="H140" s="171"/>
      <c r="I140" s="171"/>
    </row>
    <row r="141" spans="1:9" s="163" customFormat="1" ht="12.95" customHeight="1">
      <c r="A141" s="116" t="s">
        <v>106</v>
      </c>
      <c r="B141" s="110" t="s">
        <v>354</v>
      </c>
      <c r="C141" s="154"/>
      <c r="D141" s="154"/>
      <c r="E141" s="137"/>
    </row>
    <row r="142" spans="1:9" ht="12.75" customHeight="1">
      <c r="A142" s="116" t="s">
        <v>107</v>
      </c>
      <c r="B142" s="110" t="s">
        <v>355</v>
      </c>
      <c r="C142" s="154"/>
      <c r="D142" s="154"/>
      <c r="E142" s="137"/>
    </row>
    <row r="143" spans="1:9" ht="12.75" customHeight="1">
      <c r="A143" s="116" t="s">
        <v>124</v>
      </c>
      <c r="B143" s="110" t="s">
        <v>356</v>
      </c>
      <c r="C143" s="154"/>
      <c r="D143" s="154"/>
      <c r="E143" s="137"/>
    </row>
    <row r="144" spans="1:9" ht="12.75" customHeight="1" thickBot="1">
      <c r="A144" s="116" t="s">
        <v>261</v>
      </c>
      <c r="B144" s="110" t="s">
        <v>357</v>
      </c>
      <c r="C144" s="154"/>
      <c r="D144" s="154"/>
      <c r="E144" s="137"/>
    </row>
    <row r="145" spans="1:5" ht="16.5" thickBot="1">
      <c r="A145" s="121" t="s">
        <v>13</v>
      </c>
      <c r="B145" s="129" t="s">
        <v>358</v>
      </c>
      <c r="C145" s="103">
        <f>+C126+C130+C135+C140</f>
        <v>0</v>
      </c>
      <c r="D145" s="103">
        <f>+D126+D130+D135+D140</f>
        <v>0</v>
      </c>
      <c r="E145" s="104">
        <f>+E126+E130+E135+E140</f>
        <v>0</v>
      </c>
    </row>
    <row r="146" spans="1:5" ht="16.5" thickBot="1">
      <c r="A146" s="146" t="s">
        <v>14</v>
      </c>
      <c r="B146" s="149" t="s">
        <v>359</v>
      </c>
      <c r="C146" s="103">
        <f>+C125+C145</f>
        <v>28500000</v>
      </c>
      <c r="D146" s="103">
        <f>+D125+D145</f>
        <v>34900000</v>
      </c>
      <c r="E146" s="104">
        <f>+E125+E145</f>
        <v>32502730</v>
      </c>
    </row>
    <row r="148" spans="1:5" ht="18.75" customHeight="1">
      <c r="A148" s="323" t="s">
        <v>360</v>
      </c>
      <c r="B148" s="323"/>
      <c r="C148" s="323"/>
      <c r="D148" s="323"/>
      <c r="E148" s="323"/>
    </row>
    <row r="149" spans="1:5" ht="13.5" customHeight="1" thickBot="1">
      <c r="A149" s="131" t="s">
        <v>88</v>
      </c>
      <c r="B149" s="131"/>
      <c r="C149" s="161"/>
      <c r="E149" s="148" t="str">
        <f>E88</f>
        <v>Forintban!</v>
      </c>
    </row>
    <row r="150" spans="1:5" ht="21.75" thickBot="1">
      <c r="A150" s="121">
        <v>1</v>
      </c>
      <c r="B150" s="124" t="s">
        <v>361</v>
      </c>
      <c r="C150" s="147">
        <f>+C61-C125</f>
        <v>5829229</v>
      </c>
      <c r="D150" s="147">
        <f>+D61-D125</f>
        <v>775633</v>
      </c>
      <c r="E150" s="147">
        <f>+E61-E125</f>
        <v>2530725</v>
      </c>
    </row>
    <row r="151" spans="1:5" ht="21.75" thickBot="1">
      <c r="A151" s="121" t="s">
        <v>6</v>
      </c>
      <c r="B151" s="124" t="s">
        <v>362</v>
      </c>
      <c r="C151" s="147">
        <f>+C84-C145</f>
        <v>0</v>
      </c>
      <c r="D151" s="147">
        <f>+D84-D145</f>
        <v>0</v>
      </c>
      <c r="E151" s="147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150" customFormat="1" ht="12.75" customHeight="1">
      <c r="C161" s="151"/>
      <c r="D161" s="151"/>
      <c r="E161" s="15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Galvács Község Önkormányzat
2017. ÉVI ZÁRSZÁMADÁS
ÖNKÉNT VÁLLALT FELADATAINAK MÉRLEGE
&amp;R&amp;"Times New Roman CE,Félkövér dőlt"&amp;11 1.3. melléklet a 6 /2018. (V.16.) önkormányzati rendelethez</oddHeader>
  </headerFooter>
  <rowBreaks count="1" manualBreakCount="1">
    <brk id="8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7">
    <tabColor rgb="FF92D050"/>
  </sheetPr>
  <dimension ref="A1:J30"/>
  <sheetViews>
    <sheetView tabSelected="1" zoomScaleNormal="100" zoomScaleSheetLayoutView="100" workbookViewId="0">
      <selection activeCell="F1" sqref="F1"/>
    </sheetView>
  </sheetViews>
  <sheetFormatPr defaultRowHeight="12.75"/>
  <cols>
    <col min="1" max="1" width="6.83203125" style="8" customWidth="1"/>
    <col min="2" max="2" width="55.1640625" style="20" customWidth="1"/>
    <col min="3" max="5" width="16.33203125" style="8" customWidth="1"/>
    <col min="6" max="6" width="55.1640625" style="8" customWidth="1"/>
    <col min="7" max="9" width="16.33203125" style="8" customWidth="1"/>
    <col min="10" max="10" width="4.83203125" style="8" customWidth="1"/>
    <col min="11" max="16384" width="9.33203125" style="8"/>
  </cols>
  <sheetData>
    <row r="1" spans="1:10" ht="39.75" customHeight="1">
      <c r="B1" s="193" t="s">
        <v>92</v>
      </c>
      <c r="C1" s="194"/>
      <c r="D1" s="194"/>
      <c r="E1" s="194"/>
      <c r="F1" s="194"/>
      <c r="G1" s="194"/>
      <c r="H1" s="194"/>
      <c r="I1" s="194"/>
      <c r="J1" s="326" t="str">
        <f>+CONCATENATE("2.1. melléklet a 6/",LEFT('1.1.sz.mell.'!C3,4)+1,"(V.16.) önkormányzati rendelethez")</f>
        <v>2.1. melléklet a 6/2018(V.16.) önkormányzati rendelethez</v>
      </c>
    </row>
    <row r="2" spans="1:10" ht="14.25" thickBot="1">
      <c r="G2" s="26"/>
      <c r="H2" s="26"/>
      <c r="I2" s="26" t="e">
        <f>#REF!</f>
        <v>#REF!</v>
      </c>
      <c r="J2" s="326"/>
    </row>
    <row r="3" spans="1:10" ht="18" customHeight="1" thickBot="1">
      <c r="A3" s="324" t="s">
        <v>49</v>
      </c>
      <c r="B3" s="220" t="s">
        <v>38</v>
      </c>
      <c r="C3" s="221"/>
      <c r="D3" s="221"/>
      <c r="E3" s="221"/>
      <c r="F3" s="220" t="s">
        <v>39</v>
      </c>
      <c r="G3" s="222"/>
      <c r="H3" s="222"/>
      <c r="I3" s="222"/>
      <c r="J3" s="326"/>
    </row>
    <row r="4" spans="1:10" s="195" customFormat="1" ht="35.25" customHeight="1" thickBot="1">
      <c r="A4" s="325"/>
      <c r="B4" s="21" t="s">
        <v>42</v>
      </c>
      <c r="C4" s="22" t="str">
        <f>+CONCATENATE(LEFT('1.1.sz.mell.'!C3,4),". évi eredeti előirányzat")</f>
        <v>2017. évi eredeti előirányzat</v>
      </c>
      <c r="D4" s="181" t="str">
        <f>+CONCATENATE(LEFT('1.1.sz.mell.'!C3,4),". évi módosított előirányzat")</f>
        <v>2017. évi módosított előirányzat</v>
      </c>
      <c r="E4" s="22" t="str">
        <f>+CONCATENATE(LEFT('1.1.sz.mell.'!C3,4),". évi teljesítés")</f>
        <v>2017. évi teljesítés</v>
      </c>
      <c r="F4" s="21" t="s">
        <v>42</v>
      </c>
      <c r="G4" s="22" t="str">
        <f>+C4</f>
        <v>2017. évi eredeti előirányzat</v>
      </c>
      <c r="H4" s="181" t="str">
        <f>+D4</f>
        <v>2017. évi módosított előirányzat</v>
      </c>
      <c r="I4" s="210" t="str">
        <f>+E4</f>
        <v>2017. évi teljesítés</v>
      </c>
      <c r="J4" s="326"/>
    </row>
    <row r="5" spans="1:10" s="196" customFormat="1" ht="12" customHeight="1" thickBot="1">
      <c r="A5" s="223" t="s">
        <v>306</v>
      </c>
      <c r="B5" s="224" t="s">
        <v>307</v>
      </c>
      <c r="C5" s="225" t="s">
        <v>308</v>
      </c>
      <c r="D5" s="225" t="s">
        <v>309</v>
      </c>
      <c r="E5" s="225" t="s">
        <v>310</v>
      </c>
      <c r="F5" s="224" t="s">
        <v>387</v>
      </c>
      <c r="G5" s="225" t="s">
        <v>388</v>
      </c>
      <c r="H5" s="225" t="s">
        <v>389</v>
      </c>
      <c r="I5" s="226" t="s">
        <v>390</v>
      </c>
      <c r="J5" s="326"/>
    </row>
    <row r="6" spans="1:10" ht="15" customHeight="1">
      <c r="A6" s="197" t="s">
        <v>5</v>
      </c>
      <c r="B6" s="198" t="s">
        <v>363</v>
      </c>
      <c r="C6" s="184">
        <v>15016578</v>
      </c>
      <c r="D6" s="184">
        <v>19331496</v>
      </c>
      <c r="E6" s="184">
        <v>19331496</v>
      </c>
      <c r="F6" s="198" t="s">
        <v>43</v>
      </c>
      <c r="G6" s="184">
        <v>28399052</v>
      </c>
      <c r="H6" s="184">
        <v>29346274</v>
      </c>
      <c r="I6" s="190">
        <v>28044504</v>
      </c>
      <c r="J6" s="326"/>
    </row>
    <row r="7" spans="1:10" ht="15" customHeight="1">
      <c r="A7" s="199" t="s">
        <v>6</v>
      </c>
      <c r="B7" s="200" t="s">
        <v>364</v>
      </c>
      <c r="C7" s="185">
        <v>34329229</v>
      </c>
      <c r="D7" s="185">
        <v>37037538</v>
      </c>
      <c r="E7" s="185">
        <v>36446225</v>
      </c>
      <c r="F7" s="200" t="s">
        <v>108</v>
      </c>
      <c r="G7" s="185">
        <v>6203532</v>
      </c>
      <c r="H7" s="185">
        <v>4710785</v>
      </c>
      <c r="I7" s="191">
        <v>4023398</v>
      </c>
      <c r="J7" s="326"/>
    </row>
    <row r="8" spans="1:10" ht="15" customHeight="1">
      <c r="A8" s="199" t="s">
        <v>7</v>
      </c>
      <c r="B8" s="200" t="s">
        <v>365</v>
      </c>
      <c r="C8" s="185"/>
      <c r="D8" s="185"/>
      <c r="E8" s="185"/>
      <c r="F8" s="200" t="s">
        <v>128</v>
      </c>
      <c r="G8" s="185">
        <v>17319645</v>
      </c>
      <c r="H8" s="185">
        <v>24358268</v>
      </c>
      <c r="I8" s="191">
        <v>17803630</v>
      </c>
      <c r="J8" s="326"/>
    </row>
    <row r="9" spans="1:10" ht="15" customHeight="1">
      <c r="A9" s="199" t="s">
        <v>8</v>
      </c>
      <c r="B9" s="200" t="s">
        <v>99</v>
      </c>
      <c r="C9" s="185">
        <v>3150000</v>
      </c>
      <c r="D9" s="185">
        <v>3150000</v>
      </c>
      <c r="E9" s="185">
        <v>1951551</v>
      </c>
      <c r="F9" s="200" t="s">
        <v>109</v>
      </c>
      <c r="G9" s="185">
        <v>115000</v>
      </c>
      <c r="H9" s="185">
        <v>1379188</v>
      </c>
      <c r="I9" s="191">
        <v>1219900</v>
      </c>
      <c r="J9" s="326"/>
    </row>
    <row r="10" spans="1:10" ht="15" customHeight="1">
      <c r="A10" s="199" t="s">
        <v>9</v>
      </c>
      <c r="B10" s="201" t="s">
        <v>366</v>
      </c>
      <c r="C10" s="185"/>
      <c r="D10" s="185"/>
      <c r="E10" s="185"/>
      <c r="F10" s="200" t="s">
        <v>110</v>
      </c>
      <c r="G10" s="185">
        <v>2520000</v>
      </c>
      <c r="H10" s="185">
        <v>1614445</v>
      </c>
      <c r="I10" s="191">
        <v>1564691</v>
      </c>
      <c r="J10" s="326"/>
    </row>
    <row r="11" spans="1:10" ht="15" customHeight="1">
      <c r="A11" s="199" t="s">
        <v>10</v>
      </c>
      <c r="B11" s="200" t="s">
        <v>510</v>
      </c>
      <c r="C11" s="186"/>
      <c r="D11" s="186"/>
      <c r="E11" s="186"/>
      <c r="F11" s="200" t="s">
        <v>36</v>
      </c>
      <c r="G11" s="185">
        <v>10000</v>
      </c>
      <c r="H11" s="185">
        <v>12686</v>
      </c>
      <c r="I11" s="191"/>
      <c r="J11" s="326"/>
    </row>
    <row r="12" spans="1:10" ht="15" customHeight="1">
      <c r="A12" s="199" t="s">
        <v>11</v>
      </c>
      <c r="B12" s="200" t="s">
        <v>240</v>
      </c>
      <c r="C12" s="185"/>
      <c r="D12" s="185">
        <v>44030</v>
      </c>
      <c r="E12" s="185">
        <v>44030</v>
      </c>
      <c r="F12" s="6"/>
      <c r="G12" s="185"/>
      <c r="H12" s="185"/>
      <c r="I12" s="191"/>
      <c r="J12" s="326"/>
    </row>
    <row r="13" spans="1:10" ht="15" customHeight="1">
      <c r="A13" s="199" t="s">
        <v>12</v>
      </c>
      <c r="B13" s="6"/>
      <c r="C13" s="185"/>
      <c r="D13" s="185"/>
      <c r="E13" s="185"/>
      <c r="F13" s="6"/>
      <c r="G13" s="185"/>
      <c r="H13" s="185"/>
      <c r="I13" s="191"/>
      <c r="J13" s="326"/>
    </row>
    <row r="14" spans="1:10" ht="15" customHeight="1">
      <c r="A14" s="199" t="s">
        <v>13</v>
      </c>
      <c r="B14" s="209"/>
      <c r="C14" s="186"/>
      <c r="D14" s="186"/>
      <c r="E14" s="186"/>
      <c r="F14" s="6"/>
      <c r="G14" s="185"/>
      <c r="H14" s="185"/>
      <c r="I14" s="191"/>
      <c r="J14" s="326"/>
    </row>
    <row r="15" spans="1:10" ht="15" customHeight="1">
      <c r="A15" s="199" t="s">
        <v>14</v>
      </c>
      <c r="B15" s="6"/>
      <c r="C15" s="185"/>
      <c r="D15" s="185"/>
      <c r="E15" s="185"/>
      <c r="F15" s="6"/>
      <c r="G15" s="185"/>
      <c r="H15" s="185"/>
      <c r="I15" s="191"/>
      <c r="J15" s="326"/>
    </row>
    <row r="16" spans="1:10" ht="15" customHeight="1">
      <c r="A16" s="199" t="s">
        <v>15</v>
      </c>
      <c r="B16" s="6"/>
      <c r="C16" s="185"/>
      <c r="D16" s="185"/>
      <c r="E16" s="185"/>
      <c r="F16" s="6"/>
      <c r="G16" s="185"/>
      <c r="H16" s="185"/>
      <c r="I16" s="191"/>
      <c r="J16" s="326"/>
    </row>
    <row r="17" spans="1:10" ht="15" customHeight="1" thickBot="1">
      <c r="A17" s="199" t="s">
        <v>16</v>
      </c>
      <c r="B17" s="11"/>
      <c r="C17" s="187"/>
      <c r="D17" s="187"/>
      <c r="E17" s="187"/>
      <c r="F17" s="6"/>
      <c r="G17" s="187"/>
      <c r="H17" s="187"/>
      <c r="I17" s="192"/>
      <c r="J17" s="326"/>
    </row>
    <row r="18" spans="1:10" ht="17.25" customHeight="1" thickBot="1">
      <c r="A18" s="202" t="s">
        <v>17</v>
      </c>
      <c r="B18" s="183" t="s">
        <v>367</v>
      </c>
      <c r="C18" s="188">
        <f>+C6+C7+C9+C10+C12+C13+C14+C15+C16+C17</f>
        <v>52495807</v>
      </c>
      <c r="D18" s="188">
        <f>+D6+D7+D9+D10+D12+D13+D14+D15+D16+D17</f>
        <v>59563064</v>
      </c>
      <c r="E18" s="188">
        <f>+E6+E7+E9+E10+E12+E13+E14+E15+E16+E17</f>
        <v>57773302</v>
      </c>
      <c r="F18" s="183" t="s">
        <v>374</v>
      </c>
      <c r="G18" s="188">
        <f>SUM(G6:G17)</f>
        <v>54567229</v>
      </c>
      <c r="H18" s="188">
        <f>SUM(H6:H17)</f>
        <v>61421646</v>
      </c>
      <c r="I18" s="188">
        <f>SUM(I6:I17)</f>
        <v>52656123</v>
      </c>
      <c r="J18" s="326"/>
    </row>
    <row r="19" spans="1:10" ht="15" customHeight="1">
      <c r="A19" s="203" t="s">
        <v>18</v>
      </c>
      <c r="B19" s="204" t="s">
        <v>368</v>
      </c>
      <c r="C19" s="27">
        <f>+C20+C21+C22+C23</f>
        <v>0</v>
      </c>
      <c r="D19" s="27">
        <f>+D20+D21+D22+D23</f>
        <v>0</v>
      </c>
      <c r="E19" s="27">
        <f>+E20+E21+E22+E23</f>
        <v>0</v>
      </c>
      <c r="F19" s="205" t="s">
        <v>116</v>
      </c>
      <c r="G19" s="189"/>
      <c r="H19" s="189"/>
      <c r="I19" s="189"/>
      <c r="J19" s="326"/>
    </row>
    <row r="20" spans="1:10" ht="15" customHeight="1">
      <c r="A20" s="206" t="s">
        <v>19</v>
      </c>
      <c r="B20" s="205" t="s">
        <v>121</v>
      </c>
      <c r="C20" s="182"/>
      <c r="D20" s="182"/>
      <c r="E20" s="182"/>
      <c r="F20" s="205" t="s">
        <v>375</v>
      </c>
      <c r="G20" s="182"/>
      <c r="H20" s="182"/>
      <c r="I20" s="182"/>
      <c r="J20" s="326"/>
    </row>
    <row r="21" spans="1:10" ht="15" customHeight="1">
      <c r="A21" s="206" t="s">
        <v>20</v>
      </c>
      <c r="B21" s="205" t="s">
        <v>122</v>
      </c>
      <c r="C21" s="182"/>
      <c r="D21" s="182"/>
      <c r="E21" s="182"/>
      <c r="F21" s="205" t="s">
        <v>90</v>
      </c>
      <c r="G21" s="182"/>
      <c r="H21" s="182"/>
      <c r="I21" s="182"/>
      <c r="J21" s="326"/>
    </row>
    <row r="22" spans="1:10" ht="15" customHeight="1">
      <c r="A22" s="206" t="s">
        <v>21</v>
      </c>
      <c r="B22" s="205" t="s">
        <v>126</v>
      </c>
      <c r="C22" s="182"/>
      <c r="D22" s="182"/>
      <c r="E22" s="182"/>
      <c r="F22" s="205" t="s">
        <v>91</v>
      </c>
      <c r="G22" s="182"/>
      <c r="H22" s="182"/>
      <c r="I22" s="182"/>
      <c r="J22" s="326"/>
    </row>
    <row r="23" spans="1:10" ht="15" customHeight="1">
      <c r="A23" s="206" t="s">
        <v>22</v>
      </c>
      <c r="B23" s="205" t="s">
        <v>127</v>
      </c>
      <c r="C23" s="182"/>
      <c r="D23" s="182"/>
      <c r="E23" s="182"/>
      <c r="F23" s="204" t="s">
        <v>129</v>
      </c>
      <c r="G23" s="182"/>
      <c r="H23" s="182"/>
      <c r="I23" s="182"/>
      <c r="J23" s="326"/>
    </row>
    <row r="24" spans="1:10" ht="15" customHeight="1">
      <c r="A24" s="206" t="s">
        <v>23</v>
      </c>
      <c r="B24" s="205" t="s">
        <v>369</v>
      </c>
      <c r="C24" s="207">
        <f>+C25+C26</f>
        <v>0</v>
      </c>
      <c r="D24" s="207">
        <f>+D25+D26</f>
        <v>0</v>
      </c>
      <c r="E24" s="207">
        <f>+E25+E26</f>
        <v>0</v>
      </c>
      <c r="F24" s="205" t="s">
        <v>117</v>
      </c>
      <c r="G24" s="182"/>
      <c r="H24" s="182"/>
      <c r="I24" s="182"/>
      <c r="J24" s="326"/>
    </row>
    <row r="25" spans="1:10" ht="15" customHeight="1">
      <c r="A25" s="203" t="s">
        <v>24</v>
      </c>
      <c r="B25" s="204" t="s">
        <v>370</v>
      </c>
      <c r="C25" s="189"/>
      <c r="D25" s="189"/>
      <c r="E25" s="189"/>
      <c r="F25" s="198" t="s">
        <v>118</v>
      </c>
      <c r="G25" s="189"/>
      <c r="H25" s="189"/>
      <c r="I25" s="189"/>
      <c r="J25" s="326"/>
    </row>
    <row r="26" spans="1:10" ht="15" customHeight="1" thickBot="1">
      <c r="A26" s="206" t="s">
        <v>25</v>
      </c>
      <c r="B26" s="205" t="s">
        <v>371</v>
      </c>
      <c r="C26" s="182"/>
      <c r="D26" s="182"/>
      <c r="E26" s="182"/>
      <c r="F26" s="6"/>
      <c r="G26" s="182"/>
      <c r="H26" s="182"/>
      <c r="I26" s="182"/>
      <c r="J26" s="326"/>
    </row>
    <row r="27" spans="1:10" ht="17.25" customHeight="1" thickBot="1">
      <c r="A27" s="202" t="s">
        <v>26</v>
      </c>
      <c r="B27" s="183" t="s">
        <v>372</v>
      </c>
      <c r="C27" s="188">
        <f>+C19+C24</f>
        <v>0</v>
      </c>
      <c r="D27" s="188">
        <f>+D19+D24</f>
        <v>0</v>
      </c>
      <c r="E27" s="188">
        <f>+E19+E24</f>
        <v>0</v>
      </c>
      <c r="F27" s="183" t="s">
        <v>376</v>
      </c>
      <c r="G27" s="188">
        <f>SUM(G19:G26)</f>
        <v>0</v>
      </c>
      <c r="H27" s="188">
        <f>SUM(H19:H26)</f>
        <v>0</v>
      </c>
      <c r="I27" s="188">
        <f>SUM(I19:I26)</f>
        <v>0</v>
      </c>
      <c r="J27" s="326"/>
    </row>
    <row r="28" spans="1:10" ht="17.25" customHeight="1" thickBot="1">
      <c r="A28" s="202" t="s">
        <v>27</v>
      </c>
      <c r="B28" s="208" t="s">
        <v>373</v>
      </c>
      <c r="C28" s="292">
        <f>+C18+C27</f>
        <v>52495807</v>
      </c>
      <c r="D28" s="292">
        <f>+D18+D27</f>
        <v>59563064</v>
      </c>
      <c r="E28" s="293">
        <f>+E18+E27</f>
        <v>57773302</v>
      </c>
      <c r="F28" s="208" t="s">
        <v>377</v>
      </c>
      <c r="G28" s="292">
        <f>+G18+G27</f>
        <v>54567229</v>
      </c>
      <c r="H28" s="292">
        <f>+H18+H27</f>
        <v>61421646</v>
      </c>
      <c r="I28" s="292">
        <f>+I18+I27</f>
        <v>52656123</v>
      </c>
      <c r="J28" s="326"/>
    </row>
    <row r="29" spans="1:10" ht="17.25" customHeight="1" thickBot="1">
      <c r="A29" s="202" t="s">
        <v>28</v>
      </c>
      <c r="B29" s="208" t="s">
        <v>94</v>
      </c>
      <c r="C29" s="292">
        <f>IF(C18-G18&lt;0,G18-C18,"-")</f>
        <v>2071422</v>
      </c>
      <c r="D29" s="292">
        <f>IF(D18-H18&lt;0,H18-D18,"-")</f>
        <v>1858582</v>
      </c>
      <c r="E29" s="293" t="str">
        <f>IF(E18-I18&lt;0,I18-E18,"-")</f>
        <v>-</v>
      </c>
      <c r="F29" s="208" t="s">
        <v>95</v>
      </c>
      <c r="G29" s="292" t="str">
        <f>IF(C18-G18&gt;0,C18-G18,"-")</f>
        <v>-</v>
      </c>
      <c r="H29" s="292" t="str">
        <f>IF(D18-H18&gt;0,D18-H18,"-")</f>
        <v>-</v>
      </c>
      <c r="I29" s="292">
        <f>IF(E18-I18&gt;0,E18-I18,"-")</f>
        <v>5117179</v>
      </c>
      <c r="J29" s="326"/>
    </row>
    <row r="30" spans="1:10" ht="17.25" customHeight="1" thickBot="1">
      <c r="A30" s="202" t="s">
        <v>29</v>
      </c>
      <c r="B30" s="208" t="s">
        <v>530</v>
      </c>
      <c r="C30" s="292">
        <f>IF(C28-G28&lt;0,G28-C28,"-")</f>
        <v>2071422</v>
      </c>
      <c r="D30" s="292">
        <f>IF(D28-H28&lt;0,H28-D28,"-")</f>
        <v>1858582</v>
      </c>
      <c r="E30" s="293" t="str">
        <f>IF(E28-I28&lt;0,I28-E28,"-")</f>
        <v>-</v>
      </c>
      <c r="F30" s="208" t="s">
        <v>531</v>
      </c>
      <c r="G30" s="292" t="str">
        <f>IF(C28-G28&gt;0,C28-G28,"-")</f>
        <v>-</v>
      </c>
      <c r="H30" s="292" t="str">
        <f>IF(D28-H28&gt;0,D28-H28,"-")</f>
        <v>-</v>
      </c>
      <c r="I30" s="292">
        <f>IF(E28-I28&gt;0,E28-I28,"-")</f>
        <v>5117179</v>
      </c>
      <c r="J30" s="326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J33"/>
  <sheetViews>
    <sheetView zoomScaleNormal="100" zoomScaleSheetLayoutView="115" workbookViewId="0">
      <selection activeCell="J34" sqref="J34"/>
    </sheetView>
  </sheetViews>
  <sheetFormatPr defaultRowHeight="12.75"/>
  <cols>
    <col min="1" max="1" width="6.83203125" style="8" customWidth="1"/>
    <col min="2" max="2" width="55.1640625" style="20" customWidth="1"/>
    <col min="3" max="5" width="16.33203125" style="8" customWidth="1"/>
    <col min="6" max="6" width="55.1640625" style="8" customWidth="1"/>
    <col min="7" max="9" width="16.33203125" style="8" customWidth="1"/>
    <col min="10" max="10" width="4.83203125" style="8" customWidth="1"/>
    <col min="11" max="16384" width="9.33203125" style="8"/>
  </cols>
  <sheetData>
    <row r="1" spans="1:10" ht="39.75" customHeight="1">
      <c r="B1" s="193" t="s">
        <v>93</v>
      </c>
      <c r="C1" s="194"/>
      <c r="D1" s="194"/>
      <c r="E1" s="194"/>
      <c r="F1" s="194"/>
      <c r="G1" s="194"/>
      <c r="H1" s="194"/>
      <c r="I1" s="194"/>
      <c r="J1" s="326" t="str">
        <f>+CONCATENATE("2.2. melléklet a 6/",LEFT('1.1.sz.mell.'!C3,4)+1,". (V.16.) önkormányzati rendelethez")</f>
        <v>2.2. melléklet a 6/2018. (V.16.) önkormányzati rendelethez</v>
      </c>
    </row>
    <row r="2" spans="1:10" ht="14.25" thickBot="1">
      <c r="G2" s="26"/>
      <c r="H2" s="26"/>
      <c r="I2" s="26" t="e">
        <f>'2.1.sz.mell  '!I2</f>
        <v>#REF!</v>
      </c>
      <c r="J2" s="326"/>
    </row>
    <row r="3" spans="1:10" ht="24" customHeight="1" thickBot="1">
      <c r="A3" s="327" t="s">
        <v>49</v>
      </c>
      <c r="B3" s="220" t="s">
        <v>38</v>
      </c>
      <c r="C3" s="221"/>
      <c r="D3" s="221"/>
      <c r="E3" s="221"/>
      <c r="F3" s="220" t="s">
        <v>39</v>
      </c>
      <c r="G3" s="222"/>
      <c r="H3" s="222"/>
      <c r="I3" s="222"/>
      <c r="J3" s="326"/>
    </row>
    <row r="4" spans="1:10" s="195" customFormat="1" ht="35.25" customHeight="1" thickBot="1">
      <c r="A4" s="328"/>
      <c r="B4" s="21" t="s">
        <v>42</v>
      </c>
      <c r="C4" s="22" t="str">
        <f>+'2.1.sz.mell  '!C4</f>
        <v>2017. évi eredeti előirányzat</v>
      </c>
      <c r="D4" s="181" t="str">
        <f>+'2.1.sz.mell  '!D4</f>
        <v>2017. évi módosított előirányzat</v>
      </c>
      <c r="E4" s="22" t="str">
        <f>+'2.1.sz.mell  '!E4</f>
        <v>2017. évi teljesítés</v>
      </c>
      <c r="F4" s="21" t="s">
        <v>42</v>
      </c>
      <c r="G4" s="22" t="str">
        <f>+'2.1.sz.mell  '!C4</f>
        <v>2017. évi eredeti előirányzat</v>
      </c>
      <c r="H4" s="181" t="str">
        <f>+'2.1.sz.mell  '!D4</f>
        <v>2017. évi módosított előirányzat</v>
      </c>
      <c r="I4" s="210" t="str">
        <f>+'2.1.sz.mell  '!E4</f>
        <v>2017. évi teljesítés</v>
      </c>
      <c r="J4" s="326"/>
    </row>
    <row r="5" spans="1:10" s="195" customFormat="1" ht="13.5" thickBot="1">
      <c r="A5" s="223" t="s">
        <v>306</v>
      </c>
      <c r="B5" s="224" t="s">
        <v>307</v>
      </c>
      <c r="C5" s="225" t="s">
        <v>308</v>
      </c>
      <c r="D5" s="225" t="s">
        <v>309</v>
      </c>
      <c r="E5" s="225" t="s">
        <v>310</v>
      </c>
      <c r="F5" s="224" t="s">
        <v>387</v>
      </c>
      <c r="G5" s="225" t="s">
        <v>388</v>
      </c>
      <c r="H5" s="225" t="s">
        <v>389</v>
      </c>
      <c r="I5" s="226" t="s">
        <v>390</v>
      </c>
      <c r="J5" s="326"/>
    </row>
    <row r="6" spans="1:10" ht="12.95" customHeight="1">
      <c r="A6" s="197" t="s">
        <v>5</v>
      </c>
      <c r="B6" s="198" t="s">
        <v>378</v>
      </c>
      <c r="C6" s="184"/>
      <c r="D6" s="184">
        <v>3518994</v>
      </c>
      <c r="E6" s="184">
        <v>3449129</v>
      </c>
      <c r="F6" s="198" t="s">
        <v>123</v>
      </c>
      <c r="G6" s="184">
        <v>1170000</v>
      </c>
      <c r="H6" s="184">
        <v>11938292</v>
      </c>
      <c r="I6" s="190">
        <v>9657537</v>
      </c>
      <c r="J6" s="326"/>
    </row>
    <row r="7" spans="1:10">
      <c r="A7" s="199" t="s">
        <v>6</v>
      </c>
      <c r="B7" s="200" t="s">
        <v>379</v>
      </c>
      <c r="C7" s="185"/>
      <c r="D7" s="185"/>
      <c r="E7" s="185"/>
      <c r="F7" s="200" t="s">
        <v>391</v>
      </c>
      <c r="G7" s="185"/>
      <c r="H7" s="185"/>
      <c r="I7" s="191"/>
      <c r="J7" s="326"/>
    </row>
    <row r="8" spans="1:10" ht="12.95" customHeight="1">
      <c r="A8" s="199" t="s">
        <v>7</v>
      </c>
      <c r="B8" s="200" t="s">
        <v>380</v>
      </c>
      <c r="C8" s="185"/>
      <c r="D8" s="185">
        <v>2029800</v>
      </c>
      <c r="E8" s="185">
        <v>2029800</v>
      </c>
      <c r="F8" s="200" t="s">
        <v>112</v>
      </c>
      <c r="G8" s="185"/>
      <c r="H8" s="185">
        <v>6711543</v>
      </c>
      <c r="I8" s="191">
        <v>5706232</v>
      </c>
      <c r="J8" s="326"/>
    </row>
    <row r="9" spans="1:10" ht="12.95" customHeight="1">
      <c r="A9" s="199" t="s">
        <v>8</v>
      </c>
      <c r="B9" s="200" t="s">
        <v>381</v>
      </c>
      <c r="C9" s="185"/>
      <c r="D9" s="185"/>
      <c r="E9" s="185"/>
      <c r="F9" s="200" t="s">
        <v>392</v>
      </c>
      <c r="G9" s="185"/>
      <c r="H9" s="185"/>
      <c r="I9" s="191"/>
      <c r="J9" s="326"/>
    </row>
    <row r="10" spans="1:10" ht="12.75" customHeight="1">
      <c r="A10" s="199" t="s">
        <v>9</v>
      </c>
      <c r="B10" s="200" t="s">
        <v>382</v>
      </c>
      <c r="C10" s="185"/>
      <c r="D10" s="185"/>
      <c r="E10" s="185"/>
      <c r="F10" s="200" t="s">
        <v>125</v>
      </c>
      <c r="G10" s="185">
        <v>50000</v>
      </c>
      <c r="H10" s="185">
        <v>19546</v>
      </c>
      <c r="I10" s="191"/>
      <c r="J10" s="326"/>
    </row>
    <row r="11" spans="1:10" ht="12.95" customHeight="1">
      <c r="A11" s="199" t="s">
        <v>10</v>
      </c>
      <c r="B11" s="200" t="s">
        <v>383</v>
      </c>
      <c r="C11" s="186"/>
      <c r="D11" s="186"/>
      <c r="E11" s="186"/>
      <c r="F11" s="241"/>
      <c r="G11" s="185"/>
      <c r="H11" s="185"/>
      <c r="I11" s="191"/>
      <c r="J11" s="326"/>
    </row>
    <row r="12" spans="1:10" ht="12.95" customHeight="1">
      <c r="A12" s="199" t="s">
        <v>11</v>
      </c>
      <c r="B12" s="6"/>
      <c r="C12" s="185"/>
      <c r="D12" s="185"/>
      <c r="E12" s="185"/>
      <c r="F12" s="241"/>
      <c r="G12" s="185"/>
      <c r="H12" s="185"/>
      <c r="I12" s="191"/>
      <c r="J12" s="326"/>
    </row>
    <row r="13" spans="1:10" ht="12.95" customHeight="1">
      <c r="A13" s="199" t="s">
        <v>12</v>
      </c>
      <c r="B13" s="6"/>
      <c r="C13" s="185"/>
      <c r="D13" s="185"/>
      <c r="E13" s="185"/>
      <c r="F13" s="242"/>
      <c r="G13" s="185"/>
      <c r="H13" s="185"/>
      <c r="I13" s="191"/>
      <c r="J13" s="326"/>
    </row>
    <row r="14" spans="1:10" ht="12.95" customHeight="1">
      <c r="A14" s="199" t="s">
        <v>13</v>
      </c>
      <c r="B14" s="239"/>
      <c r="C14" s="186"/>
      <c r="D14" s="186"/>
      <c r="E14" s="186"/>
      <c r="F14" s="241"/>
      <c r="G14" s="185"/>
      <c r="H14" s="185"/>
      <c r="I14" s="191"/>
      <c r="J14" s="326"/>
    </row>
    <row r="15" spans="1:10">
      <c r="A15" s="199" t="s">
        <v>14</v>
      </c>
      <c r="B15" s="6"/>
      <c r="C15" s="186"/>
      <c r="D15" s="186"/>
      <c r="E15" s="186"/>
      <c r="F15" s="241"/>
      <c r="G15" s="185"/>
      <c r="H15" s="185"/>
      <c r="I15" s="191"/>
      <c r="J15" s="326"/>
    </row>
    <row r="16" spans="1:10" ht="12.95" customHeight="1" thickBot="1">
      <c r="A16" s="236" t="s">
        <v>15</v>
      </c>
      <c r="B16" s="240"/>
      <c r="C16" s="238"/>
      <c r="D16" s="42"/>
      <c r="E16" s="43"/>
      <c r="F16" s="237" t="s">
        <v>36</v>
      </c>
      <c r="G16" s="185"/>
      <c r="H16" s="185"/>
      <c r="I16" s="191"/>
      <c r="J16" s="326"/>
    </row>
    <row r="17" spans="1:10" ht="15.95" customHeight="1" thickBot="1">
      <c r="A17" s="202" t="s">
        <v>16</v>
      </c>
      <c r="B17" s="183" t="s">
        <v>384</v>
      </c>
      <c r="C17" s="188">
        <f>+C6+C8+C9+C11+C12+C13+C14+C15+C16</f>
        <v>0</v>
      </c>
      <c r="D17" s="188">
        <f>+D6+D8+D9+D11+D12+D13+D14+D15+D16</f>
        <v>5548794</v>
      </c>
      <c r="E17" s="188">
        <f>+E6+E8+E9+E11+E12+E13+E14+E15+E16</f>
        <v>5478929</v>
      </c>
      <c r="F17" s="183" t="s">
        <v>393</v>
      </c>
      <c r="G17" s="188">
        <f>+G6+G8+G10+G11+G12+G13+G14+G15+G16</f>
        <v>1220000</v>
      </c>
      <c r="H17" s="188">
        <f>+H6+H8+H10+H11+H12+H13+H14+H15+H16</f>
        <v>18669381</v>
      </c>
      <c r="I17" s="219">
        <f>+I6+I8+I10+I11+I12+I13+I14+I15+I16</f>
        <v>15363769</v>
      </c>
      <c r="J17" s="326"/>
    </row>
    <row r="18" spans="1:10" ht="12.95" customHeight="1">
      <c r="A18" s="197" t="s">
        <v>17</v>
      </c>
      <c r="B18" s="228" t="s">
        <v>141</v>
      </c>
      <c r="C18" s="235">
        <f>+C19+C20+C21+C22+C23</f>
        <v>609000</v>
      </c>
      <c r="D18" s="235">
        <f>+D19+D20+D21+D22+D23</f>
        <v>9956521</v>
      </c>
      <c r="E18" s="235">
        <f>+E19+E20+E21+E22+E23</f>
        <v>9956521</v>
      </c>
      <c r="F18" s="205" t="s">
        <v>116</v>
      </c>
      <c r="G18" s="39"/>
      <c r="H18" s="39"/>
      <c r="I18" s="214"/>
      <c r="J18" s="326"/>
    </row>
    <row r="19" spans="1:10" ht="12.95" customHeight="1">
      <c r="A19" s="199" t="s">
        <v>18</v>
      </c>
      <c r="B19" s="229" t="s">
        <v>130</v>
      </c>
      <c r="C19" s="182">
        <v>609000</v>
      </c>
      <c r="D19" s="182">
        <v>9956521</v>
      </c>
      <c r="E19" s="182">
        <v>9956521</v>
      </c>
      <c r="F19" s="205" t="s">
        <v>119</v>
      </c>
      <c r="G19" s="182"/>
      <c r="H19" s="182"/>
      <c r="I19" s="215"/>
      <c r="J19" s="326"/>
    </row>
    <row r="20" spans="1:10" ht="12.95" customHeight="1">
      <c r="A20" s="197" t="s">
        <v>19</v>
      </c>
      <c r="B20" s="229" t="s">
        <v>131</v>
      </c>
      <c r="C20" s="182"/>
      <c r="D20" s="182"/>
      <c r="E20" s="182"/>
      <c r="F20" s="205" t="s">
        <v>90</v>
      </c>
      <c r="G20" s="182"/>
      <c r="H20" s="182"/>
      <c r="I20" s="215"/>
      <c r="J20" s="326"/>
    </row>
    <row r="21" spans="1:10" ht="12.95" customHeight="1">
      <c r="A21" s="199" t="s">
        <v>20</v>
      </c>
      <c r="B21" s="229" t="s">
        <v>132</v>
      </c>
      <c r="C21" s="182"/>
      <c r="D21" s="182"/>
      <c r="E21" s="182"/>
      <c r="F21" s="205" t="s">
        <v>91</v>
      </c>
      <c r="G21" s="182"/>
      <c r="H21" s="182"/>
      <c r="I21" s="215"/>
      <c r="J21" s="326"/>
    </row>
    <row r="22" spans="1:10" ht="12.95" customHeight="1">
      <c r="A22" s="197" t="s">
        <v>21</v>
      </c>
      <c r="B22" s="229" t="s">
        <v>133</v>
      </c>
      <c r="C22" s="182"/>
      <c r="D22" s="182"/>
      <c r="E22" s="182"/>
      <c r="F22" s="204" t="s">
        <v>129</v>
      </c>
      <c r="G22" s="182"/>
      <c r="H22" s="182"/>
      <c r="I22" s="215"/>
      <c r="J22" s="326"/>
    </row>
    <row r="23" spans="1:10" ht="12.95" customHeight="1">
      <c r="A23" s="199" t="s">
        <v>22</v>
      </c>
      <c r="B23" s="230" t="s">
        <v>134</v>
      </c>
      <c r="C23" s="182"/>
      <c r="D23" s="182"/>
      <c r="E23" s="182"/>
      <c r="F23" s="205" t="s">
        <v>120</v>
      </c>
      <c r="G23" s="182"/>
      <c r="H23" s="182"/>
      <c r="I23" s="215"/>
      <c r="J23" s="326"/>
    </row>
    <row r="24" spans="1:10" ht="12.95" customHeight="1">
      <c r="A24" s="197" t="s">
        <v>23</v>
      </c>
      <c r="B24" s="231" t="s">
        <v>135</v>
      </c>
      <c r="C24" s="207">
        <f>+C25+C26+C27+C28+C29</f>
        <v>0</v>
      </c>
      <c r="D24" s="207">
        <f>+D25+D26+D27+D28+D29</f>
        <v>0</v>
      </c>
      <c r="E24" s="207">
        <f>+E25+E26+E27+E28+E29</f>
        <v>0</v>
      </c>
      <c r="F24" s="232" t="s">
        <v>118</v>
      </c>
      <c r="G24" s="182"/>
      <c r="H24" s="182"/>
      <c r="I24" s="215"/>
      <c r="J24" s="326"/>
    </row>
    <row r="25" spans="1:10" ht="12.95" customHeight="1">
      <c r="A25" s="199" t="s">
        <v>24</v>
      </c>
      <c r="B25" s="230" t="s">
        <v>136</v>
      </c>
      <c r="C25" s="182"/>
      <c r="D25" s="182"/>
      <c r="E25" s="182"/>
      <c r="F25" s="232" t="s">
        <v>394</v>
      </c>
      <c r="G25" s="182"/>
      <c r="H25" s="182"/>
      <c r="I25" s="215"/>
      <c r="J25" s="326"/>
    </row>
    <row r="26" spans="1:10" ht="12.95" customHeight="1">
      <c r="A26" s="197" t="s">
        <v>25</v>
      </c>
      <c r="B26" s="230" t="s">
        <v>137</v>
      </c>
      <c r="C26" s="182"/>
      <c r="D26" s="182"/>
      <c r="E26" s="182"/>
      <c r="F26" s="227"/>
      <c r="G26" s="182"/>
      <c r="H26" s="182"/>
      <c r="I26" s="215"/>
      <c r="J26" s="326"/>
    </row>
    <row r="27" spans="1:10" ht="12.95" customHeight="1">
      <c r="A27" s="199" t="s">
        <v>26</v>
      </c>
      <c r="B27" s="229" t="s">
        <v>138</v>
      </c>
      <c r="C27" s="182"/>
      <c r="D27" s="182"/>
      <c r="E27" s="182"/>
      <c r="F27" s="216"/>
      <c r="G27" s="182"/>
      <c r="H27" s="182"/>
      <c r="I27" s="215"/>
      <c r="J27" s="326"/>
    </row>
    <row r="28" spans="1:10" ht="12.95" customHeight="1">
      <c r="A28" s="197" t="s">
        <v>27</v>
      </c>
      <c r="B28" s="233" t="s">
        <v>139</v>
      </c>
      <c r="C28" s="182"/>
      <c r="D28" s="182"/>
      <c r="E28" s="182"/>
      <c r="F28" s="6"/>
      <c r="G28" s="182"/>
      <c r="H28" s="182"/>
      <c r="I28" s="215"/>
      <c r="J28" s="326"/>
    </row>
    <row r="29" spans="1:10" ht="12.95" customHeight="1" thickBot="1">
      <c r="A29" s="199" t="s">
        <v>28</v>
      </c>
      <c r="B29" s="234" t="s">
        <v>140</v>
      </c>
      <c r="C29" s="182"/>
      <c r="D29" s="182"/>
      <c r="E29" s="182"/>
      <c r="F29" s="216"/>
      <c r="G29" s="182"/>
      <c r="H29" s="182"/>
      <c r="I29" s="215"/>
      <c r="J29" s="326"/>
    </row>
    <row r="30" spans="1:10" ht="24.75" customHeight="1" thickBot="1">
      <c r="A30" s="202" t="s">
        <v>29</v>
      </c>
      <c r="B30" s="183" t="s">
        <v>385</v>
      </c>
      <c r="C30" s="188">
        <f>+C18+C24</f>
        <v>609000</v>
      </c>
      <c r="D30" s="188">
        <f>+D18+D24</f>
        <v>9956521</v>
      </c>
      <c r="E30" s="188">
        <f>+E18+E24</f>
        <v>9956521</v>
      </c>
      <c r="F30" s="183" t="s">
        <v>396</v>
      </c>
      <c r="G30" s="188">
        <f>SUM(G18:G29)</f>
        <v>0</v>
      </c>
      <c r="H30" s="188">
        <f>SUM(H18:H29)</f>
        <v>0</v>
      </c>
      <c r="I30" s="219">
        <f>SUM(I18:I29)</f>
        <v>0</v>
      </c>
      <c r="J30" s="326"/>
    </row>
    <row r="31" spans="1:10" ht="16.5" customHeight="1" thickBot="1">
      <c r="A31" s="202" t="s">
        <v>30</v>
      </c>
      <c r="B31" s="208" t="s">
        <v>386</v>
      </c>
      <c r="C31" s="292">
        <f>+C17+C30</f>
        <v>609000</v>
      </c>
      <c r="D31" s="292">
        <f>+D17+D30</f>
        <v>15505315</v>
      </c>
      <c r="E31" s="293">
        <f>+E17+E30</f>
        <v>15435450</v>
      </c>
      <c r="F31" s="208" t="s">
        <v>395</v>
      </c>
      <c r="G31" s="292">
        <f>+G17+G30</f>
        <v>1220000</v>
      </c>
      <c r="H31" s="292">
        <f>+H17+H30</f>
        <v>18669381</v>
      </c>
      <c r="I31" s="294">
        <f>+I17+I30</f>
        <v>15363769</v>
      </c>
      <c r="J31" s="326"/>
    </row>
    <row r="32" spans="1:10" ht="16.5" customHeight="1" thickBot="1">
      <c r="A32" s="202" t="s">
        <v>31</v>
      </c>
      <c r="B32" s="208" t="s">
        <v>94</v>
      </c>
      <c r="C32" s="292">
        <f>IF(C17-G17&lt;0,G17-C17,"-")</f>
        <v>1220000</v>
      </c>
      <c r="D32" s="292">
        <f>IF(D17-H17&lt;0,H17-D17,"-")</f>
        <v>13120587</v>
      </c>
      <c r="E32" s="293">
        <f>IF(E17-I17&lt;0,I17-E17,"-")</f>
        <v>9884840</v>
      </c>
      <c r="F32" s="208" t="s">
        <v>95</v>
      </c>
      <c r="G32" s="292" t="str">
        <f>IF(C17-G17&gt;0,C17-G17,"-")</f>
        <v>-</v>
      </c>
      <c r="H32" s="292" t="str">
        <f>IF(D17-H17&gt;0,D17-H17,"-")</f>
        <v>-</v>
      </c>
      <c r="I32" s="294" t="str">
        <f>IF(E17-I17&gt;0,E17-I17,"-")</f>
        <v>-</v>
      </c>
      <c r="J32" s="326"/>
    </row>
    <row r="33" spans="1:10" ht="16.5" customHeight="1" thickBot="1">
      <c r="A33" s="202" t="s">
        <v>32</v>
      </c>
      <c r="B33" s="208" t="s">
        <v>530</v>
      </c>
      <c r="C33" s="292">
        <f>IF(C31-G31&lt;0,G31-C31,"-")</f>
        <v>611000</v>
      </c>
      <c r="D33" s="292">
        <f>IF(D31-H31&lt;0,H31-D31,"-")</f>
        <v>3164066</v>
      </c>
      <c r="E33" s="292" t="str">
        <f>IF(E31-I31&lt;0,I31-E31,"-")</f>
        <v>-</v>
      </c>
      <c r="F33" s="208" t="s">
        <v>531</v>
      </c>
      <c r="G33" s="292" t="str">
        <f>IF(C31-G31&gt;0,C31-G31,"-")</f>
        <v>-</v>
      </c>
      <c r="H33" s="292" t="str">
        <f>IF(D31-H31&gt;0,D31-H31,"-")</f>
        <v>-</v>
      </c>
      <c r="I33" s="292">
        <f>IF(E31-I31&gt;0,E31-I31,"-")</f>
        <v>71681</v>
      </c>
      <c r="J33" s="32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zoomScaleNormal="100" zoomScaleSheetLayoutView="115" workbookViewId="0">
      <selection activeCell="C44" sqref="C44"/>
    </sheetView>
  </sheetViews>
  <sheetFormatPr defaultRowHeight="12.75"/>
  <cols>
    <col min="1" max="1" width="46.33203125" style="82" customWidth="1"/>
    <col min="2" max="2" width="13.83203125" style="82" customWidth="1"/>
    <col min="3" max="3" width="66.1640625" style="82" customWidth="1"/>
    <col min="4" max="5" width="13.83203125" style="82" customWidth="1"/>
    <col min="6" max="16384" width="9.33203125" style="82"/>
  </cols>
  <sheetData>
    <row r="1" spans="1:5" ht="18.75">
      <c r="A1" s="243" t="s">
        <v>85</v>
      </c>
      <c r="E1" s="249" t="s">
        <v>89</v>
      </c>
    </row>
    <row r="3" spans="1:5">
      <c r="A3" s="244"/>
      <c r="B3" s="250"/>
      <c r="C3" s="244"/>
      <c r="D3" s="251"/>
      <c r="E3" s="250"/>
    </row>
    <row r="4" spans="1:5" ht="15.75">
      <c r="A4" s="218" t="str">
        <f>+ÖSSZEFÜGGÉSEK!A4</f>
        <v>2017. évi eredeti előirányzat BEVÉTELEK</v>
      </c>
      <c r="B4" s="252"/>
      <c r="C4" s="245"/>
      <c r="D4" s="251"/>
      <c r="E4" s="250"/>
    </row>
    <row r="5" spans="1:5">
      <c r="A5" s="244"/>
      <c r="B5" s="250"/>
      <c r="C5" s="244"/>
      <c r="D5" s="251"/>
      <c r="E5" s="250"/>
    </row>
    <row r="6" spans="1:5">
      <c r="A6" s="244" t="s">
        <v>400</v>
      </c>
      <c r="B6" s="250">
        <f>+'1.1.sz.mell.'!C61</f>
        <v>55393229</v>
      </c>
      <c r="C6" s="244" t="s">
        <v>401</v>
      </c>
      <c r="D6" s="251">
        <f>+'2.1.sz.mell  '!C18+'2.2.sz.mell  '!C17</f>
        <v>52495807</v>
      </c>
      <c r="E6" s="250">
        <f>+B6-D6</f>
        <v>2897422</v>
      </c>
    </row>
    <row r="7" spans="1:5">
      <c r="A7" s="244" t="s">
        <v>402</v>
      </c>
      <c r="B7" s="250">
        <f>+'1.1.sz.mell.'!C84</f>
        <v>609000</v>
      </c>
      <c r="C7" s="244" t="s">
        <v>403</v>
      </c>
      <c r="D7" s="251">
        <f>+'2.1.sz.mell  '!C27+'2.2.sz.mell  '!C30</f>
        <v>609000</v>
      </c>
      <c r="E7" s="250">
        <f>+B7-D7</f>
        <v>0</v>
      </c>
    </row>
    <row r="8" spans="1:5">
      <c r="A8" s="244" t="s">
        <v>404</v>
      </c>
      <c r="B8" s="250">
        <f>+'1.1.sz.mell.'!C85</f>
        <v>56002229</v>
      </c>
      <c r="C8" s="244" t="s">
        <v>405</v>
      </c>
      <c r="D8" s="251">
        <f>+'2.1.sz.mell  '!C28+'2.2.sz.mell  '!C31</f>
        <v>53104807</v>
      </c>
      <c r="E8" s="250">
        <f>+B8-D8</f>
        <v>2897422</v>
      </c>
    </row>
    <row r="9" spans="1:5">
      <c r="A9" s="244"/>
      <c r="B9" s="250"/>
      <c r="C9" s="244"/>
      <c r="D9" s="251"/>
      <c r="E9" s="250"/>
    </row>
    <row r="10" spans="1:5" ht="15.75">
      <c r="A10" s="218" t="str">
        <f>+ÖSSZEFÜGGÉSEK!A10</f>
        <v>2017. évi módosított előirányzat BEVÉTELEK</v>
      </c>
      <c r="B10" s="252"/>
      <c r="C10" s="245"/>
      <c r="D10" s="251"/>
      <c r="E10" s="250"/>
    </row>
    <row r="11" spans="1:5">
      <c r="A11" s="244"/>
      <c r="B11" s="250"/>
      <c r="C11" s="244"/>
      <c r="D11" s="251"/>
      <c r="E11" s="250"/>
    </row>
    <row r="12" spans="1:5">
      <c r="A12" s="244" t="s">
        <v>406</v>
      </c>
      <c r="B12" s="250">
        <f>+'1.1.sz.mell.'!D61</f>
        <v>70714483</v>
      </c>
      <c r="C12" s="244" t="s">
        <v>412</v>
      </c>
      <c r="D12" s="251">
        <f>+'2.1.sz.mell  '!D18+'2.2.sz.mell  '!D17</f>
        <v>65111858</v>
      </c>
      <c r="E12" s="250">
        <f>+B12-D12</f>
        <v>5602625</v>
      </c>
    </row>
    <row r="13" spans="1:5">
      <c r="A13" s="244" t="s">
        <v>407</v>
      </c>
      <c r="B13" s="250">
        <f>+'1.1.sz.mell.'!D84</f>
        <v>9956521</v>
      </c>
      <c r="C13" s="244" t="s">
        <v>413</v>
      </c>
      <c r="D13" s="251">
        <f>+'2.1.sz.mell  '!D27+'2.2.sz.mell  '!D30</f>
        <v>9956521</v>
      </c>
      <c r="E13" s="250">
        <f>+B13-D13</f>
        <v>0</v>
      </c>
    </row>
    <row r="14" spans="1:5">
      <c r="A14" s="244" t="s">
        <v>408</v>
      </c>
      <c r="B14" s="250">
        <f>+'1.1.sz.mell.'!D85</f>
        <v>80671004</v>
      </c>
      <c r="C14" s="244" t="s">
        <v>414</v>
      </c>
      <c r="D14" s="251">
        <f>+'2.1.sz.mell  '!D28+'2.2.sz.mell  '!D31</f>
        <v>75068379</v>
      </c>
      <c r="E14" s="250">
        <f>+B14-D14</f>
        <v>5602625</v>
      </c>
    </row>
    <row r="15" spans="1:5">
      <c r="A15" s="244"/>
      <c r="B15" s="250"/>
      <c r="C15" s="244"/>
      <c r="D15" s="251"/>
      <c r="E15" s="250"/>
    </row>
    <row r="16" spans="1:5" ht="14.25">
      <c r="A16" s="253" t="str">
        <f>+ÖSSZEFÜGGÉSEK!A16</f>
        <v>2017. évi teljesítés BEVÉTELEK</v>
      </c>
      <c r="B16" s="217"/>
      <c r="C16" s="245"/>
      <c r="D16" s="251"/>
      <c r="E16" s="250"/>
    </row>
    <row r="17" spans="1:5">
      <c r="A17" s="244"/>
      <c r="B17" s="250"/>
      <c r="C17" s="244"/>
      <c r="D17" s="251"/>
      <c r="E17" s="250"/>
    </row>
    <row r="18" spans="1:5">
      <c r="A18" s="244" t="s">
        <v>409</v>
      </c>
      <c r="B18" s="250">
        <f>+'1.1.sz.mell.'!E61</f>
        <v>66740288</v>
      </c>
      <c r="C18" s="244" t="s">
        <v>415</v>
      </c>
      <c r="D18" s="251">
        <f>+'2.1.sz.mell  '!E18+'2.2.sz.mell  '!E17</f>
        <v>63252231</v>
      </c>
      <c r="E18" s="250">
        <f>+B18-D18</f>
        <v>3488057</v>
      </c>
    </row>
    <row r="19" spans="1:5">
      <c r="A19" s="244" t="s">
        <v>410</v>
      </c>
      <c r="B19" s="250">
        <f>+'1.1.sz.mell.'!E84</f>
        <v>10671728</v>
      </c>
      <c r="C19" s="244" t="s">
        <v>416</v>
      </c>
      <c r="D19" s="251">
        <f>+'2.1.sz.mell  '!E27+'2.2.sz.mell  '!E30</f>
        <v>9956521</v>
      </c>
      <c r="E19" s="250">
        <f>+B19-D19</f>
        <v>715207</v>
      </c>
    </row>
    <row r="20" spans="1:5">
      <c r="A20" s="244" t="s">
        <v>411</v>
      </c>
      <c r="B20" s="250">
        <f>+'1.1.sz.mell.'!E85</f>
        <v>77412016</v>
      </c>
      <c r="C20" s="244" t="s">
        <v>417</v>
      </c>
      <c r="D20" s="251">
        <f>+'2.1.sz.mell  '!E28+'2.2.sz.mell  '!E31</f>
        <v>73208752</v>
      </c>
      <c r="E20" s="250">
        <f>+B20-D20</f>
        <v>4203264</v>
      </c>
    </row>
    <row r="21" spans="1:5">
      <c r="A21" s="244"/>
      <c r="B21" s="250"/>
      <c r="C21" s="244"/>
      <c r="D21" s="251"/>
      <c r="E21" s="250"/>
    </row>
    <row r="22" spans="1:5" ht="15.75">
      <c r="A22" s="218" t="str">
        <f>+ÖSSZEFÜGGÉSEK!A22</f>
        <v>2017. évi eredeti előirányzat KIADÁSOK</v>
      </c>
      <c r="B22" s="252"/>
      <c r="C22" s="245"/>
      <c r="D22" s="251"/>
      <c r="E22" s="250"/>
    </row>
    <row r="23" spans="1:5">
      <c r="A23" s="244"/>
      <c r="B23" s="250"/>
      <c r="C23" s="244"/>
      <c r="D23" s="251"/>
      <c r="E23" s="250"/>
    </row>
    <row r="24" spans="1:5">
      <c r="A24" s="244" t="s">
        <v>418</v>
      </c>
      <c r="B24" s="250">
        <f>+'1.1.sz.mell.'!C125</f>
        <v>55777229</v>
      </c>
      <c r="C24" s="244" t="s">
        <v>424</v>
      </c>
      <c r="D24" s="251">
        <f>+'2.1.sz.mell  '!G18+'2.2.sz.mell  '!G17</f>
        <v>55787229</v>
      </c>
      <c r="E24" s="250">
        <f>+B24-D24</f>
        <v>-10000</v>
      </c>
    </row>
    <row r="25" spans="1:5">
      <c r="A25" s="244" t="s">
        <v>397</v>
      </c>
      <c r="B25" s="250">
        <f>+'1.1.sz.mell.'!C144</f>
        <v>0</v>
      </c>
      <c r="C25" s="244" t="s">
        <v>425</v>
      </c>
      <c r="D25" s="251">
        <f>+'2.1.sz.mell  '!G27+'2.2.sz.mell  '!G30</f>
        <v>0</v>
      </c>
      <c r="E25" s="250">
        <f>+B25-D25</f>
        <v>0</v>
      </c>
    </row>
    <row r="26" spans="1:5">
      <c r="A26" s="244" t="s">
        <v>419</v>
      </c>
      <c r="B26" s="250">
        <f>+'1.1.sz.mell.'!C145</f>
        <v>225000</v>
      </c>
      <c r="C26" s="244" t="s">
        <v>426</v>
      </c>
      <c r="D26" s="251">
        <f>+'2.1.sz.mell  '!G28+'2.2.sz.mell  '!G31</f>
        <v>55787229</v>
      </c>
      <c r="E26" s="250">
        <f>+B26-D26</f>
        <v>-55562229</v>
      </c>
    </row>
    <row r="27" spans="1:5">
      <c r="A27" s="244"/>
      <c r="B27" s="250"/>
      <c r="C27" s="244"/>
      <c r="D27" s="251"/>
      <c r="E27" s="250"/>
    </row>
    <row r="28" spans="1:5" ht="15.75">
      <c r="A28" s="218" t="str">
        <f>+ÖSSZEFÜGGÉSEK!A28</f>
        <v>2017. évi módosított előirányzat KIADÁSOK</v>
      </c>
      <c r="B28" s="252"/>
      <c r="C28" s="245"/>
      <c r="D28" s="251"/>
      <c r="E28" s="250"/>
    </row>
    <row r="29" spans="1:5">
      <c r="A29" s="244"/>
      <c r="B29" s="250"/>
      <c r="C29" s="244"/>
      <c r="D29" s="251"/>
      <c r="E29" s="250"/>
    </row>
    <row r="30" spans="1:5">
      <c r="A30" s="244" t="s">
        <v>420</v>
      </c>
      <c r="B30" s="250">
        <f>+'1.1.sz.mell.'!D125</f>
        <v>80078341</v>
      </c>
      <c r="C30" s="244" t="s">
        <v>431</v>
      </c>
      <c r="D30" s="251">
        <f>+'2.1.sz.mell  '!H18+'2.2.sz.mell  '!H17</f>
        <v>80091027</v>
      </c>
      <c r="E30" s="250">
        <f>+B30-D30</f>
        <v>-12686</v>
      </c>
    </row>
    <row r="31" spans="1:5">
      <c r="A31" s="244" t="s">
        <v>398</v>
      </c>
      <c r="B31" s="250">
        <f>+'1.1.sz.mell.'!D144</f>
        <v>0</v>
      </c>
      <c r="C31" s="244" t="s">
        <v>428</v>
      </c>
      <c r="D31" s="251">
        <f>+'2.1.sz.mell  '!H27+'2.2.sz.mell  '!H30</f>
        <v>0</v>
      </c>
      <c r="E31" s="250">
        <f>+B31-D31</f>
        <v>0</v>
      </c>
    </row>
    <row r="32" spans="1:5">
      <c r="A32" s="244" t="s">
        <v>421</v>
      </c>
      <c r="B32" s="250">
        <f>+'1.1.sz.mell.'!D145</f>
        <v>592663</v>
      </c>
      <c r="C32" s="244" t="s">
        <v>427</v>
      </c>
      <c r="D32" s="251">
        <f>+'2.1.sz.mell  '!H28+'2.2.sz.mell  '!H31</f>
        <v>80091027</v>
      </c>
      <c r="E32" s="250">
        <f>+B32-D32</f>
        <v>-79498364</v>
      </c>
    </row>
    <row r="33" spans="1:5">
      <c r="A33" s="244"/>
      <c r="B33" s="250"/>
      <c r="C33" s="244"/>
      <c r="D33" s="251"/>
      <c r="E33" s="250"/>
    </row>
    <row r="34" spans="1:5" ht="15.75">
      <c r="A34" s="248" t="str">
        <f>+ÖSSZEFÜGGÉSEK!A34</f>
        <v>2017. évi teljesítés KIADÁSOK</v>
      </c>
      <c r="B34" s="252"/>
      <c r="C34" s="245"/>
      <c r="D34" s="251"/>
      <c r="E34" s="250"/>
    </row>
    <row r="35" spans="1:5">
      <c r="A35" s="244"/>
      <c r="B35" s="250"/>
      <c r="C35" s="244"/>
      <c r="D35" s="251"/>
      <c r="E35" s="250"/>
    </row>
    <row r="36" spans="1:5">
      <c r="A36" s="244" t="s">
        <v>422</v>
      </c>
      <c r="B36" s="250">
        <f>+'1.1.sz.mell.'!E125</f>
        <v>68019892</v>
      </c>
      <c r="C36" s="244" t="s">
        <v>432</v>
      </c>
      <c r="D36" s="251">
        <f>+'2.1.sz.mell  '!I18+'2.2.sz.mell  '!I17</f>
        <v>68019892</v>
      </c>
      <c r="E36" s="250">
        <f>+B36-D36</f>
        <v>0</v>
      </c>
    </row>
    <row r="37" spans="1:5">
      <c r="A37" s="244" t="s">
        <v>399</v>
      </c>
      <c r="B37" s="250">
        <f>+'1.1.sz.mell.'!E144</f>
        <v>0</v>
      </c>
      <c r="C37" s="244" t="s">
        <v>430</v>
      </c>
      <c r="D37" s="251">
        <f>+'2.1.sz.mell  '!I27+'2.2.sz.mell  '!I30</f>
        <v>0</v>
      </c>
      <c r="E37" s="250">
        <f>+B37-D37</f>
        <v>0</v>
      </c>
    </row>
    <row r="38" spans="1:5">
      <c r="A38" s="244" t="s">
        <v>423</v>
      </c>
      <c r="B38" s="250">
        <f>+'1.1.sz.mell.'!E145</f>
        <v>592663</v>
      </c>
      <c r="C38" s="244" t="s">
        <v>429</v>
      </c>
      <c r="D38" s="251">
        <f>+'2.1.sz.mell  '!I28+'2.2.sz.mell  '!I31</f>
        <v>68019892</v>
      </c>
      <c r="E38" s="250">
        <f>+B38-D38</f>
        <v>-67427229</v>
      </c>
    </row>
  </sheetData>
  <phoneticPr fontId="22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0">
    <tabColor rgb="FF92D050"/>
  </sheetPr>
  <dimension ref="A1:H33"/>
  <sheetViews>
    <sheetView zoomScaleNormal="100" workbookViewId="0">
      <selection activeCell="H25" sqref="H25"/>
    </sheetView>
  </sheetViews>
  <sheetFormatPr defaultRowHeight="12.75"/>
  <cols>
    <col min="1" max="1" width="39.6640625" style="4" customWidth="1"/>
    <col min="2" max="7" width="15.6640625" style="3" customWidth="1"/>
    <col min="8" max="8" width="5.1640625" style="3" customWidth="1"/>
    <col min="9" max="16384" width="9.33203125" style="3"/>
  </cols>
  <sheetData>
    <row r="1" spans="1:8" ht="18" customHeight="1">
      <c r="A1" s="329" t="s">
        <v>0</v>
      </c>
      <c r="B1" s="329"/>
      <c r="C1" s="329"/>
      <c r="D1" s="329"/>
      <c r="E1" s="329"/>
      <c r="F1" s="329"/>
      <c r="G1" s="329"/>
      <c r="H1" s="330" t="str">
        <f>+CONCATENATE("3. melléklet a 6/",LEFT(ÖSSZEFÜGGÉSEK!A4,4)+1,". (V.16.) önkormányzati rendelethez")</f>
        <v>3. melléklet a 6/2018. (V.16.) önkormányzati rendelethez</v>
      </c>
    </row>
    <row r="2" spans="1:8" ht="22.5" customHeight="1" thickBot="1">
      <c r="A2" s="20"/>
      <c r="B2" s="8"/>
      <c r="C2" s="8"/>
      <c r="D2" s="8"/>
      <c r="E2" s="8"/>
      <c r="F2" s="291"/>
      <c r="G2" s="290" t="e">
        <f>'2.2.sz.mell  '!I2</f>
        <v>#REF!</v>
      </c>
      <c r="H2" s="330"/>
    </row>
    <row r="3" spans="1:8" s="5" customFormat="1" ht="50.25" customHeight="1" thickBot="1">
      <c r="A3" s="21" t="s">
        <v>45</v>
      </c>
      <c r="B3" s="22" t="s">
        <v>46</v>
      </c>
      <c r="C3" s="22" t="s">
        <v>47</v>
      </c>
      <c r="D3" s="22" t="str">
        <f>+CONCATENATE("Felhasználás ",LEFT(ÖSSZEFÜGGÉSEK!A4,4)-1,". XII.31-ig")</f>
        <v>Felhasználás 2016. XII.31-ig</v>
      </c>
      <c r="E3" s="22" t="str">
        <f>+CONCATENATE(LEFT(ÖSSZEFÜGGÉSEK!A4,4),". évi módosított előirányzat")</f>
        <v>2017. évi módosított előirányzat</v>
      </c>
      <c r="F3" s="41" t="str">
        <f>+CONCATENATE(LEFT(ÖSSZEFÜGGÉSEK!A4,4),". évi teljesítés")</f>
        <v>2017. évi teljesítés</v>
      </c>
      <c r="G3" s="40" t="str">
        <f>+CONCATENATE("Összes teljesítés ",LEFT(ÖSSZEFÜGGÉSEK!A4,4),". dec. 31-ig")</f>
        <v>Összes teljesítés 2017. dec. 31-ig</v>
      </c>
      <c r="H3" s="330"/>
    </row>
    <row r="4" spans="1:8" s="8" customFormat="1" ht="12" customHeight="1" thickBot="1">
      <c r="A4" s="211" t="s">
        <v>306</v>
      </c>
      <c r="B4" s="212" t="s">
        <v>307</v>
      </c>
      <c r="C4" s="212" t="s">
        <v>308</v>
      </c>
      <c r="D4" s="212" t="s">
        <v>309</v>
      </c>
      <c r="E4" s="212" t="s">
        <v>310</v>
      </c>
      <c r="F4" s="32" t="s">
        <v>387</v>
      </c>
      <c r="G4" s="213" t="s">
        <v>433</v>
      </c>
      <c r="H4" s="330"/>
    </row>
    <row r="5" spans="1:8" ht="15.95" customHeight="1">
      <c r="A5" s="6" t="s">
        <v>538</v>
      </c>
      <c r="B5" s="1">
        <v>41000000</v>
      </c>
      <c r="C5" s="9" t="s">
        <v>540</v>
      </c>
      <c r="D5" s="1">
        <v>37914477</v>
      </c>
      <c r="E5" s="1">
        <v>2504163</v>
      </c>
      <c r="F5" s="33">
        <v>2504163</v>
      </c>
      <c r="G5" s="34">
        <f>+D5+F5</f>
        <v>40418640</v>
      </c>
      <c r="H5" s="330"/>
    </row>
    <row r="6" spans="1:8" ht="15.95" customHeight="1">
      <c r="A6" s="6" t="s">
        <v>539</v>
      </c>
      <c r="B6" s="1">
        <v>1496850</v>
      </c>
      <c r="C6" s="9">
        <v>2017</v>
      </c>
      <c r="D6" s="1"/>
      <c r="E6" s="1">
        <v>1496850</v>
      </c>
      <c r="F6" s="33">
        <v>1496850</v>
      </c>
      <c r="G6" s="34">
        <f t="shared" ref="G6:G23" si="0">+D6+F6</f>
        <v>1496850</v>
      </c>
      <c r="H6" s="330"/>
    </row>
    <row r="7" spans="1:8" ht="15.95" customHeight="1">
      <c r="A7" s="6" t="s">
        <v>541</v>
      </c>
      <c r="B7" s="1">
        <v>450000</v>
      </c>
      <c r="C7" s="9">
        <v>2017</v>
      </c>
      <c r="D7" s="1"/>
      <c r="E7" s="1">
        <v>450000</v>
      </c>
      <c r="F7" s="33">
        <v>450000</v>
      </c>
      <c r="G7" s="34">
        <f t="shared" si="0"/>
        <v>450000</v>
      </c>
      <c r="H7" s="330"/>
    </row>
    <row r="8" spans="1:8" ht="15.95" customHeight="1">
      <c r="A8" s="315" t="s">
        <v>543</v>
      </c>
      <c r="B8" s="1">
        <v>3163239</v>
      </c>
      <c r="C8" s="9">
        <v>2017</v>
      </c>
      <c r="D8" s="1"/>
      <c r="E8" s="1">
        <v>3163239</v>
      </c>
      <c r="F8" s="33">
        <v>3163239</v>
      </c>
      <c r="G8" s="34">
        <f t="shared" si="0"/>
        <v>3163239</v>
      </c>
      <c r="H8" s="330"/>
    </row>
    <row r="9" spans="1:8" ht="15.95" customHeight="1">
      <c r="A9" s="6" t="s">
        <v>542</v>
      </c>
      <c r="B9" s="1">
        <v>2530000</v>
      </c>
      <c r="C9" s="9">
        <v>2017</v>
      </c>
      <c r="D9" s="1"/>
      <c r="E9" s="1">
        <v>2530000</v>
      </c>
      <c r="F9" s="33">
        <v>2530000</v>
      </c>
      <c r="G9" s="34">
        <f t="shared" si="0"/>
        <v>2530000</v>
      </c>
      <c r="H9" s="330"/>
    </row>
    <row r="10" spans="1:8" ht="15.95" customHeight="1">
      <c r="A10" s="10"/>
      <c r="B10" s="1"/>
      <c r="C10" s="9"/>
      <c r="D10" s="1"/>
      <c r="E10" s="1"/>
      <c r="F10" s="33"/>
      <c r="G10" s="34">
        <f t="shared" si="0"/>
        <v>0</v>
      </c>
      <c r="H10" s="330"/>
    </row>
    <row r="11" spans="1:8" ht="15.95" customHeight="1">
      <c r="A11" s="6"/>
      <c r="B11" s="1"/>
      <c r="C11" s="9"/>
      <c r="D11" s="1"/>
      <c r="E11" s="1"/>
      <c r="F11" s="33"/>
      <c r="G11" s="34">
        <f t="shared" si="0"/>
        <v>0</v>
      </c>
      <c r="H11" s="330"/>
    </row>
    <row r="12" spans="1:8" ht="15.95" customHeight="1">
      <c r="A12" s="6"/>
      <c r="B12" s="1"/>
      <c r="C12" s="9"/>
      <c r="D12" s="1"/>
      <c r="E12" s="1"/>
      <c r="F12" s="33"/>
      <c r="G12" s="34">
        <f t="shared" si="0"/>
        <v>0</v>
      </c>
      <c r="H12" s="330"/>
    </row>
    <row r="13" spans="1:8" ht="15.95" customHeight="1">
      <c r="A13" s="6"/>
      <c r="B13" s="1"/>
      <c r="C13" s="9"/>
      <c r="D13" s="1"/>
      <c r="E13" s="1"/>
      <c r="F13" s="33"/>
      <c r="G13" s="34">
        <f t="shared" si="0"/>
        <v>0</v>
      </c>
      <c r="H13" s="330"/>
    </row>
    <row r="14" spans="1:8" ht="15.95" customHeight="1">
      <c r="A14" s="6"/>
      <c r="B14" s="1"/>
      <c r="C14" s="9"/>
      <c r="D14" s="1"/>
      <c r="E14" s="1"/>
      <c r="F14" s="33"/>
      <c r="G14" s="34">
        <f t="shared" si="0"/>
        <v>0</v>
      </c>
      <c r="H14" s="330"/>
    </row>
    <row r="15" spans="1:8" ht="15.95" customHeight="1">
      <c r="A15" s="6"/>
      <c r="B15" s="1"/>
      <c r="C15" s="9"/>
      <c r="D15" s="1"/>
      <c r="E15" s="1"/>
      <c r="F15" s="33"/>
      <c r="G15" s="34">
        <f t="shared" si="0"/>
        <v>0</v>
      </c>
      <c r="H15" s="330"/>
    </row>
    <row r="16" spans="1:8" ht="15.95" customHeight="1">
      <c r="A16" s="6"/>
      <c r="B16" s="1"/>
      <c r="C16" s="9"/>
      <c r="D16" s="1"/>
      <c r="E16" s="1"/>
      <c r="F16" s="33"/>
      <c r="G16" s="34">
        <f t="shared" si="0"/>
        <v>0</v>
      </c>
      <c r="H16" s="330"/>
    </row>
    <row r="17" spans="1:8" ht="15.95" customHeight="1">
      <c r="A17" s="6"/>
      <c r="B17" s="1"/>
      <c r="C17" s="9"/>
      <c r="D17" s="1"/>
      <c r="E17" s="1"/>
      <c r="F17" s="33"/>
      <c r="G17" s="34">
        <f t="shared" si="0"/>
        <v>0</v>
      </c>
      <c r="H17" s="330"/>
    </row>
    <row r="18" spans="1:8" ht="15.95" customHeight="1">
      <c r="A18" s="6"/>
      <c r="B18" s="1"/>
      <c r="C18" s="9"/>
      <c r="D18" s="1"/>
      <c r="E18" s="1"/>
      <c r="F18" s="33"/>
      <c r="G18" s="34">
        <f t="shared" si="0"/>
        <v>0</v>
      </c>
      <c r="H18" s="330"/>
    </row>
    <row r="19" spans="1:8" ht="15.95" customHeight="1">
      <c r="A19" s="6"/>
      <c r="B19" s="1"/>
      <c r="C19" s="9"/>
      <c r="D19" s="1"/>
      <c r="E19" s="1"/>
      <c r="F19" s="33"/>
      <c r="G19" s="34">
        <f t="shared" si="0"/>
        <v>0</v>
      </c>
      <c r="H19" s="330"/>
    </row>
    <row r="20" spans="1:8" ht="15.95" customHeight="1">
      <c r="A20" s="6"/>
      <c r="B20" s="1"/>
      <c r="C20" s="9"/>
      <c r="D20" s="1"/>
      <c r="E20" s="1"/>
      <c r="F20" s="33"/>
      <c r="G20" s="34">
        <f t="shared" si="0"/>
        <v>0</v>
      </c>
      <c r="H20" s="330"/>
    </row>
    <row r="21" spans="1:8" ht="15.95" customHeight="1">
      <c r="A21" s="6"/>
      <c r="B21" s="1"/>
      <c r="C21" s="9"/>
      <c r="D21" s="1"/>
      <c r="E21" s="1"/>
      <c r="F21" s="33"/>
      <c r="G21" s="34">
        <f t="shared" si="0"/>
        <v>0</v>
      </c>
      <c r="H21" s="330"/>
    </row>
    <row r="22" spans="1:8" ht="15.95" customHeight="1">
      <c r="A22" s="6"/>
      <c r="B22" s="1"/>
      <c r="C22" s="9"/>
      <c r="D22" s="1"/>
      <c r="E22" s="1"/>
      <c r="F22" s="33"/>
      <c r="G22" s="34">
        <f t="shared" si="0"/>
        <v>0</v>
      </c>
      <c r="H22" s="330"/>
    </row>
    <row r="23" spans="1:8" ht="15.95" customHeight="1" thickBot="1">
      <c r="A23" s="11"/>
      <c r="B23" s="2"/>
      <c r="C23" s="12"/>
      <c r="D23" s="2"/>
      <c r="E23" s="2"/>
      <c r="F23" s="35"/>
      <c r="G23" s="34">
        <f t="shared" si="0"/>
        <v>0</v>
      </c>
      <c r="H23" s="330"/>
    </row>
    <row r="24" spans="1:8" s="15" customFormat="1" ht="18" customHeight="1" thickBot="1">
      <c r="A24" s="23" t="s">
        <v>44</v>
      </c>
      <c r="B24" s="13">
        <f>SUM(B5:B23)</f>
        <v>48640089</v>
      </c>
      <c r="C24" s="18"/>
      <c r="D24" s="13">
        <f>SUM(D5:D23)</f>
        <v>37914477</v>
      </c>
      <c r="E24" s="13">
        <f>SUM(E5:E23)</f>
        <v>10144252</v>
      </c>
      <c r="F24" s="13">
        <f>SUM(F5:F23)</f>
        <v>10144252</v>
      </c>
      <c r="G24" s="14">
        <f>SUM(G5:G23)</f>
        <v>48058729</v>
      </c>
      <c r="H24" s="330"/>
    </row>
    <row r="25" spans="1:8">
      <c r="F25" s="15"/>
      <c r="G25" s="15"/>
      <c r="H25" s="287"/>
    </row>
    <row r="26" spans="1:8">
      <c r="H26" s="287"/>
    </row>
    <row r="27" spans="1:8">
      <c r="H27" s="287"/>
    </row>
    <row r="28" spans="1:8">
      <c r="H28" s="287"/>
    </row>
    <row r="29" spans="1:8">
      <c r="H29" s="287"/>
    </row>
    <row r="30" spans="1:8">
      <c r="H30" s="287"/>
    </row>
    <row r="31" spans="1:8">
      <c r="H31" s="287"/>
    </row>
    <row r="32" spans="1:8">
      <c r="H32" s="287"/>
    </row>
    <row r="33" spans="8:8">
      <c r="H33" s="287"/>
    </row>
  </sheetData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1">
    <tabColor rgb="FF92D050"/>
    <pageSetUpPr fitToPage="1"/>
  </sheetPr>
  <dimension ref="A1:H24"/>
  <sheetViews>
    <sheetView zoomScaleNormal="100" zoomScaleSheetLayoutView="130" workbookViewId="0">
      <selection activeCell="H25" sqref="H25"/>
    </sheetView>
  </sheetViews>
  <sheetFormatPr defaultRowHeight="12.75"/>
  <cols>
    <col min="1" max="1" width="48.1640625" style="4" customWidth="1"/>
    <col min="2" max="7" width="15.83203125" style="3" customWidth="1"/>
    <col min="8" max="8" width="4.1640625" style="3" customWidth="1"/>
    <col min="9" max="9" width="13.83203125" style="3" customWidth="1"/>
    <col min="10" max="16384" width="9.33203125" style="3"/>
  </cols>
  <sheetData>
    <row r="1" spans="1:8" ht="24.75" customHeight="1">
      <c r="A1" s="329" t="s">
        <v>1</v>
      </c>
      <c r="B1" s="329"/>
      <c r="C1" s="329"/>
      <c r="D1" s="329"/>
      <c r="E1" s="329"/>
      <c r="F1" s="329"/>
      <c r="G1" s="329"/>
      <c r="H1" s="326" t="str">
        <f>+CONCATENATE("4. melléklet a 6/",LEFT(ÖSSZEFÜGGÉSEK!A4,4)+1,". (V.16.) önkormányzati rendelethez")</f>
        <v>4. melléklet a 6/2018. (V.16.) önkormányzati rendelethez</v>
      </c>
    </row>
    <row r="2" spans="1:8" ht="23.25" customHeight="1" thickBot="1">
      <c r="A2" s="20"/>
      <c r="B2" s="8"/>
      <c r="C2" s="8"/>
      <c r="D2" s="8"/>
      <c r="E2" s="8"/>
      <c r="F2" s="291"/>
      <c r="G2" s="290" t="e">
        <f>'3.sz.mell.'!G2</f>
        <v>#REF!</v>
      </c>
      <c r="H2" s="326"/>
    </row>
    <row r="3" spans="1:8" s="5" customFormat="1" ht="48.75" customHeight="1" thickBot="1">
      <c r="A3" s="21" t="s">
        <v>48</v>
      </c>
      <c r="B3" s="22" t="s">
        <v>46</v>
      </c>
      <c r="C3" s="22" t="s">
        <v>47</v>
      </c>
      <c r="D3" s="22" t="str">
        <f>+'3.sz.mell.'!D3</f>
        <v>Felhasználás 2016. XII.31-ig</v>
      </c>
      <c r="E3" s="22" t="str">
        <f>+'3.sz.mell.'!E3</f>
        <v>2017. évi módosított előirányzat</v>
      </c>
      <c r="F3" s="41" t="str">
        <f>+'3.sz.mell.'!F3</f>
        <v>2017. évi teljesítés</v>
      </c>
      <c r="G3" s="40" t="str">
        <f>+'3.sz.mell.'!G3</f>
        <v>Összes teljesítés 2017. dec. 31-ig</v>
      </c>
      <c r="H3" s="326"/>
    </row>
    <row r="4" spans="1:8" s="8" customFormat="1" ht="15" customHeight="1" thickBot="1">
      <c r="A4" s="211" t="s">
        <v>306</v>
      </c>
      <c r="B4" s="212" t="s">
        <v>307</v>
      </c>
      <c r="C4" s="212" t="s">
        <v>308</v>
      </c>
      <c r="D4" s="212" t="s">
        <v>309</v>
      </c>
      <c r="E4" s="212" t="s">
        <v>310</v>
      </c>
      <c r="F4" s="32" t="s">
        <v>387</v>
      </c>
      <c r="G4" s="213" t="s">
        <v>433</v>
      </c>
      <c r="H4" s="326"/>
    </row>
    <row r="5" spans="1:8" ht="15.95" customHeight="1">
      <c r="A5" s="16" t="s">
        <v>544</v>
      </c>
      <c r="B5" s="1">
        <v>144975</v>
      </c>
      <c r="C5" s="83">
        <v>2017</v>
      </c>
      <c r="D5" s="1"/>
      <c r="E5" s="1">
        <v>144975</v>
      </c>
      <c r="F5" s="33">
        <v>144975</v>
      </c>
      <c r="G5" s="34">
        <f>+D5+F5</f>
        <v>144975</v>
      </c>
      <c r="H5" s="326"/>
    </row>
    <row r="6" spans="1:8" ht="15.95" customHeight="1">
      <c r="A6" s="16"/>
      <c r="B6" s="1"/>
      <c r="C6" s="83"/>
      <c r="D6" s="1"/>
      <c r="E6" s="1"/>
      <c r="F6" s="33"/>
      <c r="G6" s="34">
        <f t="shared" ref="G6:G23" si="0">+D6+F6</f>
        <v>0</v>
      </c>
      <c r="H6" s="326"/>
    </row>
    <row r="7" spans="1:8" ht="15.95" customHeight="1">
      <c r="A7" s="16"/>
      <c r="B7" s="1"/>
      <c r="C7" s="83"/>
      <c r="D7" s="1"/>
      <c r="E7" s="1"/>
      <c r="F7" s="33"/>
      <c r="G7" s="34">
        <f t="shared" si="0"/>
        <v>0</v>
      </c>
      <c r="H7" s="326"/>
    </row>
    <row r="8" spans="1:8" ht="15.95" customHeight="1">
      <c r="A8" s="16"/>
      <c r="B8" s="1"/>
      <c r="C8" s="83"/>
      <c r="D8" s="1"/>
      <c r="E8" s="1"/>
      <c r="F8" s="33"/>
      <c r="G8" s="34">
        <f t="shared" si="0"/>
        <v>0</v>
      </c>
      <c r="H8" s="326"/>
    </row>
    <row r="9" spans="1:8" ht="15.95" customHeight="1">
      <c r="A9" s="16"/>
      <c r="B9" s="1"/>
      <c r="C9" s="83"/>
      <c r="D9" s="1"/>
      <c r="E9" s="1"/>
      <c r="F9" s="33"/>
      <c r="G9" s="34">
        <f t="shared" si="0"/>
        <v>0</v>
      </c>
      <c r="H9" s="326"/>
    </row>
    <row r="10" spans="1:8" ht="15.95" customHeight="1">
      <c r="A10" s="16"/>
      <c r="B10" s="1"/>
      <c r="C10" s="83"/>
      <c r="D10" s="1"/>
      <c r="E10" s="1"/>
      <c r="F10" s="33"/>
      <c r="G10" s="34">
        <f t="shared" si="0"/>
        <v>0</v>
      </c>
      <c r="H10" s="326"/>
    </row>
    <row r="11" spans="1:8" ht="15.95" customHeight="1">
      <c r="A11" s="16"/>
      <c r="B11" s="1"/>
      <c r="C11" s="83"/>
      <c r="D11" s="1"/>
      <c r="E11" s="1"/>
      <c r="F11" s="33"/>
      <c r="G11" s="34">
        <f t="shared" si="0"/>
        <v>0</v>
      </c>
      <c r="H11" s="326"/>
    </row>
    <row r="12" spans="1:8" ht="15.95" customHeight="1">
      <c r="A12" s="16"/>
      <c r="B12" s="1"/>
      <c r="C12" s="83"/>
      <c r="D12" s="1"/>
      <c r="E12" s="1"/>
      <c r="F12" s="33"/>
      <c r="G12" s="34">
        <f t="shared" si="0"/>
        <v>0</v>
      </c>
      <c r="H12" s="326"/>
    </row>
    <row r="13" spans="1:8" ht="15.95" customHeight="1">
      <c r="A13" s="16"/>
      <c r="B13" s="1"/>
      <c r="C13" s="83"/>
      <c r="D13" s="1"/>
      <c r="E13" s="1"/>
      <c r="F13" s="33"/>
      <c r="G13" s="34">
        <f t="shared" si="0"/>
        <v>0</v>
      </c>
      <c r="H13" s="326"/>
    </row>
    <row r="14" spans="1:8" ht="15.95" customHeight="1">
      <c r="A14" s="16"/>
      <c r="B14" s="1"/>
      <c r="C14" s="83"/>
      <c r="D14" s="1"/>
      <c r="E14" s="1"/>
      <c r="F14" s="33"/>
      <c r="G14" s="34">
        <f t="shared" si="0"/>
        <v>0</v>
      </c>
      <c r="H14" s="326"/>
    </row>
    <row r="15" spans="1:8" ht="15.95" customHeight="1">
      <c r="A15" s="16"/>
      <c r="B15" s="1"/>
      <c r="C15" s="83"/>
      <c r="D15" s="1"/>
      <c r="E15" s="1"/>
      <c r="F15" s="33"/>
      <c r="G15" s="34">
        <f t="shared" si="0"/>
        <v>0</v>
      </c>
      <c r="H15" s="326"/>
    </row>
    <row r="16" spans="1:8" ht="15.95" customHeight="1">
      <c r="A16" s="16"/>
      <c r="B16" s="1"/>
      <c r="C16" s="83"/>
      <c r="D16" s="1"/>
      <c r="E16" s="1"/>
      <c r="F16" s="33"/>
      <c r="G16" s="34">
        <f t="shared" si="0"/>
        <v>0</v>
      </c>
      <c r="H16" s="326"/>
    </row>
    <row r="17" spans="1:8" ht="15.95" customHeight="1">
      <c r="A17" s="16"/>
      <c r="B17" s="1"/>
      <c r="C17" s="83"/>
      <c r="D17" s="1"/>
      <c r="E17" s="1"/>
      <c r="F17" s="33"/>
      <c r="G17" s="34">
        <f t="shared" si="0"/>
        <v>0</v>
      </c>
      <c r="H17" s="326"/>
    </row>
    <row r="18" spans="1:8" ht="15.95" customHeight="1">
      <c r="A18" s="16"/>
      <c r="B18" s="1"/>
      <c r="C18" s="83"/>
      <c r="D18" s="1"/>
      <c r="E18" s="1"/>
      <c r="F18" s="33"/>
      <c r="G18" s="34">
        <f t="shared" si="0"/>
        <v>0</v>
      </c>
      <c r="H18" s="326"/>
    </row>
    <row r="19" spans="1:8" ht="15.95" customHeight="1">
      <c r="A19" s="16"/>
      <c r="B19" s="1"/>
      <c r="C19" s="83"/>
      <c r="D19" s="1"/>
      <c r="E19" s="1"/>
      <c r="F19" s="33"/>
      <c r="G19" s="34">
        <f t="shared" si="0"/>
        <v>0</v>
      </c>
      <c r="H19" s="326"/>
    </row>
    <row r="20" spans="1:8" ht="15.95" customHeight="1">
      <c r="A20" s="16"/>
      <c r="B20" s="1"/>
      <c r="C20" s="83"/>
      <c r="D20" s="1"/>
      <c r="E20" s="1"/>
      <c r="F20" s="33"/>
      <c r="G20" s="34">
        <f t="shared" si="0"/>
        <v>0</v>
      </c>
      <c r="H20" s="326"/>
    </row>
    <row r="21" spans="1:8" ht="15.95" customHeight="1">
      <c r="A21" s="16"/>
      <c r="B21" s="1"/>
      <c r="C21" s="83"/>
      <c r="D21" s="1"/>
      <c r="E21" s="1"/>
      <c r="F21" s="33"/>
      <c r="G21" s="34">
        <f t="shared" si="0"/>
        <v>0</v>
      </c>
      <c r="H21" s="326"/>
    </row>
    <row r="22" spans="1:8" ht="15.95" customHeight="1">
      <c r="A22" s="16"/>
      <c r="B22" s="1"/>
      <c r="C22" s="83"/>
      <c r="D22" s="1"/>
      <c r="E22" s="1"/>
      <c r="F22" s="33"/>
      <c r="G22" s="34">
        <f t="shared" si="0"/>
        <v>0</v>
      </c>
      <c r="H22" s="326"/>
    </row>
    <row r="23" spans="1:8" ht="15.95" customHeight="1" thickBot="1">
      <c r="A23" s="17"/>
      <c r="B23" s="2"/>
      <c r="C23" s="84"/>
      <c r="D23" s="2"/>
      <c r="E23" s="2"/>
      <c r="F23" s="35"/>
      <c r="G23" s="34">
        <f t="shared" si="0"/>
        <v>0</v>
      </c>
      <c r="H23" s="326"/>
    </row>
    <row r="24" spans="1:8" s="15" customFormat="1" ht="18" customHeight="1" thickBot="1">
      <c r="A24" s="23" t="s">
        <v>44</v>
      </c>
      <c r="B24" s="13">
        <f>SUM(B5:B23)</f>
        <v>144975</v>
      </c>
      <c r="C24" s="18"/>
      <c r="D24" s="13">
        <f>SUM(D5:D23)</f>
        <v>0</v>
      </c>
      <c r="E24" s="13">
        <f>SUM(E5:E23)</f>
        <v>144975</v>
      </c>
      <c r="F24" s="13">
        <f>SUM(F5:F23)</f>
        <v>144975</v>
      </c>
      <c r="G24" s="14">
        <f>SUM(G5:G23)</f>
        <v>144975</v>
      </c>
      <c r="H24" s="326"/>
    </row>
  </sheetData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5</vt:i4>
      </vt:variant>
    </vt:vector>
  </HeadingPairs>
  <TitlesOfParts>
    <vt:vector size="19" baseType="lpstr">
      <vt:lpstr>ÖSSZEFÜGGÉSEK</vt:lpstr>
      <vt:lpstr>1.1.sz.mell.</vt:lpstr>
      <vt:lpstr>1.2.sz.mell.</vt:lpstr>
      <vt:lpstr>1.3.sz.mell.</vt:lpstr>
      <vt:lpstr>2.1.sz.mell  </vt:lpstr>
      <vt:lpstr>2.2.sz.mell  </vt:lpstr>
      <vt:lpstr>ELLENŐRZÉS-1.sz.2.1.sz.2.2.sz.</vt:lpstr>
      <vt:lpstr>3.sz.mell.</vt:lpstr>
      <vt:lpstr>4.sz.mell.</vt:lpstr>
      <vt:lpstr>9. sz. mell</vt:lpstr>
      <vt:lpstr>7.1. tájékoztató tábla</vt:lpstr>
      <vt:lpstr>7.2. tájékoztató tábla</vt:lpstr>
      <vt:lpstr>9. tájékoztató tábla</vt:lpstr>
      <vt:lpstr>Munka1</vt:lpstr>
      <vt:lpstr>'7.1. tájékoztató tábla'!Nyomtatási_cím</vt:lpstr>
      <vt:lpstr>'1.1.sz.mell.'!Nyomtatási_terület</vt:lpstr>
      <vt:lpstr>'1.2.sz.mell.'!Nyomtatási_terület</vt:lpstr>
      <vt:lpstr>'1.3.sz.mell.'!Nyomtatási_terület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Szendrő</cp:lastModifiedBy>
  <cp:lastPrinted>2018-05-24T10:04:32Z</cp:lastPrinted>
  <dcterms:created xsi:type="dcterms:W3CDTF">1999-10-30T10:30:45Z</dcterms:created>
  <dcterms:modified xsi:type="dcterms:W3CDTF">2018-05-24T12:18:46Z</dcterms:modified>
</cp:coreProperties>
</file>