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5480" windowHeight="11640" firstSheet="10" activeTab="10"/>
  </bookViews>
  <sheets>
    <sheet name="2 melléklet" sheetId="1" r:id="rId1"/>
    <sheet name="1 melléklet" sheetId="2" r:id="rId2"/>
    <sheet name="3 melléklet" sheetId="3" r:id="rId3"/>
    <sheet name="4 melléklet" sheetId="4" r:id="rId4"/>
    <sheet name="5 melléklet" sheetId="5" r:id="rId5"/>
    <sheet name="6 melléklet" sheetId="6" r:id="rId6"/>
    <sheet name="7 melléklet" sheetId="7" r:id="rId7"/>
    <sheet name="8 melléklet" sheetId="8" r:id="rId8"/>
    <sheet name="9 melléklet" sheetId="9" r:id="rId9"/>
    <sheet name="10 melléklet" sheetId="10" r:id="rId10"/>
    <sheet name="11 melléklet" sheetId="11" r:id="rId11"/>
    <sheet name="12 melléklet önk" sheetId="12" r:id="rId12"/>
    <sheet name="13 melléklet hiv" sheetId="13" r:id="rId13"/>
    <sheet name="14 melléklet" sheetId="14" r:id="rId14"/>
    <sheet name="15 melléklet" sheetId="15" r:id="rId15"/>
    <sheet name="Munka1" sheetId="16" r:id="rId16"/>
  </sheets>
  <definedNames/>
  <calcPr fullCalcOnLoad="1"/>
</workbook>
</file>

<file path=xl/sharedStrings.xml><?xml version="1.0" encoding="utf-8"?>
<sst xmlns="http://schemas.openxmlformats.org/spreadsheetml/2006/main" count="709" uniqueCount="459">
  <si>
    <t>Megnevezés</t>
  </si>
  <si>
    <t>Eredeti előirányzat</t>
  </si>
  <si>
    <t>Módosított előirányzat</t>
  </si>
  <si>
    <t>Teljesítés</t>
  </si>
  <si>
    <t>34</t>
  </si>
  <si>
    <t>35</t>
  </si>
  <si>
    <t>Közüzemi díjak (K331)</t>
  </si>
  <si>
    <t>Vásárolt élelmezés (K332)</t>
  </si>
  <si>
    <t>Karbantartási, kisjavítási szolgáltatások (K334)</t>
  </si>
  <si>
    <t>Szakmai tevékenységet segítő szolgáltatások  (K336)</t>
  </si>
  <si>
    <t>Egyéb szolgáltatások  (K337)</t>
  </si>
  <si>
    <t>Működési célú előzetesen felszámított általános forgalmi adó (K351)</t>
  </si>
  <si>
    <t>Fizetendő általános forgalmi adó  (K352)</t>
  </si>
  <si>
    <t>Egyéb dologi kiadások (K355)</t>
  </si>
  <si>
    <t>A helyi önkormányzatok előző évi elszámolásából származó kiadások (K5021)</t>
  </si>
  <si>
    <t>Ingatlanok beszerzése, létesítése (&gt;=194) (K62)</t>
  </si>
  <si>
    <t>Egyéb tárgyi eszközök beszerzése, létesítése (K64)</t>
  </si>
  <si>
    <t>Beruházási célú előzetesen felszámított általános forgalmi adó (K67)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</si>
  <si>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</si>
  <si>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</si>
  <si>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</si>
  <si>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</si>
  <si>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</si>
  <si>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Egyéb működési célú támogatások bevételei államháztartáson belülről (=33+…+42) (B16)</t>
  </si>
  <si>
    <t>Kiszámlázott általános forgalmi adó (B406)</t>
  </si>
  <si>
    <t>Ingatlanok értékesítése (&gt;=225) (B52)</t>
  </si>
  <si>
    <t>Államháztartáson belüli megelőlegezések visszafizetése (K914)</t>
  </si>
  <si>
    <t>Előző év költségvetési maradványának igénybevétele (B8131)</t>
  </si>
  <si>
    <t>Államháztartáson belüli megelőlegezések (B814)</t>
  </si>
  <si>
    <t>Központi, irányító szervi támogatás (B816)</t>
  </si>
  <si>
    <t>Finanszírozási bevételek (=23+29+30+31) (B8)</t>
  </si>
  <si>
    <t>Összesen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</si>
  <si>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</si>
  <si>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</si>
  <si>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</si>
  <si>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</si>
  <si>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A) NEMZETI VAGYONBA TARTOZÓ BEFEKTETETT ESZKÖZÖK (=A/I+A/II+A/III+A/IV)</t>
  </si>
  <si>
    <t>C) PÉNZESZKÖZÖK (=C/I+…+C/IV)</t>
  </si>
  <si>
    <t>D/III Követelés jellegű sajátos elszámolások (=D/III/1+…+D/III/9)</t>
  </si>
  <si>
    <t>D) KÖVETELÉSEK  (=D/I+D/II+D/III)</t>
  </si>
  <si>
    <t>ESZKÖZÖK ÖSSZESEN (=A+B+C+D+E+F)</t>
  </si>
  <si>
    <t>G/I  Nemzeti vagyon induláskori értéke</t>
  </si>
  <si>
    <t>G/IV Felhalmozott eredmény</t>
  </si>
  <si>
    <t>G/VI Mérleg szerinti eredmény</t>
  </si>
  <si>
    <t>G/ SAJÁT TŐKE  (= G/I+…+G/VI)</t>
  </si>
  <si>
    <t>H/III Kötelezettség jellegű sajátos elszámolások (=H/III/1+…+H/III/10)</t>
  </si>
  <si>
    <t>H) KÖTELEZETTSÉGEK (=H/I+H/II+H/III)</t>
  </si>
  <si>
    <t>J) PASSZÍV IDŐBELI ELHATÁROLÁSOK (=J/1+J/2+J/3)</t>
  </si>
  <si>
    <t>FORRÁSOK ÖSSZESEN (=G+H+I+J)</t>
  </si>
  <si>
    <t>Tenyészállatok</t>
  </si>
  <si>
    <t>4. melléklet</t>
  </si>
  <si>
    <t>Sor-
szám</t>
  </si>
  <si>
    <t>Bevételek</t>
  </si>
  <si>
    <t>Kiadások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</si>
  <si>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</si>
  <si>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</si>
  <si>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</si>
  <si>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</si>
  <si>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</si>
  <si>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</t>
  </si>
  <si>
    <t>3.</t>
  </si>
  <si>
    <t>Közhatalmi bevételek</t>
  </si>
  <si>
    <t>Dologi kiadások</t>
  </si>
  <si>
    <t>4.</t>
  </si>
  <si>
    <t>Működési bevételek</t>
  </si>
  <si>
    <t>Ellátottak pénzbeli juttatásai</t>
  </si>
  <si>
    <t>5.</t>
  </si>
  <si>
    <t>Egyéb működési célú kiadások</t>
  </si>
  <si>
    <t>6.</t>
  </si>
  <si>
    <t>Tartalékok</t>
  </si>
  <si>
    <t>7.</t>
  </si>
  <si>
    <t>8.</t>
  </si>
  <si>
    <t>9.</t>
  </si>
  <si>
    <t>10.</t>
  </si>
  <si>
    <t>11.</t>
  </si>
  <si>
    <t>12.</t>
  </si>
  <si>
    <t>13.</t>
  </si>
  <si>
    <t>Költségvetési bevételek összesen:</t>
  </si>
  <si>
    <t>Költségvetési kiadások összesen:</t>
  </si>
  <si>
    <t>14.</t>
  </si>
  <si>
    <t>Előző évi műk. célú pénzm. igénybev.</t>
  </si>
  <si>
    <t>Értékpapír vásárlása, visszavásárlása</t>
  </si>
  <si>
    <t>15.</t>
  </si>
  <si>
    <t>Előző évi váll. maradv. igénybev.</t>
  </si>
  <si>
    <t>Likviditási hitelek törlesztése</t>
  </si>
  <si>
    <t>16.</t>
  </si>
  <si>
    <t>Értékpapír kibocsátása, értékesítése</t>
  </si>
  <si>
    <t>Rövid lejáratú hitelek tölresztése</t>
  </si>
  <si>
    <t>17.</t>
  </si>
  <si>
    <t>Hitelek felvétele</t>
  </si>
  <si>
    <t>Hosszú lejáratú hitelek törlesztése</t>
  </si>
  <si>
    <t>18.</t>
  </si>
  <si>
    <t>Államháztartáson belüli megelőlegezések</t>
  </si>
  <si>
    <t>Kölcsön törlesztése, adott kölcsön</t>
  </si>
  <si>
    <t>19.</t>
  </si>
  <si>
    <t>Forgatási célú belf., külf. értékpapírok kibocsátása, értékesítése</t>
  </si>
  <si>
    <t>Befektetési célú belf., külf. értékpapírok vásárlása</t>
  </si>
  <si>
    <t>20.</t>
  </si>
  <si>
    <t>Betét visszavonásából származó bevétel</t>
  </si>
  <si>
    <t>Forgatási célú belföldi, külföldi értékpapírok vásárlása</t>
  </si>
  <si>
    <t>21.</t>
  </si>
  <si>
    <t>Egyéb működési finanszírozási célú bevétel</t>
  </si>
  <si>
    <t>Betét elhelyezése</t>
  </si>
  <si>
    <t>22.</t>
  </si>
  <si>
    <t>Államháztartáson belüli megelőlegezések visszafizetése</t>
  </si>
  <si>
    <t>23.</t>
  </si>
  <si>
    <t>24.</t>
  </si>
  <si>
    <t>25.</t>
  </si>
  <si>
    <t>Finanszírozási célú bevételek (16+…+24)</t>
  </si>
  <si>
    <t>Finanszírozási célú kiadások (14+…+24)</t>
  </si>
  <si>
    <t>26.</t>
  </si>
  <si>
    <t>BEVÉTELEK ÖSSZESEN (13+14+15+25)</t>
  </si>
  <si>
    <t>KIADÁSOK ÖSSZESEN (13+25)</t>
  </si>
  <si>
    <t>27.</t>
  </si>
  <si>
    <t>5. melléklet</t>
  </si>
  <si>
    <t>Tárgyi eszközök, immateriális javak értékesítése</t>
  </si>
  <si>
    <t>Intézményi beruházási kiadások</t>
  </si>
  <si>
    <t>Vagyoni értékű jogok értékesítése, hasznosítása</t>
  </si>
  <si>
    <t>Felújítások</t>
  </si>
  <si>
    <t>Pénzügyi befektetésekből származó bevétel</t>
  </si>
  <si>
    <t>Lakástámogatás</t>
  </si>
  <si>
    <t>Felhalmozási célú önkormányzati támogatások</t>
  </si>
  <si>
    <t>Lakásépítés</t>
  </si>
  <si>
    <t>Egyéb  központi támogatás</t>
  </si>
  <si>
    <t>EU-s forrásból finansz. támogatással megv. progr., projektek kiadásai</t>
  </si>
  <si>
    <t>Központosított előirányzatokból támogatás</t>
  </si>
  <si>
    <t>EU-s forrásból finansz., önkormányzati hozzájáurlásának kiadásai</t>
  </si>
  <si>
    <t>Egyéb felhalmozási célú kiadások</t>
  </si>
  <si>
    <t>Előző évi felh. célú pénzm. igénybev.</t>
  </si>
  <si>
    <t>Hitelek törlesztése</t>
  </si>
  <si>
    <t>Rövid lejáratú hitelek felvétele</t>
  </si>
  <si>
    <t>Rövid lejáratú hitelek törlesztése</t>
  </si>
  <si>
    <t>Hosszú lejáratú hitelek felvétele</t>
  </si>
  <si>
    <t>Kapott kölcsön, nyújtott kölcsön visszatérülése</t>
  </si>
  <si>
    <t>Befektetési célú belföldi, külföldi értékpapírok kibocsátása, érték.</t>
  </si>
  <si>
    <t>Befektetési célú belföldi, külföldi értékpapírok vásárlása</t>
  </si>
  <si>
    <t>Egyéb felhalmozási finanszírozási célú bevétel</t>
  </si>
  <si>
    <t>Egyéb hitel, kölcsön kiadásai</t>
  </si>
  <si>
    <t>Finansírozási célú bev. (13+…+21)</t>
  </si>
  <si>
    <t>Finansírozási célú kiad. (12+...+21)</t>
  </si>
  <si>
    <t>BEVÉTELEK ÖSSZESEN (11+12+22)</t>
  </si>
  <si>
    <t>KIADÁSOK ÖSSZESEN (11+22)</t>
  </si>
  <si>
    <t>6. melléklet</t>
  </si>
  <si>
    <t>BEVÉTELEK JOGCÍMEI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</si>
  <si>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</si>
  <si>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</si>
  <si>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</si>
  <si>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</si>
  <si>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</si>
  <si>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</si>
  <si>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</si>
  <si>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</si>
  <si>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</si>
  <si>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</si>
  <si>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</si>
  <si>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</si>
  <si>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Év összesen</t>
  </si>
  <si>
    <t>Nyitó pénzeszköz</t>
  </si>
  <si>
    <t xml:space="preserve">B1. Működési célú támogatások államháztartáson belülről </t>
  </si>
  <si>
    <t xml:space="preserve">B3. Közhatalmi bevételek </t>
  </si>
  <si>
    <t xml:space="preserve">B4. Működési bevételek </t>
  </si>
  <si>
    <t>B6. Működési célú átvett pénzeszközök</t>
  </si>
  <si>
    <t>A. MŰKÖDÉSI KÖLTSÉGVETÉSI BEVÉTELEK ÖSSZESEN (B1+B3+B4+B6)</t>
  </si>
  <si>
    <t>Ebből: B814 ÁH-n belüli megelőlegezések</t>
  </si>
  <si>
    <t xml:space="preserve">Ebből: B813. Maradvány igénybevétele </t>
  </si>
  <si>
    <t xml:space="preserve">B2. Felhalmozási célú támogatások államháztartáson belülről </t>
  </si>
  <si>
    <t xml:space="preserve">B5. Felhalmozási bevételek </t>
  </si>
  <si>
    <t xml:space="preserve">B7. Felhalmozási célú átvett pénzeszközök </t>
  </si>
  <si>
    <t>D. FELHALMOZÁSI KÖLTSÉGVETÉSI BEVÉTELEK ÖSSZESEN (B2.+B5.+B7.)</t>
  </si>
  <si>
    <t xml:space="preserve">E. FINANSZÍROZÁSI BEVÉTELEK (B8.) ÖSSZESEN </t>
  </si>
  <si>
    <t>ebből B814. ÁH-n belüli megelőlegezések</t>
  </si>
  <si>
    <t>F. FELHALMOZÁSI BEVÉTELEK MINDÖSSZESEN (D+E)</t>
  </si>
  <si>
    <t>G. KÖLTSÉGVETÉSI BEVÉTELEK ÖSSZESEN (A+D)</t>
  </si>
  <si>
    <t>H. FINANSZÍROZÁSI BEVÉTELEK ÖSSZESEN (B+E)</t>
  </si>
  <si>
    <t>I. BEVÉTELEK MINDÖSSZESEN (C+F)</t>
  </si>
  <si>
    <t>K1. Személyi juttatás</t>
  </si>
  <si>
    <t xml:space="preserve">K2. Munkaadót terhelő járulékok és szociális hozzájárulási adó </t>
  </si>
  <si>
    <t xml:space="preserve">K3. Dologi kiadások 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</si>
  <si>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</si>
  <si>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</si>
  <si>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</si>
  <si>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</si>
  <si>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KIADÁSOK ÖSSZESEN (K1. …+K5.)</t>
  </si>
  <si>
    <t xml:space="preserve"> B. FINASZÍROZÁSI KIADÁSOK (K9.) ÖSSZESEN</t>
  </si>
  <si>
    <t xml:space="preserve">C. MŰKÖDÉSI KIADÁSOK MINDÖSSZESEN (A+B) </t>
  </si>
  <si>
    <t xml:space="preserve">K6. Beruházások </t>
  </si>
  <si>
    <t xml:space="preserve">K7. Felújítások </t>
  </si>
  <si>
    <t xml:space="preserve">K8. Egyéb felhalmozási célú kiadások </t>
  </si>
  <si>
    <t>D. FELHALMOZÁSI KÖLTSÉGVETÉSI KIADÁSOK ÖSSZESEN (K6. …+K8.)</t>
  </si>
  <si>
    <t>E. FINANSZÍROZÁSI KIADÁSOK (K9.) ÖSSZESEN</t>
  </si>
  <si>
    <t>G. KÖLTSÉGVETÉSI KIADÁSOK ÖSSZESEN (A+D)</t>
  </si>
  <si>
    <t>H. FINANSZÍROZÁSI KIADÁSOK ÖSSZESEN (B+E)</t>
  </si>
  <si>
    <t>I. KIADÁSOK MINDÖSSZESEN (C+F)</t>
  </si>
  <si>
    <t>TÁRGYHAVI EGYENLEG</t>
  </si>
  <si>
    <t>HALMOZOTT EGYENLEG</t>
  </si>
  <si>
    <t>Hernádnémeti Önkormányzat adósságot keletkeztető ügyletekből és kezességvállalásokból fennálló kötelezettségei</t>
  </si>
  <si>
    <t>Sor-szám</t>
  </si>
  <si>
    <t>MEGNEVEZÉS</t>
  </si>
  <si>
    <t>Évek</t>
  </si>
  <si>
    <t>Összesen
(7=3+4+5+6)</t>
  </si>
  <si>
    <t>2017.</t>
  </si>
  <si>
    <t>2018.</t>
  </si>
  <si>
    <t>ÖSSZES KÖTELEZETTSÉG</t>
  </si>
  <si>
    <t>Az önkormányzatnak jelenleg nincs adóságállománya.</t>
  </si>
  <si>
    <t>Hernádnémeti Önkormányzat saját bevételeinek részletezése az adósságot keletkeztető ügyletből származó tárgyévi fizetési kötelezettség megállapításához</t>
  </si>
  <si>
    <t>Bevételi jogcímek</t>
  </si>
  <si>
    <t>2018. évi eredeti előirányzat</t>
  </si>
  <si>
    <t>Értékesítési és forgalmi adók</t>
  </si>
  <si>
    <t>Egyéb közhatalmi bevételek</t>
  </si>
  <si>
    <t>Tárgyi eszközök, immateriális javak, vagyoni értékű jog értékesítése, 
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</si>
  <si>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</si>
  <si>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</si>
  <si>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</si>
  <si>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</si>
  <si>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</si>
  <si>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EU-s projekt neve, azonosítója: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</si>
  <si>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</si>
  <si>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</si>
  <si>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</si>
  <si>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</si>
  <si>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</si>
  <si>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</si>
  <si>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</si>
  <si>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</si>
  <si>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</si>
  <si>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</si>
  <si>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</si>
  <si>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</si>
  <si>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</si>
  <si>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</si>
  <si>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</si>
  <si>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</si>
  <si>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</si>
  <si>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</si>
  <si>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nincs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</si>
  <si>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</si>
  <si>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</si>
  <si>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</si>
  <si>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</si>
  <si>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</si>
  <si>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</si>
  <si>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</si>
  <si>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</si>
  <si>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</si>
  <si>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</si>
  <si>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</si>
  <si>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</si>
  <si>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</si>
  <si>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</si>
  <si>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</si>
  <si>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</si>
  <si>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11. melléklet</t>
  </si>
  <si>
    <t>Beruházás  megnevezése</t>
  </si>
  <si>
    <t>ÖSSZESEN:</t>
  </si>
  <si>
    <t>Hernádnémeti Közös Önkormányzati Hivatal</t>
  </si>
  <si>
    <t>Száma</t>
  </si>
  <si>
    <t>Előirányzat-csoport, kiemelt előirányzat megnevezése</t>
  </si>
  <si>
    <t>Tárgyévi kiadások</t>
  </si>
  <si>
    <t>Tárgyévi bevételek</t>
  </si>
  <si>
    <t>Költségvetési kiadások teljesítése intézményenként, feladatonként</t>
  </si>
  <si>
    <t>Önkormányzat</t>
  </si>
  <si>
    <t>Hivatal</t>
  </si>
  <si>
    <t>I.Kötelező feladat (2011. évi CLXXXIX. törvény 13.§-a alapján)</t>
  </si>
  <si>
    <t>a) Működési</t>
  </si>
  <si>
    <t>b) Felhalmozási</t>
  </si>
  <si>
    <t>I.Együtt</t>
  </si>
  <si>
    <t>II.Önként vállalt feladat</t>
  </si>
  <si>
    <t>II.Együtt</t>
  </si>
  <si>
    <t>III.Állami (államigazgatási) feladat</t>
  </si>
  <si>
    <t>14. melléklet</t>
  </si>
  <si>
    <t>a) Működési ( FHT, lakásfenntartási)</t>
  </si>
  <si>
    <t>III.Együtt</t>
  </si>
  <si>
    <t>Összes költségvetési kiadás</t>
  </si>
  <si>
    <t>15. melléklet</t>
  </si>
  <si>
    <t>db</t>
  </si>
  <si>
    <t>Forgalomképtelen</t>
  </si>
  <si>
    <t>Korl. Forgalmomképes</t>
  </si>
  <si>
    <t>Forgalomképes</t>
  </si>
  <si>
    <t>Alapítás-átszervezés aktivált értéke</t>
  </si>
  <si>
    <t>Kísérleti fejlesztés aktivált értéke</t>
  </si>
  <si>
    <t>Vagyoni értékű jogok</t>
  </si>
  <si>
    <t>Szellemi termékek</t>
  </si>
  <si>
    <t>Immateriális javakra adott előleg</t>
  </si>
  <si>
    <t>Immateriális javak értékhelyesbítése</t>
  </si>
  <si>
    <t>Immateriális javak összesen (1+…+6)</t>
  </si>
  <si>
    <t>Ingatlanok és vagyoni értékű jogok</t>
  </si>
  <si>
    <t>Gépek, berendezések, felszerelések</t>
  </si>
  <si>
    <t>Járművek</t>
  </si>
  <si>
    <t>Beruházások, felújítások</t>
  </si>
  <si>
    <t>Beruházásra adott előlegek</t>
  </si>
  <si>
    <t>Állami készletek, tartalékok</t>
  </si>
  <si>
    <t>Tárgyi eszközök értékhelyesbítése</t>
  </si>
  <si>
    <t>Tárgyi eszközök összesen (08+..+15)</t>
  </si>
  <si>
    <t>Egyéb tartós részesedés</t>
  </si>
  <si>
    <t>Tartós hitelviszonyt megtestesítő értékpapír</t>
  </si>
  <si>
    <t>Tartósan adott kölcsön</t>
  </si>
  <si>
    <t>Hosszú lejáratú bankbetétek</t>
  </si>
  <si>
    <t>Egyéb hosszú lejáratú követelések</t>
  </si>
  <si>
    <t>Befektetett pénzügyi eszközök értékhelyesbítése</t>
  </si>
  <si>
    <t>Befektetett pénzügyi eszközök összesen (17+…+22)</t>
  </si>
  <si>
    <t>Üzemeltetésre, kezelésre átadott eszközök</t>
  </si>
  <si>
    <t>Koncesszióba adott eszközök</t>
  </si>
  <si>
    <t>Vagyonkezelésbe adott eszközök</t>
  </si>
  <si>
    <t>Vagyonkezelésbe vett eszközök</t>
  </si>
  <si>
    <t>Üzemeltetésre kezelésre átadott, koncesszióba adott, vagyonkezelésbe vett eszközök értékhelyesbítése</t>
  </si>
  <si>
    <t>Üzemeltetésre, kezelésre átadott eszközök összesen</t>
  </si>
  <si>
    <t>A)</t>
  </si>
  <si>
    <t>BEFEKTETETT ESZKÖZÖK ÖSSZESEN</t>
  </si>
  <si>
    <t>Az Önkormányzat tulajdonában lévő érték nélkül nyilvántartott eszközök , a mérlegben értékkel nem szereplő kötelezettségek, ideértve a kezesség-, illetve garanciavállalással kapcsolatos függő kötelezettségeket nincsenek az Önkormányzatnak</t>
  </si>
  <si>
    <t>12. melléklet</t>
  </si>
  <si>
    <t>Hernádnémeti Nagyközség Önkormányzata</t>
  </si>
  <si>
    <t>Kiadások összesen</t>
  </si>
  <si>
    <t>Bevételek összesen</t>
  </si>
  <si>
    <t>Egyenleg:</t>
  </si>
  <si>
    <t>2019. évi eredeti előirányzat</t>
  </si>
  <si>
    <t xml:space="preserve">F. FELHALMOZÁSI KIADÁSOK MINDÖSSZESEN </t>
  </si>
  <si>
    <t>Központi irányítószervi kiadások</t>
  </si>
  <si>
    <t>Elszámolásból származó bevételek (B116)</t>
  </si>
  <si>
    <t>Egyéb tárgyi eszközök értékesítése (B53)</t>
  </si>
  <si>
    <t>Kamatkiadások (&gt;=53+54) (K353)</t>
  </si>
  <si>
    <t>Immateriális javak beszerzése, létesítése (K61)</t>
  </si>
  <si>
    <t>Informatikai eszközök beszerzése, létesítése (K63)</t>
  </si>
  <si>
    <t>H/I/3 Költségvetési évben esedékes kötelezettségek dologi kiadásokra</t>
  </si>
  <si>
    <t>H/I/4 Költségvetési évben esedékes kötelezettségek ellátottak pénzbeli juttatásaira</t>
  </si>
  <si>
    <t>H/I/6 Költségvetési évben esedékes kötelezettségek beruházásokra</t>
  </si>
  <si>
    <t>H/I Költségvetési évben esedékes kötelezettségek (=H/I/1+…+H/I/9)</t>
  </si>
  <si>
    <t>Beszámoló a  bevételek előirányzatának teljesítéséről</t>
  </si>
  <si>
    <t>Önkormányzatok működési támogatásai (=01+…+06) (B11) állami normatíva</t>
  </si>
  <si>
    <t>Működési célú támogatások államháztartáson belülről (=7+8)</t>
  </si>
  <si>
    <t>Felhalmozási célú támogatások államháztartáson belülről  (B2)</t>
  </si>
  <si>
    <t xml:space="preserve">Értékesítési és forgalmi adók </t>
  </si>
  <si>
    <t xml:space="preserve">Gépjárműadók </t>
  </si>
  <si>
    <t>Termékek és szolgáltatások adói (11+12)</t>
  </si>
  <si>
    <t>Egyéb közhatalmi bevételek (B36)</t>
  </si>
  <si>
    <t>Közhatalmi bevételek (=13+14)</t>
  </si>
  <si>
    <t>Szolgáltatások ellenértéke (B402)</t>
  </si>
  <si>
    <t>Közvetített szolgáltatások ellenértéke  (B403)</t>
  </si>
  <si>
    <t>Egyéb működési bevételek  (B411)</t>
  </si>
  <si>
    <t>Finanszírozási bevételek (=1+2+3) (B8)</t>
  </si>
  <si>
    <t>Bevételek összesen:</t>
  </si>
  <si>
    <t>1. melléklet</t>
  </si>
  <si>
    <t>Beszámoló a kiadások előirányzatának teljesítéséről</t>
  </si>
  <si>
    <t>Személyi juttatások  (K1)</t>
  </si>
  <si>
    <t>Munkaadókat terhelő járulékok és szociális hozzájárulási adó  (K2)</t>
  </si>
  <si>
    <t>Készletbeszerzés  (K31)</t>
  </si>
  <si>
    <t>Kommunikációs szolgáltatások  (K32)</t>
  </si>
  <si>
    <t>Szolgáltatási kiadások (=5+6+7+8+9) (K33)</t>
  </si>
  <si>
    <t>Kiküldetések, reklám- és propagandakiadások(K34)</t>
  </si>
  <si>
    <t>Dologi kiadások (=3+4+10+11+12+13+14+15) (K3)</t>
  </si>
  <si>
    <t>Családi támogatások (gyvt) (K42)</t>
  </si>
  <si>
    <t>Egyéb nem intézményi ellátások  (K48)</t>
  </si>
  <si>
    <t>Ellátottak pénzbeli juttatásai (=17+18) (K4)</t>
  </si>
  <si>
    <t>Egyéb működési célú támogatások államháztartáson belülre (társulásnak, munkaügyinek) (K506)</t>
  </si>
  <si>
    <t>Egyéb működési célú támogatások államháztartáson kívülre (=23+24+25+26) (K512)</t>
  </si>
  <si>
    <t>ebből: nonprofit gazdasági társaságok (ügyelet) (K512)</t>
  </si>
  <si>
    <t>ebből: egyéb civil szervezetek polgárőrség, SE (K512)</t>
  </si>
  <si>
    <t>ebből: háztartások (Bursa)(K512)</t>
  </si>
  <si>
    <t>ebből:önkormányzati többségi tulajdonú nem pénzügyi vállalkozások(Borsodvíz) (K512)</t>
  </si>
  <si>
    <t>Beruházások (=28+29+30+31+32) (K6)</t>
  </si>
  <si>
    <t>Finanszírozási kiadások (=25+36) (K9)</t>
  </si>
  <si>
    <t>Kiadások összesen (=34+37)</t>
  </si>
  <si>
    <t>Működési bevételek (=16+17+18+19) (B4)</t>
  </si>
  <si>
    <t>Felhalmozási bevételek (=21+22) (B5)</t>
  </si>
  <si>
    <t>Költségvetési bevételek (=9+10+15+20+23) (B1-B7)</t>
  </si>
  <si>
    <t>felhalmozási célú támogatások bevételei államháztartáson belülről</t>
  </si>
  <si>
    <t xml:space="preserve">Felhalmozási célú pénzeszköz átvétel államháztartáson kívülről </t>
  </si>
  <si>
    <t>2019.</t>
  </si>
  <si>
    <t>2020.</t>
  </si>
  <si>
    <t>2020. évi eredeti előirányzat</t>
  </si>
  <si>
    <t>2018.után</t>
  </si>
  <si>
    <t>2018. után</t>
  </si>
  <si>
    <t>Központi irányítószervi támogatás bevétele a Hivatalnál</t>
  </si>
  <si>
    <t>Központi, irányító szervi támogatások folyósítása Hivatalnak (K915)</t>
  </si>
  <si>
    <t>Előző időszak</t>
  </si>
  <si>
    <t>Tárgyi időszak</t>
  </si>
  <si>
    <t>D/III/4 Forgótőke elszámolása</t>
  </si>
  <si>
    <t>E/I Előzetesen felszámított általános forgalmi adó elszámolása (=E/I/1+…+E/I/4)</t>
  </si>
  <si>
    <t>H/II/9e - ebből: költségvetési évet követően esedékes kötelezettségek államháztartáson belüli megelőlegezések visszafizetésére</t>
  </si>
  <si>
    <t>J/2 Költségek, ráfordítások passzív időbeli elhatárolása</t>
  </si>
  <si>
    <t>Kiküldetések, reklám- és propagandakiadások  (K34)</t>
  </si>
  <si>
    <t>egyenleg</t>
  </si>
  <si>
    <t>a) Működési (Társadalmi szervezetek támogatása, BURSA,)</t>
  </si>
  <si>
    <t xml:space="preserve"> Maradvány igénybevétele </t>
  </si>
  <si>
    <t>12/A - Mérleg                                                         3.melléklet</t>
  </si>
  <si>
    <t xml:space="preserve"> FINANSZÍROZÁSI BEVÉTELEK (B8.) ÖSSZESEN </t>
  </si>
  <si>
    <t>MŰKÖDÉSI BEVÉTELEK MINDÖSSZESEN (A+B)</t>
  </si>
  <si>
    <t>7. melléklet</t>
  </si>
  <si>
    <t>8.melléklet</t>
  </si>
  <si>
    <t>10.melléklet</t>
  </si>
  <si>
    <t>13.melléklet</t>
  </si>
  <si>
    <t>Egyéb működési célú kiadások (=20+21+22) (K5)</t>
  </si>
  <si>
    <t>Ingatlanok felújítása</t>
  </si>
  <si>
    <t>Egyéb tárgyi eszközök felújítása</t>
  </si>
  <si>
    <t>felújítási célú áfa</t>
  </si>
  <si>
    <t>Felújítások (34+35+36+37)</t>
  </si>
  <si>
    <t>Költségvetési kiadások (=1+2+16+19+27+33+37) (K1-K8)</t>
  </si>
  <si>
    <t>Tulajdonosi bevétel</t>
  </si>
  <si>
    <t>A/I/2 Szellemi termékek</t>
  </si>
  <si>
    <t>A/II Tárgyi eszközök  (=A/II/1+...+A/II/5)</t>
  </si>
  <si>
    <t>A/III/1 Tartós részesedések (=A/III/1a+…+A/III/1e)</t>
  </si>
  <si>
    <t>A/III Befektetett pénzügyi eszközök (=A/III/1+A/III/2+A/III/3)</t>
  </si>
  <si>
    <t>A/IV/1 Koncesszióba, vagyonkezelésbe adott eszközök (=A/IV/1a+A/IV/1b+A/IV/1c)</t>
  </si>
  <si>
    <t>A/IV Koncesszióba, vagyonkezelésbe adott eszközök (=A/IV/1+A/IV/2)</t>
  </si>
  <si>
    <t>C/II/1 Forintpénztár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</si>
  <si>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</si>
  <si>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</si>
  <si>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</si>
  <si>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</si>
  <si>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D/I/3 Költségvetési évben esedékes követelések közhatalmi bevételre (=D/I/3a+…+D/I/3f)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</si>
  <si>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</si>
  <si>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</si>
  <si>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</si>
  <si>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</si>
  <si>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D/I/4d - ebből: költségvetési évben esedékes követelések kiszámlázott általános forgalmi adóra</t>
  </si>
  <si>
    <t>D/I Költségvetési évben esedékes követelések (=D/I/1+…+D/I/8)</t>
  </si>
  <si>
    <t>E/I/4 Más előzetesen felszámított nem levonható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</si>
  <si>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</si>
  <si>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</si>
  <si>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</si>
  <si>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</si>
  <si>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</si>
  <si>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</si>
  <si>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F/2 Költségek, ráfordítások aktív időbeli elhatárolása</t>
  </si>
  <si>
    <t>F) AKTÍV IDŐBELI  ELHATÁROLÁSOK  (=F/1+F/2+F/3)</t>
  </si>
  <si>
    <t>G/III Egyéb eszközök induláskori értéke és változásai</t>
  </si>
  <si>
    <t>H/I/5 Költségvetési évben esedékes kötelezettségek egyéb működési célú kiadásokra (&gt;=H/I/5a+H/I/5b)</t>
  </si>
  <si>
    <t>H/II/9 Költségvetési évet követően esedékes kötelezettségek finanszírozási kiadásokra (&gt;=H/II/9a+…+H/II/9j)</t>
  </si>
  <si>
    <t>H/II Költségvetési évet követően esedékes kötelezettségek (=H/II/1+…+H/II/9)</t>
  </si>
  <si>
    <t>H/III/1 Kapott előlegek</t>
  </si>
  <si>
    <t>2021.</t>
  </si>
  <si>
    <t>2018. évi teljesítés</t>
  </si>
  <si>
    <t>2021. évi eredeti előirányzat</t>
  </si>
  <si>
    <t>2018. évi módosított előirányzat</t>
  </si>
  <si>
    <t xml:space="preserve">I. Működési célú bevételek és kiadások mérlege  </t>
  </si>
  <si>
    <t>Központi irányítószervi támogatás bevétele a HIVATALNÁL</t>
  </si>
  <si>
    <t>II. Felhalmozási célú bevételek és kiadások mérlege</t>
  </si>
  <si>
    <t>2018. év</t>
  </si>
  <si>
    <t>Kimutatás Hernádnémeti Községi Önkormányzat vagyonáról bruttó értéken forgalomképesség szerint 2018. 12. 31-i állapot szerint /adatok ezer forintban/</t>
  </si>
  <si>
    <t>Orvosi rendelő tervek+tanulmány</t>
  </si>
  <si>
    <t xml:space="preserve">Kerékpárút </t>
  </si>
  <si>
    <t>2018. évi beruházások nettó ár</t>
  </si>
  <si>
    <t>számítástechnikai berendezések</t>
  </si>
  <si>
    <t>közmunka program gépek</t>
  </si>
  <si>
    <t>borsodvíz, gördülő fejlesztési terv beruházás</t>
  </si>
  <si>
    <t>rákóczi út aszfaltozás</t>
  </si>
  <si>
    <t>Dózsa Gy. Út aszfaltozás</t>
  </si>
  <si>
    <t>Személyi juttatások (K1)</t>
  </si>
  <si>
    <t>vásárolt élelmezés</t>
  </si>
  <si>
    <t>Szolgáltatási kiadások (=5+6+7+8) (K33)</t>
  </si>
  <si>
    <t>Dologi kiadások (=3+4+9+10+11) (K3)</t>
  </si>
  <si>
    <t>Költségvetési kiadások (=1+2+12) (K1-K8)</t>
  </si>
  <si>
    <t>Szolgáltatások ellenértéke</t>
  </si>
  <si>
    <t xml:space="preserve">Költségvetési bevételek </t>
  </si>
  <si>
    <t>Maradvány igénybevétele</t>
  </si>
  <si>
    <t>Foglalkoztatottak létszáma: 11 fő</t>
  </si>
  <si>
    <t>Nullára leírt de még használatban lévő  eszközök bruttó értéke összesen 110.303.-ezer forint</t>
  </si>
  <si>
    <t>Pénzeszközök változásának bemutatása  2018. évben (Önkormányzati szinten)</t>
  </si>
  <si>
    <t>Az Önkormányzatnak nincs adósságot keletkezető ügyletből származó fizetési kötelezettsége.</t>
  </si>
  <si>
    <t>b) Felhalmozási   (beruházások és felújítások)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</si>
</sst>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  <numFmt numFmtId="173" formatCode="#,###"/>
    <numFmt numFmtId="174" formatCode="_-* #,##0\ _F_t_-;\-* #,##0\ _F_t_-;_-* &quot;-&quot;??\ _F_t_-;_-@_-"/>
  </numFmts>
  <fonts count="57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b/>
      <sz val="8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b/>
      <sz val="12"/>
      <name val="Times New Roman CE"/>
      <family val="1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sz val="10"/>
      <name val="Times New Roman CE"/>
      <family val="0"/>
    </font>
    <font>
      <b/>
      <sz val="12"/>
      <color indexed="10"/>
      <name val="Times New Roman CE"/>
      <family val="0"/>
    </font>
    <font>
      <i/>
      <sz val="10"/>
      <name val="Times New Roman CE"/>
      <family val="0"/>
    </font>
    <font>
      <b/>
      <sz val="10"/>
      <name val="Arial CE"/>
      <family val="2"/>
    </font>
    <font>
      <sz val="9"/>
      <color indexed="8"/>
      <name val="Arial CE"/>
      <family val="0"/>
    </font>
    <font>
      <i/>
      <sz val="8"/>
      <name val="Arial CE"/>
      <family val="0"/>
    </font>
    <font>
      <b/>
      <i/>
      <sz val="10"/>
      <name val="Arial CE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b/>
      <i/>
      <sz val="8"/>
      <name val="Times New Roman CE"/>
      <family val="1"/>
    </font>
    <font>
      <i/>
      <sz val="8"/>
      <name val="Times New Roman CE"/>
      <family val="0"/>
    </font>
    <font>
      <i/>
      <sz val="11"/>
      <name val="Times New Roman CE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7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16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1" fillId="17" borderId="7" applyNumberFormat="0" applyFont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50" fillId="4" borderId="0" applyNumberFormat="0" applyBorder="0" applyAlignment="0" applyProtection="0"/>
    <xf numFmtId="0" fontId="51" fillId="22" borderId="8" applyNumberFormat="0" applyAlignment="0" applyProtection="0"/>
    <xf numFmtId="0" fontId="52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53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4" fillId="3" borderId="0" applyNumberFormat="0" applyBorder="0" applyAlignment="0" applyProtection="0"/>
    <xf numFmtId="0" fontId="55" fillId="23" borderId="0" applyNumberFormat="0" applyBorder="0" applyAlignment="0" applyProtection="0"/>
    <xf numFmtId="0" fontId="56" fillId="22" borderId="1" applyNumberFormat="0" applyAlignment="0" applyProtection="0"/>
    <xf numFmtId="9" fontId="1" fillId="0" borderId="0" applyFont="0" applyFill="0" applyBorder="0" applyAlignment="0" applyProtection="0"/>
  </cellStyleXfs>
  <cellXfs count="408">
    <xf numFmtId="0" fontId="0" fillId="0" borderId="0" xfId="0" applyAlignment="1">
      <alignment/>
    </xf>
    <xf numFmtId="0" fontId="4" fillId="14" borderId="0" xfId="0" applyFont="1" applyFill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/>
    </xf>
    <xf numFmtId="0" fontId="13" fillId="0" borderId="10" xfId="0" applyFont="1" applyFill="1" applyBorder="1" applyAlignment="1">
      <alignment horizontal="left" vertical="top" wrapText="1"/>
    </xf>
    <xf numFmtId="3" fontId="12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center" vertical="center"/>
    </xf>
    <xf numFmtId="173" fontId="0" fillId="0" borderId="0" xfId="0" applyNumberFormat="1" applyFill="1" applyAlignment="1">
      <alignment vertical="center" wrapText="1"/>
    </xf>
    <xf numFmtId="173" fontId="14" fillId="0" borderId="0" xfId="0" applyNumberFormat="1" applyFont="1" applyFill="1" applyAlignment="1">
      <alignment horizontal="centerContinuous" vertical="center" wrapText="1"/>
    </xf>
    <xf numFmtId="173" fontId="0" fillId="0" borderId="0" xfId="0" applyNumberFormat="1" applyFill="1" applyAlignment="1">
      <alignment horizontal="centerContinuous" vertical="center"/>
    </xf>
    <xf numFmtId="173" fontId="0" fillId="0" borderId="0" xfId="0" applyNumberFormat="1" applyFill="1" applyAlignment="1">
      <alignment horizontal="center" vertical="center" wrapText="1"/>
    </xf>
    <xf numFmtId="173" fontId="15" fillId="0" borderId="0" xfId="0" applyNumberFormat="1" applyFont="1" applyFill="1" applyAlignment="1">
      <alignment horizontal="right" vertical="center"/>
    </xf>
    <xf numFmtId="173" fontId="16" fillId="0" borderId="11" xfId="0" applyNumberFormat="1" applyFont="1" applyFill="1" applyBorder="1" applyAlignment="1">
      <alignment horizontal="centerContinuous" vertical="center" wrapText="1"/>
    </xf>
    <xf numFmtId="173" fontId="16" fillId="0" borderId="12" xfId="0" applyNumberFormat="1" applyFont="1" applyFill="1" applyBorder="1" applyAlignment="1">
      <alignment horizontal="centerContinuous" vertical="center" wrapText="1"/>
    </xf>
    <xf numFmtId="173" fontId="16" fillId="0" borderId="13" xfId="0" applyNumberFormat="1" applyFont="1" applyFill="1" applyBorder="1" applyAlignment="1">
      <alignment horizontal="centerContinuous" vertical="center" wrapText="1"/>
    </xf>
    <xf numFmtId="173" fontId="16" fillId="0" borderId="14" xfId="0" applyNumberFormat="1" applyFont="1" applyFill="1" applyBorder="1" applyAlignment="1">
      <alignment horizontal="centerContinuous" vertical="center" wrapText="1"/>
    </xf>
    <xf numFmtId="173" fontId="16" fillId="0" borderId="15" xfId="0" applyNumberFormat="1" applyFont="1" applyFill="1" applyBorder="1" applyAlignment="1">
      <alignment horizontal="centerContinuous" vertical="center" wrapText="1"/>
    </xf>
    <xf numFmtId="173" fontId="16" fillId="0" borderId="11" xfId="0" applyNumberFormat="1" applyFont="1" applyFill="1" applyBorder="1" applyAlignment="1">
      <alignment horizontal="center" vertical="center" wrapText="1"/>
    </xf>
    <xf numFmtId="173" fontId="16" fillId="0" borderId="13" xfId="0" applyNumberFormat="1" applyFont="1" applyFill="1" applyBorder="1" applyAlignment="1">
      <alignment horizontal="center" vertical="center" wrapText="1"/>
    </xf>
    <xf numFmtId="173" fontId="17" fillId="0" borderId="0" xfId="0" applyNumberFormat="1" applyFont="1" applyFill="1" applyAlignment="1">
      <alignment horizontal="center" vertical="center" wrapText="1"/>
    </xf>
    <xf numFmtId="173" fontId="18" fillId="0" borderId="16" xfId="0" applyNumberFormat="1" applyFont="1" applyFill="1" applyBorder="1" applyAlignment="1">
      <alignment horizontal="center" vertical="center" wrapText="1"/>
    </xf>
    <xf numFmtId="173" fontId="18" fillId="0" borderId="11" xfId="0" applyNumberFormat="1" applyFont="1" applyFill="1" applyBorder="1" applyAlignment="1">
      <alignment horizontal="center" vertical="center" wrapText="1"/>
    </xf>
    <xf numFmtId="173" fontId="18" fillId="0" borderId="12" xfId="0" applyNumberFormat="1" applyFont="1" applyFill="1" applyBorder="1" applyAlignment="1">
      <alignment horizontal="center" vertical="center" wrapText="1"/>
    </xf>
    <xf numFmtId="173" fontId="18" fillId="0" borderId="13" xfId="0" applyNumberFormat="1" applyFont="1" applyFill="1" applyBorder="1" applyAlignment="1">
      <alignment horizontal="center" vertical="center" wrapText="1"/>
    </xf>
    <xf numFmtId="173" fontId="18" fillId="0" borderId="14" xfId="0" applyNumberFormat="1" applyFont="1" applyFill="1" applyBorder="1" applyAlignment="1">
      <alignment horizontal="center" vertical="center" wrapText="1"/>
    </xf>
    <xf numFmtId="173" fontId="18" fillId="0" borderId="15" xfId="0" applyNumberFormat="1" applyFont="1" applyFill="1" applyBorder="1" applyAlignment="1">
      <alignment horizontal="center" vertical="center" wrapText="1"/>
    </xf>
    <xf numFmtId="173" fontId="18" fillId="0" borderId="0" xfId="0" applyNumberFormat="1" applyFont="1" applyFill="1" applyAlignment="1">
      <alignment horizontal="center" vertical="center" wrapText="1"/>
    </xf>
    <xf numFmtId="173" fontId="0" fillId="0" borderId="17" xfId="0" applyNumberFormat="1" applyFill="1" applyBorder="1" applyAlignment="1">
      <alignment horizontal="left" vertical="center" wrapText="1" indent="1"/>
    </xf>
    <xf numFmtId="173" fontId="19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3" fontId="19" fillId="0" borderId="20" xfId="0" applyNumberFormat="1" applyFont="1" applyFill="1" applyBorder="1" applyAlignment="1" applyProtection="1">
      <alignment vertical="center" wrapText="1"/>
      <protection locked="0"/>
    </xf>
    <xf numFmtId="173" fontId="19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22" xfId="0" applyNumberFormat="1" applyFont="1" applyFill="1" applyBorder="1" applyAlignment="1" applyProtection="1">
      <alignment vertical="center" wrapText="1"/>
      <protection locked="0"/>
    </xf>
    <xf numFmtId="173" fontId="0" fillId="0" borderId="23" xfId="0" applyNumberFormat="1" applyFill="1" applyBorder="1" applyAlignment="1">
      <alignment horizontal="left" vertical="center" wrapText="1" indent="1"/>
    </xf>
    <xf numFmtId="173" fontId="19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73" fontId="19" fillId="0" borderId="10" xfId="0" applyNumberFormat="1" applyFont="1" applyFill="1" applyBorder="1" applyAlignment="1" applyProtection="1">
      <alignment vertical="center" wrapText="1"/>
      <protection locked="0"/>
    </xf>
    <xf numFmtId="173" fontId="19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27" xfId="0" applyNumberFormat="1" applyFont="1" applyFill="1" applyBorder="1" applyAlignment="1" applyProtection="1">
      <alignment vertical="center" wrapText="1"/>
      <protection locked="0"/>
    </xf>
    <xf numFmtId="173" fontId="19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19" fillId="0" borderId="29" xfId="0" applyNumberFormat="1" applyFont="1" applyFill="1" applyBorder="1" applyAlignment="1" applyProtection="1">
      <alignment vertical="center" wrapText="1"/>
      <protection locked="0"/>
    </xf>
    <xf numFmtId="173" fontId="1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32" xfId="0" applyNumberFormat="1" applyFont="1" applyFill="1" applyBorder="1" applyAlignment="1" applyProtection="1">
      <alignment vertical="center" wrapText="1"/>
      <protection locked="0"/>
    </xf>
    <xf numFmtId="173" fontId="19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34" xfId="0" applyNumberFormat="1" applyFont="1" applyFill="1" applyBorder="1" applyAlignment="1" applyProtection="1">
      <alignment vertical="center" wrapText="1"/>
      <protection locked="0"/>
    </xf>
    <xf numFmtId="173" fontId="17" fillId="0" borderId="16" xfId="0" applyNumberFormat="1" applyFont="1" applyFill="1" applyBorder="1" applyAlignment="1">
      <alignment horizontal="left" vertical="center" wrapText="1" indent="1"/>
    </xf>
    <xf numFmtId="173" fontId="18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73" fontId="18" fillId="0" borderId="13" xfId="0" applyNumberFormat="1" applyFont="1" applyFill="1" applyBorder="1" applyAlignment="1" applyProtection="1">
      <alignment vertical="center" wrapText="1"/>
      <protection/>
    </xf>
    <xf numFmtId="173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73" fontId="18" fillId="0" borderId="15" xfId="0" applyNumberFormat="1" applyFont="1" applyFill="1" applyBorder="1" applyAlignment="1" applyProtection="1">
      <alignment vertical="center" wrapText="1"/>
      <protection/>
    </xf>
    <xf numFmtId="173" fontId="17" fillId="0" borderId="35" xfId="0" applyNumberFormat="1" applyFont="1" applyFill="1" applyBorder="1" applyAlignment="1">
      <alignment horizontal="left" vertical="center" wrapText="1" indent="1"/>
    </xf>
    <xf numFmtId="173" fontId="18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73" fontId="18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3" fontId="18" fillId="0" borderId="38" xfId="0" applyNumberFormat="1" applyFont="1" applyFill="1" applyBorder="1" applyAlignment="1" applyProtection="1">
      <alignment horizontal="right" vertical="center" wrapText="1"/>
      <protection locked="0"/>
    </xf>
    <xf numFmtId="173" fontId="19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39" xfId="0" applyNumberFormat="1" applyFont="1" applyFill="1" applyBorder="1" applyAlignment="1" applyProtection="1">
      <alignment horizontal="right" vertical="center" wrapText="1"/>
      <protection locked="0"/>
    </xf>
    <xf numFmtId="173" fontId="17" fillId="0" borderId="23" xfId="0" applyNumberFormat="1" applyFont="1" applyFill="1" applyBorder="1" applyAlignment="1">
      <alignment horizontal="left" vertical="center" wrapText="1" indent="1"/>
    </xf>
    <xf numFmtId="173" fontId="18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3" fontId="18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3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173" fontId="19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27" xfId="0" applyNumberFormat="1" applyFont="1" applyFill="1" applyBorder="1" applyAlignment="1" applyProtection="1">
      <alignment horizontal="right" vertical="center" wrapText="1"/>
      <protection locked="0"/>
    </xf>
    <xf numFmtId="173" fontId="20" fillId="0" borderId="23" xfId="0" applyNumberFormat="1" applyFont="1" applyFill="1" applyBorder="1" applyAlignment="1">
      <alignment horizontal="left" vertical="center" wrapText="1" indent="1"/>
    </xf>
    <xf numFmtId="173" fontId="1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10" xfId="0" applyNumberFormat="1" applyFont="1" applyFill="1" applyBorder="1" applyAlignment="1" applyProtection="1">
      <alignment horizontal="right" vertical="center" wrapText="1"/>
      <protection locked="0"/>
    </xf>
    <xf numFmtId="173" fontId="19" fillId="0" borderId="25" xfId="0" applyNumberFormat="1" applyFont="1" applyFill="1" applyBorder="1" applyAlignment="1" applyProtection="1">
      <alignment horizontal="right" vertical="center" wrapText="1"/>
      <protection locked="0"/>
    </xf>
    <xf numFmtId="173" fontId="19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73" fontId="20" fillId="0" borderId="35" xfId="0" applyNumberFormat="1" applyFont="1" applyFill="1" applyBorder="1" applyAlignment="1">
      <alignment horizontal="left" vertical="center" wrapText="1" indent="1"/>
    </xf>
    <xf numFmtId="173" fontId="19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38" xfId="0" applyNumberFormat="1" applyFont="1" applyFill="1" applyBorder="1" applyAlignment="1" applyProtection="1">
      <alignment horizontal="right" vertical="center" wrapText="1"/>
      <protection locked="0"/>
    </xf>
    <xf numFmtId="173" fontId="1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20" xfId="0" applyNumberFormat="1" applyFont="1" applyFill="1" applyBorder="1" applyAlignment="1" applyProtection="1">
      <alignment horizontal="right" vertical="center" wrapText="1"/>
      <protection locked="0"/>
    </xf>
    <xf numFmtId="173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73" fontId="19" fillId="0" borderId="22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40" xfId="0" applyNumberFormat="1" applyFill="1" applyBorder="1" applyAlignment="1">
      <alignment horizontal="left" vertical="center" wrapText="1" indent="1"/>
    </xf>
    <xf numFmtId="173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173" fontId="19" fillId="0" borderId="34" xfId="0" applyNumberFormat="1" applyFont="1" applyFill="1" applyBorder="1" applyAlignment="1" applyProtection="1">
      <alignment horizontal="right" vertical="center" wrapText="1"/>
      <protection locked="0"/>
    </xf>
    <xf numFmtId="173" fontId="0" fillId="0" borderId="41" xfId="0" applyNumberFormat="1" applyFill="1" applyBorder="1" applyAlignment="1">
      <alignment horizontal="left" vertical="center" wrapText="1" indent="1"/>
    </xf>
    <xf numFmtId="173" fontId="19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24" borderId="44" xfId="0" applyNumberFormat="1" applyFont="1" applyFill="1" applyBorder="1" applyAlignment="1" applyProtection="1">
      <alignment horizontal="right" vertical="center" wrapText="1"/>
      <protection locked="0"/>
    </xf>
    <xf numFmtId="173" fontId="19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173" fontId="19" fillId="24" borderId="46" xfId="0" applyNumberFormat="1" applyFont="1" applyFill="1" applyBorder="1" applyAlignment="1" applyProtection="1">
      <alignment horizontal="right" vertical="center" wrapText="1"/>
      <protection locked="0"/>
    </xf>
    <xf numFmtId="173" fontId="16" fillId="0" borderId="11" xfId="0" applyNumberFormat="1" applyFont="1" applyFill="1" applyBorder="1" applyAlignment="1">
      <alignment horizontal="left" vertical="center" wrapText="1" indent="1"/>
    </xf>
    <xf numFmtId="173" fontId="21" fillId="0" borderId="0" xfId="0" applyNumberFormat="1" applyFont="1" applyFill="1" applyAlignment="1">
      <alignment vertical="center" wrapText="1"/>
    </xf>
    <xf numFmtId="173" fontId="16" fillId="0" borderId="15" xfId="0" applyNumberFormat="1" applyFont="1" applyFill="1" applyBorder="1" applyAlignment="1">
      <alignment horizontal="center" vertical="center" wrapText="1"/>
    </xf>
    <xf numFmtId="173" fontId="19" fillId="0" borderId="18" xfId="0" applyNumberFormat="1" applyFont="1" applyFill="1" applyBorder="1" applyAlignment="1" applyProtection="1">
      <alignment horizontal="left" vertical="center" wrapText="1"/>
      <protection locked="0"/>
    </xf>
    <xf numFmtId="173" fontId="19" fillId="0" borderId="24" xfId="0" applyNumberFormat="1" applyFont="1" applyFill="1" applyBorder="1" applyAlignment="1" applyProtection="1">
      <alignment horizontal="left" vertical="center" wrapText="1"/>
      <protection locked="0"/>
    </xf>
    <xf numFmtId="173" fontId="18" fillId="0" borderId="11" xfId="0" applyNumberFormat="1" applyFont="1" applyFill="1" applyBorder="1" applyAlignment="1" applyProtection="1">
      <alignment horizontal="left" vertical="center" wrapText="1"/>
      <protection locked="0"/>
    </xf>
    <xf numFmtId="173" fontId="17" fillId="0" borderId="17" xfId="0" applyNumberFormat="1" applyFont="1" applyFill="1" applyBorder="1" applyAlignment="1">
      <alignment horizontal="left" vertical="center" wrapText="1" indent="1"/>
    </xf>
    <xf numFmtId="173" fontId="18" fillId="0" borderId="36" xfId="0" applyNumberFormat="1" applyFont="1" applyFill="1" applyBorder="1" applyAlignment="1" applyProtection="1">
      <alignment horizontal="left" vertical="center" wrapText="1"/>
      <protection locked="0"/>
    </xf>
    <xf numFmtId="173" fontId="18" fillId="0" borderId="20" xfId="0" applyNumberFormat="1" applyFont="1" applyFill="1" applyBorder="1" applyAlignment="1" applyProtection="1">
      <alignment horizontal="right" vertical="center" wrapText="1"/>
      <protection locked="0"/>
    </xf>
    <xf numFmtId="173" fontId="19" fillId="0" borderId="24" xfId="0" applyNumberFormat="1" applyFont="1" applyFill="1" applyBorder="1" applyAlignment="1" applyProtection="1">
      <alignment horizontal="left" vertical="center" wrapText="1"/>
      <protection locked="0"/>
    </xf>
    <xf numFmtId="173" fontId="19" fillId="0" borderId="36" xfId="0" applyNumberFormat="1" applyFont="1" applyFill="1" applyBorder="1" applyAlignment="1" applyProtection="1">
      <alignment horizontal="left" vertical="center" wrapText="1"/>
      <protection locked="0"/>
    </xf>
    <xf numFmtId="173" fontId="19" fillId="0" borderId="30" xfId="0" applyNumberFormat="1" applyFont="1" applyFill="1" applyBorder="1" applyAlignment="1" applyProtection="1">
      <alignment horizontal="left" vertical="center" wrapText="1"/>
      <protection locked="0"/>
    </xf>
    <xf numFmtId="173" fontId="19" fillId="0" borderId="42" xfId="0" applyNumberFormat="1" applyFont="1" applyFill="1" applyBorder="1" applyAlignment="1" applyProtection="1">
      <alignment horizontal="left" vertical="center" wrapText="1"/>
      <protection locked="0"/>
    </xf>
    <xf numFmtId="173" fontId="19" fillId="0" borderId="15" xfId="0" applyNumberFormat="1" applyFont="1" applyFill="1" applyBorder="1" applyAlignment="1" applyProtection="1">
      <alignment vertical="center" wrapText="1"/>
      <protection/>
    </xf>
    <xf numFmtId="173" fontId="16" fillId="0" borderId="11" xfId="0" applyNumberFormat="1" applyFont="1" applyFill="1" applyBorder="1" applyAlignment="1">
      <alignment horizontal="left" vertical="center" wrapText="1"/>
    </xf>
    <xf numFmtId="173" fontId="18" fillId="0" borderId="13" xfId="0" applyNumberFormat="1" applyFont="1" applyFill="1" applyBorder="1" applyAlignment="1">
      <alignment vertical="center" wrapText="1"/>
    </xf>
    <xf numFmtId="173" fontId="18" fillId="0" borderId="15" xfId="0" applyNumberFormat="1" applyFont="1" applyFill="1" applyBorder="1" applyAlignment="1">
      <alignment vertical="center" wrapText="1"/>
    </xf>
    <xf numFmtId="173" fontId="18" fillId="0" borderId="47" xfId="0" applyNumberFormat="1" applyFont="1" applyFill="1" applyBorder="1" applyAlignment="1">
      <alignment horizontal="left" vertical="center" wrapText="1"/>
    </xf>
    <xf numFmtId="173" fontId="18" fillId="0" borderId="48" xfId="0" applyNumberFormat="1" applyFont="1" applyFill="1" applyBorder="1" applyAlignment="1" applyProtection="1">
      <alignment horizontal="right" vertical="center" wrapText="1"/>
      <protection/>
    </xf>
    <xf numFmtId="173" fontId="18" fillId="0" borderId="47" xfId="0" applyNumberFormat="1" applyFont="1" applyFill="1" applyBorder="1" applyAlignment="1">
      <alignment horizontal="left" vertical="center" wrapText="1" indent="1"/>
    </xf>
    <xf numFmtId="173" fontId="18" fillId="0" borderId="49" xfId="0" applyNumberFormat="1" applyFont="1" applyFill="1" applyBorder="1" applyAlignment="1" applyProtection="1">
      <alignment horizontal="right" vertical="center" wrapText="1"/>
      <protection/>
    </xf>
    <xf numFmtId="173" fontId="22" fillId="0" borderId="0" xfId="0" applyNumberFormat="1" applyFont="1" applyFill="1" applyAlignment="1">
      <alignment textRotation="180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wrapText="1"/>
    </xf>
    <xf numFmtId="0" fontId="24" fillId="0" borderId="0" xfId="0" applyFont="1" applyFill="1" applyAlignment="1">
      <alignment/>
    </xf>
    <xf numFmtId="49" fontId="23" fillId="0" borderId="50" xfId="0" applyNumberFormat="1" applyFont="1" applyFill="1" applyBorder="1" applyAlignment="1">
      <alignment wrapText="1"/>
    </xf>
    <xf numFmtId="0" fontId="23" fillId="0" borderId="51" xfId="0" applyFont="1" applyFill="1" applyBorder="1" applyAlignment="1">
      <alignment horizontal="center"/>
    </xf>
    <xf numFmtId="0" fontId="23" fillId="0" borderId="52" xfId="0" applyFont="1" applyFill="1" applyBorder="1" applyAlignment="1">
      <alignment horizontal="center"/>
    </xf>
    <xf numFmtId="49" fontId="23" fillId="0" borderId="53" xfId="0" applyNumberFormat="1" applyFont="1" applyFill="1" applyBorder="1" applyAlignment="1">
      <alignment wrapText="1"/>
    </xf>
    <xf numFmtId="3" fontId="0" fillId="0" borderId="10" xfId="0" applyNumberFormat="1" applyFill="1" applyBorder="1" applyAlignment="1">
      <alignment horizontal="right"/>
    </xf>
    <xf numFmtId="3" fontId="0" fillId="0" borderId="27" xfId="0" applyNumberForma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left" wrapText="1"/>
    </xf>
    <xf numFmtId="3" fontId="7" fillId="0" borderId="10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 horizontal="right"/>
    </xf>
    <xf numFmtId="49" fontId="8" fillId="0" borderId="29" xfId="0" applyNumberFormat="1" applyFont="1" applyFill="1" applyBorder="1" applyAlignment="1">
      <alignment horizontal="left" vertical="center" wrapText="1"/>
    </xf>
    <xf numFmtId="49" fontId="8" fillId="0" borderId="29" xfId="0" applyNumberFormat="1" applyFont="1" applyFill="1" applyBorder="1" applyAlignment="1">
      <alignment horizontal="left" wrapText="1"/>
    </xf>
    <xf numFmtId="3" fontId="11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left" wrapText="1"/>
    </xf>
    <xf numFmtId="49" fontId="10" fillId="0" borderId="29" xfId="0" applyNumberFormat="1" applyFont="1" applyFill="1" applyBorder="1" applyAlignment="1">
      <alignment horizontal="left" wrapText="1"/>
    </xf>
    <xf numFmtId="3" fontId="5" fillId="0" borderId="0" xfId="0" applyNumberFormat="1" applyFont="1" applyFill="1" applyAlignment="1">
      <alignment/>
    </xf>
    <xf numFmtId="49" fontId="10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right"/>
    </xf>
    <xf numFmtId="49" fontId="25" fillId="0" borderId="10" xfId="0" applyNumberFormat="1" applyFont="1" applyFill="1" applyBorder="1" applyAlignment="1">
      <alignment horizontal="left" wrapText="1"/>
    </xf>
    <xf numFmtId="3" fontId="6" fillId="0" borderId="10" xfId="0" applyNumberFormat="1" applyFont="1" applyFill="1" applyBorder="1" applyAlignment="1">
      <alignment/>
    </xf>
    <xf numFmtId="49" fontId="10" fillId="0" borderId="29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wrapText="1"/>
    </xf>
    <xf numFmtId="49" fontId="10" fillId="0" borderId="29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49" fontId="25" fillId="0" borderId="29" xfId="0" applyNumberFormat="1" applyFont="1" applyFill="1" applyBorder="1" applyAlignment="1">
      <alignment horizontal="left" wrapText="1"/>
    </xf>
    <xf numFmtId="49" fontId="8" fillId="0" borderId="29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49" fontId="26" fillId="0" borderId="24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horizontal="right"/>
    </xf>
    <xf numFmtId="49" fontId="26" fillId="0" borderId="42" xfId="0" applyNumberFormat="1" applyFont="1" applyFill="1" applyBorder="1" applyAlignment="1">
      <alignment wrapText="1"/>
    </xf>
    <xf numFmtId="3" fontId="0" fillId="0" borderId="44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9" fillId="0" borderId="0" xfId="56" applyFont="1" applyFill="1">
      <alignment/>
      <protection/>
    </xf>
    <xf numFmtId="173" fontId="28" fillId="0" borderId="0" xfId="56" applyNumberFormat="1" applyFont="1" applyFill="1" applyBorder="1" applyAlignment="1" applyProtection="1">
      <alignment horizontal="centerContinuous" vertical="center"/>
      <protection/>
    </xf>
    <xf numFmtId="0" fontId="30" fillId="0" borderId="0" xfId="0" applyFont="1" applyFill="1" applyBorder="1" applyAlignment="1" applyProtection="1">
      <alignment/>
      <protection/>
    </xf>
    <xf numFmtId="0" fontId="17" fillId="0" borderId="32" xfId="56" applyFont="1" applyFill="1" applyBorder="1" applyAlignment="1">
      <alignment horizontal="center" vertical="center" wrapText="1"/>
      <protection/>
    </xf>
    <xf numFmtId="0" fontId="20" fillId="0" borderId="11" xfId="56" applyFont="1" applyFill="1" applyBorder="1" applyAlignment="1">
      <alignment horizontal="center" vertical="center"/>
      <protection/>
    </xf>
    <xf numFmtId="0" fontId="20" fillId="0" borderId="13" xfId="56" applyFont="1" applyFill="1" applyBorder="1" applyAlignment="1">
      <alignment horizontal="center" vertical="center"/>
      <protection/>
    </xf>
    <xf numFmtId="0" fontId="20" fillId="0" borderId="15" xfId="56" applyFont="1" applyFill="1" applyBorder="1" applyAlignment="1">
      <alignment horizontal="center" vertical="center"/>
      <protection/>
    </xf>
    <xf numFmtId="0" fontId="20" fillId="0" borderId="18" xfId="56" applyFont="1" applyFill="1" applyBorder="1" applyAlignment="1">
      <alignment horizontal="center" vertical="center"/>
      <protection/>
    </xf>
    <xf numFmtId="0" fontId="20" fillId="0" borderId="20" xfId="56" applyFont="1" applyFill="1" applyBorder="1" applyProtection="1">
      <alignment/>
      <protection locked="0"/>
    </xf>
    <xf numFmtId="174" fontId="20" fillId="0" borderId="20" xfId="40" applyNumberFormat="1" applyFont="1" applyFill="1" applyBorder="1" applyAlignment="1" applyProtection="1">
      <alignment/>
      <protection locked="0"/>
    </xf>
    <xf numFmtId="174" fontId="20" fillId="0" borderId="22" xfId="40" applyNumberFormat="1" applyFont="1" applyFill="1" applyBorder="1" applyAlignment="1">
      <alignment/>
    </xf>
    <xf numFmtId="0" fontId="20" fillId="0" borderId="24" xfId="56" applyFont="1" applyFill="1" applyBorder="1" applyAlignment="1">
      <alignment horizontal="center" vertical="center"/>
      <protection/>
    </xf>
    <xf numFmtId="0" fontId="20" fillId="0" borderId="10" xfId="56" applyFont="1" applyFill="1" applyBorder="1" applyProtection="1">
      <alignment/>
      <protection locked="0"/>
    </xf>
    <xf numFmtId="174" fontId="20" fillId="0" borderId="10" xfId="40" applyNumberFormat="1" applyFont="1" applyFill="1" applyBorder="1" applyAlignment="1" applyProtection="1">
      <alignment/>
      <protection locked="0"/>
    </xf>
    <xf numFmtId="174" fontId="20" fillId="0" borderId="27" xfId="40" applyNumberFormat="1" applyFont="1" applyFill="1" applyBorder="1" applyAlignment="1">
      <alignment/>
    </xf>
    <xf numFmtId="0" fontId="20" fillId="0" borderId="30" xfId="56" applyFont="1" applyFill="1" applyBorder="1" applyAlignment="1">
      <alignment horizontal="center" vertical="center"/>
      <protection/>
    </xf>
    <xf numFmtId="0" fontId="20" fillId="0" borderId="32" xfId="56" applyFont="1" applyFill="1" applyBorder="1" applyProtection="1">
      <alignment/>
      <protection locked="0"/>
    </xf>
    <xf numFmtId="174" fontId="20" fillId="0" borderId="32" xfId="40" applyNumberFormat="1" applyFont="1" applyFill="1" applyBorder="1" applyAlignment="1" applyProtection="1">
      <alignment/>
      <protection locked="0"/>
    </xf>
    <xf numFmtId="0" fontId="17" fillId="0" borderId="13" xfId="56" applyFont="1" applyFill="1" applyBorder="1">
      <alignment/>
      <protection/>
    </xf>
    <xf numFmtId="174" fontId="20" fillId="0" borderId="13" xfId="56" applyNumberFormat="1" applyFont="1" applyFill="1" applyBorder="1">
      <alignment/>
      <protection/>
    </xf>
    <xf numFmtId="174" fontId="20" fillId="0" borderId="15" xfId="56" applyNumberFormat="1" applyFont="1" applyFill="1" applyBorder="1">
      <alignment/>
      <protection/>
    </xf>
    <xf numFmtId="0" fontId="32" fillId="0" borderId="0" xfId="0" applyFont="1" applyFill="1" applyBorder="1" applyAlignment="1" applyProtection="1">
      <alignment horizontal="right"/>
      <protection/>
    </xf>
    <xf numFmtId="0" fontId="18" fillId="0" borderId="50" xfId="56" applyFont="1" applyFill="1" applyBorder="1" applyAlignment="1" applyProtection="1">
      <alignment horizontal="center" vertical="center" wrapText="1"/>
      <protection/>
    </xf>
    <xf numFmtId="0" fontId="18" fillId="0" borderId="51" xfId="56" applyFont="1" applyFill="1" applyBorder="1" applyAlignment="1" applyProtection="1">
      <alignment horizontal="center" vertical="center" wrapText="1"/>
      <protection/>
    </xf>
    <xf numFmtId="0" fontId="18" fillId="0" borderId="54" xfId="56" applyFont="1" applyFill="1" applyBorder="1" applyAlignment="1" applyProtection="1">
      <alignment horizontal="center" vertical="center" wrapText="1"/>
      <protection/>
    </xf>
    <xf numFmtId="0" fontId="18" fillId="0" borderId="52" xfId="56" applyFont="1" applyFill="1" applyBorder="1" applyAlignment="1" applyProtection="1">
      <alignment horizontal="center" vertical="center" wrapText="1"/>
      <protection/>
    </xf>
    <xf numFmtId="0" fontId="19" fillId="0" borderId="55" xfId="56" applyFont="1" applyFill="1" applyBorder="1" applyAlignment="1" applyProtection="1">
      <alignment horizontal="center" vertical="center"/>
      <protection/>
    </xf>
    <xf numFmtId="0" fontId="19" fillId="0" borderId="13" xfId="56" applyFont="1" applyFill="1" applyBorder="1" applyAlignment="1" applyProtection="1">
      <alignment horizontal="center" vertical="center"/>
      <protection/>
    </xf>
    <xf numFmtId="0" fontId="19" fillId="0" borderId="56" xfId="56" applyFont="1" applyFill="1" applyBorder="1" applyAlignment="1" applyProtection="1">
      <alignment horizontal="center" vertical="center"/>
      <protection/>
    </xf>
    <xf numFmtId="0" fontId="19" fillId="0" borderId="15" xfId="56" applyFont="1" applyFill="1" applyBorder="1" applyAlignment="1" applyProtection="1">
      <alignment horizontal="center" vertical="center"/>
      <protection/>
    </xf>
    <xf numFmtId="0" fontId="19" fillId="0" borderId="50" xfId="56" applyFont="1" applyFill="1" applyBorder="1" applyAlignment="1" applyProtection="1">
      <alignment horizontal="center" vertical="center"/>
      <protection/>
    </xf>
    <xf numFmtId="0" fontId="19" fillId="0" borderId="51" xfId="56" applyFont="1" applyFill="1" applyBorder="1" applyProtection="1">
      <alignment/>
      <protection/>
    </xf>
    <xf numFmtId="3" fontId="19" fillId="0" borderId="54" xfId="56" applyNumberFormat="1" applyFont="1" applyFill="1" applyBorder="1" applyProtection="1">
      <alignment/>
      <protection/>
    </xf>
    <xf numFmtId="3" fontId="19" fillId="0" borderId="52" xfId="40" applyNumberFormat="1" applyFont="1" applyFill="1" applyBorder="1" applyAlignment="1" applyProtection="1">
      <alignment/>
      <protection locked="0"/>
    </xf>
    <xf numFmtId="0" fontId="19" fillId="0" borderId="24" xfId="56" applyFont="1" applyFill="1" applyBorder="1" applyAlignment="1" applyProtection="1">
      <alignment horizontal="center" vertical="center"/>
      <protection/>
    </xf>
    <xf numFmtId="0" fontId="19" fillId="0" borderId="10" xfId="56" applyFont="1" applyFill="1" applyBorder="1" applyProtection="1">
      <alignment/>
      <protection/>
    </xf>
    <xf numFmtId="0" fontId="19" fillId="0" borderId="29" xfId="56" applyFont="1" applyFill="1" applyBorder="1" applyProtection="1">
      <alignment/>
      <protection/>
    </xf>
    <xf numFmtId="3" fontId="19" fillId="0" borderId="29" xfId="56" applyNumberFormat="1" applyFont="1" applyFill="1" applyBorder="1" applyProtection="1">
      <alignment/>
      <protection/>
    </xf>
    <xf numFmtId="3" fontId="19" fillId="0" borderId="27" xfId="40" applyNumberFormat="1" applyFont="1" applyFill="1" applyBorder="1" applyAlignment="1" applyProtection="1">
      <alignment/>
      <protection locked="0"/>
    </xf>
    <xf numFmtId="0" fontId="19" fillId="0" borderId="10" xfId="56" applyFont="1" applyFill="1" applyBorder="1" applyAlignment="1" applyProtection="1">
      <alignment wrapText="1"/>
      <protection/>
    </xf>
    <xf numFmtId="0" fontId="19" fillId="0" borderId="29" xfId="56" applyFont="1" applyFill="1" applyBorder="1" applyAlignment="1" applyProtection="1">
      <alignment wrapText="1"/>
      <protection/>
    </xf>
    <xf numFmtId="3" fontId="19" fillId="0" borderId="29" xfId="56" applyNumberFormat="1" applyFont="1" applyFill="1" applyBorder="1" applyAlignment="1" applyProtection="1">
      <alignment wrapText="1"/>
      <protection/>
    </xf>
    <xf numFmtId="0" fontId="19" fillId="0" borderId="32" xfId="56" applyFont="1" applyFill="1" applyBorder="1" applyProtection="1">
      <alignment/>
      <protection/>
    </xf>
    <xf numFmtId="0" fontId="19" fillId="0" borderId="57" xfId="56" applyFont="1" applyFill="1" applyBorder="1" applyProtection="1">
      <alignment/>
      <protection/>
    </xf>
    <xf numFmtId="3" fontId="19" fillId="0" borderId="57" xfId="56" applyNumberFormat="1" applyFont="1" applyFill="1" applyBorder="1" applyProtection="1">
      <alignment/>
      <protection/>
    </xf>
    <xf numFmtId="3" fontId="19" fillId="0" borderId="34" xfId="40" applyNumberFormat="1" applyFont="1" applyFill="1" applyBorder="1" applyAlignment="1" applyProtection="1">
      <alignment/>
      <protection locked="0"/>
    </xf>
    <xf numFmtId="0" fontId="19" fillId="0" borderId="42" xfId="56" applyFont="1" applyFill="1" applyBorder="1" applyAlignment="1" applyProtection="1">
      <alignment horizontal="center" vertical="center"/>
      <protection/>
    </xf>
    <xf numFmtId="3" fontId="16" fillId="0" borderId="56" xfId="56" applyNumberFormat="1" applyFont="1" applyFill="1" applyBorder="1" applyAlignment="1" applyProtection="1">
      <alignment horizontal="right"/>
      <protection/>
    </xf>
    <xf numFmtId="174" fontId="18" fillId="0" borderId="15" xfId="4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6" fillId="0" borderId="55" xfId="0" applyFont="1" applyFill="1" applyBorder="1" applyAlignment="1" applyProtection="1">
      <alignment vertical="center"/>
      <protection/>
    </xf>
    <xf numFmtId="0" fontId="16" fillId="0" borderId="58" xfId="0" applyFont="1" applyFill="1" applyBorder="1" applyAlignment="1" applyProtection="1">
      <alignment horizontal="center" vertical="center"/>
      <protection/>
    </xf>
    <xf numFmtId="0" fontId="16" fillId="0" borderId="59" xfId="0" applyFont="1" applyFill="1" applyBorder="1" applyAlignment="1" applyProtection="1">
      <alignment horizontal="center" vertical="center"/>
      <protection/>
    </xf>
    <xf numFmtId="49" fontId="19" fillId="0" borderId="50" xfId="0" applyNumberFormat="1" applyFont="1" applyFill="1" applyBorder="1" applyAlignment="1" applyProtection="1">
      <alignment vertical="center"/>
      <protection/>
    </xf>
    <xf numFmtId="3" fontId="19" fillId="0" borderId="51" xfId="0" applyNumberFormat="1" applyFont="1" applyFill="1" applyBorder="1" applyAlignment="1" applyProtection="1">
      <alignment vertical="center"/>
      <protection locked="0"/>
    </xf>
    <xf numFmtId="3" fontId="19" fillId="0" borderId="52" xfId="0" applyNumberFormat="1" applyFont="1" applyFill="1" applyBorder="1" applyAlignment="1" applyProtection="1">
      <alignment vertical="center"/>
      <protection/>
    </xf>
    <xf numFmtId="49" fontId="33" fillId="0" borderId="24" xfId="0" applyNumberFormat="1" applyFont="1" applyFill="1" applyBorder="1" applyAlignment="1" applyProtection="1" quotePrefix="1">
      <alignment horizontal="left" vertical="center" indent="1"/>
      <protection/>
    </xf>
    <xf numFmtId="3" fontId="33" fillId="0" borderId="10" xfId="0" applyNumberFormat="1" applyFont="1" applyFill="1" applyBorder="1" applyAlignment="1" applyProtection="1">
      <alignment vertical="center"/>
      <protection locked="0"/>
    </xf>
    <xf numFmtId="3" fontId="33" fillId="0" borderId="27" xfId="0" applyNumberFormat="1" applyFont="1" applyFill="1" applyBorder="1" applyAlignment="1" applyProtection="1">
      <alignment vertical="center"/>
      <protection/>
    </xf>
    <xf numFmtId="49" fontId="19" fillId="0" borderId="24" xfId="0" applyNumberFormat="1" applyFont="1" applyFill="1" applyBorder="1" applyAlignment="1" applyProtection="1">
      <alignment vertical="center"/>
      <protection/>
    </xf>
    <xf numFmtId="3" fontId="19" fillId="0" borderId="10" xfId="0" applyNumberFormat="1" applyFont="1" applyFill="1" applyBorder="1" applyAlignment="1" applyProtection="1">
      <alignment vertical="center"/>
      <protection locked="0"/>
    </xf>
    <xf numFmtId="3" fontId="19" fillId="0" borderId="27" xfId="0" applyNumberFormat="1" applyFont="1" applyFill="1" applyBorder="1" applyAlignment="1" applyProtection="1">
      <alignment vertical="center"/>
      <protection/>
    </xf>
    <xf numFmtId="49" fontId="19" fillId="0" borderId="30" xfId="0" applyNumberFormat="1" applyFont="1" applyFill="1" applyBorder="1" applyAlignment="1" applyProtection="1">
      <alignment vertical="center"/>
      <protection locked="0"/>
    </xf>
    <xf numFmtId="3" fontId="19" fillId="0" borderId="32" xfId="0" applyNumberFormat="1" applyFont="1" applyFill="1" applyBorder="1" applyAlignment="1" applyProtection="1">
      <alignment vertical="center"/>
      <protection locked="0"/>
    </xf>
    <xf numFmtId="49" fontId="16" fillId="0" borderId="11" xfId="0" applyNumberFormat="1" applyFont="1" applyFill="1" applyBorder="1" applyAlignment="1" applyProtection="1">
      <alignment vertical="center"/>
      <protection/>
    </xf>
    <xf numFmtId="3" fontId="19" fillId="0" borderId="13" xfId="0" applyNumberFormat="1" applyFont="1" applyFill="1" applyBorder="1" applyAlignment="1" applyProtection="1">
      <alignment vertical="center"/>
      <protection/>
    </xf>
    <xf numFmtId="3" fontId="19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19" fillId="0" borderId="24" xfId="0" applyNumberFormat="1" applyFont="1" applyFill="1" applyBorder="1" applyAlignment="1" applyProtection="1">
      <alignment horizontal="left" vertical="center"/>
      <protection/>
    </xf>
    <xf numFmtId="3" fontId="19" fillId="0" borderId="46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173" fontId="34" fillId="0" borderId="0" xfId="0" applyNumberFormat="1" applyFont="1" applyFill="1" applyAlignment="1">
      <alignment horizontal="center" vertical="center" wrapText="1"/>
    </xf>
    <xf numFmtId="173" fontId="34" fillId="0" borderId="0" xfId="0" applyNumberFormat="1" applyFont="1" applyFill="1" applyAlignment="1">
      <alignment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16" fillId="0" borderId="1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Fill="1" applyBorder="1" applyAlignment="1" applyProtection="1">
      <alignment horizontal="center" vertical="center" wrapText="1"/>
      <protection/>
    </xf>
    <xf numFmtId="0" fontId="19" fillId="0" borderId="50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 applyProtection="1">
      <alignment horizontal="left" vertical="center" wrapText="1" indent="1"/>
      <protection/>
    </xf>
    <xf numFmtId="173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3" fontId="19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 applyProtection="1">
      <alignment horizontal="left" vertical="center" wrapText="1" indent="1"/>
      <protection/>
    </xf>
    <xf numFmtId="173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25" xfId="0" applyFont="1" applyFill="1" applyBorder="1" applyAlignment="1" applyProtection="1">
      <alignment horizontal="left" vertical="center" wrapText="1" indent="8"/>
      <protection/>
    </xf>
    <xf numFmtId="0" fontId="19" fillId="0" borderId="20" xfId="0" applyFont="1" applyFill="1" applyBorder="1" applyAlignment="1" applyProtection="1">
      <alignment vertical="center" wrapText="1"/>
      <protection locked="0"/>
    </xf>
    <xf numFmtId="173" fontId="19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3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0" xfId="0" applyFont="1" applyFill="1" applyBorder="1" applyAlignment="1" applyProtection="1">
      <alignment vertical="center" wrapText="1"/>
      <protection locked="0"/>
    </xf>
    <xf numFmtId="0" fontId="19" fillId="0" borderId="30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 applyProtection="1">
      <alignment vertical="center" wrapText="1"/>
      <protection locked="0"/>
    </xf>
    <xf numFmtId="173" fontId="19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3" fontId="19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1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 applyProtection="1">
      <alignment vertical="center" wrapText="1"/>
      <protection/>
    </xf>
    <xf numFmtId="173" fontId="18" fillId="0" borderId="48" xfId="0" applyNumberFormat="1" applyFont="1" applyFill="1" applyBorder="1" applyAlignment="1" applyProtection="1">
      <alignment vertical="center" wrapText="1"/>
      <protection/>
    </xf>
    <xf numFmtId="173" fontId="18" fillId="0" borderId="49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173" fontId="0" fillId="0" borderId="0" xfId="0" applyNumberFormat="1" applyFill="1" applyAlignment="1" applyProtection="1">
      <alignment vertical="center" wrapText="1"/>
      <protection/>
    </xf>
    <xf numFmtId="173" fontId="16" fillId="0" borderId="11" xfId="0" applyNumberFormat="1" applyFont="1" applyFill="1" applyBorder="1" applyAlignment="1" applyProtection="1">
      <alignment horizontal="center" vertical="center" wrapText="1"/>
      <protection/>
    </xf>
    <xf numFmtId="173" fontId="16" fillId="0" borderId="15" xfId="0" applyNumberFormat="1" applyFont="1" applyFill="1" applyBorder="1" applyAlignment="1" applyProtection="1">
      <alignment horizontal="center" vertical="center" wrapText="1"/>
      <protection/>
    </xf>
    <xf numFmtId="173" fontId="18" fillId="0" borderId="47" xfId="0" applyNumberFormat="1" applyFont="1" applyFill="1" applyBorder="1" applyAlignment="1" applyProtection="1">
      <alignment horizontal="center" vertical="center" wrapText="1"/>
      <protection/>
    </xf>
    <xf numFmtId="173" fontId="18" fillId="0" borderId="49" xfId="0" applyNumberFormat="1" applyFont="1" applyFill="1" applyBorder="1" applyAlignment="1" applyProtection="1">
      <alignment horizontal="center" vertical="center" wrapText="1"/>
      <protection/>
    </xf>
    <xf numFmtId="173" fontId="19" fillId="0" borderId="27" xfId="0" applyNumberFormat="1" applyFont="1" applyFill="1" applyBorder="1" applyAlignment="1" applyProtection="1">
      <alignment vertical="center" wrapText="1"/>
      <protection/>
    </xf>
    <xf numFmtId="173" fontId="19" fillId="0" borderId="34" xfId="0" applyNumberFormat="1" applyFont="1" applyFill="1" applyBorder="1" applyAlignment="1" applyProtection="1">
      <alignment vertical="center" wrapText="1"/>
      <protection/>
    </xf>
    <xf numFmtId="173" fontId="16" fillId="0" borderId="11" xfId="0" applyNumberFormat="1" applyFont="1" applyFill="1" applyBorder="1" applyAlignment="1" applyProtection="1">
      <alignment horizontal="left" vertical="center" wrapText="1"/>
      <protection/>
    </xf>
    <xf numFmtId="173" fontId="18" fillId="0" borderId="15" xfId="0" applyNumberFormat="1" applyFont="1" applyFill="1" applyBorder="1" applyAlignment="1" applyProtection="1">
      <alignment vertical="center" wrapText="1"/>
      <protection/>
    </xf>
    <xf numFmtId="173" fontId="17" fillId="0" borderId="0" xfId="0" applyNumberFormat="1" applyFont="1" applyFill="1" applyAlignment="1">
      <alignment vertical="center" wrapText="1"/>
    </xf>
    <xf numFmtId="173" fontId="29" fillId="0" borderId="0" xfId="0" applyNumberFormat="1" applyFont="1" applyFill="1" applyAlignment="1" applyProtection="1">
      <alignment horizontal="left" vertical="center" wrapText="1"/>
      <protection/>
    </xf>
    <xf numFmtId="173" fontId="29" fillId="0" borderId="0" xfId="0" applyNumberFormat="1" applyFont="1" applyFill="1" applyAlignment="1" applyProtection="1">
      <alignment vertical="center" wrapText="1"/>
      <protection/>
    </xf>
    <xf numFmtId="173" fontId="20" fillId="0" borderId="0" xfId="0" applyNumberFormat="1" applyFont="1" applyFill="1" applyAlignment="1" applyProtection="1">
      <alignment vertical="center" wrapText="1"/>
      <protection/>
    </xf>
    <xf numFmtId="0" fontId="17" fillId="0" borderId="58" xfId="0" applyFont="1" applyFill="1" applyBorder="1" applyAlignment="1" applyProtection="1">
      <alignment horizontal="center" vertical="center" wrapText="1"/>
      <protection/>
    </xf>
    <xf numFmtId="0" fontId="17" fillId="0" borderId="60" xfId="0" applyFont="1" applyFill="1" applyBorder="1" applyAlignment="1" applyProtection="1">
      <alignment horizontal="center" vertical="center" wrapText="1"/>
      <protection/>
    </xf>
    <xf numFmtId="0" fontId="18" fillId="0" borderId="61" xfId="0" applyFont="1" applyFill="1" applyBorder="1" applyAlignment="1" applyProtection="1">
      <alignment vertical="center" wrapText="1"/>
      <protection/>
    </xf>
    <xf numFmtId="0" fontId="28" fillId="0" borderId="62" xfId="0" applyFont="1" applyFill="1" applyBorder="1" applyAlignment="1" applyProtection="1">
      <alignment vertical="center"/>
      <protection/>
    </xf>
    <xf numFmtId="49" fontId="28" fillId="0" borderId="10" xfId="0" applyNumberFormat="1" applyFont="1" applyFill="1" applyBorder="1" applyAlignment="1" applyProtection="1">
      <alignment horizontal="center" wrapText="1"/>
      <protection/>
    </xf>
    <xf numFmtId="3" fontId="28" fillId="0" borderId="10" xfId="0" applyNumberFormat="1" applyFont="1" applyFill="1" applyBorder="1" applyAlignment="1" applyProtection="1">
      <alignment wrapText="1"/>
      <protection locked="0"/>
    </xf>
    <xf numFmtId="49" fontId="29" fillId="0" borderId="10" xfId="0" applyNumberFormat="1" applyFont="1" applyFill="1" applyBorder="1" applyAlignment="1" applyProtection="1">
      <alignment horizontal="center" wrapText="1"/>
      <protection/>
    </xf>
    <xf numFmtId="49" fontId="20" fillId="0" borderId="10" xfId="0" applyNumberFormat="1" applyFont="1" applyFill="1" applyBorder="1" applyAlignment="1" applyProtection="1">
      <alignment horizontal="left" wrapText="1"/>
      <protection/>
    </xf>
    <xf numFmtId="3" fontId="28" fillId="0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55">
      <alignment/>
      <protection/>
    </xf>
    <xf numFmtId="0" fontId="37" fillId="0" borderId="0" xfId="55" applyFont="1">
      <alignment/>
      <protection/>
    </xf>
    <xf numFmtId="0" fontId="5" fillId="0" borderId="10" xfId="55" applyFont="1" applyBorder="1" applyAlignment="1">
      <alignment horizontal="center"/>
      <protection/>
    </xf>
    <xf numFmtId="0" fontId="5" fillId="0" borderId="0" xfId="55" applyFont="1">
      <alignment/>
      <protection/>
    </xf>
    <xf numFmtId="0" fontId="2" fillId="0" borderId="10" xfId="55" applyFont="1" applyBorder="1" applyAlignment="1">
      <alignment wrapText="1"/>
      <protection/>
    </xf>
    <xf numFmtId="0" fontId="2" fillId="0" borderId="10" xfId="55" applyBorder="1">
      <alignment/>
      <protection/>
    </xf>
    <xf numFmtId="0" fontId="2" fillId="0" borderId="10" xfId="55" applyBorder="1" applyAlignment="1">
      <alignment horizontal="left" indent="3"/>
      <protection/>
    </xf>
    <xf numFmtId="3" fontId="2" fillId="0" borderId="10" xfId="55" applyNumberFormat="1" applyBorder="1">
      <alignment/>
      <protection/>
    </xf>
    <xf numFmtId="0" fontId="2" fillId="0" borderId="10" xfId="55" applyFont="1" applyBorder="1" applyAlignment="1">
      <alignment horizontal="left" indent="3"/>
      <protection/>
    </xf>
    <xf numFmtId="0" fontId="5" fillId="0" borderId="10" xfId="55" applyFont="1" applyBorder="1" applyAlignment="1">
      <alignment horizontal="left" indent="3"/>
      <protection/>
    </xf>
    <xf numFmtId="3" fontId="5" fillId="0" borderId="10" xfId="55" applyNumberFormat="1" applyFont="1" applyBorder="1">
      <alignment/>
      <protection/>
    </xf>
    <xf numFmtId="0" fontId="2" fillId="0" borderId="10" xfId="55" applyFont="1" applyBorder="1">
      <alignment/>
      <protection/>
    </xf>
    <xf numFmtId="0" fontId="2" fillId="0" borderId="10" xfId="55" applyFont="1" applyBorder="1" applyAlignment="1">
      <alignment horizontal="left" wrapText="1" indent="3"/>
      <protection/>
    </xf>
    <xf numFmtId="0" fontId="5" fillId="0" borderId="10" xfId="55" applyFont="1" applyBorder="1">
      <alignment/>
      <protection/>
    </xf>
    <xf numFmtId="0" fontId="5" fillId="0" borderId="33" xfId="55" applyFont="1" applyBorder="1">
      <alignment/>
      <protection/>
    </xf>
    <xf numFmtId="3" fontId="5" fillId="0" borderId="33" xfId="55" applyNumberFormat="1" applyFont="1" applyBorder="1">
      <alignment/>
      <protection/>
    </xf>
    <xf numFmtId="0" fontId="38" fillId="0" borderId="0" xfId="55" applyFont="1" applyBorder="1" applyAlignment="1">
      <alignment textRotation="180"/>
      <protection/>
    </xf>
    <xf numFmtId="0" fontId="5" fillId="0" borderId="0" xfId="55" applyFont="1" applyBorder="1">
      <alignment/>
      <protection/>
    </xf>
    <xf numFmtId="3" fontId="5" fillId="0" borderId="0" xfId="55" applyNumberFormat="1" applyFont="1" applyBorder="1">
      <alignment/>
      <protection/>
    </xf>
    <xf numFmtId="0" fontId="2" fillId="0" borderId="0" xfId="57">
      <alignment/>
      <protection/>
    </xf>
    <xf numFmtId="0" fontId="2" fillId="0" borderId="0" xfId="57" applyAlignment="1">
      <alignment wrapText="1"/>
      <protection/>
    </xf>
    <xf numFmtId="0" fontId="2" fillId="0" borderId="0" xfId="57" applyAlignment="1">
      <alignment horizontal="center"/>
      <protection/>
    </xf>
    <xf numFmtId="0" fontId="2" fillId="0" borderId="0" xfId="57" applyFont="1" applyAlignment="1">
      <alignment horizontal="left"/>
      <protection/>
    </xf>
    <xf numFmtId="0" fontId="5" fillId="0" borderId="0" xfId="57" applyFont="1" applyAlignment="1">
      <alignment horizontal="center"/>
      <protection/>
    </xf>
    <xf numFmtId="3" fontId="5" fillId="0" borderId="0" xfId="57" applyNumberFormat="1" applyFont="1" applyAlignment="1">
      <alignment horizontal="center"/>
      <protection/>
    </xf>
    <xf numFmtId="0" fontId="5" fillId="0" borderId="0" xfId="57" applyFont="1" applyAlignment="1">
      <alignment wrapText="1"/>
      <protection/>
    </xf>
    <xf numFmtId="0" fontId="5" fillId="0" borderId="0" xfId="57" applyFont="1">
      <alignment/>
      <protection/>
    </xf>
    <xf numFmtId="173" fontId="29" fillId="0" borderId="0" xfId="0" applyNumberFormat="1" applyFont="1" applyFill="1" applyAlignment="1" applyProtection="1">
      <alignment wrapText="1"/>
      <protection/>
    </xf>
    <xf numFmtId="173" fontId="20" fillId="0" borderId="0" xfId="0" applyNumberFormat="1" applyFont="1" applyFill="1" applyAlignment="1" applyProtection="1">
      <alignment wrapText="1"/>
      <protection/>
    </xf>
    <xf numFmtId="0" fontId="36" fillId="0" borderId="0" xfId="0" applyFont="1" applyAlignment="1" applyProtection="1">
      <alignment horizontal="right"/>
      <protection locked="0"/>
    </xf>
    <xf numFmtId="0" fontId="17" fillId="0" borderId="60" xfId="0" applyFont="1" applyFill="1" applyBorder="1" applyAlignment="1" applyProtection="1">
      <alignment horizontal="center" wrapText="1"/>
      <protection/>
    </xf>
    <xf numFmtId="0" fontId="28" fillId="0" borderId="59" xfId="0" applyFont="1" applyFill="1" applyBorder="1" applyAlignment="1" applyProtection="1">
      <alignment horizontal="center" wrapText="1"/>
      <protection/>
    </xf>
    <xf numFmtId="3" fontId="5" fillId="0" borderId="10" xfId="0" applyNumberFormat="1" applyFont="1" applyBorder="1" applyAlignment="1">
      <alignment horizontal="right" wrapText="1"/>
    </xf>
    <xf numFmtId="49" fontId="10" fillId="25" borderId="29" xfId="0" applyNumberFormat="1" applyFont="1" applyFill="1" applyBorder="1" applyAlignment="1">
      <alignment horizontal="left" vertical="center" wrapText="1"/>
    </xf>
    <xf numFmtId="3" fontId="7" fillId="25" borderId="10" xfId="0" applyNumberFormat="1" applyFont="1" applyFill="1" applyBorder="1" applyAlignment="1">
      <alignment vertical="center" wrapText="1"/>
    </xf>
    <xf numFmtId="3" fontId="5" fillId="25" borderId="27" xfId="0" applyNumberFormat="1" applyFont="1" applyFill="1" applyBorder="1" applyAlignment="1">
      <alignment horizontal="right"/>
    </xf>
    <xf numFmtId="3" fontId="0" fillId="25" borderId="0" xfId="0" applyNumberFormat="1" applyFill="1" applyAlignment="1">
      <alignment/>
    </xf>
    <xf numFmtId="0" fontId="0" fillId="25" borderId="0" xfId="0" applyFill="1" applyAlignment="1">
      <alignment/>
    </xf>
    <xf numFmtId="49" fontId="10" fillId="26" borderId="10" xfId="0" applyNumberFormat="1" applyFont="1" applyFill="1" applyBorder="1" applyAlignment="1">
      <alignment horizontal="left" wrapText="1"/>
    </xf>
    <xf numFmtId="3" fontId="11" fillId="26" borderId="10" xfId="0" applyNumberFormat="1" applyFont="1" applyFill="1" applyBorder="1" applyAlignment="1">
      <alignment wrapText="1"/>
    </xf>
    <xf numFmtId="3" fontId="5" fillId="26" borderId="27" xfId="0" applyNumberFormat="1" applyFont="1" applyFill="1" applyBorder="1" applyAlignment="1">
      <alignment horizontal="right"/>
    </xf>
    <xf numFmtId="49" fontId="10" fillId="25" borderId="29" xfId="0" applyNumberFormat="1" applyFont="1" applyFill="1" applyBorder="1" applyAlignment="1">
      <alignment horizontal="left" wrapText="1"/>
    </xf>
    <xf numFmtId="3" fontId="7" fillId="25" borderId="10" xfId="0" applyNumberFormat="1" applyFont="1" applyFill="1" applyBorder="1" applyAlignment="1">
      <alignment horizontal="right"/>
    </xf>
    <xf numFmtId="3" fontId="2" fillId="25" borderId="0" xfId="0" applyNumberFormat="1" applyFont="1" applyFill="1" applyAlignment="1">
      <alignment/>
    </xf>
    <xf numFmtId="3" fontId="5" fillId="25" borderId="0" xfId="0" applyNumberFormat="1" applyFont="1" applyFill="1" applyAlignment="1">
      <alignment/>
    </xf>
    <xf numFmtId="0" fontId="5" fillId="25" borderId="0" xfId="0" applyFont="1" applyFill="1" applyAlignment="1">
      <alignment/>
    </xf>
    <xf numFmtId="3" fontId="11" fillId="26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5" fillId="0" borderId="10" xfId="57" applyFont="1" applyBorder="1" applyAlignment="1">
      <alignment horizontal="right" wrapText="1"/>
      <protection/>
    </xf>
    <xf numFmtId="0" fontId="9" fillId="0" borderId="10" xfId="57" applyFont="1" applyBorder="1" applyAlignment="1">
      <alignment horizontal="center" wrapText="1"/>
      <protection/>
    </xf>
    <xf numFmtId="0" fontId="5" fillId="0" borderId="10" xfId="57" applyFont="1" applyBorder="1" applyAlignment="1">
      <alignment horizontal="center"/>
      <protection/>
    </xf>
    <xf numFmtId="0" fontId="2" fillId="0" borderId="10" xfId="57" applyBorder="1" applyAlignment="1">
      <alignment horizontal="right"/>
      <protection/>
    </xf>
    <xf numFmtId="0" fontId="2" fillId="0" borderId="10" xfId="57" applyBorder="1" applyAlignment="1">
      <alignment wrapText="1"/>
      <protection/>
    </xf>
    <xf numFmtId="3" fontId="2" fillId="0" borderId="10" xfId="57" applyNumberFormat="1" applyBorder="1">
      <alignment/>
      <protection/>
    </xf>
    <xf numFmtId="3" fontId="2" fillId="0" borderId="10" xfId="57" applyNumberFormat="1" applyBorder="1" applyAlignment="1">
      <alignment horizontal="center"/>
      <protection/>
    </xf>
    <xf numFmtId="3" fontId="5" fillId="0" borderId="10" xfId="57" applyNumberFormat="1" applyFont="1" applyBorder="1" applyAlignment="1">
      <alignment horizontal="center"/>
      <protection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horizontal="right"/>
      <protection/>
    </xf>
    <xf numFmtId="3" fontId="5" fillId="0" borderId="10" xfId="57" applyNumberFormat="1" applyFont="1" applyBorder="1">
      <alignment/>
      <protection/>
    </xf>
    <xf numFmtId="0" fontId="4" fillId="14" borderId="0" xfId="0" applyFont="1" applyFill="1" applyAlignment="1">
      <alignment horizontal="center" vertical="top" wrapText="1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39" fillId="14" borderId="0" xfId="0" applyFont="1" applyFill="1" applyAlignment="1">
      <alignment horizontal="center" vertical="top" wrapText="1"/>
    </xf>
    <xf numFmtId="3" fontId="0" fillId="0" borderId="0" xfId="0" applyNumberFormat="1" applyFont="1" applyAlignment="1">
      <alignment/>
    </xf>
    <xf numFmtId="0" fontId="28" fillId="0" borderId="59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49" fontId="14" fillId="0" borderId="10" xfId="56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49" fontId="40" fillId="0" borderId="10" xfId="56" applyNumberFormat="1" applyFont="1" applyFill="1" applyBorder="1" applyAlignment="1" applyProtection="1">
      <alignment horizontal="center" vertical="center" wrapText="1"/>
      <protection/>
    </xf>
    <xf numFmtId="3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Fill="1" applyBorder="1" applyAlignment="1">
      <alignment horizontal="left" vertical="top" wrapText="1"/>
    </xf>
    <xf numFmtId="3" fontId="12" fillId="0" borderId="2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10" xfId="55" applyFont="1" applyBorder="1" applyAlignment="1">
      <alignment horizontal="center"/>
      <protection/>
    </xf>
    <xf numFmtId="173" fontId="16" fillId="0" borderId="63" xfId="0" applyNumberFormat="1" applyFont="1" applyFill="1" applyBorder="1" applyAlignment="1">
      <alignment horizontal="center" vertical="center" wrapText="1"/>
    </xf>
    <xf numFmtId="173" fontId="16" fillId="0" borderId="4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9" fillId="0" borderId="0" xfId="56" applyFont="1" applyFill="1" applyAlignment="1">
      <alignment horizontal="left"/>
      <protection/>
    </xf>
    <xf numFmtId="0" fontId="4" fillId="14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4" fillId="14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173" fontId="15" fillId="0" borderId="0" xfId="0" applyNumberFormat="1" applyFont="1" applyFill="1" applyAlignment="1">
      <alignment horizontal="center" textRotation="180" wrapText="1"/>
    </xf>
    <xf numFmtId="173" fontId="16" fillId="0" borderId="64" xfId="0" applyNumberFormat="1" applyFont="1" applyFill="1" applyBorder="1" applyAlignment="1">
      <alignment horizontal="center" vertical="center" wrapText="1"/>
    </xf>
    <xf numFmtId="173" fontId="16" fillId="0" borderId="65" xfId="0" applyNumberFormat="1" applyFont="1" applyFill="1" applyBorder="1" applyAlignment="1">
      <alignment horizontal="center" vertical="center" wrapText="1"/>
    </xf>
    <xf numFmtId="173" fontId="14" fillId="0" borderId="0" xfId="0" applyNumberFormat="1" applyFont="1" applyFill="1" applyAlignment="1">
      <alignment horizontal="center" vertical="center" wrapText="1"/>
    </xf>
    <xf numFmtId="173" fontId="28" fillId="0" borderId="0" xfId="56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1" fillId="0" borderId="0" xfId="0" applyFont="1" applyFill="1" applyBorder="1" applyAlignment="1" applyProtection="1">
      <alignment horizontal="right"/>
      <protection/>
    </xf>
    <xf numFmtId="0" fontId="17" fillId="0" borderId="50" xfId="56" applyFont="1" applyFill="1" applyBorder="1" applyAlignment="1">
      <alignment horizontal="center" vertical="center" wrapText="1"/>
      <protection/>
    </xf>
    <xf numFmtId="0" fontId="17" fillId="0" borderId="30" xfId="56" applyFont="1" applyFill="1" applyBorder="1" applyAlignment="1">
      <alignment horizontal="center" vertical="center" wrapText="1"/>
      <protection/>
    </xf>
    <xf numFmtId="0" fontId="17" fillId="0" borderId="51" xfId="56" applyFont="1" applyFill="1" applyBorder="1" applyAlignment="1">
      <alignment horizontal="center" vertical="center" wrapText="1"/>
      <protection/>
    </xf>
    <xf numFmtId="0" fontId="17" fillId="0" borderId="32" xfId="56" applyFont="1" applyFill="1" applyBorder="1" applyAlignment="1">
      <alignment horizontal="center" vertical="center" wrapText="1"/>
      <protection/>
    </xf>
    <xf numFmtId="0" fontId="17" fillId="0" borderId="52" xfId="56" applyFont="1" applyFill="1" applyBorder="1" applyAlignment="1">
      <alignment horizontal="center" vertical="center" wrapText="1"/>
      <protection/>
    </xf>
    <xf numFmtId="0" fontId="17" fillId="0" borderId="34" xfId="56" applyFont="1" applyFill="1" applyBorder="1" applyAlignment="1">
      <alignment horizontal="center" vertical="center" wrapText="1"/>
      <protection/>
    </xf>
    <xf numFmtId="0" fontId="16" fillId="0" borderId="47" xfId="56" applyFont="1" applyFill="1" applyBorder="1" applyAlignment="1" applyProtection="1">
      <alignment horizontal="left"/>
      <protection/>
    </xf>
    <xf numFmtId="0" fontId="16" fillId="0" borderId="13" xfId="56" applyFont="1" applyFill="1" applyBorder="1" applyAlignment="1" applyProtection="1">
      <alignment horizontal="left"/>
      <protection/>
    </xf>
    <xf numFmtId="0" fontId="19" fillId="0" borderId="66" xfId="56" applyFont="1" applyFill="1" applyBorder="1" applyAlignment="1">
      <alignment horizontal="justify" vertical="center" wrapText="1"/>
      <protection/>
    </xf>
    <xf numFmtId="0" fontId="17" fillId="0" borderId="0" xfId="0" applyFont="1" applyFill="1" applyAlignment="1" applyProtection="1">
      <alignment horizont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9" fillId="0" borderId="66" xfId="0" applyFont="1" applyFill="1" applyBorder="1" applyAlignment="1">
      <alignment horizontal="justify" vertical="center" wrapText="1"/>
    </xf>
    <xf numFmtId="173" fontId="12" fillId="0" borderId="67" xfId="0" applyNumberFormat="1" applyFont="1" applyFill="1" applyBorder="1" applyAlignment="1" applyProtection="1">
      <alignment horizontal="center" vertical="center" wrapText="1"/>
      <protection/>
    </xf>
    <xf numFmtId="0" fontId="17" fillId="0" borderId="66" xfId="0" applyFont="1" applyFill="1" applyBorder="1" applyAlignment="1" applyProtection="1">
      <alignment horizontal="center" wrapText="1"/>
      <protection/>
    </xf>
    <xf numFmtId="0" fontId="17" fillId="0" borderId="68" xfId="0" applyFont="1" applyFill="1" applyBorder="1" applyAlignment="1" applyProtection="1">
      <alignment horizontal="center" wrapText="1"/>
      <protection/>
    </xf>
    <xf numFmtId="0" fontId="17" fillId="0" borderId="14" xfId="0" applyFont="1" applyFill="1" applyBorder="1" applyAlignment="1" applyProtection="1">
      <alignment horizontal="center" wrapText="1"/>
      <protection locked="0"/>
    </xf>
    <xf numFmtId="0" fontId="17" fillId="0" borderId="69" xfId="0" applyFont="1" applyFill="1" applyBorder="1" applyAlignment="1" applyProtection="1">
      <alignment horizontal="center" wrapText="1"/>
      <protection locked="0"/>
    </xf>
    <xf numFmtId="0" fontId="17" fillId="0" borderId="66" xfId="0" applyFont="1" applyFill="1" applyBorder="1" applyAlignment="1" applyProtection="1">
      <alignment horizontal="center" vertical="center" wrapText="1"/>
      <protection locked="0"/>
    </xf>
    <xf numFmtId="0" fontId="17" fillId="0" borderId="70" xfId="0" applyFont="1" applyFill="1" applyBorder="1" applyAlignment="1" applyProtection="1">
      <alignment horizontal="center" vertical="center" wrapText="1"/>
      <protection locked="0"/>
    </xf>
    <xf numFmtId="0" fontId="5" fillId="0" borderId="0" xfId="55" applyFont="1" applyAlignment="1">
      <alignment horizontal="center"/>
      <protection/>
    </xf>
    <xf numFmtId="0" fontId="5" fillId="0" borderId="21" xfId="55" applyFont="1" applyBorder="1" applyAlignment="1">
      <alignment horizontal="center"/>
      <protection/>
    </xf>
    <xf numFmtId="0" fontId="5" fillId="0" borderId="21" xfId="55" applyFont="1" applyBorder="1" applyAlignment="1">
      <alignment horizontal="center"/>
      <protection/>
    </xf>
    <xf numFmtId="0" fontId="38" fillId="0" borderId="71" xfId="55" applyFont="1" applyBorder="1" applyAlignment="1">
      <alignment horizontal="center" textRotation="180"/>
      <protection/>
    </xf>
    <xf numFmtId="0" fontId="5" fillId="0" borderId="0" xfId="57" applyFont="1" applyAlignment="1">
      <alignment horizontal="center" wrapText="1"/>
      <protection/>
    </xf>
    <xf numFmtId="0" fontId="5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wrapText="1"/>
      <protection/>
    </xf>
    <xf numFmtId="0" fontId="5" fillId="0" borderId="0" xfId="57" applyFont="1" applyAlignment="1">
      <alignment horizontal="left" wrapText="1"/>
      <protection/>
    </xf>
    <xf numFmtId="0" fontId="5" fillId="0" borderId="0" xfId="57" applyFont="1" applyAlignment="1">
      <alignment horizontal="left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_köteleő,önként vállalt feladat megoszlása" xfId="55"/>
    <cellStyle name="Normál_KVRENMUNKA" xfId="56"/>
    <cellStyle name="Normál_vagyonkimutat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pane ySplit="2" topLeftCell="BM30" activePane="bottomLeft" state="frozen"/>
      <selection pane="topLeft" activeCell="A1" sqref="A1"/>
      <selection pane="bottomLeft" activeCell="B45" sqref="B45"/>
    </sheetView>
  </sheetViews>
  <sheetFormatPr defaultColWidth="9.00390625" defaultRowHeight="12.75"/>
  <cols>
    <col min="1" max="1" width="5.875" style="0" customWidth="1"/>
    <col min="2" max="2" width="50.125" style="0" customWidth="1"/>
    <col min="3" max="3" width="15.625" style="0" customWidth="1"/>
    <col min="4" max="5" width="16.00390625" style="0" customWidth="1"/>
    <col min="7" max="7" width="11.125" style="0" bestFit="1" customWidth="1"/>
  </cols>
  <sheetData>
    <row r="1" spans="1:5" ht="12.75">
      <c r="A1" s="369" t="s">
        <v>341</v>
      </c>
      <c r="B1" s="370"/>
      <c r="C1" s="370"/>
      <c r="D1" s="370"/>
      <c r="E1" s="370"/>
    </row>
    <row r="2" spans="1:5" ht="30">
      <c r="A2" s="342"/>
      <c r="B2" s="342" t="s">
        <v>0</v>
      </c>
      <c r="C2" s="342" t="s">
        <v>1</v>
      </c>
      <c r="D2" s="342" t="s">
        <v>2</v>
      </c>
      <c r="E2" s="342" t="s">
        <v>3</v>
      </c>
    </row>
    <row r="3" spans="1:5" ht="12.75">
      <c r="A3" s="348">
        <v>1</v>
      </c>
      <c r="B3" s="330" t="s">
        <v>342</v>
      </c>
      <c r="C3" s="349">
        <v>110762667</v>
      </c>
      <c r="D3" s="349">
        <v>152165696</v>
      </c>
      <c r="E3" s="349">
        <v>140792546</v>
      </c>
    </row>
    <row r="4" spans="1:5" ht="25.5">
      <c r="A4" s="348">
        <v>2</v>
      </c>
      <c r="B4" s="330" t="s">
        <v>343</v>
      </c>
      <c r="C4" s="349">
        <v>18206309</v>
      </c>
      <c r="D4" s="349">
        <v>24239803</v>
      </c>
      <c r="E4" s="349">
        <v>21452006</v>
      </c>
    </row>
    <row r="5" spans="1:5" ht="12.75">
      <c r="A5" s="344">
        <v>3</v>
      </c>
      <c r="B5" s="4" t="s">
        <v>344</v>
      </c>
      <c r="C5" s="346">
        <v>41881880</v>
      </c>
      <c r="D5" s="346">
        <v>17475296</v>
      </c>
      <c r="E5" s="346">
        <v>17253647</v>
      </c>
    </row>
    <row r="6" spans="1:5" ht="12.75">
      <c r="A6" s="344">
        <v>4</v>
      </c>
      <c r="B6" s="4" t="s">
        <v>345</v>
      </c>
      <c r="C6" s="346">
        <v>1575000</v>
      </c>
      <c r="D6" s="346">
        <v>2305374</v>
      </c>
      <c r="E6" s="346">
        <v>1793799</v>
      </c>
    </row>
    <row r="7" spans="1:5" ht="12.75">
      <c r="A7" s="344">
        <v>5</v>
      </c>
      <c r="B7" s="345" t="s">
        <v>6</v>
      </c>
      <c r="C7" s="346">
        <v>11390000</v>
      </c>
      <c r="D7" s="346">
        <v>12490000</v>
      </c>
      <c r="E7" s="346">
        <v>10937322</v>
      </c>
    </row>
    <row r="8" spans="1:5" ht="12.75">
      <c r="A8" s="344">
        <v>6</v>
      </c>
      <c r="B8" s="345" t="s">
        <v>7</v>
      </c>
      <c r="C8" s="346">
        <v>7084130</v>
      </c>
      <c r="D8" s="346">
        <v>8973130</v>
      </c>
      <c r="E8" s="346">
        <v>8965949</v>
      </c>
    </row>
    <row r="9" spans="1:5" ht="12.75">
      <c r="A9" s="344">
        <v>7</v>
      </c>
      <c r="B9" s="345" t="s">
        <v>8</v>
      </c>
      <c r="C9" s="346">
        <v>1563000</v>
      </c>
      <c r="D9" s="346">
        <v>962000</v>
      </c>
      <c r="E9" s="346">
        <v>877813</v>
      </c>
    </row>
    <row r="10" spans="1:5" ht="12.75">
      <c r="A10" s="344">
        <v>8</v>
      </c>
      <c r="B10" s="345" t="s">
        <v>9</v>
      </c>
      <c r="C10" s="346">
        <v>6000000</v>
      </c>
      <c r="D10" s="346">
        <v>10821718</v>
      </c>
      <c r="E10" s="346">
        <v>9618746</v>
      </c>
    </row>
    <row r="11" spans="1:5" ht="12.75">
      <c r="A11" s="344">
        <v>9</v>
      </c>
      <c r="B11" s="345" t="s">
        <v>10</v>
      </c>
      <c r="C11" s="346">
        <v>28555600</v>
      </c>
      <c r="D11" s="346">
        <v>36282902</v>
      </c>
      <c r="E11" s="346">
        <v>35808533</v>
      </c>
    </row>
    <row r="12" spans="1:5" ht="12.75">
      <c r="A12" s="344">
        <v>10</v>
      </c>
      <c r="B12" s="4" t="s">
        <v>346</v>
      </c>
      <c r="C12" s="346">
        <f>C7+C8+C9+C10+C11</f>
        <v>54592730</v>
      </c>
      <c r="D12" s="346">
        <f>D7+D8+D9+D10+D11</f>
        <v>69529750</v>
      </c>
      <c r="E12" s="346">
        <f>E7+E8+E9+E10+E11</f>
        <v>66208363</v>
      </c>
    </row>
    <row r="13" spans="1:5" ht="12.75">
      <c r="A13" s="344">
        <v>11</v>
      </c>
      <c r="B13" s="4" t="s">
        <v>347</v>
      </c>
      <c r="C13" s="346">
        <v>730514</v>
      </c>
      <c r="D13" s="346">
        <v>961126</v>
      </c>
      <c r="E13" s="346">
        <v>712385</v>
      </c>
    </row>
    <row r="14" spans="1:5" ht="25.5">
      <c r="A14" s="344">
        <v>12</v>
      </c>
      <c r="B14" s="345" t="s">
        <v>11</v>
      </c>
      <c r="C14" s="346">
        <v>20065031</v>
      </c>
      <c r="D14" s="346">
        <v>20595031</v>
      </c>
      <c r="E14" s="346">
        <v>20277337</v>
      </c>
    </row>
    <row r="15" spans="1:5" ht="12.75">
      <c r="A15" s="344">
        <v>13</v>
      </c>
      <c r="B15" s="345" t="s">
        <v>12</v>
      </c>
      <c r="C15" s="346">
        <v>600000</v>
      </c>
      <c r="D15" s="346">
        <v>900000</v>
      </c>
      <c r="E15" s="346">
        <v>838000</v>
      </c>
    </row>
    <row r="16" spans="1:5" ht="12.75">
      <c r="A16" s="344">
        <v>14</v>
      </c>
      <c r="B16" s="345" t="s">
        <v>319</v>
      </c>
      <c r="C16" s="346">
        <v>0</v>
      </c>
      <c r="D16" s="346">
        <v>0</v>
      </c>
      <c r="E16" s="346">
        <v>0</v>
      </c>
    </row>
    <row r="17" spans="1:5" ht="12.75">
      <c r="A17" s="344">
        <v>15</v>
      </c>
      <c r="B17" s="345" t="s">
        <v>13</v>
      </c>
      <c r="C17" s="346">
        <v>0</v>
      </c>
      <c r="D17" s="346">
        <v>0</v>
      </c>
      <c r="E17" s="346">
        <v>0</v>
      </c>
    </row>
    <row r="18" spans="1:7" ht="20.25" customHeight="1">
      <c r="A18" s="348">
        <v>16</v>
      </c>
      <c r="B18" s="330" t="s">
        <v>348</v>
      </c>
      <c r="C18" s="349">
        <f>C5+C6+C12+C13+C14+C15+C16+C17</f>
        <v>119445155</v>
      </c>
      <c r="D18" s="349">
        <f>D5+D6+D12+D13+D14+D15+D16+D17</f>
        <v>111766577</v>
      </c>
      <c r="E18" s="349">
        <f>E5+E6+E12+E13+E14+E15+E16+E17</f>
        <v>107083531</v>
      </c>
      <c r="G18" s="343"/>
    </row>
    <row r="19" spans="1:5" ht="12.75">
      <c r="A19" s="344">
        <v>17</v>
      </c>
      <c r="B19" s="4" t="s">
        <v>349</v>
      </c>
      <c r="C19" s="346">
        <v>5400000</v>
      </c>
      <c r="D19" s="346">
        <v>5400000</v>
      </c>
      <c r="E19" s="346">
        <v>4264000</v>
      </c>
    </row>
    <row r="20" spans="1:5" ht="12.75">
      <c r="A20" s="344">
        <v>18</v>
      </c>
      <c r="B20" s="4" t="s">
        <v>350</v>
      </c>
      <c r="C20" s="346">
        <v>29899020</v>
      </c>
      <c r="D20" s="346">
        <v>29899020</v>
      </c>
      <c r="E20" s="346">
        <v>18976912</v>
      </c>
    </row>
    <row r="21" spans="1:5" ht="12.75">
      <c r="A21" s="348">
        <v>19</v>
      </c>
      <c r="B21" s="330" t="s">
        <v>351</v>
      </c>
      <c r="C21" s="349">
        <f>C19+C20</f>
        <v>35299020</v>
      </c>
      <c r="D21" s="349">
        <f>D19+D20</f>
        <v>35299020</v>
      </c>
      <c r="E21" s="349">
        <f>E19+E20</f>
        <v>23240912</v>
      </c>
    </row>
    <row r="22" spans="1:5" ht="25.5">
      <c r="A22" s="344">
        <v>20</v>
      </c>
      <c r="B22" s="345" t="s">
        <v>14</v>
      </c>
      <c r="C22" s="346">
        <v>2261316</v>
      </c>
      <c r="D22" s="346">
        <v>2453947</v>
      </c>
      <c r="E22" s="346">
        <v>2453947</v>
      </c>
    </row>
    <row r="23" spans="1:5" ht="29.25" customHeight="1">
      <c r="A23" s="2">
        <v>21</v>
      </c>
      <c r="B23" s="330" t="s">
        <v>352</v>
      </c>
      <c r="C23" s="347">
        <v>252012460</v>
      </c>
      <c r="D23" s="347">
        <v>254603985</v>
      </c>
      <c r="E23" s="347">
        <v>238918469</v>
      </c>
    </row>
    <row r="24" spans="1:5" ht="25.5">
      <c r="A24" s="2">
        <v>22</v>
      </c>
      <c r="B24" s="330" t="s">
        <v>353</v>
      </c>
      <c r="C24" s="347">
        <v>3300000</v>
      </c>
      <c r="D24" s="347">
        <v>19923994</v>
      </c>
      <c r="E24" s="347">
        <f>E25+E26+E27+E28</f>
        <v>16503540</v>
      </c>
    </row>
    <row r="25" spans="1:5" ht="12.75">
      <c r="A25" s="344">
        <v>23</v>
      </c>
      <c r="B25" s="4" t="s">
        <v>354</v>
      </c>
      <c r="C25" s="346">
        <v>0</v>
      </c>
      <c r="D25" s="346">
        <v>0</v>
      </c>
      <c r="E25" s="346">
        <v>2407600</v>
      </c>
    </row>
    <row r="26" spans="1:5" ht="12.75">
      <c r="A26" s="344">
        <v>24</v>
      </c>
      <c r="B26" s="4" t="s">
        <v>355</v>
      </c>
      <c r="C26" s="346">
        <v>0</v>
      </c>
      <c r="D26" s="346">
        <v>0</v>
      </c>
      <c r="E26" s="346">
        <v>2486240</v>
      </c>
    </row>
    <row r="27" spans="1:5" ht="12.75">
      <c r="A27" s="344">
        <v>25</v>
      </c>
      <c r="B27" s="4" t="s">
        <v>356</v>
      </c>
      <c r="C27" s="346">
        <v>0</v>
      </c>
      <c r="D27" s="346">
        <v>0</v>
      </c>
      <c r="E27" s="346">
        <v>570000</v>
      </c>
    </row>
    <row r="28" spans="1:5" ht="25.5">
      <c r="A28" s="344">
        <v>26</v>
      </c>
      <c r="B28" s="4" t="s">
        <v>357</v>
      </c>
      <c r="C28" s="346">
        <v>0</v>
      </c>
      <c r="D28" s="346">
        <v>0</v>
      </c>
      <c r="E28" s="346">
        <v>11039700</v>
      </c>
    </row>
    <row r="29" spans="1:5" ht="12.75">
      <c r="A29" s="348">
        <v>27</v>
      </c>
      <c r="B29" s="330" t="s">
        <v>390</v>
      </c>
      <c r="C29" s="349">
        <f>C23+C24+C22</f>
        <v>257573776</v>
      </c>
      <c r="D29" s="349">
        <f>D23+D24+D22</f>
        <v>276981926</v>
      </c>
      <c r="E29" s="349">
        <f>E23+E24+E22</f>
        <v>257875956</v>
      </c>
    </row>
    <row r="30" spans="1:5" ht="12.75">
      <c r="A30" s="344">
        <v>28</v>
      </c>
      <c r="B30" s="345" t="s">
        <v>320</v>
      </c>
      <c r="C30" s="346">
        <v>0</v>
      </c>
      <c r="D30" s="346">
        <v>0</v>
      </c>
      <c r="E30" s="346">
        <v>0</v>
      </c>
    </row>
    <row r="31" spans="1:5" ht="12.75">
      <c r="A31" s="344">
        <v>29</v>
      </c>
      <c r="B31" s="345" t="s">
        <v>15</v>
      </c>
      <c r="C31" s="346">
        <v>189407800</v>
      </c>
      <c r="D31" s="346">
        <v>189407800</v>
      </c>
      <c r="E31" s="346">
        <v>141092785</v>
      </c>
    </row>
    <row r="32" spans="1:5" ht="12.75">
      <c r="A32" s="344">
        <v>30</v>
      </c>
      <c r="B32" s="345" t="s">
        <v>321</v>
      </c>
      <c r="C32" s="346">
        <v>0</v>
      </c>
      <c r="D32" s="346">
        <v>0</v>
      </c>
      <c r="E32" s="346">
        <v>0</v>
      </c>
    </row>
    <row r="33" spans="1:5" ht="12.75">
      <c r="A33" s="344">
        <v>31</v>
      </c>
      <c r="B33" s="345" t="s">
        <v>16</v>
      </c>
      <c r="C33" s="346">
        <v>25000000</v>
      </c>
      <c r="D33" s="346">
        <v>25000000</v>
      </c>
      <c r="E33" s="346">
        <v>8459303</v>
      </c>
    </row>
    <row r="34" spans="1:5" ht="25.5">
      <c r="A34" s="344">
        <v>32</v>
      </c>
      <c r="B34" s="345" t="s">
        <v>17</v>
      </c>
      <c r="C34" s="346">
        <v>51140106</v>
      </c>
      <c r="D34" s="346">
        <v>51140106</v>
      </c>
      <c r="E34" s="346">
        <v>39839065</v>
      </c>
    </row>
    <row r="35" spans="1:7" ht="12.75">
      <c r="A35" s="348">
        <v>33</v>
      </c>
      <c r="B35" s="330" t="s">
        <v>358</v>
      </c>
      <c r="C35" s="349">
        <f>C30+C31+C32+C33+C34</f>
        <v>265547906</v>
      </c>
      <c r="D35" s="349">
        <f>D30+D31+D32+D33+D34</f>
        <v>265547906</v>
      </c>
      <c r="E35" s="349">
        <f>E30+E31+E32+E33+E34</f>
        <v>189391153</v>
      </c>
      <c r="G35" s="343"/>
    </row>
    <row r="36" spans="1:7" ht="12.75">
      <c r="A36" s="5">
        <v>34</v>
      </c>
      <c r="B36" s="4" t="s">
        <v>391</v>
      </c>
      <c r="C36" s="6">
        <v>253848025</v>
      </c>
      <c r="D36" s="6">
        <v>253848025</v>
      </c>
      <c r="E36" s="6">
        <v>20680000</v>
      </c>
      <c r="G36" s="343"/>
    </row>
    <row r="37" spans="1:7" ht="12.75">
      <c r="A37" s="5">
        <v>35</v>
      </c>
      <c r="B37" s="4" t="s">
        <v>392</v>
      </c>
      <c r="C37" s="6"/>
      <c r="D37" s="6">
        <v>3500000</v>
      </c>
      <c r="E37" s="6">
        <v>3500000</v>
      </c>
      <c r="G37" s="343"/>
    </row>
    <row r="38" spans="1:7" ht="12.75">
      <c r="A38" s="5">
        <v>36</v>
      </c>
      <c r="B38" s="4" t="s">
        <v>393</v>
      </c>
      <c r="C38" s="6">
        <v>68538967</v>
      </c>
      <c r="D38" s="6">
        <v>69483967</v>
      </c>
      <c r="E38" s="6">
        <v>6528600</v>
      </c>
      <c r="G38" s="343"/>
    </row>
    <row r="39" spans="1:7" ht="12.75">
      <c r="A39" s="5">
        <v>37</v>
      </c>
      <c r="B39" s="330" t="s">
        <v>394</v>
      </c>
      <c r="C39" s="349">
        <f>SUM(C36:C38)</f>
        <v>322386992</v>
      </c>
      <c r="D39" s="349">
        <f>SUM(D36:D38)</f>
        <v>326831992</v>
      </c>
      <c r="E39" s="349">
        <f>SUM(E36:E38)</f>
        <v>30708600</v>
      </c>
      <c r="G39" s="343"/>
    </row>
    <row r="40" spans="1:7" ht="25.5">
      <c r="A40" s="348">
        <v>38</v>
      </c>
      <c r="B40" s="330" t="s">
        <v>395</v>
      </c>
      <c r="C40" s="363">
        <f>C3+C4+C18+C21+C29+C35+C39</f>
        <v>1129221825</v>
      </c>
      <c r="D40" s="363">
        <f>D3+D4+D18+D21+D29+D35+D39</f>
        <v>1192832920</v>
      </c>
      <c r="E40" s="363">
        <f>E3+E4+E18+E21+E29+E35+E39</f>
        <v>770544704</v>
      </c>
      <c r="G40" s="343"/>
    </row>
    <row r="41" spans="1:5" ht="25.5">
      <c r="A41" s="344">
        <v>39</v>
      </c>
      <c r="B41" s="345" t="s">
        <v>26</v>
      </c>
      <c r="C41" s="346">
        <v>13111177</v>
      </c>
      <c r="D41" s="346">
        <v>13111177</v>
      </c>
      <c r="E41" s="346">
        <v>13111177</v>
      </c>
    </row>
    <row r="42" spans="1:5" ht="25.5">
      <c r="A42" s="344">
        <v>40</v>
      </c>
      <c r="B42" s="345" t="s">
        <v>372</v>
      </c>
      <c r="C42" s="346">
        <v>59265200</v>
      </c>
      <c r="D42" s="346">
        <v>59265200</v>
      </c>
      <c r="E42" s="346">
        <v>55494185</v>
      </c>
    </row>
    <row r="43" spans="1:5" ht="12.75">
      <c r="A43" s="348">
        <v>41</v>
      </c>
      <c r="B43" s="330" t="s">
        <v>359</v>
      </c>
      <c r="C43" s="349">
        <f>C41+C42</f>
        <v>72376377</v>
      </c>
      <c r="D43" s="349">
        <f>D41+D42</f>
        <v>72376377</v>
      </c>
      <c r="E43" s="349">
        <f>E41+E42</f>
        <v>68605362</v>
      </c>
    </row>
    <row r="44" spans="1:5" ht="25.5" customHeight="1">
      <c r="A44" s="2">
        <v>42</v>
      </c>
      <c r="B44" s="351" t="s">
        <v>360</v>
      </c>
      <c r="C44" s="10">
        <f>C40+C43</f>
        <v>1201598202</v>
      </c>
      <c r="D44" s="10">
        <f>D40+D43</f>
        <v>1265209297</v>
      </c>
      <c r="E44" s="10">
        <f>E40+E43</f>
        <v>839150066</v>
      </c>
    </row>
  </sheetData>
  <sheetProtection/>
  <mergeCells count="1">
    <mergeCell ref="A1:E1"/>
  </mergeCells>
  <printOptions horizontalCentered="1"/>
  <pageMargins left="0.6299212598425197" right="0.2362204724409449" top="0.7480314960629921" bottom="0.7480314960629921" header="0.31496062992125984" footer="0.31496062992125984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5.00390625" style="260" customWidth="1"/>
    <col min="2" max="2" width="47.00390625" style="242" customWidth="1"/>
    <col min="3" max="3" width="15.125" style="242" customWidth="1"/>
    <col min="4" max="4" width="13.75390625" style="242" customWidth="1"/>
    <col min="5" max="16384" width="9.125" style="242" customWidth="1"/>
  </cols>
  <sheetData>
    <row r="1" spans="1:4" s="230" customFormat="1" ht="15.75" thickBot="1">
      <c r="A1" s="229"/>
      <c r="D1" s="15" t="s">
        <v>388</v>
      </c>
    </row>
    <row r="2" spans="1:4" s="234" customFormat="1" ht="48" customHeight="1" thickBot="1">
      <c r="A2" s="231" t="s">
        <v>196</v>
      </c>
      <c r="B2" s="232" t="s">
        <v>230</v>
      </c>
      <c r="C2" s="232" t="s">
        <v>231</v>
      </c>
      <c r="D2" s="233" t="s">
        <v>232</v>
      </c>
    </row>
    <row r="3" spans="1:4" s="234" customFormat="1" ht="13.5" customHeight="1" thickBot="1">
      <c r="A3" s="235">
        <v>1</v>
      </c>
      <c r="B3" s="236">
        <v>2</v>
      </c>
      <c r="C3" s="236">
        <v>3</v>
      </c>
      <c r="D3" s="237">
        <v>4</v>
      </c>
    </row>
    <row r="4" spans="1:4" ht="18" customHeight="1">
      <c r="A4" s="238" t="s">
        <v>54</v>
      </c>
      <c r="B4" s="239" t="s">
        <v>233</v>
      </c>
      <c r="C4" s="240" t="s">
        <v>234</v>
      </c>
      <c r="D4" s="241" t="s">
        <v>234</v>
      </c>
    </row>
    <row r="5" spans="1:4" ht="18" customHeight="1">
      <c r="A5" s="243" t="s">
        <v>57</v>
      </c>
      <c r="B5" s="244" t="s">
        <v>235</v>
      </c>
      <c r="C5" s="240" t="s">
        <v>234</v>
      </c>
      <c r="D5" s="245" t="s">
        <v>234</v>
      </c>
    </row>
    <row r="6" spans="1:4" ht="18" customHeight="1">
      <c r="A6" s="243" t="s">
        <v>60</v>
      </c>
      <c r="B6" s="244" t="s">
        <v>236</v>
      </c>
      <c r="C6" s="240" t="s">
        <v>234</v>
      </c>
      <c r="D6" s="245" t="s">
        <v>234</v>
      </c>
    </row>
    <row r="7" spans="1:4" ht="18" customHeight="1">
      <c r="A7" s="243" t="s">
        <v>63</v>
      </c>
      <c r="B7" s="244" t="s">
        <v>237</v>
      </c>
      <c r="C7" s="240" t="s">
        <v>234</v>
      </c>
      <c r="D7" s="245" t="s">
        <v>234</v>
      </c>
    </row>
    <row r="8" spans="1:4" ht="18" customHeight="1">
      <c r="A8" s="243" t="s">
        <v>66</v>
      </c>
      <c r="B8" s="244" t="s">
        <v>238</v>
      </c>
      <c r="C8" s="240" t="s">
        <v>234</v>
      </c>
      <c r="D8" s="245" t="s">
        <v>234</v>
      </c>
    </row>
    <row r="9" spans="1:4" ht="18" customHeight="1">
      <c r="A9" s="243" t="s">
        <v>68</v>
      </c>
      <c r="B9" s="244" t="s">
        <v>239</v>
      </c>
      <c r="C9" s="240" t="s">
        <v>234</v>
      </c>
      <c r="D9" s="245" t="s">
        <v>234</v>
      </c>
    </row>
    <row r="10" spans="1:4" ht="18" customHeight="1">
      <c r="A10" s="243" t="s">
        <v>70</v>
      </c>
      <c r="B10" s="246" t="s">
        <v>240</v>
      </c>
      <c r="C10" s="240" t="s">
        <v>234</v>
      </c>
      <c r="D10" s="245" t="s">
        <v>234</v>
      </c>
    </row>
    <row r="11" spans="1:4" ht="18" customHeight="1">
      <c r="A11" s="243" t="s">
        <v>71</v>
      </c>
      <c r="B11" s="246" t="s">
        <v>241</v>
      </c>
      <c r="C11" s="240" t="s">
        <v>234</v>
      </c>
      <c r="D11" s="245" t="s">
        <v>234</v>
      </c>
    </row>
    <row r="12" spans="1:4" ht="18" customHeight="1">
      <c r="A12" s="243" t="s">
        <v>72</v>
      </c>
      <c r="B12" s="246" t="s">
        <v>242</v>
      </c>
      <c r="C12" s="240" t="s">
        <v>234</v>
      </c>
      <c r="D12" s="245" t="s">
        <v>234</v>
      </c>
    </row>
    <row r="13" spans="1:4" ht="18" customHeight="1">
      <c r="A13" s="243" t="s">
        <v>73</v>
      </c>
      <c r="B13" s="246" t="s">
        <v>243</v>
      </c>
      <c r="C13" s="240" t="s">
        <v>234</v>
      </c>
      <c r="D13" s="245" t="s">
        <v>234</v>
      </c>
    </row>
    <row r="14" spans="1:4" ht="18" customHeight="1">
      <c r="A14" s="243" t="s">
        <v>74</v>
      </c>
      <c r="B14" s="246" t="s">
        <v>244</v>
      </c>
      <c r="C14" s="240" t="s">
        <v>234</v>
      </c>
      <c r="D14" s="245" t="s">
        <v>234</v>
      </c>
    </row>
    <row r="15" spans="1:4" ht="22.5" customHeight="1">
      <c r="A15" s="243" t="s">
        <v>75</v>
      </c>
      <c r="B15" s="246" t="s">
        <v>245</v>
      </c>
      <c r="C15" s="240" t="s">
        <v>234</v>
      </c>
      <c r="D15" s="245" t="s">
        <v>234</v>
      </c>
    </row>
    <row r="16" spans="1:4" ht="18" customHeight="1">
      <c r="A16" s="243" t="s">
        <v>76</v>
      </c>
      <c r="B16" s="244" t="s">
        <v>246</v>
      </c>
      <c r="C16" s="240" t="s">
        <v>234</v>
      </c>
      <c r="D16" s="245" t="s">
        <v>234</v>
      </c>
    </row>
    <row r="17" spans="1:4" ht="18" customHeight="1">
      <c r="A17" s="243" t="s">
        <v>79</v>
      </c>
      <c r="B17" s="244" t="s">
        <v>247</v>
      </c>
      <c r="C17" s="240" t="s">
        <v>234</v>
      </c>
      <c r="D17" s="245" t="s">
        <v>234</v>
      </c>
    </row>
    <row r="18" spans="1:4" ht="18" customHeight="1">
      <c r="A18" s="243" t="s">
        <v>82</v>
      </c>
      <c r="B18" s="244" t="s">
        <v>248</v>
      </c>
      <c r="C18" s="240" t="s">
        <v>234</v>
      </c>
      <c r="D18" s="245" t="s">
        <v>234</v>
      </c>
    </row>
    <row r="19" spans="1:4" ht="18" customHeight="1">
      <c r="A19" s="243" t="s">
        <v>85</v>
      </c>
      <c r="B19" s="244" t="s">
        <v>249</v>
      </c>
      <c r="C19" s="240" t="s">
        <v>234</v>
      </c>
      <c r="D19" s="245" t="s">
        <v>234</v>
      </c>
    </row>
    <row r="20" spans="1:4" ht="18" customHeight="1">
      <c r="A20" s="243" t="s">
        <v>88</v>
      </c>
      <c r="B20" s="244" t="s">
        <v>250</v>
      </c>
      <c r="C20" s="240" t="s">
        <v>234</v>
      </c>
      <c r="D20" s="245" t="s">
        <v>234</v>
      </c>
    </row>
    <row r="21" spans="1:4" ht="18" customHeight="1">
      <c r="A21" s="243" t="s">
        <v>91</v>
      </c>
      <c r="B21" s="247"/>
      <c r="C21" s="248"/>
      <c r="D21" s="249"/>
    </row>
    <row r="22" spans="1:4" ht="18" customHeight="1">
      <c r="A22" s="243" t="s">
        <v>94</v>
      </c>
      <c r="B22" s="250"/>
      <c r="C22" s="248"/>
      <c r="D22" s="249"/>
    </row>
    <row r="23" spans="1:4" ht="18" customHeight="1">
      <c r="A23" s="243" t="s">
        <v>97</v>
      </c>
      <c r="B23" s="250"/>
      <c r="C23" s="248"/>
      <c r="D23" s="249"/>
    </row>
    <row r="24" spans="1:4" ht="18" customHeight="1">
      <c r="A24" s="243" t="s">
        <v>100</v>
      </c>
      <c r="B24" s="250"/>
      <c r="C24" s="248"/>
      <c r="D24" s="249"/>
    </row>
    <row r="25" spans="1:4" ht="18" customHeight="1">
      <c r="A25" s="243" t="s">
        <v>103</v>
      </c>
      <c r="B25" s="250"/>
      <c r="C25" s="248"/>
      <c r="D25" s="249"/>
    </row>
    <row r="26" spans="1:4" ht="18" customHeight="1">
      <c r="A26" s="243" t="s">
        <v>105</v>
      </c>
      <c r="B26" s="250"/>
      <c r="C26" s="248"/>
      <c r="D26" s="249"/>
    </row>
    <row r="27" spans="1:4" ht="18" customHeight="1">
      <c r="A27" s="243" t="s">
        <v>106</v>
      </c>
      <c r="B27" s="250"/>
      <c r="C27" s="248"/>
      <c r="D27" s="249"/>
    </row>
    <row r="28" spans="1:4" ht="18" customHeight="1">
      <c r="A28" s="243" t="s">
        <v>107</v>
      </c>
      <c r="B28" s="250"/>
      <c r="C28" s="248"/>
      <c r="D28" s="249"/>
    </row>
    <row r="29" spans="1:4" ht="18" customHeight="1" thickBot="1">
      <c r="A29" s="251" t="s">
        <v>110</v>
      </c>
      <c r="B29" s="252"/>
      <c r="C29" s="253"/>
      <c r="D29" s="254"/>
    </row>
    <row r="30" spans="1:4" ht="18" customHeight="1" thickBot="1">
      <c r="A30" s="255" t="s">
        <v>113</v>
      </c>
      <c r="B30" s="256" t="s">
        <v>229</v>
      </c>
      <c r="C30" s="257">
        <f>SUM(C4:C29)</f>
        <v>0</v>
      </c>
      <c r="D30" s="258">
        <f>SUM(D4:D29)</f>
        <v>0</v>
      </c>
    </row>
    <row r="31" spans="1:4" ht="8.25" customHeight="1">
      <c r="A31" s="259"/>
      <c r="B31" s="391"/>
      <c r="C31" s="391"/>
      <c r="D31" s="391"/>
    </row>
  </sheetData>
  <sheetProtection/>
  <mergeCells count="1">
    <mergeCell ref="B31:D31"/>
  </mergeCells>
  <printOptions horizontalCentered="1"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40.375" style="14" customWidth="1"/>
    <col min="2" max="2" width="16.125" style="261" customWidth="1"/>
    <col min="3" max="4" width="11.00390625" style="11" customWidth="1"/>
    <col min="5" max="5" width="11.875" style="11" customWidth="1"/>
    <col min="6" max="16384" width="9.125" style="11" customWidth="1"/>
  </cols>
  <sheetData>
    <row r="1" spans="1:3" ht="35.25" customHeight="1" thickBot="1">
      <c r="A1" s="392" t="s">
        <v>440</v>
      </c>
      <c r="B1" s="392"/>
      <c r="C1" s="373" t="s">
        <v>251</v>
      </c>
    </row>
    <row r="2" spans="1:3" s="23" customFormat="1" ht="44.25" customHeight="1" thickBot="1">
      <c r="A2" s="262" t="s">
        <v>252</v>
      </c>
      <c r="B2" s="263" t="s">
        <v>430</v>
      </c>
      <c r="C2" s="373"/>
    </row>
    <row r="3" spans="1:3" s="261" customFormat="1" ht="12" customHeight="1" thickBot="1">
      <c r="A3" s="264">
        <v>1</v>
      </c>
      <c r="B3" s="265">
        <v>4</v>
      </c>
      <c r="C3" s="373"/>
    </row>
    <row r="4" spans="1:3" ht="15.75" customHeight="1">
      <c r="A4" s="38" t="s">
        <v>438</v>
      </c>
      <c r="B4" s="266">
        <v>1500000</v>
      </c>
      <c r="C4" s="373"/>
    </row>
    <row r="5" spans="1:3" ht="15.75" customHeight="1">
      <c r="A5" s="38" t="s">
        <v>439</v>
      </c>
      <c r="B5" s="266">
        <v>138212785</v>
      </c>
      <c r="C5" s="373"/>
    </row>
    <row r="6" spans="1:3" ht="15.75" customHeight="1">
      <c r="A6" s="38" t="s">
        <v>441</v>
      </c>
      <c r="B6" s="266">
        <v>2400949</v>
      </c>
      <c r="C6" s="373"/>
    </row>
    <row r="7" spans="1:3" ht="15.75" customHeight="1">
      <c r="A7" s="38" t="s">
        <v>442</v>
      </c>
      <c r="B7" s="266">
        <v>197506</v>
      </c>
      <c r="C7" s="373"/>
    </row>
    <row r="8" spans="1:3" ht="15.75" customHeight="1">
      <c r="A8" s="38" t="s">
        <v>443</v>
      </c>
      <c r="B8" s="266">
        <v>3500000</v>
      </c>
      <c r="C8" s="373"/>
    </row>
    <row r="9" spans="1:3" ht="16.5" customHeight="1">
      <c r="A9" s="38" t="s">
        <v>444</v>
      </c>
      <c r="B9" s="266">
        <v>2400000</v>
      </c>
      <c r="C9" s="373"/>
    </row>
    <row r="10" spans="1:3" ht="15.75" customHeight="1">
      <c r="A10" s="38" t="s">
        <v>445</v>
      </c>
      <c r="B10" s="266">
        <v>11650000</v>
      </c>
      <c r="C10" s="373"/>
    </row>
    <row r="11" spans="1:3" ht="15.75" customHeight="1">
      <c r="A11" s="38"/>
      <c r="B11" s="266"/>
      <c r="C11" s="373"/>
    </row>
    <row r="12" spans="1:3" ht="15.75" customHeight="1">
      <c r="A12" s="38"/>
      <c r="B12" s="266"/>
      <c r="C12" s="373"/>
    </row>
    <row r="13" spans="1:3" ht="15.75" customHeight="1">
      <c r="A13" s="38"/>
      <c r="B13" s="266"/>
      <c r="C13" s="373"/>
    </row>
    <row r="14" spans="1:3" ht="15.75" customHeight="1">
      <c r="A14" s="38"/>
      <c r="B14" s="266"/>
      <c r="C14" s="373"/>
    </row>
    <row r="15" spans="1:3" ht="15.75" customHeight="1">
      <c r="A15" s="38"/>
      <c r="B15" s="266"/>
      <c r="C15" s="373"/>
    </row>
    <row r="16" spans="1:3" ht="15.75" customHeight="1">
      <c r="A16" s="38"/>
      <c r="B16" s="266"/>
      <c r="C16" s="373"/>
    </row>
    <row r="17" spans="1:3" ht="15.75" customHeight="1">
      <c r="A17" s="38"/>
      <c r="B17" s="266"/>
      <c r="C17" s="373"/>
    </row>
    <row r="18" spans="1:3" ht="15.75" customHeight="1">
      <c r="A18" s="38"/>
      <c r="B18" s="266"/>
      <c r="C18" s="373"/>
    </row>
    <row r="19" spans="1:3" ht="15.75" customHeight="1" thickBot="1">
      <c r="A19" s="38"/>
      <c r="B19" s="267"/>
      <c r="C19" s="373"/>
    </row>
    <row r="20" spans="1:3" s="270" customFormat="1" ht="18" customHeight="1" thickBot="1">
      <c r="A20" s="268" t="s">
        <v>253</v>
      </c>
      <c r="B20" s="269">
        <f>SUM(B4:B19)</f>
        <v>159861240</v>
      </c>
      <c r="C20" s="373"/>
    </row>
  </sheetData>
  <sheetProtection/>
  <mergeCells count="2">
    <mergeCell ref="C1:C20"/>
    <mergeCell ref="A1:B1"/>
  </mergeCells>
  <printOptions horizontalCentered="1"/>
  <pageMargins left="1.1023622047244095" right="0.7086614173228347" top="0.9448818897637796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28">
      <selection activeCell="D74" sqref="D74"/>
    </sheetView>
  </sheetViews>
  <sheetFormatPr defaultColWidth="9.00390625" defaultRowHeight="12.75"/>
  <cols>
    <col min="1" max="1" width="4.625" style="0" customWidth="1"/>
    <col min="2" max="2" width="38.75390625" style="0" customWidth="1"/>
    <col min="3" max="3" width="18.00390625" style="0" customWidth="1"/>
    <col min="4" max="4" width="16.125" style="0" customWidth="1"/>
    <col min="5" max="5" width="17.00390625" style="0" customWidth="1"/>
    <col min="6" max="6" width="11.125" style="0" bestFit="1" customWidth="1"/>
  </cols>
  <sheetData>
    <row r="1" spans="1:5" ht="15.75" thickBot="1">
      <c r="A1" s="310"/>
      <c r="B1" s="311"/>
      <c r="C1" s="311"/>
      <c r="D1" s="311"/>
      <c r="E1" s="312" t="s">
        <v>309</v>
      </c>
    </row>
    <row r="2" spans="1:5" ht="15" customHeight="1" thickBot="1">
      <c r="A2" s="395" t="s">
        <v>310</v>
      </c>
      <c r="B2" s="395"/>
      <c r="C2" s="395"/>
      <c r="D2" s="395"/>
      <c r="E2" s="396"/>
    </row>
    <row r="3" spans="1:5" ht="25.5">
      <c r="A3" s="393" t="s">
        <v>256</v>
      </c>
      <c r="B3" s="394"/>
      <c r="C3" s="313" t="s">
        <v>1</v>
      </c>
      <c r="D3" s="313" t="s">
        <v>2</v>
      </c>
      <c r="E3" s="314" t="s">
        <v>3</v>
      </c>
    </row>
    <row r="4" spans="1:5" ht="12.75">
      <c r="A4" s="348">
        <v>1</v>
      </c>
      <c r="B4" s="330" t="s">
        <v>342</v>
      </c>
      <c r="C4" s="349">
        <v>66721077</v>
      </c>
      <c r="D4" s="349">
        <v>108034106</v>
      </c>
      <c r="E4" s="349">
        <v>100069145</v>
      </c>
    </row>
    <row r="5" spans="1:5" ht="25.5">
      <c r="A5" s="348">
        <v>2</v>
      </c>
      <c r="B5" s="330" t="s">
        <v>343</v>
      </c>
      <c r="C5" s="349">
        <v>10132699</v>
      </c>
      <c r="D5" s="349">
        <v>15144843</v>
      </c>
      <c r="E5" s="349">
        <v>13197046</v>
      </c>
    </row>
    <row r="6" spans="1:5" ht="12.75">
      <c r="A6" s="344">
        <v>3</v>
      </c>
      <c r="B6" s="4" t="s">
        <v>344</v>
      </c>
      <c r="C6" s="346">
        <v>41581880</v>
      </c>
      <c r="D6" s="346">
        <v>17105296</v>
      </c>
      <c r="E6" s="346">
        <v>16887080</v>
      </c>
    </row>
    <row r="7" spans="1:5" ht="12.75">
      <c r="A7" s="344">
        <v>4</v>
      </c>
      <c r="B7" s="4" t="s">
        <v>345</v>
      </c>
      <c r="C7" s="346">
        <v>1125000</v>
      </c>
      <c r="D7" s="346">
        <v>1865374</v>
      </c>
      <c r="E7" s="346">
        <v>1384637</v>
      </c>
    </row>
    <row r="8" spans="1:5" ht="12.75">
      <c r="A8" s="344">
        <v>5</v>
      </c>
      <c r="B8" s="345" t="s">
        <v>6</v>
      </c>
      <c r="C8" s="346">
        <v>10590000</v>
      </c>
      <c r="D8" s="346">
        <v>10690000</v>
      </c>
      <c r="E8" s="346">
        <v>9455601</v>
      </c>
    </row>
    <row r="9" spans="1:5" ht="12.75">
      <c r="A9" s="344">
        <v>6</v>
      </c>
      <c r="B9" s="345" t="s">
        <v>7</v>
      </c>
      <c r="C9" s="346">
        <v>7084130</v>
      </c>
      <c r="D9" s="346">
        <v>8941130</v>
      </c>
      <c r="E9" s="346">
        <v>8940752</v>
      </c>
    </row>
    <row r="10" spans="1:5" ht="25.5">
      <c r="A10" s="344">
        <v>7</v>
      </c>
      <c r="B10" s="345" t="s">
        <v>8</v>
      </c>
      <c r="C10" s="346">
        <v>1563000</v>
      </c>
      <c r="D10" s="346">
        <v>962000</v>
      </c>
      <c r="E10" s="346">
        <v>877813</v>
      </c>
    </row>
    <row r="11" spans="1:5" ht="25.5">
      <c r="A11" s="344">
        <v>8</v>
      </c>
      <c r="B11" s="345" t="s">
        <v>9</v>
      </c>
      <c r="C11" s="346">
        <v>5000000</v>
      </c>
      <c r="D11" s="346">
        <v>9911718</v>
      </c>
      <c r="E11" s="346">
        <v>8709108</v>
      </c>
    </row>
    <row r="12" spans="1:5" ht="12.75">
      <c r="A12" s="344">
        <v>9</v>
      </c>
      <c r="B12" s="345" t="s">
        <v>10</v>
      </c>
      <c r="C12" s="346">
        <v>25555600</v>
      </c>
      <c r="D12" s="346">
        <v>33432902</v>
      </c>
      <c r="E12" s="346">
        <v>33108801</v>
      </c>
    </row>
    <row r="13" spans="1:5" ht="12.75">
      <c r="A13" s="344">
        <v>10</v>
      </c>
      <c r="B13" s="4" t="s">
        <v>346</v>
      </c>
      <c r="C13" s="346">
        <f>C8+C9+C10+C11+C12</f>
        <v>49792730</v>
      </c>
      <c r="D13" s="346">
        <f>D8+D9+D10+D11+D12</f>
        <v>63937750</v>
      </c>
      <c r="E13" s="346">
        <f>E8+E9+E10+E11+E12</f>
        <v>61092075</v>
      </c>
    </row>
    <row r="14" spans="1:5" ht="25.5">
      <c r="A14" s="344">
        <v>11</v>
      </c>
      <c r="B14" s="4" t="s">
        <v>347</v>
      </c>
      <c r="C14" s="346">
        <v>100000</v>
      </c>
      <c r="D14" s="346">
        <v>404054</v>
      </c>
      <c r="E14" s="346">
        <v>190195</v>
      </c>
    </row>
    <row r="15" spans="1:5" ht="25.5">
      <c r="A15" s="344">
        <v>12</v>
      </c>
      <c r="B15" s="345" t="s">
        <v>11</v>
      </c>
      <c r="C15" s="346">
        <v>19065031</v>
      </c>
      <c r="D15" s="346">
        <v>19070031</v>
      </c>
      <c r="E15" s="346">
        <v>18943046</v>
      </c>
    </row>
    <row r="16" spans="1:5" ht="12.75">
      <c r="A16" s="344">
        <v>13</v>
      </c>
      <c r="B16" s="345" t="s">
        <v>12</v>
      </c>
      <c r="C16" s="346">
        <v>600000</v>
      </c>
      <c r="D16" s="346">
        <v>900000</v>
      </c>
      <c r="E16" s="346">
        <v>838000</v>
      </c>
    </row>
    <row r="17" spans="1:5" ht="28.5" customHeight="1">
      <c r="A17" s="344">
        <v>14</v>
      </c>
      <c r="B17" s="345" t="s">
        <v>319</v>
      </c>
      <c r="C17" s="346">
        <v>0</v>
      </c>
      <c r="D17" s="346">
        <v>0</v>
      </c>
      <c r="E17" s="346">
        <v>0</v>
      </c>
    </row>
    <row r="18" spans="1:5" ht="12.75">
      <c r="A18" s="344">
        <v>15</v>
      </c>
      <c r="B18" s="345" t="s">
        <v>13</v>
      </c>
      <c r="C18" s="346">
        <v>0</v>
      </c>
      <c r="D18" s="346">
        <v>0</v>
      </c>
      <c r="E18" s="346">
        <v>0</v>
      </c>
    </row>
    <row r="19" spans="1:5" ht="25.5">
      <c r="A19" s="348">
        <v>16</v>
      </c>
      <c r="B19" s="330" t="s">
        <v>348</v>
      </c>
      <c r="C19" s="349">
        <f>C6+C7+C13+C14+C15+C16+C17+C18</f>
        <v>112264641</v>
      </c>
      <c r="D19" s="349">
        <f>D6+D7+D13+D14+D15+D16+D17+D18</f>
        <v>103282505</v>
      </c>
      <c r="E19" s="349">
        <f>E6+E7+E13+E14+E15+E16+E17+E18</f>
        <v>99335033</v>
      </c>
    </row>
    <row r="20" spans="1:5" ht="12.75">
      <c r="A20" s="344">
        <v>17</v>
      </c>
      <c r="B20" s="4" t="s">
        <v>349</v>
      </c>
      <c r="C20" s="346">
        <v>5400000</v>
      </c>
      <c r="D20" s="346">
        <v>5400000</v>
      </c>
      <c r="E20" s="346">
        <v>4264000</v>
      </c>
    </row>
    <row r="21" spans="1:5" ht="12.75">
      <c r="A21" s="344">
        <v>18</v>
      </c>
      <c r="B21" s="4" t="s">
        <v>350</v>
      </c>
      <c r="C21" s="346">
        <v>29899020</v>
      </c>
      <c r="D21" s="346">
        <v>29899020</v>
      </c>
      <c r="E21" s="346">
        <v>18976912</v>
      </c>
    </row>
    <row r="22" spans="1:5" ht="25.5">
      <c r="A22" s="348">
        <v>19</v>
      </c>
      <c r="B22" s="330" t="s">
        <v>351</v>
      </c>
      <c r="C22" s="349">
        <f>C20+C21</f>
        <v>35299020</v>
      </c>
      <c r="D22" s="349">
        <f>D20+D21</f>
        <v>35299020</v>
      </c>
      <c r="E22" s="349">
        <f>E20+E21</f>
        <v>23240912</v>
      </c>
    </row>
    <row r="23" spans="1:5" ht="25.5">
      <c r="A23" s="344">
        <v>20</v>
      </c>
      <c r="B23" s="345" t="s">
        <v>14</v>
      </c>
      <c r="C23" s="346">
        <v>2261316</v>
      </c>
      <c r="D23" s="346">
        <v>2453947</v>
      </c>
      <c r="E23" s="346">
        <v>2453947</v>
      </c>
    </row>
    <row r="24" spans="1:5" ht="38.25">
      <c r="A24" s="2">
        <v>21</v>
      </c>
      <c r="B24" s="330" t="s">
        <v>352</v>
      </c>
      <c r="C24" s="347">
        <v>252012460</v>
      </c>
      <c r="D24" s="347">
        <v>254603985</v>
      </c>
      <c r="E24" s="347">
        <v>238918469</v>
      </c>
    </row>
    <row r="25" spans="1:5" ht="38.25">
      <c r="A25" s="2">
        <v>22</v>
      </c>
      <c r="B25" s="330" t="s">
        <v>353</v>
      </c>
      <c r="C25" s="347">
        <v>3300000</v>
      </c>
      <c r="D25" s="347">
        <v>19923994</v>
      </c>
      <c r="E25" s="347">
        <f>E26+E27+E28+E29</f>
        <v>16503540</v>
      </c>
    </row>
    <row r="26" spans="1:5" ht="25.5">
      <c r="A26" s="344">
        <v>23</v>
      </c>
      <c r="B26" s="4" t="s">
        <v>354</v>
      </c>
      <c r="C26" s="346">
        <v>0</v>
      </c>
      <c r="D26" s="346">
        <v>0</v>
      </c>
      <c r="E26" s="346">
        <v>2407600</v>
      </c>
    </row>
    <row r="27" spans="1:5" ht="25.5">
      <c r="A27" s="344">
        <v>24</v>
      </c>
      <c r="B27" s="4" t="s">
        <v>355</v>
      </c>
      <c r="C27" s="346">
        <v>0</v>
      </c>
      <c r="D27" s="346">
        <v>0</v>
      </c>
      <c r="E27" s="346">
        <v>2486240</v>
      </c>
    </row>
    <row r="28" spans="1:5" ht="27.75" customHeight="1">
      <c r="A28" s="344">
        <v>25</v>
      </c>
      <c r="B28" s="4" t="s">
        <v>356</v>
      </c>
      <c r="C28" s="346">
        <v>0</v>
      </c>
      <c r="D28" s="346">
        <v>0</v>
      </c>
      <c r="E28" s="346">
        <v>570000</v>
      </c>
    </row>
    <row r="29" spans="1:5" ht="38.25">
      <c r="A29" s="344">
        <v>26</v>
      </c>
      <c r="B29" s="4" t="s">
        <v>357</v>
      </c>
      <c r="C29" s="346">
        <v>0</v>
      </c>
      <c r="D29" s="346">
        <v>0</v>
      </c>
      <c r="E29" s="346">
        <v>11039700</v>
      </c>
    </row>
    <row r="30" spans="1:5" ht="25.5">
      <c r="A30" s="348">
        <v>27</v>
      </c>
      <c r="B30" s="330" t="s">
        <v>390</v>
      </c>
      <c r="C30" s="349">
        <f>C24+C25+C23</f>
        <v>257573776</v>
      </c>
      <c r="D30" s="349">
        <f>D24+D25+D23</f>
        <v>276981926</v>
      </c>
      <c r="E30" s="349">
        <f>E24+E25+E23</f>
        <v>257875956</v>
      </c>
    </row>
    <row r="31" spans="1:5" ht="27.75" customHeight="1">
      <c r="A31" s="344">
        <v>28</v>
      </c>
      <c r="B31" s="345" t="s">
        <v>320</v>
      </c>
      <c r="C31" s="346">
        <v>0</v>
      </c>
      <c r="D31" s="346">
        <v>0</v>
      </c>
      <c r="E31" s="346">
        <v>0</v>
      </c>
    </row>
    <row r="32" spans="1:5" ht="15" customHeight="1">
      <c r="A32" s="344">
        <v>29</v>
      </c>
      <c r="B32" s="345" t="s">
        <v>15</v>
      </c>
      <c r="C32" s="346">
        <v>189407800</v>
      </c>
      <c r="D32" s="346">
        <v>189407800</v>
      </c>
      <c r="E32" s="346">
        <v>141092785</v>
      </c>
    </row>
    <row r="33" spans="1:5" ht="25.5">
      <c r="A33" s="344">
        <v>30</v>
      </c>
      <c r="B33" s="345" t="s">
        <v>321</v>
      </c>
      <c r="C33" s="346">
        <v>0</v>
      </c>
      <c r="D33" s="346">
        <v>0</v>
      </c>
      <c r="E33" s="346">
        <v>0</v>
      </c>
    </row>
    <row r="34" spans="1:5" ht="25.5">
      <c r="A34" s="344">
        <v>31</v>
      </c>
      <c r="B34" s="345" t="s">
        <v>16</v>
      </c>
      <c r="C34" s="346">
        <v>25000000</v>
      </c>
      <c r="D34" s="346">
        <v>25000000</v>
      </c>
      <c r="E34" s="346">
        <v>8459303</v>
      </c>
    </row>
    <row r="35" spans="1:6" ht="25.5">
      <c r="A35" s="344">
        <v>32</v>
      </c>
      <c r="B35" s="345" t="s">
        <v>17</v>
      </c>
      <c r="C35" s="346">
        <v>51140106</v>
      </c>
      <c r="D35" s="346">
        <v>51140106</v>
      </c>
      <c r="E35" s="346">
        <v>39839065</v>
      </c>
      <c r="F35" s="343"/>
    </row>
    <row r="36" spans="1:5" ht="12.75">
      <c r="A36" s="348">
        <v>33</v>
      </c>
      <c r="B36" s="330" t="s">
        <v>358</v>
      </c>
      <c r="C36" s="349">
        <f>C31+C32+C33+C34+C35</f>
        <v>265547906</v>
      </c>
      <c r="D36" s="349">
        <f>D31+D32+D33+D34+D35</f>
        <v>265547906</v>
      </c>
      <c r="E36" s="349">
        <f>E31+E32+E33+E34+E35</f>
        <v>189391153</v>
      </c>
    </row>
    <row r="37" spans="1:5" ht="12.75">
      <c r="A37" s="5">
        <v>34</v>
      </c>
      <c r="B37" s="4" t="s">
        <v>391</v>
      </c>
      <c r="C37" s="6">
        <v>253848025</v>
      </c>
      <c r="D37" s="6">
        <v>253848025</v>
      </c>
      <c r="E37" s="6">
        <v>20680000</v>
      </c>
    </row>
    <row r="38" spans="1:5" ht="12.75">
      <c r="A38" s="5">
        <v>35</v>
      </c>
      <c r="B38" s="4" t="s">
        <v>392</v>
      </c>
      <c r="C38" s="6"/>
      <c r="D38" s="6">
        <v>3500000</v>
      </c>
      <c r="E38" s="6">
        <v>3500000</v>
      </c>
    </row>
    <row r="39" spans="1:5" ht="12.75">
      <c r="A39" s="5">
        <v>36</v>
      </c>
      <c r="B39" s="4" t="s">
        <v>393</v>
      </c>
      <c r="C39" s="6">
        <v>68538967</v>
      </c>
      <c r="D39" s="6">
        <v>69483967</v>
      </c>
      <c r="E39" s="6">
        <v>6528600</v>
      </c>
    </row>
    <row r="40" spans="1:5" ht="12.75">
      <c r="A40" s="5">
        <v>37</v>
      </c>
      <c r="B40" s="330" t="s">
        <v>394</v>
      </c>
      <c r="C40" s="349">
        <f>SUM(C37:C39)</f>
        <v>322386992</v>
      </c>
      <c r="D40" s="349">
        <f>SUM(D37:D39)</f>
        <v>326831992</v>
      </c>
      <c r="E40" s="349">
        <f>SUM(E37:E39)</f>
        <v>30708600</v>
      </c>
    </row>
    <row r="41" spans="1:5" ht="25.5">
      <c r="A41" s="348">
        <v>38</v>
      </c>
      <c r="B41" s="330" t="s">
        <v>395</v>
      </c>
      <c r="C41" s="363">
        <f>C4+C5+C19+C22+C30+C36+C40</f>
        <v>1069926111</v>
      </c>
      <c r="D41" s="363">
        <f>D4+D5+D19+D22+D30+D36+D40</f>
        <v>1131122298</v>
      </c>
      <c r="E41" s="363">
        <f>E4+E5+E19+E22+E30+E36+E40</f>
        <v>713817845</v>
      </c>
    </row>
    <row r="42" spans="1:5" ht="20.25" customHeight="1">
      <c r="A42" s="344">
        <v>39</v>
      </c>
      <c r="B42" s="345" t="s">
        <v>26</v>
      </c>
      <c r="C42" s="346">
        <v>13111177</v>
      </c>
      <c r="D42" s="346">
        <v>13111177</v>
      </c>
      <c r="E42" s="346">
        <v>13111177</v>
      </c>
    </row>
    <row r="43" spans="1:5" ht="25.5">
      <c r="A43" s="344">
        <v>40</v>
      </c>
      <c r="B43" s="345" t="s">
        <v>372</v>
      </c>
      <c r="C43" s="346">
        <v>59265200</v>
      </c>
      <c r="D43" s="346">
        <v>59265200</v>
      </c>
      <c r="E43" s="346">
        <v>55494185</v>
      </c>
    </row>
    <row r="44" spans="1:5" ht="12.75">
      <c r="A44" s="348">
        <v>41</v>
      </c>
      <c r="B44" s="330" t="s">
        <v>359</v>
      </c>
      <c r="C44" s="349">
        <f>C42+C43</f>
        <v>72376377</v>
      </c>
      <c r="D44" s="349">
        <f>D42+D43</f>
        <v>72376377</v>
      </c>
      <c r="E44" s="349">
        <f>E42+E43</f>
        <v>68605362</v>
      </c>
    </row>
    <row r="45" spans="1:5" ht="27" customHeight="1">
      <c r="A45" s="2">
        <v>42</v>
      </c>
      <c r="B45" s="351" t="s">
        <v>360</v>
      </c>
      <c r="C45" s="10">
        <f>C41+C44</f>
        <v>1142302488</v>
      </c>
      <c r="D45" s="10">
        <f>D41+D44</f>
        <v>1203498675</v>
      </c>
      <c r="E45" s="10">
        <f>E41+E44</f>
        <v>782423207</v>
      </c>
    </row>
    <row r="46" spans="1:5" ht="30" customHeight="1">
      <c r="A46" s="344">
        <v>1</v>
      </c>
      <c r="B46" s="345" t="s">
        <v>18</v>
      </c>
      <c r="C46" s="346">
        <v>126093307</v>
      </c>
      <c r="D46" s="346">
        <v>126234461</v>
      </c>
      <c r="E46" s="346">
        <v>126234461</v>
      </c>
    </row>
    <row r="47" spans="1:5" ht="33.75" customHeight="1">
      <c r="A47" s="344">
        <v>2</v>
      </c>
      <c r="B47" s="345" t="s">
        <v>19</v>
      </c>
      <c r="C47" s="346">
        <v>108412267</v>
      </c>
      <c r="D47" s="346">
        <v>111565252</v>
      </c>
      <c r="E47" s="346">
        <v>111565252</v>
      </c>
    </row>
    <row r="48" spans="1:5" ht="43.5" customHeight="1">
      <c r="A48" s="344">
        <v>3</v>
      </c>
      <c r="B48" s="345" t="s">
        <v>20</v>
      </c>
      <c r="C48" s="346">
        <v>125661209</v>
      </c>
      <c r="D48" s="346">
        <v>133367962</v>
      </c>
      <c r="E48" s="346">
        <v>133367962</v>
      </c>
    </row>
    <row r="49" spans="1:5" ht="25.5">
      <c r="A49" s="344">
        <v>4</v>
      </c>
      <c r="B49" s="345" t="s">
        <v>21</v>
      </c>
      <c r="C49" s="346">
        <v>4359630</v>
      </c>
      <c r="D49" s="346">
        <v>4359630</v>
      </c>
      <c r="E49" s="346">
        <v>4359630</v>
      </c>
    </row>
    <row r="50" spans="1:5" ht="25.5">
      <c r="A50" s="344">
        <v>5</v>
      </c>
      <c r="B50" s="345" t="s">
        <v>22</v>
      </c>
      <c r="C50" s="346">
        <v>0</v>
      </c>
      <c r="D50" s="346">
        <v>16786080</v>
      </c>
      <c r="E50" s="346">
        <v>16786080</v>
      </c>
    </row>
    <row r="51" spans="1:5" ht="12.75">
      <c r="A51" s="344">
        <v>6</v>
      </c>
      <c r="B51" s="345" t="s">
        <v>317</v>
      </c>
      <c r="C51" s="346">
        <v>0</v>
      </c>
      <c r="D51" s="346"/>
      <c r="E51" s="346"/>
    </row>
    <row r="52" spans="1:5" ht="27" customHeight="1">
      <c r="A52" s="344">
        <v>7</v>
      </c>
      <c r="B52" s="330" t="s">
        <v>327</v>
      </c>
      <c r="C52" s="347">
        <f>SUM(C46:C51)</f>
        <v>364526413</v>
      </c>
      <c r="D52" s="347">
        <f>SUM(D46:D51)</f>
        <v>392313385</v>
      </c>
      <c r="E52" s="347">
        <f>SUM(E46:E51)</f>
        <v>392313385</v>
      </c>
    </row>
    <row r="53" spans="1:5" ht="30" customHeight="1">
      <c r="A53" s="344">
        <v>8</v>
      </c>
      <c r="B53" s="345" t="s">
        <v>23</v>
      </c>
      <c r="C53" s="346">
        <v>98468894</v>
      </c>
      <c r="D53" s="346">
        <v>112219814</v>
      </c>
      <c r="E53" s="346">
        <v>96710410</v>
      </c>
    </row>
    <row r="54" spans="1:5" ht="25.5">
      <c r="A54" s="348">
        <v>9</v>
      </c>
      <c r="B54" s="330" t="s">
        <v>328</v>
      </c>
      <c r="C54" s="349">
        <f>C52+C53</f>
        <v>462995307</v>
      </c>
      <c r="D54" s="349">
        <f>D52+D53</f>
        <v>504533199</v>
      </c>
      <c r="E54" s="349">
        <f>E52+E53</f>
        <v>489023795</v>
      </c>
    </row>
    <row r="55" spans="1:5" ht="25.5">
      <c r="A55" s="348">
        <v>10</v>
      </c>
      <c r="B55" s="330" t="s">
        <v>329</v>
      </c>
      <c r="C55" s="349">
        <v>322386992</v>
      </c>
      <c r="D55" s="349">
        <v>327318814</v>
      </c>
      <c r="E55" s="349">
        <v>213818827</v>
      </c>
    </row>
    <row r="56" spans="1:5" ht="12.75">
      <c r="A56" s="344">
        <v>11</v>
      </c>
      <c r="B56" s="4" t="s">
        <v>330</v>
      </c>
      <c r="C56" s="346">
        <v>26000000</v>
      </c>
      <c r="D56" s="346">
        <v>26000000</v>
      </c>
      <c r="E56" s="346">
        <v>30991387</v>
      </c>
    </row>
    <row r="57" spans="1:5" ht="19.5" customHeight="1">
      <c r="A57" s="344">
        <v>12</v>
      </c>
      <c r="B57" s="4" t="s">
        <v>331</v>
      </c>
      <c r="C57" s="346">
        <v>7000000</v>
      </c>
      <c r="D57" s="346">
        <v>7000000</v>
      </c>
      <c r="E57" s="346">
        <v>7270706</v>
      </c>
    </row>
    <row r="58" spans="1:5" ht="27.75" customHeight="1">
      <c r="A58" s="344">
        <v>13</v>
      </c>
      <c r="B58" s="4" t="s">
        <v>332</v>
      </c>
      <c r="C58" s="346">
        <v>33000000</v>
      </c>
      <c r="D58" s="346">
        <v>33000000</v>
      </c>
      <c r="E58" s="346">
        <f>E56+E57</f>
        <v>38262093</v>
      </c>
    </row>
    <row r="59" spans="1:5" ht="12.75">
      <c r="A59" s="344">
        <v>14</v>
      </c>
      <c r="B59" s="4" t="s">
        <v>333</v>
      </c>
      <c r="C59" s="346">
        <v>900000</v>
      </c>
      <c r="D59" s="346">
        <v>1763117</v>
      </c>
      <c r="E59" s="346">
        <v>403149</v>
      </c>
    </row>
    <row r="60" spans="1:5" ht="40.5" customHeight="1">
      <c r="A60" s="348">
        <v>15</v>
      </c>
      <c r="B60" s="330" t="s">
        <v>334</v>
      </c>
      <c r="C60" s="349">
        <f>C58+C59</f>
        <v>33900000</v>
      </c>
      <c r="D60" s="349">
        <f>D58+D59</f>
        <v>34763117</v>
      </c>
      <c r="E60" s="349">
        <f>E58+E59</f>
        <v>38665242</v>
      </c>
    </row>
    <row r="61" spans="1:5" ht="12.75">
      <c r="A61" s="344">
        <v>16</v>
      </c>
      <c r="B61" s="4" t="s">
        <v>335</v>
      </c>
      <c r="C61" s="346">
        <v>13443000</v>
      </c>
      <c r="D61" s="346">
        <v>18158384</v>
      </c>
      <c r="E61" s="346">
        <v>17541641</v>
      </c>
    </row>
    <row r="62" spans="1:5" ht="25.5">
      <c r="A62" s="344">
        <v>17</v>
      </c>
      <c r="B62" s="4" t="s">
        <v>336</v>
      </c>
      <c r="C62" s="346">
        <v>100000</v>
      </c>
      <c r="D62" s="346">
        <v>38354</v>
      </c>
      <c r="E62" s="346">
        <v>38354</v>
      </c>
    </row>
    <row r="63" spans="1:5" ht="12.75">
      <c r="A63" s="344">
        <v>18</v>
      </c>
      <c r="B63" s="345" t="s">
        <v>24</v>
      </c>
      <c r="C63" s="346">
        <v>612000</v>
      </c>
      <c r="D63" s="346">
        <v>2192032</v>
      </c>
      <c r="E63" s="346">
        <v>2025513</v>
      </c>
    </row>
    <row r="64" spans="1:5" ht="12.75">
      <c r="A64" s="344">
        <v>19</v>
      </c>
      <c r="B64" s="4" t="s">
        <v>396</v>
      </c>
      <c r="C64" s="346">
        <v>0</v>
      </c>
      <c r="D64" s="346">
        <v>7576186</v>
      </c>
      <c r="E64" s="346">
        <v>7576186</v>
      </c>
    </row>
    <row r="65" spans="1:5" ht="12.75">
      <c r="A65" s="344">
        <v>19</v>
      </c>
      <c r="B65" s="4" t="s">
        <v>337</v>
      </c>
      <c r="C65" s="346">
        <v>0</v>
      </c>
      <c r="D65" s="346">
        <v>53400</v>
      </c>
      <c r="E65" s="346">
        <v>53400</v>
      </c>
    </row>
    <row r="66" spans="1:5" ht="12.75">
      <c r="A66" s="348">
        <v>20</v>
      </c>
      <c r="B66" s="330" t="s">
        <v>361</v>
      </c>
      <c r="C66" s="349">
        <f>C61+C62+C63+C65+C64</f>
        <v>14155000</v>
      </c>
      <c r="D66" s="349">
        <f>D61+D62+D63+D65+D64</f>
        <v>28018356</v>
      </c>
      <c r="E66" s="349">
        <f>E61+E62+E63+E65+E64</f>
        <v>27235094</v>
      </c>
    </row>
    <row r="67" spans="1:5" ht="12.75">
      <c r="A67" s="344">
        <v>21</v>
      </c>
      <c r="B67" s="345" t="s">
        <v>25</v>
      </c>
      <c r="C67" s="346">
        <v>0</v>
      </c>
      <c r="D67" s="346">
        <v>0</v>
      </c>
      <c r="E67" s="346">
        <v>0</v>
      </c>
    </row>
    <row r="68" spans="1:5" ht="12.75">
      <c r="A68" s="344">
        <v>22</v>
      </c>
      <c r="B68" s="345" t="s">
        <v>318</v>
      </c>
      <c r="C68" s="346">
        <v>0</v>
      </c>
      <c r="D68" s="346">
        <v>0</v>
      </c>
      <c r="E68" s="346">
        <v>0</v>
      </c>
    </row>
    <row r="69" spans="1:5" ht="12.75">
      <c r="A69" s="348">
        <v>23</v>
      </c>
      <c r="B69" s="330" t="s">
        <v>362</v>
      </c>
      <c r="C69" s="349">
        <v>0</v>
      </c>
      <c r="D69" s="349">
        <v>0</v>
      </c>
      <c r="E69" s="349">
        <v>0</v>
      </c>
    </row>
    <row r="70" spans="1:5" ht="25.5">
      <c r="A70" s="348">
        <v>24</v>
      </c>
      <c r="B70" s="330" t="s">
        <v>363</v>
      </c>
      <c r="C70" s="349">
        <f>C54+C55+C60+C66+C69</f>
        <v>833437299</v>
      </c>
      <c r="D70" s="349">
        <f>D54+D55+D60+D66+D69</f>
        <v>894633486</v>
      </c>
      <c r="E70" s="349">
        <f>E54+E55+E60+E66+E69</f>
        <v>768742958</v>
      </c>
    </row>
    <row r="71" spans="1:5" ht="27.75" customHeight="1">
      <c r="A71" s="344">
        <v>1</v>
      </c>
      <c r="B71" s="345" t="s">
        <v>27</v>
      </c>
      <c r="C71" s="346">
        <v>308865189</v>
      </c>
      <c r="D71" s="346">
        <v>308865189</v>
      </c>
      <c r="E71" s="346">
        <v>310476357</v>
      </c>
    </row>
    <row r="72" spans="1:5" ht="25.5">
      <c r="A72" s="344">
        <v>2</v>
      </c>
      <c r="B72" s="345" t="s">
        <v>28</v>
      </c>
      <c r="C72" s="346">
        <v>0</v>
      </c>
      <c r="D72" s="346">
        <v>0</v>
      </c>
      <c r="E72" s="346">
        <v>13089325</v>
      </c>
    </row>
    <row r="73" spans="1:5" ht="12.75">
      <c r="A73" s="348">
        <v>4</v>
      </c>
      <c r="B73" s="330" t="s">
        <v>338</v>
      </c>
      <c r="C73" s="349">
        <f>SUM(C71:C72)</f>
        <v>308865189</v>
      </c>
      <c r="D73" s="349">
        <f>D71</f>
        <v>308865189</v>
      </c>
      <c r="E73" s="349">
        <f>SUM(E71:E72)</f>
        <v>323565682</v>
      </c>
    </row>
    <row r="74" spans="1:5" ht="15.75">
      <c r="A74" s="350"/>
      <c r="B74" s="351" t="s">
        <v>339</v>
      </c>
      <c r="C74" s="10">
        <f>C70+C73</f>
        <v>1142302488</v>
      </c>
      <c r="D74" s="10">
        <f>D70+D73</f>
        <v>1203498675</v>
      </c>
      <c r="E74" s="10">
        <f>E70+E73</f>
        <v>1092308640</v>
      </c>
    </row>
    <row r="75" spans="2:5" ht="15.75">
      <c r="B75" s="361" t="s">
        <v>311</v>
      </c>
      <c r="C75" s="362">
        <f>C41+C44</f>
        <v>1142302488</v>
      </c>
      <c r="D75" s="362">
        <f>D41+D44</f>
        <v>1203498675</v>
      </c>
      <c r="E75" s="362">
        <f>E41+E44</f>
        <v>782423207</v>
      </c>
    </row>
    <row r="76" spans="2:5" ht="15.75">
      <c r="B76" s="8" t="s">
        <v>312</v>
      </c>
      <c r="C76" s="9">
        <f>C70+C73</f>
        <v>1142302488</v>
      </c>
      <c r="D76" s="9">
        <f>D70+D73</f>
        <v>1203498675</v>
      </c>
      <c r="E76" s="9">
        <f>E70+E73</f>
        <v>1092308640</v>
      </c>
    </row>
    <row r="77" spans="2:5" ht="15.75">
      <c r="B77" s="8" t="s">
        <v>313</v>
      </c>
      <c r="C77" s="7"/>
      <c r="D77" s="7"/>
      <c r="E77" s="9">
        <f>E76-E75</f>
        <v>309885433</v>
      </c>
    </row>
  </sheetData>
  <sheetProtection/>
  <mergeCells count="2">
    <mergeCell ref="A3:B3"/>
    <mergeCell ref="A2:E2"/>
  </mergeCells>
  <printOptions horizontalCentered="1"/>
  <pageMargins left="0.9055118110236221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I25" sqref="I25"/>
    </sheetView>
  </sheetViews>
  <sheetFormatPr defaultColWidth="9.00390625" defaultRowHeight="12.75"/>
  <cols>
    <col min="1" max="1" width="5.125" style="3" customWidth="1"/>
    <col min="2" max="2" width="48.125" style="3" customWidth="1"/>
    <col min="3" max="3" width="13.25390625" style="3" customWidth="1"/>
    <col min="4" max="4" width="12.625" style="3" customWidth="1"/>
    <col min="5" max="5" width="12.375" style="3" customWidth="1"/>
    <col min="6" max="6" width="9.125" style="3" customWidth="1"/>
    <col min="7" max="7" width="10.125" style="3" bestFit="1" customWidth="1"/>
    <col min="8" max="16384" width="9.125" style="3" customWidth="1"/>
  </cols>
  <sheetData>
    <row r="1" spans="1:5" ht="12.75" customHeight="1" thickBot="1">
      <c r="A1" s="271"/>
      <c r="B1" s="272"/>
      <c r="C1" s="273"/>
      <c r="D1" s="273"/>
      <c r="E1" s="273" t="s">
        <v>389</v>
      </c>
    </row>
    <row r="2" spans="1:5" ht="13.5" thickBot="1">
      <c r="A2" s="276"/>
      <c r="B2" s="397" t="s">
        <v>254</v>
      </c>
      <c r="C2" s="397"/>
      <c r="D2" s="397"/>
      <c r="E2" s="398"/>
    </row>
    <row r="3" spans="1:5" ht="26.25" thickBot="1">
      <c r="A3" s="277" t="s">
        <v>255</v>
      </c>
      <c r="B3" s="274" t="s">
        <v>256</v>
      </c>
      <c r="C3" s="275" t="s">
        <v>1</v>
      </c>
      <c r="D3" s="275" t="s">
        <v>2</v>
      </c>
      <c r="E3" s="354" t="s">
        <v>3</v>
      </c>
    </row>
    <row r="4" spans="1:5" ht="12.75">
      <c r="A4" s="5">
        <v>1</v>
      </c>
      <c r="B4" s="330" t="s">
        <v>446</v>
      </c>
      <c r="C4" s="347">
        <v>44041590</v>
      </c>
      <c r="D4" s="347">
        <v>44131590</v>
      </c>
      <c r="E4" s="347">
        <v>40723401</v>
      </c>
    </row>
    <row r="5" spans="1:5" ht="31.5" customHeight="1">
      <c r="A5" s="5">
        <v>2</v>
      </c>
      <c r="B5" s="330" t="s">
        <v>343</v>
      </c>
      <c r="C5" s="347">
        <v>8073610</v>
      </c>
      <c r="D5" s="347">
        <v>9094960</v>
      </c>
      <c r="E5" s="347">
        <v>8254960</v>
      </c>
    </row>
    <row r="6" spans="1:5" ht="12.75">
      <c r="A6" s="5">
        <v>3</v>
      </c>
      <c r="B6" s="4" t="s">
        <v>344</v>
      </c>
      <c r="C6" s="6">
        <v>300000</v>
      </c>
      <c r="D6" s="6">
        <v>370000</v>
      </c>
      <c r="E6" s="6">
        <v>366567</v>
      </c>
    </row>
    <row r="7" spans="1:5" ht="12" customHeight="1">
      <c r="A7" s="5">
        <v>4</v>
      </c>
      <c r="B7" s="4" t="s">
        <v>345</v>
      </c>
      <c r="C7" s="6">
        <v>450000</v>
      </c>
      <c r="D7" s="6">
        <v>440000</v>
      </c>
      <c r="E7" s="6">
        <v>409162</v>
      </c>
    </row>
    <row r="8" spans="1:5" ht="12.75">
      <c r="A8" s="5">
        <v>5</v>
      </c>
      <c r="B8" s="4" t="s">
        <v>6</v>
      </c>
      <c r="C8" s="6">
        <v>800000</v>
      </c>
      <c r="D8" s="6">
        <v>1800000</v>
      </c>
      <c r="E8" s="6">
        <v>1481721</v>
      </c>
    </row>
    <row r="9" spans="1:5" ht="12.75">
      <c r="A9" s="5">
        <v>6</v>
      </c>
      <c r="B9" s="4" t="s">
        <v>447</v>
      </c>
      <c r="C9" s="6"/>
      <c r="D9" s="6">
        <v>32000</v>
      </c>
      <c r="E9" s="6">
        <v>25197</v>
      </c>
    </row>
    <row r="10" spans="1:5" ht="12.75">
      <c r="A10" s="5">
        <v>7</v>
      </c>
      <c r="B10" s="4" t="s">
        <v>9</v>
      </c>
      <c r="C10" s="6">
        <v>1000000</v>
      </c>
      <c r="D10" s="6">
        <v>910000</v>
      </c>
      <c r="E10" s="6">
        <v>909638</v>
      </c>
    </row>
    <row r="11" spans="1:5" ht="12.75">
      <c r="A11" s="5">
        <v>8</v>
      </c>
      <c r="B11" s="4" t="s">
        <v>10</v>
      </c>
      <c r="C11" s="6">
        <v>3000000</v>
      </c>
      <c r="D11" s="6">
        <v>2850000</v>
      </c>
      <c r="E11" s="6">
        <v>2699732</v>
      </c>
    </row>
    <row r="12" spans="1:6" ht="12.75">
      <c r="A12" s="5">
        <v>9</v>
      </c>
      <c r="B12" s="4" t="s">
        <v>448</v>
      </c>
      <c r="C12" s="6">
        <f>C9+C10+C11+C8</f>
        <v>4800000</v>
      </c>
      <c r="D12" s="6">
        <f>D9+D10+D11+D8</f>
        <v>5592000</v>
      </c>
      <c r="E12" s="6">
        <f>E9+E10+E11+E8</f>
        <v>5116288</v>
      </c>
      <c r="F12" s="353"/>
    </row>
    <row r="13" spans="1:5" ht="12.75">
      <c r="A13" s="5">
        <v>10</v>
      </c>
      <c r="B13" s="4" t="s">
        <v>379</v>
      </c>
      <c r="C13" s="6">
        <v>630514</v>
      </c>
      <c r="D13" s="6">
        <v>557072</v>
      </c>
      <c r="E13" s="6">
        <v>522190</v>
      </c>
    </row>
    <row r="14" spans="1:5" ht="25.5">
      <c r="A14" s="5">
        <v>11</v>
      </c>
      <c r="B14" s="4" t="s">
        <v>11</v>
      </c>
      <c r="C14" s="6">
        <v>1000000</v>
      </c>
      <c r="D14" s="6">
        <v>1525000</v>
      </c>
      <c r="E14" s="6">
        <v>1334291</v>
      </c>
    </row>
    <row r="15" spans="1:5" ht="12.75">
      <c r="A15" s="5">
        <v>12</v>
      </c>
      <c r="B15" s="330" t="s">
        <v>449</v>
      </c>
      <c r="C15" s="347">
        <f>C6+C7+C12+C13+C14</f>
        <v>7180514</v>
      </c>
      <c r="D15" s="347">
        <f>D6+D7+D12+D13+D14</f>
        <v>8484072</v>
      </c>
      <c r="E15" s="347">
        <f>E6+E7+E12+E13+E14</f>
        <v>7748498</v>
      </c>
    </row>
    <row r="16" spans="1:7" ht="12.75">
      <c r="A16" s="5">
        <v>13</v>
      </c>
      <c r="B16" s="330" t="s">
        <v>450</v>
      </c>
      <c r="C16" s="347">
        <f>C4+C5+C15</f>
        <v>59295714</v>
      </c>
      <c r="D16" s="347">
        <f>D4+D5+D15</f>
        <v>61710622</v>
      </c>
      <c r="E16" s="347">
        <f>E4+E5+E15</f>
        <v>56726859</v>
      </c>
      <c r="G16" s="353"/>
    </row>
    <row r="17" spans="1:5" ht="12.75">
      <c r="A17" s="5">
        <v>1</v>
      </c>
      <c r="B17" s="4" t="s">
        <v>58</v>
      </c>
      <c r="C17" s="6">
        <v>0</v>
      </c>
      <c r="D17" s="6">
        <v>1303558</v>
      </c>
      <c r="E17" s="6">
        <v>1303558</v>
      </c>
    </row>
    <row r="18" spans="1:5" ht="12.75">
      <c r="A18" s="5">
        <v>2</v>
      </c>
      <c r="B18" s="4" t="s">
        <v>451</v>
      </c>
      <c r="C18" s="6"/>
      <c r="D18" s="6">
        <v>1111350</v>
      </c>
      <c r="E18" s="6">
        <v>67900</v>
      </c>
    </row>
    <row r="19" spans="1:5" ht="12.75">
      <c r="A19" s="5">
        <v>2</v>
      </c>
      <c r="B19" s="330" t="s">
        <v>452</v>
      </c>
      <c r="C19" s="347">
        <v>0</v>
      </c>
      <c r="D19" s="347">
        <f>D17+D18</f>
        <v>2414908</v>
      </c>
      <c r="E19" s="347">
        <f>E17+E18</f>
        <v>1371458</v>
      </c>
    </row>
    <row r="20" spans="1:5" ht="12.75">
      <c r="A20" s="5"/>
      <c r="B20" s="4" t="s">
        <v>453</v>
      </c>
      <c r="C20" s="6">
        <v>30514</v>
      </c>
      <c r="D20" s="6">
        <v>30514</v>
      </c>
      <c r="E20" s="6">
        <v>30514</v>
      </c>
    </row>
    <row r="21" spans="1:5" ht="12.75">
      <c r="A21" s="5">
        <v>3</v>
      </c>
      <c r="B21" s="4" t="s">
        <v>29</v>
      </c>
      <c r="C21" s="6">
        <v>59265200</v>
      </c>
      <c r="D21" s="6">
        <v>59265200</v>
      </c>
      <c r="E21" s="6">
        <v>55494185</v>
      </c>
    </row>
    <row r="22" spans="1:5" ht="23.25" customHeight="1">
      <c r="A22" s="5">
        <v>17</v>
      </c>
      <c r="B22" s="355" t="s">
        <v>30</v>
      </c>
      <c r="C22" s="347">
        <f>C20+C21</f>
        <v>59295714</v>
      </c>
      <c r="D22" s="347">
        <f>D20+D21</f>
        <v>59295714</v>
      </c>
      <c r="E22" s="347">
        <f>E20+E21</f>
        <v>55524699</v>
      </c>
    </row>
    <row r="23" spans="1:5" ht="29.25" customHeight="1">
      <c r="A23" s="278"/>
      <c r="B23" s="357" t="s">
        <v>257</v>
      </c>
      <c r="C23" s="358">
        <f>C16</f>
        <v>59295714</v>
      </c>
      <c r="D23" s="358">
        <f>D16</f>
        <v>61710622</v>
      </c>
      <c r="E23" s="358">
        <f>E16</f>
        <v>56726859</v>
      </c>
    </row>
    <row r="24" spans="1:5" ht="27" customHeight="1">
      <c r="A24" s="278" t="s">
        <v>4</v>
      </c>
      <c r="B24" s="359" t="s">
        <v>258</v>
      </c>
      <c r="C24" s="360">
        <f>C19+C22</f>
        <v>59295714</v>
      </c>
      <c r="D24" s="360">
        <f>D19+D22</f>
        <v>61710622</v>
      </c>
      <c r="E24" s="360">
        <f>E19+E22</f>
        <v>56896157</v>
      </c>
    </row>
    <row r="25" spans="1:5" ht="15.75">
      <c r="A25" s="278"/>
      <c r="B25" s="356" t="s">
        <v>380</v>
      </c>
      <c r="C25" s="279"/>
      <c r="D25" s="279"/>
      <c r="E25" s="279">
        <f>E24-E23</f>
        <v>169298</v>
      </c>
    </row>
    <row r="26" spans="1:5" ht="15">
      <c r="A26" s="280" t="s">
        <v>5</v>
      </c>
      <c r="B26" s="281" t="s">
        <v>454</v>
      </c>
      <c r="C26" s="282"/>
      <c r="D26" s="282"/>
      <c r="E26" s="282"/>
    </row>
  </sheetData>
  <sheetProtection/>
  <mergeCells count="1">
    <mergeCell ref="B2:E2"/>
  </mergeCells>
  <printOptions horizontalCentered="1"/>
  <pageMargins left="0.8267716535433072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19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2.25390625" style="283" customWidth="1"/>
    <col min="2" max="2" width="69.00390625" style="283" customWidth="1"/>
    <col min="3" max="3" width="14.00390625" style="283" customWidth="1"/>
    <col min="4" max="5" width="11.25390625" style="283" customWidth="1"/>
    <col min="6" max="6" width="3.625" style="283" customWidth="1"/>
    <col min="7" max="16384" width="9.125" style="283" customWidth="1"/>
  </cols>
  <sheetData>
    <row r="2" spans="2:5" ht="12.75">
      <c r="B2" s="399" t="s">
        <v>259</v>
      </c>
      <c r="C2" s="399"/>
      <c r="D2" s="399"/>
      <c r="E2" s="399"/>
    </row>
    <row r="3" spans="2:5" ht="19.5" customHeight="1">
      <c r="B3" s="400" t="s">
        <v>436</v>
      </c>
      <c r="C3" s="401"/>
      <c r="D3" s="401"/>
      <c r="E3" s="284"/>
    </row>
    <row r="4" spans="2:5" s="286" customFormat="1" ht="22.5" customHeight="1">
      <c r="B4" s="364" t="s">
        <v>53</v>
      </c>
      <c r="C4" s="285" t="s">
        <v>260</v>
      </c>
      <c r="D4" s="285" t="s">
        <v>261</v>
      </c>
      <c r="E4" s="285" t="s">
        <v>31</v>
      </c>
    </row>
    <row r="5" spans="2:5" ht="24.75" customHeight="1">
      <c r="B5" s="287" t="s">
        <v>262</v>
      </c>
      <c r="C5" s="288"/>
      <c r="D5" s="288"/>
      <c r="E5" s="288"/>
    </row>
    <row r="6" spans="2:5" ht="24.75" customHeight="1">
      <c r="B6" s="289" t="s">
        <v>263</v>
      </c>
      <c r="C6" s="290">
        <v>490661852</v>
      </c>
      <c r="D6" s="315">
        <v>56726859</v>
      </c>
      <c r="E6" s="290">
        <f>SUM(C6:D6)</f>
        <v>547388711</v>
      </c>
    </row>
    <row r="7" spans="2:5" ht="24.75" customHeight="1">
      <c r="B7" s="291" t="s">
        <v>458</v>
      </c>
      <c r="C7" s="290">
        <v>220099753</v>
      </c>
      <c r="D7" s="290">
        <v>0</v>
      </c>
      <c r="E7" s="290">
        <f>SUM(C7:D7)</f>
        <v>220099753</v>
      </c>
    </row>
    <row r="8" spans="2:5" s="286" customFormat="1" ht="24.75" customHeight="1">
      <c r="B8" s="292" t="s">
        <v>265</v>
      </c>
      <c r="C8" s="293">
        <f>SUM(C6:C7)</f>
        <v>710761605</v>
      </c>
      <c r="D8" s="293">
        <f>SUM(D6:D7)</f>
        <v>56726859</v>
      </c>
      <c r="E8" s="293">
        <f>SUM(E6:E7)</f>
        <v>767488464</v>
      </c>
    </row>
    <row r="9" spans="2:5" ht="24.75" customHeight="1">
      <c r="B9" s="294" t="s">
        <v>266</v>
      </c>
      <c r="C9" s="290"/>
      <c r="D9" s="290"/>
      <c r="E9" s="290"/>
    </row>
    <row r="10" spans="2:5" ht="26.25" customHeight="1">
      <c r="B10" s="295" t="s">
        <v>381</v>
      </c>
      <c r="C10" s="290">
        <v>3056240</v>
      </c>
      <c r="D10" s="290">
        <v>0</v>
      </c>
      <c r="E10" s="290">
        <f>SUM(C10:D10)</f>
        <v>3056240</v>
      </c>
    </row>
    <row r="11" spans="2:5" ht="24.75" customHeight="1">
      <c r="B11" s="291" t="s">
        <v>264</v>
      </c>
      <c r="C11" s="290">
        <v>0</v>
      </c>
      <c r="D11" s="290">
        <v>0</v>
      </c>
      <c r="E11" s="290">
        <f>SUM(C11:D11)</f>
        <v>0</v>
      </c>
    </row>
    <row r="12" spans="2:5" s="286" customFormat="1" ht="24.75" customHeight="1">
      <c r="B12" s="292" t="s">
        <v>267</v>
      </c>
      <c r="C12" s="293">
        <f>SUM(C10:C11)</f>
        <v>3056240</v>
      </c>
      <c r="D12" s="293">
        <f>SUM(D10:D11)</f>
        <v>0</v>
      </c>
      <c r="E12" s="293">
        <f>SUM(E10:E11)</f>
        <v>3056240</v>
      </c>
    </row>
    <row r="13" spans="2:6" ht="24.75" customHeight="1">
      <c r="B13" s="294" t="s">
        <v>268</v>
      </c>
      <c r="C13" s="290"/>
      <c r="D13" s="290"/>
      <c r="E13" s="290"/>
      <c r="F13" s="402" t="s">
        <v>269</v>
      </c>
    </row>
    <row r="14" spans="2:6" ht="24.75" customHeight="1">
      <c r="B14" s="295" t="s">
        <v>270</v>
      </c>
      <c r="C14" s="290">
        <v>0</v>
      </c>
      <c r="D14" s="290">
        <v>0</v>
      </c>
      <c r="E14" s="290">
        <f>SUM(C14:D14)</f>
        <v>0</v>
      </c>
      <c r="F14" s="402"/>
    </row>
    <row r="15" spans="2:6" ht="24.75" customHeight="1">
      <c r="B15" s="291" t="s">
        <v>264</v>
      </c>
      <c r="C15" s="290">
        <v>0</v>
      </c>
      <c r="D15" s="290">
        <v>0</v>
      </c>
      <c r="E15" s="290">
        <f>SUM(C15:D15)</f>
        <v>0</v>
      </c>
      <c r="F15" s="402"/>
    </row>
    <row r="16" spans="2:6" s="286" customFormat="1" ht="24.75" customHeight="1">
      <c r="B16" s="292" t="s">
        <v>271</v>
      </c>
      <c r="C16" s="293">
        <f>SUM(C14:C15)</f>
        <v>0</v>
      </c>
      <c r="D16" s="293">
        <f>SUM(D14:D15)</f>
        <v>0</v>
      </c>
      <c r="E16" s="293">
        <f>SUM(E14:E15)</f>
        <v>0</v>
      </c>
      <c r="F16" s="402"/>
    </row>
    <row r="17" spans="2:6" s="286" customFormat="1" ht="24.75" customHeight="1">
      <c r="B17" s="296" t="s">
        <v>272</v>
      </c>
      <c r="C17" s="293">
        <f>C8+C12+C16</f>
        <v>713817845</v>
      </c>
      <c r="D17" s="293">
        <f>D8+D12+D16</f>
        <v>56726859</v>
      </c>
      <c r="E17" s="293">
        <f>E8+E12+E16</f>
        <v>770544704</v>
      </c>
      <c r="F17" s="402"/>
    </row>
    <row r="18" spans="2:6" s="286" customFormat="1" ht="24.75" customHeight="1">
      <c r="B18" s="297"/>
      <c r="C18" s="298"/>
      <c r="D18" s="298"/>
      <c r="E18" s="298"/>
      <c r="F18" s="299"/>
    </row>
    <row r="19" spans="2:6" s="286" customFormat="1" ht="24.75" customHeight="1">
      <c r="B19" s="300"/>
      <c r="C19" s="301"/>
      <c r="D19" s="301"/>
      <c r="E19" s="301"/>
      <c r="F19" s="299"/>
    </row>
  </sheetData>
  <sheetProtection/>
  <mergeCells count="3">
    <mergeCell ref="B2:E2"/>
    <mergeCell ref="B3:D3"/>
    <mergeCell ref="F13:F17"/>
  </mergeCells>
  <printOptions horizontalCentered="1"/>
  <pageMargins left="1.1023622047244095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7">
      <selection activeCell="E13" sqref="E13"/>
    </sheetView>
  </sheetViews>
  <sheetFormatPr defaultColWidth="9.00390625" defaultRowHeight="12.75"/>
  <cols>
    <col min="1" max="1" width="4.875" style="302" customWidth="1"/>
    <col min="2" max="2" width="35.375" style="303" customWidth="1"/>
    <col min="3" max="3" width="4.875" style="302" customWidth="1"/>
    <col min="4" max="6" width="9.875" style="304" customWidth="1"/>
    <col min="7" max="7" width="8.875" style="306" customWidth="1"/>
    <col min="8" max="16384" width="9.125" style="302" customWidth="1"/>
  </cols>
  <sheetData>
    <row r="1" spans="6:7" ht="12.75">
      <c r="F1" s="305" t="s">
        <v>273</v>
      </c>
      <c r="G1" s="302"/>
    </row>
    <row r="2" spans="1:7" ht="29.25" customHeight="1">
      <c r="A2" s="403" t="s">
        <v>437</v>
      </c>
      <c r="B2" s="404"/>
      <c r="C2" s="404"/>
      <c r="D2" s="404"/>
      <c r="E2" s="404"/>
      <c r="F2" s="404"/>
      <c r="G2" s="404"/>
    </row>
    <row r="3" spans="1:7" ht="22.5" customHeight="1">
      <c r="A3" s="405" t="s">
        <v>0</v>
      </c>
      <c r="B3" s="405"/>
      <c r="C3" s="331" t="s">
        <v>274</v>
      </c>
      <c r="D3" s="332" t="s">
        <v>275</v>
      </c>
      <c r="E3" s="332" t="s">
        <v>276</v>
      </c>
      <c r="F3" s="332" t="s">
        <v>277</v>
      </c>
      <c r="G3" s="333" t="s">
        <v>31</v>
      </c>
    </row>
    <row r="4" spans="1:7" ht="16.5" customHeight="1">
      <c r="A4" s="334" t="s">
        <v>54</v>
      </c>
      <c r="B4" s="335" t="s">
        <v>278</v>
      </c>
      <c r="C4" s="336">
        <v>0</v>
      </c>
      <c r="D4" s="337"/>
      <c r="E4" s="337"/>
      <c r="F4" s="337"/>
      <c r="G4" s="338">
        <f aca="true" t="shared" si="0" ref="G4:G33">SUM(D4:F4)</f>
        <v>0</v>
      </c>
    </row>
    <row r="5" spans="1:7" ht="16.5" customHeight="1">
      <c r="A5" s="334" t="s">
        <v>57</v>
      </c>
      <c r="B5" s="335" t="s">
        <v>279</v>
      </c>
      <c r="C5" s="336">
        <v>0</v>
      </c>
      <c r="D5" s="337"/>
      <c r="E5" s="337"/>
      <c r="F5" s="337"/>
      <c r="G5" s="338">
        <f t="shared" si="0"/>
        <v>0</v>
      </c>
    </row>
    <row r="6" spans="1:7" ht="16.5" customHeight="1">
      <c r="A6" s="334" t="s">
        <v>60</v>
      </c>
      <c r="B6" s="335" t="s">
        <v>280</v>
      </c>
      <c r="C6" s="336">
        <v>0</v>
      </c>
      <c r="D6" s="337"/>
      <c r="E6" s="337"/>
      <c r="F6" s="337"/>
      <c r="G6" s="338">
        <f t="shared" si="0"/>
        <v>0</v>
      </c>
    </row>
    <row r="7" spans="1:7" ht="16.5" customHeight="1">
      <c r="A7" s="334" t="s">
        <v>63</v>
      </c>
      <c r="B7" s="335" t="s">
        <v>281</v>
      </c>
      <c r="C7" s="336">
        <v>8</v>
      </c>
      <c r="D7" s="337"/>
      <c r="E7" s="337">
        <f>3265+780</f>
        <v>4045</v>
      </c>
      <c r="F7" s="337"/>
      <c r="G7" s="338">
        <f t="shared" si="0"/>
        <v>4045</v>
      </c>
    </row>
    <row r="8" spans="1:7" ht="16.5" customHeight="1">
      <c r="A8" s="334" t="s">
        <v>66</v>
      </c>
      <c r="B8" s="335" t="s">
        <v>282</v>
      </c>
      <c r="C8" s="336">
        <v>0</v>
      </c>
      <c r="D8" s="337"/>
      <c r="E8" s="337"/>
      <c r="F8" s="337"/>
      <c r="G8" s="338">
        <f t="shared" si="0"/>
        <v>0</v>
      </c>
    </row>
    <row r="9" spans="1:7" ht="16.5" customHeight="1">
      <c r="A9" s="334" t="s">
        <v>68</v>
      </c>
      <c r="B9" s="335" t="s">
        <v>283</v>
      </c>
      <c r="C9" s="336">
        <v>0</v>
      </c>
      <c r="D9" s="337"/>
      <c r="E9" s="337"/>
      <c r="F9" s="337"/>
      <c r="G9" s="338">
        <f t="shared" si="0"/>
        <v>0</v>
      </c>
    </row>
    <row r="10" spans="1:7" s="309" customFormat="1" ht="16.5" customHeight="1">
      <c r="A10" s="333" t="s">
        <v>144</v>
      </c>
      <c r="B10" s="339" t="s">
        <v>284</v>
      </c>
      <c r="C10" s="341">
        <f>SUM(C4:C9)</f>
        <v>8</v>
      </c>
      <c r="D10" s="338">
        <f>SUM(D4:D9)</f>
        <v>0</v>
      </c>
      <c r="E10" s="338">
        <f>SUM(E4:E9)</f>
        <v>4045</v>
      </c>
      <c r="F10" s="338">
        <f>SUM(F4:F9)</f>
        <v>0</v>
      </c>
      <c r="G10" s="338">
        <f t="shared" si="0"/>
        <v>4045</v>
      </c>
    </row>
    <row r="11" spans="1:7" ht="16.5" customHeight="1">
      <c r="A11" s="334" t="s">
        <v>54</v>
      </c>
      <c r="B11" s="335" t="s">
        <v>285</v>
      </c>
      <c r="C11" s="336">
        <v>445</v>
      </c>
      <c r="D11" s="337">
        <v>1320288</v>
      </c>
      <c r="E11" s="337">
        <v>728780</v>
      </c>
      <c r="F11" s="337"/>
      <c r="G11" s="338">
        <f t="shared" si="0"/>
        <v>2049068</v>
      </c>
    </row>
    <row r="12" spans="1:7" ht="16.5" customHeight="1">
      <c r="A12" s="334" t="s">
        <v>57</v>
      </c>
      <c r="B12" s="335" t="s">
        <v>286</v>
      </c>
      <c r="C12" s="336">
        <v>268</v>
      </c>
      <c r="D12" s="337">
        <v>11726</v>
      </c>
      <c r="E12" s="337">
        <v>122466</v>
      </c>
      <c r="F12" s="337"/>
      <c r="G12" s="338">
        <f t="shared" si="0"/>
        <v>134192</v>
      </c>
    </row>
    <row r="13" spans="1:7" ht="16.5" customHeight="1">
      <c r="A13" s="334" t="s">
        <v>60</v>
      </c>
      <c r="B13" s="335" t="s">
        <v>287</v>
      </c>
      <c r="C13" s="336">
        <v>5</v>
      </c>
      <c r="D13" s="337"/>
      <c r="E13" s="337">
        <v>7861</v>
      </c>
      <c r="F13" s="337">
        <v>9821</v>
      </c>
      <c r="G13" s="338">
        <f t="shared" si="0"/>
        <v>17682</v>
      </c>
    </row>
    <row r="14" spans="1:7" ht="16.5" customHeight="1">
      <c r="A14" s="334" t="s">
        <v>63</v>
      </c>
      <c r="B14" s="335" t="s">
        <v>49</v>
      </c>
      <c r="C14" s="336">
        <v>0</v>
      </c>
      <c r="D14" s="337"/>
      <c r="E14" s="337"/>
      <c r="F14" s="337"/>
      <c r="G14" s="338">
        <f t="shared" si="0"/>
        <v>0</v>
      </c>
    </row>
    <row r="15" spans="1:7" ht="16.5" customHeight="1">
      <c r="A15" s="334" t="s">
        <v>66</v>
      </c>
      <c r="B15" s="335" t="s">
        <v>288</v>
      </c>
      <c r="C15" s="336">
        <v>0</v>
      </c>
      <c r="D15" s="337"/>
      <c r="E15" s="337"/>
      <c r="F15" s="337"/>
      <c r="G15" s="338">
        <f t="shared" si="0"/>
        <v>0</v>
      </c>
    </row>
    <row r="16" spans="1:7" ht="16.5" customHeight="1">
      <c r="A16" s="334" t="s">
        <v>68</v>
      </c>
      <c r="B16" s="335" t="s">
        <v>289</v>
      </c>
      <c r="C16" s="336"/>
      <c r="D16" s="337"/>
      <c r="E16" s="337"/>
      <c r="F16" s="337"/>
      <c r="G16" s="338">
        <f t="shared" si="0"/>
        <v>0</v>
      </c>
    </row>
    <row r="17" spans="1:7" ht="16.5" customHeight="1">
      <c r="A17" s="334" t="s">
        <v>70</v>
      </c>
      <c r="B17" s="335" t="s">
        <v>290</v>
      </c>
      <c r="C17" s="336">
        <v>0</v>
      </c>
      <c r="D17" s="337"/>
      <c r="E17" s="337"/>
      <c r="F17" s="337"/>
      <c r="G17" s="338">
        <f t="shared" si="0"/>
        <v>0</v>
      </c>
    </row>
    <row r="18" spans="1:7" ht="16.5" customHeight="1">
      <c r="A18" s="334" t="s">
        <v>71</v>
      </c>
      <c r="B18" s="335" t="s">
        <v>291</v>
      </c>
      <c r="C18" s="336">
        <v>0</v>
      </c>
      <c r="D18" s="337"/>
      <c r="E18" s="337"/>
      <c r="F18" s="337"/>
      <c r="G18" s="338">
        <f t="shared" si="0"/>
        <v>0</v>
      </c>
    </row>
    <row r="19" spans="1:7" s="309" customFormat="1" ht="16.5" customHeight="1">
      <c r="A19" s="333" t="s">
        <v>145</v>
      </c>
      <c r="B19" s="339" t="s">
        <v>292</v>
      </c>
      <c r="C19" s="341">
        <f>SUM(C11:C18)</f>
        <v>718</v>
      </c>
      <c r="D19" s="338">
        <f>SUM(D11:D18)</f>
        <v>1332014</v>
      </c>
      <c r="E19" s="338">
        <f>SUM(E11:E18)</f>
        <v>859107</v>
      </c>
      <c r="F19" s="338">
        <f>SUM(F11:F18)</f>
        <v>9821</v>
      </c>
      <c r="G19" s="338">
        <f t="shared" si="0"/>
        <v>2200942</v>
      </c>
    </row>
    <row r="20" spans="1:7" ht="15.75" customHeight="1">
      <c r="A20" s="334" t="s">
        <v>54</v>
      </c>
      <c r="B20" s="335" t="s">
        <v>293</v>
      </c>
      <c r="C20" s="336">
        <v>1</v>
      </c>
      <c r="D20" s="337"/>
      <c r="E20" s="337">
        <v>18950</v>
      </c>
      <c r="F20" s="337"/>
      <c r="G20" s="338">
        <f t="shared" si="0"/>
        <v>18950</v>
      </c>
    </row>
    <row r="21" spans="1:7" ht="27.75" customHeight="1">
      <c r="A21" s="334" t="s">
        <v>57</v>
      </c>
      <c r="B21" s="335" t="s">
        <v>294</v>
      </c>
      <c r="C21" s="336">
        <v>0</v>
      </c>
      <c r="D21" s="337"/>
      <c r="E21" s="337"/>
      <c r="F21" s="337"/>
      <c r="G21" s="338">
        <f t="shared" si="0"/>
        <v>0</v>
      </c>
    </row>
    <row r="22" spans="1:7" ht="16.5" customHeight="1">
      <c r="A22" s="334" t="s">
        <v>60</v>
      </c>
      <c r="B22" s="335" t="s">
        <v>295</v>
      </c>
      <c r="C22" s="336">
        <v>1</v>
      </c>
      <c r="D22" s="337"/>
      <c r="E22" s="337">
        <v>0</v>
      </c>
      <c r="F22" s="337"/>
      <c r="G22" s="338">
        <f t="shared" si="0"/>
        <v>0</v>
      </c>
    </row>
    <row r="23" spans="1:7" ht="16.5" customHeight="1">
      <c r="A23" s="334" t="s">
        <v>63</v>
      </c>
      <c r="B23" s="335" t="s">
        <v>296</v>
      </c>
      <c r="C23" s="336">
        <v>1</v>
      </c>
      <c r="D23" s="337"/>
      <c r="E23" s="337"/>
      <c r="F23" s="337">
        <v>0</v>
      </c>
      <c r="G23" s="338">
        <f t="shared" si="0"/>
        <v>0</v>
      </c>
    </row>
    <row r="24" spans="1:7" ht="16.5" customHeight="1">
      <c r="A24" s="334" t="s">
        <v>66</v>
      </c>
      <c r="B24" s="335" t="s">
        <v>297</v>
      </c>
      <c r="C24" s="336">
        <v>0</v>
      </c>
      <c r="D24" s="337"/>
      <c r="E24" s="337"/>
      <c r="F24" s="337"/>
      <c r="G24" s="338">
        <f t="shared" si="0"/>
        <v>0</v>
      </c>
    </row>
    <row r="25" spans="1:7" ht="24.75" customHeight="1">
      <c r="A25" s="334" t="s">
        <v>68</v>
      </c>
      <c r="B25" s="335" t="s">
        <v>298</v>
      </c>
      <c r="C25" s="336">
        <v>0</v>
      </c>
      <c r="D25" s="337"/>
      <c r="E25" s="337"/>
      <c r="F25" s="337"/>
      <c r="G25" s="338">
        <f t="shared" si="0"/>
        <v>0</v>
      </c>
    </row>
    <row r="26" spans="1:7" s="309" customFormat="1" ht="29.25" customHeight="1">
      <c r="A26" s="333" t="s">
        <v>146</v>
      </c>
      <c r="B26" s="339" t="s">
        <v>299</v>
      </c>
      <c r="C26" s="341">
        <f>SUM(C20:C25)</f>
        <v>3</v>
      </c>
      <c r="D26" s="338">
        <f>SUM(D20:D25)</f>
        <v>0</v>
      </c>
      <c r="E26" s="338">
        <f>SUM(E20:E25)</f>
        <v>18950</v>
      </c>
      <c r="F26" s="338">
        <f>SUM(F20:F25)</f>
        <v>0</v>
      </c>
      <c r="G26" s="338">
        <f t="shared" si="0"/>
        <v>18950</v>
      </c>
    </row>
    <row r="27" spans="1:7" ht="27" customHeight="1">
      <c r="A27" s="334" t="s">
        <v>54</v>
      </c>
      <c r="B27" s="335" t="s">
        <v>300</v>
      </c>
      <c r="C27" s="336">
        <v>2</v>
      </c>
      <c r="D27" s="337"/>
      <c r="E27" s="337">
        <v>320701</v>
      </c>
      <c r="F27" s="337"/>
      <c r="G27" s="338">
        <f t="shared" si="0"/>
        <v>320701</v>
      </c>
    </row>
    <row r="28" spans="1:7" ht="16.5" customHeight="1">
      <c r="A28" s="334" t="s">
        <v>57</v>
      </c>
      <c r="B28" s="335" t="s">
        <v>301</v>
      </c>
      <c r="C28" s="336">
        <v>0</v>
      </c>
      <c r="D28" s="337"/>
      <c r="E28" s="337"/>
      <c r="F28" s="337"/>
      <c r="G28" s="338">
        <f t="shared" si="0"/>
        <v>0</v>
      </c>
    </row>
    <row r="29" spans="1:7" ht="16.5" customHeight="1">
      <c r="A29" s="334" t="s">
        <v>60</v>
      </c>
      <c r="B29" s="335" t="s">
        <v>302</v>
      </c>
      <c r="C29" s="336">
        <v>0</v>
      </c>
      <c r="D29" s="337"/>
      <c r="E29" s="337"/>
      <c r="F29" s="337"/>
      <c r="G29" s="338">
        <f t="shared" si="0"/>
        <v>0</v>
      </c>
    </row>
    <row r="30" spans="1:7" ht="16.5" customHeight="1">
      <c r="A30" s="334" t="s">
        <v>63</v>
      </c>
      <c r="B30" s="335" t="s">
        <v>303</v>
      </c>
      <c r="C30" s="336">
        <v>0</v>
      </c>
      <c r="D30" s="337"/>
      <c r="E30" s="337"/>
      <c r="F30" s="337"/>
      <c r="G30" s="338">
        <f t="shared" si="0"/>
        <v>0</v>
      </c>
    </row>
    <row r="31" spans="1:7" ht="13.5" customHeight="1">
      <c r="A31" s="334" t="s">
        <v>66</v>
      </c>
      <c r="B31" s="335" t="s">
        <v>304</v>
      </c>
      <c r="C31" s="336">
        <v>0</v>
      </c>
      <c r="D31" s="337"/>
      <c r="E31" s="337"/>
      <c r="F31" s="337"/>
      <c r="G31" s="338">
        <f t="shared" si="0"/>
        <v>0</v>
      </c>
    </row>
    <row r="32" spans="1:7" s="309" customFormat="1" ht="24.75" customHeight="1">
      <c r="A32" s="333" t="s">
        <v>147</v>
      </c>
      <c r="B32" s="339" t="s">
        <v>305</v>
      </c>
      <c r="C32" s="341">
        <f>SUM(C27:C31)</f>
        <v>2</v>
      </c>
      <c r="D32" s="338">
        <f>SUM(D27:D31)</f>
        <v>0</v>
      </c>
      <c r="E32" s="338">
        <f>SUM(E27:E31)</f>
        <v>320701</v>
      </c>
      <c r="F32" s="338">
        <f>SUM(F27:F31)</f>
        <v>0</v>
      </c>
      <c r="G32" s="338">
        <f t="shared" si="0"/>
        <v>320701</v>
      </c>
    </row>
    <row r="33" spans="1:7" s="309" customFormat="1" ht="19.5" customHeight="1">
      <c r="A33" s="340" t="s">
        <v>306</v>
      </c>
      <c r="B33" s="339" t="s">
        <v>307</v>
      </c>
      <c r="C33" s="341">
        <f>C10+C19+C26+C32</f>
        <v>731</v>
      </c>
      <c r="D33" s="338">
        <f>D32+D26+D19+D10</f>
        <v>1332014</v>
      </c>
      <c r="E33" s="338">
        <f>E32+E26+E19+E10</f>
        <v>1202803</v>
      </c>
      <c r="F33" s="338">
        <f>F10+F19+F26+F32</f>
        <v>9821</v>
      </c>
      <c r="G33" s="338">
        <f t="shared" si="0"/>
        <v>2544638</v>
      </c>
    </row>
    <row r="34" spans="2:7" s="309" customFormat="1" ht="19.5" customHeight="1">
      <c r="B34" s="308"/>
      <c r="D34" s="307"/>
      <c r="E34" s="307"/>
      <c r="F34" s="307"/>
      <c r="G34" s="307"/>
    </row>
    <row r="35" spans="1:11" s="303" customFormat="1" ht="30.75" customHeight="1">
      <c r="A35" s="406" t="s">
        <v>455</v>
      </c>
      <c r="B35" s="407"/>
      <c r="C35" s="407"/>
      <c r="D35" s="407"/>
      <c r="E35" s="407"/>
      <c r="F35" s="407"/>
      <c r="G35" s="407"/>
      <c r="H35" s="308"/>
      <c r="I35" s="308"/>
      <c r="J35" s="308"/>
      <c r="K35" s="308"/>
    </row>
    <row r="36" spans="1:11" s="303" customFormat="1" ht="43.5" customHeight="1">
      <c r="A36" s="407" t="s">
        <v>308</v>
      </c>
      <c r="B36" s="407"/>
      <c r="C36" s="407"/>
      <c r="D36" s="407"/>
      <c r="E36" s="407"/>
      <c r="F36" s="407"/>
      <c r="G36" s="407"/>
      <c r="H36" s="308"/>
      <c r="I36" s="308"/>
      <c r="J36" s="308"/>
      <c r="K36" s="308"/>
    </row>
    <row r="37" spans="1:11" ht="12.75">
      <c r="A37" s="308"/>
      <c r="B37" s="308"/>
      <c r="C37" s="308"/>
      <c r="D37" s="308"/>
      <c r="E37" s="308"/>
      <c r="F37" s="308"/>
      <c r="G37" s="308"/>
      <c r="H37" s="308"/>
      <c r="I37" s="308"/>
      <c r="J37" s="308"/>
      <c r="K37" s="308"/>
    </row>
  </sheetData>
  <sheetProtection/>
  <mergeCells count="4">
    <mergeCell ref="A2:G2"/>
    <mergeCell ref="A3:B3"/>
    <mergeCell ref="A35:G35"/>
    <mergeCell ref="A36:G36"/>
  </mergeCells>
  <printOptions horizontalCentered="1"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D33" sqref="D33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7.875" style="0" customWidth="1"/>
    <col min="4" max="4" width="16.00390625" style="0" customWidth="1"/>
    <col min="5" max="5" width="16.125" style="0" customWidth="1"/>
    <col min="6" max="6" width="11.125" style="0" bestFit="1" customWidth="1"/>
  </cols>
  <sheetData>
    <row r="1" spans="1:5" ht="12.75">
      <c r="A1" s="371" t="s">
        <v>326</v>
      </c>
      <c r="B1" s="370"/>
      <c r="C1" s="370"/>
      <c r="D1" s="370"/>
      <c r="E1" s="370"/>
    </row>
    <row r="2" spans="1:5" ht="30">
      <c r="A2" s="352" t="s">
        <v>340</v>
      </c>
      <c r="B2" s="342" t="s">
        <v>0</v>
      </c>
      <c r="C2" s="342" t="s">
        <v>1</v>
      </c>
      <c r="D2" s="342" t="s">
        <v>2</v>
      </c>
      <c r="E2" s="342" t="s">
        <v>3</v>
      </c>
    </row>
    <row r="3" spans="1:5" ht="15">
      <c r="A3" s="342"/>
      <c r="B3" s="342"/>
      <c r="C3" s="342"/>
      <c r="D3" s="342"/>
      <c r="E3" s="342"/>
    </row>
    <row r="4" spans="1:5" ht="25.5">
      <c r="A4" s="344">
        <v>1</v>
      </c>
      <c r="B4" s="345" t="s">
        <v>18</v>
      </c>
      <c r="C4" s="346">
        <v>126093307</v>
      </c>
      <c r="D4" s="346">
        <v>126234461</v>
      </c>
      <c r="E4" s="346">
        <v>126234461</v>
      </c>
    </row>
    <row r="5" spans="1:5" ht="25.5">
      <c r="A5" s="344">
        <v>2</v>
      </c>
      <c r="B5" s="345" t="s">
        <v>19</v>
      </c>
      <c r="C5" s="346">
        <v>108412267</v>
      </c>
      <c r="D5" s="346">
        <v>111565252</v>
      </c>
      <c r="E5" s="346">
        <v>111565252</v>
      </c>
    </row>
    <row r="6" spans="1:5" ht="38.25">
      <c r="A6" s="344">
        <v>3</v>
      </c>
      <c r="B6" s="345" t="s">
        <v>20</v>
      </c>
      <c r="C6" s="346">
        <v>125661209</v>
      </c>
      <c r="D6" s="346">
        <v>133367962</v>
      </c>
      <c r="E6" s="346">
        <v>133367962</v>
      </c>
    </row>
    <row r="7" spans="1:5" ht="25.5">
      <c r="A7" s="344">
        <v>4</v>
      </c>
      <c r="B7" s="345" t="s">
        <v>21</v>
      </c>
      <c r="C7" s="346">
        <v>4359630</v>
      </c>
      <c r="D7" s="346">
        <v>4359630</v>
      </c>
      <c r="E7" s="346">
        <v>4359630</v>
      </c>
    </row>
    <row r="8" spans="1:5" ht="25.5">
      <c r="A8" s="344">
        <v>5</v>
      </c>
      <c r="B8" s="345" t="s">
        <v>22</v>
      </c>
      <c r="C8" s="346">
        <v>0</v>
      </c>
      <c r="D8" s="346">
        <v>16786080</v>
      </c>
      <c r="E8" s="346">
        <v>16786080</v>
      </c>
    </row>
    <row r="9" spans="1:5" ht="12.75">
      <c r="A9" s="344">
        <v>6</v>
      </c>
      <c r="B9" s="345" t="s">
        <v>317</v>
      </c>
      <c r="C9" s="346">
        <v>0</v>
      </c>
      <c r="D9" s="346"/>
      <c r="E9" s="346"/>
    </row>
    <row r="10" spans="1:5" ht="25.5">
      <c r="A10" s="344">
        <v>7</v>
      </c>
      <c r="B10" s="330" t="s">
        <v>327</v>
      </c>
      <c r="C10" s="347">
        <f>SUM(C4:C9)</f>
        <v>364526413</v>
      </c>
      <c r="D10" s="347">
        <f>SUM(D4:D9)</f>
        <v>392313385</v>
      </c>
      <c r="E10" s="347">
        <f>SUM(E4:E9)</f>
        <v>392313385</v>
      </c>
    </row>
    <row r="11" spans="1:5" ht="25.5">
      <c r="A11" s="344">
        <v>8</v>
      </c>
      <c r="B11" s="345" t="s">
        <v>23</v>
      </c>
      <c r="C11" s="346">
        <v>98468894</v>
      </c>
      <c r="D11" s="346">
        <v>113523372</v>
      </c>
      <c r="E11" s="346">
        <v>98013968</v>
      </c>
    </row>
    <row r="12" spans="1:6" ht="25.5">
      <c r="A12" s="348">
        <v>9</v>
      </c>
      <c r="B12" s="330" t="s">
        <v>328</v>
      </c>
      <c r="C12" s="349">
        <f>C10+C11</f>
        <v>462995307</v>
      </c>
      <c r="D12" s="349">
        <f>D10+D11</f>
        <v>505836757</v>
      </c>
      <c r="E12" s="349">
        <f>E10+E11</f>
        <v>490327353</v>
      </c>
      <c r="F12" s="343"/>
    </row>
    <row r="13" spans="1:5" ht="25.5">
      <c r="A13" s="348">
        <v>10</v>
      </c>
      <c r="B13" s="330" t="s">
        <v>329</v>
      </c>
      <c r="C13" s="349">
        <v>322386992</v>
      </c>
      <c r="D13" s="349">
        <v>327318814</v>
      </c>
      <c r="E13" s="349">
        <v>213818827</v>
      </c>
    </row>
    <row r="14" spans="1:5" ht="12.75">
      <c r="A14" s="344">
        <v>11</v>
      </c>
      <c r="B14" s="4" t="s">
        <v>330</v>
      </c>
      <c r="C14" s="346">
        <v>26000000</v>
      </c>
      <c r="D14" s="346">
        <v>26000000</v>
      </c>
      <c r="E14" s="346">
        <v>30991387</v>
      </c>
    </row>
    <row r="15" spans="1:5" ht="12.75">
      <c r="A15" s="344">
        <v>12</v>
      </c>
      <c r="B15" s="4" t="s">
        <v>331</v>
      </c>
      <c r="C15" s="346">
        <v>7000000</v>
      </c>
      <c r="D15" s="346">
        <v>7000000</v>
      </c>
      <c r="E15" s="346">
        <v>7270706</v>
      </c>
    </row>
    <row r="16" spans="1:5" ht="12.75">
      <c r="A16" s="344">
        <v>13</v>
      </c>
      <c r="B16" s="4" t="s">
        <v>332</v>
      </c>
      <c r="C16" s="346">
        <v>33000000</v>
      </c>
      <c r="D16" s="346">
        <v>33000000</v>
      </c>
      <c r="E16" s="346">
        <f>E14+E15</f>
        <v>38262093</v>
      </c>
    </row>
    <row r="17" spans="1:5" ht="12.75">
      <c r="A17" s="344">
        <v>14</v>
      </c>
      <c r="B17" s="4" t="s">
        <v>333</v>
      </c>
      <c r="C17" s="346">
        <v>900000</v>
      </c>
      <c r="D17" s="346">
        <v>1763117</v>
      </c>
      <c r="E17" s="346">
        <v>403149</v>
      </c>
    </row>
    <row r="18" spans="1:5" ht="12.75">
      <c r="A18" s="348">
        <v>15</v>
      </c>
      <c r="B18" s="330" t="s">
        <v>334</v>
      </c>
      <c r="C18" s="349">
        <f>C16+C17</f>
        <v>33900000</v>
      </c>
      <c r="D18" s="349">
        <f>D16+D17</f>
        <v>34763117</v>
      </c>
      <c r="E18" s="349">
        <f>E16+E17</f>
        <v>38665242</v>
      </c>
    </row>
    <row r="19" spans="1:5" ht="12.75">
      <c r="A19" s="344">
        <v>16</v>
      </c>
      <c r="B19" s="4" t="s">
        <v>335</v>
      </c>
      <c r="C19" s="346">
        <v>13443000</v>
      </c>
      <c r="D19" s="346">
        <v>19269734</v>
      </c>
      <c r="E19" s="346">
        <v>17609541</v>
      </c>
    </row>
    <row r="20" spans="1:5" ht="12.75">
      <c r="A20" s="344">
        <v>17</v>
      </c>
      <c r="B20" s="4" t="s">
        <v>336</v>
      </c>
      <c r="C20" s="346">
        <v>100000</v>
      </c>
      <c r="D20" s="346">
        <v>38354</v>
      </c>
      <c r="E20" s="346">
        <v>38354</v>
      </c>
    </row>
    <row r="21" spans="1:5" ht="12.75">
      <c r="A21" s="344">
        <v>18</v>
      </c>
      <c r="B21" s="345" t="s">
        <v>24</v>
      </c>
      <c r="C21" s="346">
        <v>612000</v>
      </c>
      <c r="D21" s="346">
        <v>2192032</v>
      </c>
      <c r="E21" s="346">
        <v>2025513</v>
      </c>
    </row>
    <row r="22" spans="1:5" ht="12.75">
      <c r="A22" s="344">
        <v>19</v>
      </c>
      <c r="B22" s="4" t="s">
        <v>396</v>
      </c>
      <c r="C22" s="346">
        <v>0</v>
      </c>
      <c r="D22" s="346">
        <v>7576186</v>
      </c>
      <c r="E22" s="346">
        <v>7576186</v>
      </c>
    </row>
    <row r="23" spans="1:5" ht="12.75">
      <c r="A23" s="344">
        <v>19</v>
      </c>
      <c r="B23" s="4" t="s">
        <v>337</v>
      </c>
      <c r="C23" s="346">
        <v>0</v>
      </c>
      <c r="D23" s="346">
        <v>53400</v>
      </c>
      <c r="E23" s="346">
        <v>53400</v>
      </c>
    </row>
    <row r="24" spans="1:5" ht="12.75">
      <c r="A24" s="348">
        <v>20</v>
      </c>
      <c r="B24" s="330" t="s">
        <v>361</v>
      </c>
      <c r="C24" s="349">
        <f>C19+C20+C21+C23+C22</f>
        <v>14155000</v>
      </c>
      <c r="D24" s="349">
        <f>D19+D20+D21+D23+D22</f>
        <v>29129706</v>
      </c>
      <c r="E24" s="349">
        <f>E19+E20+E21+E23+E22</f>
        <v>27302994</v>
      </c>
    </row>
    <row r="25" spans="1:5" ht="12.75">
      <c r="A25" s="344">
        <v>21</v>
      </c>
      <c r="B25" s="345" t="s">
        <v>25</v>
      </c>
      <c r="C25" s="346">
        <v>0</v>
      </c>
      <c r="D25" s="346">
        <v>0</v>
      </c>
      <c r="E25" s="346">
        <v>0</v>
      </c>
    </row>
    <row r="26" spans="1:5" ht="12.75">
      <c r="A26" s="344">
        <v>22</v>
      </c>
      <c r="B26" s="345" t="s">
        <v>318</v>
      </c>
      <c r="C26" s="346">
        <v>0</v>
      </c>
      <c r="D26" s="346">
        <v>0</v>
      </c>
      <c r="E26" s="346">
        <v>0</v>
      </c>
    </row>
    <row r="27" spans="1:5" ht="12.75">
      <c r="A27" s="348">
        <v>23</v>
      </c>
      <c r="B27" s="330" t="s">
        <v>362</v>
      </c>
      <c r="C27" s="349">
        <v>0</v>
      </c>
      <c r="D27" s="349">
        <v>0</v>
      </c>
      <c r="E27" s="349">
        <v>0</v>
      </c>
    </row>
    <row r="28" spans="1:6" ht="25.5">
      <c r="A28" s="348">
        <v>24</v>
      </c>
      <c r="B28" s="330" t="s">
        <v>363</v>
      </c>
      <c r="C28" s="349">
        <f>C12+C13+C18+C24+C27</f>
        <v>833437299</v>
      </c>
      <c r="D28" s="349">
        <f>D12+D13+D18+D24+D27</f>
        <v>897048394</v>
      </c>
      <c r="E28" s="349">
        <f>E12+E13+E18+E24+E27</f>
        <v>770114416</v>
      </c>
      <c r="F28" s="343"/>
    </row>
    <row r="29" spans="1:5" ht="25.5">
      <c r="A29" s="344">
        <v>1</v>
      </c>
      <c r="B29" s="345" t="s">
        <v>27</v>
      </c>
      <c r="C29" s="346">
        <v>308895703</v>
      </c>
      <c r="D29" s="346">
        <v>308895703</v>
      </c>
      <c r="E29" s="346">
        <v>310506871</v>
      </c>
    </row>
    <row r="30" spans="1:5" ht="25.5">
      <c r="A30" s="344">
        <v>2</v>
      </c>
      <c r="B30" s="345" t="s">
        <v>28</v>
      </c>
      <c r="C30" s="346">
        <v>0</v>
      </c>
      <c r="D30" s="346">
        <v>0</v>
      </c>
      <c r="E30" s="346">
        <v>13089325</v>
      </c>
    </row>
    <row r="31" spans="1:5" ht="25.5">
      <c r="A31" s="344">
        <v>3</v>
      </c>
      <c r="B31" s="345" t="s">
        <v>371</v>
      </c>
      <c r="C31" s="346">
        <v>59265200</v>
      </c>
      <c r="D31" s="346">
        <v>59265200</v>
      </c>
      <c r="E31" s="346">
        <v>55494185</v>
      </c>
    </row>
    <row r="32" spans="1:5" ht="12.75">
      <c r="A32" s="348">
        <v>4</v>
      </c>
      <c r="B32" s="330" t="s">
        <v>338</v>
      </c>
      <c r="C32" s="349">
        <f>SUM(C29:C31)</f>
        <v>368160903</v>
      </c>
      <c r="D32" s="349">
        <f>D29+D31</f>
        <v>368160903</v>
      </c>
      <c r="E32" s="349">
        <f>SUM(E29:E31)</f>
        <v>379090381</v>
      </c>
    </row>
    <row r="33" spans="1:5" ht="34.5" customHeight="1">
      <c r="A33" s="350"/>
      <c r="B33" s="351" t="s">
        <v>339</v>
      </c>
      <c r="C33" s="10">
        <f>C28+C32</f>
        <v>1201598202</v>
      </c>
      <c r="D33" s="10">
        <f>D28+D32</f>
        <v>1265209297</v>
      </c>
      <c r="E33" s="10">
        <f>E28+E32</f>
        <v>1149204797</v>
      </c>
    </row>
  </sheetData>
  <sheetProtection/>
  <mergeCells count="1">
    <mergeCell ref="A1:E1"/>
  </mergeCells>
  <printOptions horizontalCentered="1"/>
  <pageMargins left="0.6299212598425197" right="0.2362204724409449" top="0.7480314960629921" bottom="0.7480314960629921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pane ySplit="2" topLeftCell="BM14" activePane="bottomLeft" state="frozen"/>
      <selection pane="topLeft" activeCell="A1" sqref="A1"/>
      <selection pane="bottomLeft" activeCell="L49" sqref="L48:L49"/>
    </sheetView>
  </sheetViews>
  <sheetFormatPr defaultColWidth="9.00390625" defaultRowHeight="12.75"/>
  <cols>
    <col min="1" max="1" width="6.25390625" style="3" customWidth="1"/>
    <col min="2" max="2" width="48.75390625" style="3" customWidth="1"/>
    <col min="3" max="3" width="15.625" style="3" customWidth="1"/>
    <col min="4" max="4" width="21.375" style="3" customWidth="1"/>
    <col min="5" max="16384" width="9.125" style="3" customWidth="1"/>
  </cols>
  <sheetData>
    <row r="1" spans="1:4" ht="21" customHeight="1">
      <c r="A1" s="369" t="s">
        <v>383</v>
      </c>
      <c r="B1" s="372"/>
      <c r="C1" s="372"/>
      <c r="D1" s="372"/>
    </row>
    <row r="2" spans="1:4" ht="15">
      <c r="A2" s="352"/>
      <c r="B2" s="1" t="s">
        <v>0</v>
      </c>
      <c r="C2" s="1" t="s">
        <v>373</v>
      </c>
      <c r="D2" s="1" t="s">
        <v>374</v>
      </c>
    </row>
    <row r="3" spans="1:4" ht="12.75">
      <c r="A3" s="5">
        <v>1</v>
      </c>
      <c r="B3" s="4" t="s">
        <v>397</v>
      </c>
      <c r="C3" s="6">
        <v>895571</v>
      </c>
      <c r="D3" s="6">
        <v>523305</v>
      </c>
    </row>
    <row r="4" spans="1:4" ht="12.75">
      <c r="A4" s="2">
        <v>2</v>
      </c>
      <c r="B4" s="330" t="s">
        <v>32</v>
      </c>
      <c r="C4" s="347">
        <v>895571</v>
      </c>
      <c r="D4" s="347">
        <v>523305</v>
      </c>
    </row>
    <row r="5" spans="1:4" ht="12.75">
      <c r="A5" s="5">
        <v>3</v>
      </c>
      <c r="B5" s="4" t="s">
        <v>33</v>
      </c>
      <c r="C5" s="6">
        <v>1327027696</v>
      </c>
      <c r="D5" s="6">
        <v>1438869657</v>
      </c>
    </row>
    <row r="6" spans="1:4" ht="12.75">
      <c r="A6" s="5">
        <v>4</v>
      </c>
      <c r="B6" s="4" t="s">
        <v>34</v>
      </c>
      <c r="C6" s="6">
        <v>24740363</v>
      </c>
      <c r="D6" s="6">
        <v>18101772</v>
      </c>
    </row>
    <row r="7" spans="1:4" ht="12.75">
      <c r="A7" s="5">
        <v>5</v>
      </c>
      <c r="B7" s="4" t="s">
        <v>35</v>
      </c>
      <c r="C7" s="6">
        <v>8300000</v>
      </c>
      <c r="D7" s="6">
        <v>22741824</v>
      </c>
    </row>
    <row r="8" spans="1:4" ht="12.75">
      <c r="A8" s="5">
        <v>6</v>
      </c>
      <c r="B8" s="330" t="s">
        <v>398</v>
      </c>
      <c r="C8" s="347">
        <v>1360068059</v>
      </c>
      <c r="D8" s="347">
        <v>1479713253</v>
      </c>
    </row>
    <row r="9" spans="1:4" ht="12.75">
      <c r="A9" s="2">
        <v>7</v>
      </c>
      <c r="B9" s="4" t="s">
        <v>399</v>
      </c>
      <c r="C9" s="6">
        <v>18950000</v>
      </c>
      <c r="D9" s="6">
        <v>18950000</v>
      </c>
    </row>
    <row r="10" spans="1:4" ht="25.5">
      <c r="A10" s="5">
        <v>8</v>
      </c>
      <c r="B10" s="330" t="s">
        <v>400</v>
      </c>
      <c r="C10" s="347">
        <v>18950000</v>
      </c>
      <c r="D10" s="347">
        <v>18950000</v>
      </c>
    </row>
    <row r="11" spans="1:4" ht="25.5">
      <c r="A11" s="5">
        <v>9</v>
      </c>
      <c r="B11" s="4" t="s">
        <v>401</v>
      </c>
      <c r="C11" s="6">
        <v>168121281</v>
      </c>
      <c r="D11" s="6">
        <v>149375520</v>
      </c>
    </row>
    <row r="12" spans="1:4" ht="26.25" customHeight="1">
      <c r="A12" s="5">
        <v>10</v>
      </c>
      <c r="B12" s="330" t="s">
        <v>402</v>
      </c>
      <c r="C12" s="347">
        <v>168121281</v>
      </c>
      <c r="D12" s="347">
        <v>149375520</v>
      </c>
    </row>
    <row r="13" spans="1:4" ht="28.5" customHeight="1">
      <c r="A13" s="5">
        <v>11</v>
      </c>
      <c r="B13" s="330" t="s">
        <v>36</v>
      </c>
      <c r="C13" s="347">
        <v>1548034911</v>
      </c>
      <c r="D13" s="347">
        <v>1648562078</v>
      </c>
    </row>
    <row r="14" spans="1:4" ht="12.75">
      <c r="A14" s="2">
        <v>12</v>
      </c>
      <c r="B14" s="4" t="s">
        <v>403</v>
      </c>
      <c r="C14" s="6">
        <v>1130</v>
      </c>
      <c r="D14" s="6">
        <v>379700</v>
      </c>
    </row>
    <row r="15" spans="1:4" ht="25.5">
      <c r="A15" s="5">
        <v>13</v>
      </c>
      <c r="B15" s="330" t="s">
        <v>404</v>
      </c>
      <c r="C15" s="347">
        <v>1130</v>
      </c>
      <c r="D15" s="347">
        <v>379700</v>
      </c>
    </row>
    <row r="16" spans="1:4" ht="12.75">
      <c r="A16" s="5">
        <v>14</v>
      </c>
      <c r="B16" s="4" t="s">
        <v>405</v>
      </c>
      <c r="C16" s="6">
        <v>308899573</v>
      </c>
      <c r="D16" s="6">
        <v>89034070</v>
      </c>
    </row>
    <row r="17" spans="1:4" ht="12.75">
      <c r="A17" s="5">
        <v>15</v>
      </c>
      <c r="B17" s="4" t="s">
        <v>406</v>
      </c>
      <c r="C17" s="6">
        <v>0</v>
      </c>
      <c r="D17" s="6">
        <v>218134820</v>
      </c>
    </row>
    <row r="18" spans="1:4" ht="12.75">
      <c r="A18" s="5">
        <v>16</v>
      </c>
      <c r="B18" s="330" t="s">
        <v>407</v>
      </c>
      <c r="C18" s="347">
        <v>308899573</v>
      </c>
      <c r="D18" s="347">
        <v>307168890</v>
      </c>
    </row>
    <row r="19" spans="1:4" ht="12.75">
      <c r="A19" s="2">
        <v>17</v>
      </c>
      <c r="B19" s="330" t="s">
        <v>37</v>
      </c>
      <c r="C19" s="347">
        <v>308900703</v>
      </c>
      <c r="D19" s="347">
        <v>307548590</v>
      </c>
    </row>
    <row r="20" spans="1:4" ht="25.5">
      <c r="A20" s="5">
        <v>18</v>
      </c>
      <c r="B20" s="4" t="s">
        <v>408</v>
      </c>
      <c r="C20" s="6">
        <v>17076177</v>
      </c>
      <c r="D20" s="6">
        <v>24926185</v>
      </c>
    </row>
    <row r="21" spans="1:4" ht="25.5">
      <c r="A21" s="5">
        <v>19</v>
      </c>
      <c r="B21" s="4" t="s">
        <v>409</v>
      </c>
      <c r="C21" s="6">
        <v>15980603</v>
      </c>
      <c r="D21" s="6">
        <v>23566217</v>
      </c>
    </row>
    <row r="22" spans="1:4" ht="25.5" customHeight="1">
      <c r="A22" s="5">
        <v>20</v>
      </c>
      <c r="B22" s="4" t="s">
        <v>410</v>
      </c>
      <c r="C22" s="6">
        <v>1095574</v>
      </c>
      <c r="D22" s="6">
        <v>1359968</v>
      </c>
    </row>
    <row r="23" spans="1:4" ht="25.5">
      <c r="A23" s="5">
        <v>21</v>
      </c>
      <c r="B23" s="4" t="s">
        <v>411</v>
      </c>
      <c r="C23" s="6">
        <v>3281704</v>
      </c>
      <c r="D23" s="6">
        <v>783262</v>
      </c>
    </row>
    <row r="24" spans="1:4" ht="51">
      <c r="A24" s="2">
        <v>22</v>
      </c>
      <c r="B24" s="4" t="s">
        <v>412</v>
      </c>
      <c r="C24" s="6">
        <v>2585083</v>
      </c>
      <c r="D24" s="6">
        <v>616743</v>
      </c>
    </row>
    <row r="25" spans="1:4" ht="25.5">
      <c r="A25" s="5">
        <v>23</v>
      </c>
      <c r="B25" s="4" t="s">
        <v>413</v>
      </c>
      <c r="C25" s="6">
        <v>696621</v>
      </c>
      <c r="D25" s="6">
        <v>166519</v>
      </c>
    </row>
    <row r="26" spans="1:4" ht="25.5">
      <c r="A26" s="5">
        <v>24</v>
      </c>
      <c r="B26" s="330" t="s">
        <v>414</v>
      </c>
      <c r="C26" s="347">
        <v>20357881</v>
      </c>
      <c r="D26" s="347">
        <v>25709447</v>
      </c>
    </row>
    <row r="27" spans="1:4" ht="12.75">
      <c r="A27" s="5">
        <v>25</v>
      </c>
      <c r="B27" s="4" t="s">
        <v>375</v>
      </c>
      <c r="C27" s="6">
        <v>490000</v>
      </c>
      <c r="D27" s="6">
        <v>410000</v>
      </c>
    </row>
    <row r="28" spans="1:4" ht="25.5">
      <c r="A28" s="5">
        <v>26</v>
      </c>
      <c r="B28" s="330" t="s">
        <v>38</v>
      </c>
      <c r="C28" s="347">
        <v>490000</v>
      </c>
      <c r="D28" s="347">
        <v>410000</v>
      </c>
    </row>
    <row r="29" spans="1:4" ht="12.75">
      <c r="A29" s="2">
        <v>27</v>
      </c>
      <c r="B29" s="330" t="s">
        <v>39</v>
      </c>
      <c r="C29" s="347">
        <v>20847881</v>
      </c>
      <c r="D29" s="347">
        <v>26119447</v>
      </c>
    </row>
    <row r="30" spans="1:4" ht="25.5">
      <c r="A30" s="5">
        <v>28</v>
      </c>
      <c r="B30" s="4" t="s">
        <v>415</v>
      </c>
      <c r="C30" s="6">
        <v>698933</v>
      </c>
      <c r="D30" s="6">
        <v>0</v>
      </c>
    </row>
    <row r="31" spans="1:4" ht="25.5">
      <c r="A31" s="5">
        <v>29</v>
      </c>
      <c r="B31" s="330" t="s">
        <v>376</v>
      </c>
      <c r="C31" s="347">
        <v>698933</v>
      </c>
      <c r="D31" s="347">
        <v>0</v>
      </c>
    </row>
    <row r="32" spans="1:4" ht="12.75">
      <c r="A32" s="5">
        <v>30</v>
      </c>
      <c r="B32" s="4" t="s">
        <v>416</v>
      </c>
      <c r="C32" s="6">
        <v>0</v>
      </c>
      <c r="D32" s="6">
        <v>-43988</v>
      </c>
    </row>
    <row r="33" spans="1:4" ht="25.5">
      <c r="A33" s="5">
        <v>31</v>
      </c>
      <c r="B33" s="330" t="s">
        <v>417</v>
      </c>
      <c r="C33" s="347">
        <v>0</v>
      </c>
      <c r="D33" s="347">
        <v>-43988</v>
      </c>
    </row>
    <row r="34" spans="1:4" ht="25.5">
      <c r="A34" s="2">
        <v>32</v>
      </c>
      <c r="B34" s="4" t="s">
        <v>418</v>
      </c>
      <c r="C34" s="6">
        <v>1138000</v>
      </c>
      <c r="D34" s="6">
        <v>0</v>
      </c>
    </row>
    <row r="35" spans="1:4" ht="38.25">
      <c r="A35" s="5">
        <v>33</v>
      </c>
      <c r="B35" s="4" t="s">
        <v>419</v>
      </c>
      <c r="C35" s="6">
        <v>147027</v>
      </c>
      <c r="D35" s="6">
        <v>2280000</v>
      </c>
    </row>
    <row r="36" spans="1:4" ht="21" customHeight="1">
      <c r="A36" s="5">
        <v>34</v>
      </c>
      <c r="B36" s="330" t="s">
        <v>420</v>
      </c>
      <c r="C36" s="347">
        <v>1285027</v>
      </c>
      <c r="D36" s="347">
        <v>2280000</v>
      </c>
    </row>
    <row r="37" spans="1:4" ht="16.5" customHeight="1">
      <c r="A37" s="5">
        <v>35</v>
      </c>
      <c r="B37" s="330" t="s">
        <v>421</v>
      </c>
      <c r="C37" s="347">
        <v>1983960</v>
      </c>
      <c r="D37" s="347">
        <v>2236012</v>
      </c>
    </row>
    <row r="38" spans="1:4" ht="24.75" customHeight="1">
      <c r="A38" s="5">
        <v>36</v>
      </c>
      <c r="B38" s="4" t="s">
        <v>422</v>
      </c>
      <c r="C38" s="6">
        <v>4391537</v>
      </c>
      <c r="D38" s="6">
        <v>4444161</v>
      </c>
    </row>
    <row r="39" spans="1:4" ht="25.5">
      <c r="A39" s="2">
        <v>37</v>
      </c>
      <c r="B39" s="330" t="s">
        <v>423</v>
      </c>
      <c r="C39" s="347">
        <v>4391537</v>
      </c>
      <c r="D39" s="347">
        <v>4444161</v>
      </c>
    </row>
    <row r="40" spans="1:4" ht="12.75">
      <c r="A40" s="5">
        <v>38</v>
      </c>
      <c r="B40" s="330" t="s">
        <v>40</v>
      </c>
      <c r="C40" s="347">
        <v>1884158992</v>
      </c>
      <c r="D40" s="347">
        <v>1988910288</v>
      </c>
    </row>
    <row r="41" spans="1:4" ht="12.75">
      <c r="A41" s="5">
        <v>39</v>
      </c>
      <c r="B41" s="4" t="s">
        <v>41</v>
      </c>
      <c r="C41" s="6">
        <v>2304151205</v>
      </c>
      <c r="D41" s="6">
        <v>2304151205</v>
      </c>
    </row>
    <row r="42" spans="1:4" ht="12.75">
      <c r="A42" s="5">
        <v>40</v>
      </c>
      <c r="B42" s="4" t="s">
        <v>424</v>
      </c>
      <c r="C42" s="6">
        <v>42016266</v>
      </c>
      <c r="D42" s="6">
        <v>42016266</v>
      </c>
    </row>
    <row r="43" spans="1:4" ht="12.75">
      <c r="A43" s="5">
        <v>41</v>
      </c>
      <c r="B43" s="4" t="s">
        <v>42</v>
      </c>
      <c r="C43" s="6">
        <v>-770960151</v>
      </c>
      <c r="D43" s="6">
        <v>-522018090</v>
      </c>
    </row>
    <row r="44" spans="1:4" ht="12.75">
      <c r="A44" s="2">
        <v>42</v>
      </c>
      <c r="B44" s="4" t="s">
        <v>43</v>
      </c>
      <c r="C44" s="6">
        <v>248942061</v>
      </c>
      <c r="D44" s="6">
        <v>101938189</v>
      </c>
    </row>
    <row r="45" spans="1:4" ht="12.75">
      <c r="A45" s="5">
        <v>43</v>
      </c>
      <c r="B45" s="330" t="s">
        <v>44</v>
      </c>
      <c r="C45" s="347">
        <v>1824149381</v>
      </c>
      <c r="D45" s="347">
        <v>1926087570</v>
      </c>
    </row>
    <row r="46" spans="1:4" ht="25.5">
      <c r="A46" s="5">
        <v>44</v>
      </c>
      <c r="B46" s="4" t="s">
        <v>322</v>
      </c>
      <c r="C46" s="6">
        <v>845195</v>
      </c>
      <c r="D46" s="6">
        <v>703548</v>
      </c>
    </row>
    <row r="47" spans="1:4" ht="25.5">
      <c r="A47" s="5">
        <v>45</v>
      </c>
      <c r="B47" s="4" t="s">
        <v>323</v>
      </c>
      <c r="C47" s="6">
        <v>2065020</v>
      </c>
      <c r="D47" s="6">
        <v>0</v>
      </c>
    </row>
    <row r="48" spans="1:4" ht="25.5">
      <c r="A48" s="5">
        <v>46</v>
      </c>
      <c r="B48" s="4" t="s">
        <v>425</v>
      </c>
      <c r="C48" s="6">
        <v>0</v>
      </c>
      <c r="D48" s="6">
        <v>500000</v>
      </c>
    </row>
    <row r="49" spans="1:4" ht="25.5">
      <c r="A49" s="2">
        <v>47</v>
      </c>
      <c r="B49" s="4" t="s">
        <v>324</v>
      </c>
      <c r="C49" s="6">
        <v>9271000</v>
      </c>
      <c r="D49" s="6">
        <v>12536140</v>
      </c>
    </row>
    <row r="50" spans="1:4" ht="25.5">
      <c r="A50" s="5">
        <v>48</v>
      </c>
      <c r="B50" s="330" t="s">
        <v>325</v>
      </c>
      <c r="C50" s="347">
        <v>12181215</v>
      </c>
      <c r="D50" s="347">
        <v>13739688</v>
      </c>
    </row>
    <row r="51" spans="1:4" ht="38.25">
      <c r="A51" s="5">
        <v>49</v>
      </c>
      <c r="B51" s="4" t="s">
        <v>426</v>
      </c>
      <c r="C51" s="6">
        <v>13111177</v>
      </c>
      <c r="D51" s="6">
        <v>13089325</v>
      </c>
    </row>
    <row r="52" spans="1:4" ht="38.25">
      <c r="A52" s="5">
        <v>50</v>
      </c>
      <c r="B52" s="4" t="s">
        <v>377</v>
      </c>
      <c r="C52" s="6">
        <v>13111177</v>
      </c>
      <c r="D52" s="6">
        <v>13089325</v>
      </c>
    </row>
    <row r="53" spans="1:4" ht="25.5">
      <c r="A53" s="5">
        <v>51</v>
      </c>
      <c r="B53" s="330" t="s">
        <v>427</v>
      </c>
      <c r="C53" s="347">
        <v>13111177</v>
      </c>
      <c r="D53" s="347">
        <v>13089325</v>
      </c>
    </row>
    <row r="54" spans="1:4" ht="12.75">
      <c r="A54" s="2">
        <v>52</v>
      </c>
      <c r="B54" s="4" t="s">
        <v>428</v>
      </c>
      <c r="C54" s="6">
        <v>1554721</v>
      </c>
      <c r="D54" s="6">
        <v>1569721</v>
      </c>
    </row>
    <row r="55" spans="1:4" ht="25.5">
      <c r="A55" s="5">
        <v>53</v>
      </c>
      <c r="B55" s="330" t="s">
        <v>45</v>
      </c>
      <c r="C55" s="347">
        <v>1554721</v>
      </c>
      <c r="D55" s="347">
        <v>1569721</v>
      </c>
    </row>
    <row r="56" spans="1:4" ht="12.75">
      <c r="A56" s="5">
        <v>54</v>
      </c>
      <c r="B56" s="330" t="s">
        <v>46</v>
      </c>
      <c r="C56" s="347">
        <v>26847113</v>
      </c>
      <c r="D56" s="347">
        <v>28398734</v>
      </c>
    </row>
    <row r="57" spans="1:4" ht="12.75">
      <c r="A57" s="5">
        <v>55</v>
      </c>
      <c r="B57" s="4" t="s">
        <v>378</v>
      </c>
      <c r="C57" s="6">
        <v>33162498</v>
      </c>
      <c r="D57" s="6">
        <v>34423984</v>
      </c>
    </row>
    <row r="58" spans="1:4" ht="25.5">
      <c r="A58" s="5">
        <v>56</v>
      </c>
      <c r="B58" s="330" t="s">
        <v>47</v>
      </c>
      <c r="C58" s="347">
        <v>33162498</v>
      </c>
      <c r="D58" s="347">
        <v>34423984</v>
      </c>
    </row>
    <row r="59" spans="1:4" ht="12.75">
      <c r="A59" s="2">
        <v>57</v>
      </c>
      <c r="B59" s="330" t="s">
        <v>48</v>
      </c>
      <c r="C59" s="347">
        <v>1884158992</v>
      </c>
      <c r="D59" s="347">
        <v>1988910288</v>
      </c>
    </row>
  </sheetData>
  <sheetProtection/>
  <mergeCells count="1">
    <mergeCell ref="A1:D1"/>
  </mergeCells>
  <printOptions horizontalCentered="1"/>
  <pageMargins left="0.9448818897637796" right="0.7480314960629921" top="0.984251968503937" bottom="0.984251968503937" header="0.5118110236220472" footer="0.5118110236220472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E34" sqref="E34"/>
    </sheetView>
  </sheetViews>
  <sheetFormatPr defaultColWidth="9.00390625" defaultRowHeight="12.75"/>
  <cols>
    <col min="1" max="1" width="5.875" style="11" customWidth="1"/>
    <col min="2" max="2" width="37.125" style="14" customWidth="1"/>
    <col min="3" max="3" width="14.75390625" style="14" customWidth="1"/>
    <col min="4" max="4" width="12.00390625" style="11" customWidth="1"/>
    <col min="5" max="5" width="32.875" style="11" customWidth="1"/>
    <col min="6" max="6" width="14.125" style="11" customWidth="1"/>
    <col min="7" max="7" width="12.00390625" style="11" customWidth="1"/>
    <col min="8" max="10" width="9.125" style="11" customWidth="1"/>
    <col min="11" max="11" width="11.125" style="11" bestFit="1" customWidth="1"/>
    <col min="12" max="16384" width="9.125" style="11" customWidth="1"/>
  </cols>
  <sheetData>
    <row r="1" spans="2:8" ht="31.5" customHeight="1">
      <c r="B1" s="12" t="s">
        <v>433</v>
      </c>
      <c r="C1" s="12"/>
      <c r="D1" s="13"/>
      <c r="E1" s="13"/>
      <c r="F1" s="13"/>
      <c r="G1" s="13"/>
      <c r="H1" s="373" t="s">
        <v>50</v>
      </c>
    </row>
    <row r="2" spans="7:8" ht="14.25" thickBot="1">
      <c r="G2" s="15"/>
      <c r="H2" s="373"/>
    </row>
    <row r="3" spans="1:8" ht="18" customHeight="1" thickBot="1">
      <c r="A3" s="374" t="s">
        <v>51</v>
      </c>
      <c r="B3" s="16" t="s">
        <v>52</v>
      </c>
      <c r="C3" s="17"/>
      <c r="D3" s="18"/>
      <c r="E3" s="16" t="s">
        <v>53</v>
      </c>
      <c r="F3" s="19"/>
      <c r="G3" s="20"/>
      <c r="H3" s="373"/>
    </row>
    <row r="4" spans="1:8" s="23" customFormat="1" ht="35.25" customHeight="1" thickBot="1">
      <c r="A4" s="375"/>
      <c r="B4" s="21" t="s">
        <v>0</v>
      </c>
      <c r="C4" s="22" t="s">
        <v>432</v>
      </c>
      <c r="D4" s="22" t="s">
        <v>430</v>
      </c>
      <c r="E4" s="21" t="s">
        <v>0</v>
      </c>
      <c r="F4" s="22" t="s">
        <v>432</v>
      </c>
      <c r="G4" s="22" t="s">
        <v>430</v>
      </c>
      <c r="H4" s="373"/>
    </row>
    <row r="5" spans="1:8" s="30" customFormat="1" ht="12" customHeight="1" thickBot="1">
      <c r="A5" s="24">
        <v>1</v>
      </c>
      <c r="B5" s="25">
        <v>2</v>
      </c>
      <c r="C5" s="26">
        <v>3</v>
      </c>
      <c r="D5" s="27">
        <v>4</v>
      </c>
      <c r="E5" s="25">
        <v>5</v>
      </c>
      <c r="F5" s="28">
        <v>6</v>
      </c>
      <c r="G5" s="29">
        <v>7</v>
      </c>
      <c r="H5" s="373"/>
    </row>
    <row r="6" spans="1:8" ht="12.75" customHeight="1">
      <c r="A6" s="31" t="s">
        <v>54</v>
      </c>
      <c r="B6" s="32" t="s">
        <v>55</v>
      </c>
      <c r="C6" s="33">
        <v>392313385</v>
      </c>
      <c r="D6" s="34">
        <v>392313385</v>
      </c>
      <c r="E6" s="32" t="s">
        <v>56</v>
      </c>
      <c r="F6" s="35">
        <v>152165696</v>
      </c>
      <c r="G6" s="36">
        <v>140792546</v>
      </c>
      <c r="H6" s="373"/>
    </row>
    <row r="7" spans="1:8" ht="21.75" customHeight="1">
      <c r="A7" s="37" t="s">
        <v>57</v>
      </c>
      <c r="B7" s="38" t="s">
        <v>58</v>
      </c>
      <c r="C7" s="39">
        <v>113523372</v>
      </c>
      <c r="D7" s="40">
        <v>98013968</v>
      </c>
      <c r="E7" s="38" t="s">
        <v>59</v>
      </c>
      <c r="F7" s="41">
        <v>24239803</v>
      </c>
      <c r="G7" s="42">
        <v>21452006</v>
      </c>
      <c r="H7" s="373"/>
    </row>
    <row r="8" spans="1:8" ht="12.75" customHeight="1">
      <c r="A8" s="37" t="s">
        <v>60</v>
      </c>
      <c r="B8" s="32" t="s">
        <v>61</v>
      </c>
      <c r="C8" s="33">
        <v>34763117</v>
      </c>
      <c r="D8" s="40">
        <v>38665242</v>
      </c>
      <c r="E8" s="38" t="s">
        <v>62</v>
      </c>
      <c r="F8" s="41">
        <v>111766577</v>
      </c>
      <c r="G8" s="42">
        <v>107083531</v>
      </c>
      <c r="H8" s="373"/>
    </row>
    <row r="9" spans="1:8" ht="12.75" customHeight="1">
      <c r="A9" s="37" t="s">
        <v>63</v>
      </c>
      <c r="B9" s="43" t="s">
        <v>64</v>
      </c>
      <c r="C9" s="44">
        <v>29129706</v>
      </c>
      <c r="D9" s="40">
        <v>27302994</v>
      </c>
      <c r="E9" s="38" t="s">
        <v>65</v>
      </c>
      <c r="F9" s="41">
        <v>35299020</v>
      </c>
      <c r="G9" s="42">
        <v>23240912</v>
      </c>
      <c r="H9" s="373"/>
    </row>
    <row r="10" spans="1:8" ht="22.5" customHeight="1">
      <c r="A10" s="37" t="s">
        <v>66</v>
      </c>
      <c r="B10" s="38"/>
      <c r="C10" s="39"/>
      <c r="D10" s="40"/>
      <c r="E10" s="38" t="s">
        <v>67</v>
      </c>
      <c r="F10" s="41">
        <v>276981926</v>
      </c>
      <c r="G10" s="42">
        <v>257875956</v>
      </c>
      <c r="H10" s="373"/>
    </row>
    <row r="11" spans="1:8" ht="12.75" customHeight="1">
      <c r="A11" s="37" t="s">
        <v>68</v>
      </c>
      <c r="B11" s="38"/>
      <c r="C11" s="41"/>
      <c r="D11" s="45"/>
      <c r="E11" s="38"/>
      <c r="F11" s="41"/>
      <c r="G11" s="42"/>
      <c r="H11" s="373"/>
    </row>
    <row r="12" spans="1:8" ht="12.75" customHeight="1">
      <c r="A12" s="37" t="s">
        <v>70</v>
      </c>
      <c r="B12" s="38"/>
      <c r="C12" s="46"/>
      <c r="D12" s="40"/>
      <c r="E12" s="38"/>
      <c r="F12" s="41"/>
      <c r="G12" s="42"/>
      <c r="H12" s="373"/>
    </row>
    <row r="13" spans="1:8" ht="12.75" customHeight="1">
      <c r="A13" s="37" t="s">
        <v>71</v>
      </c>
      <c r="B13" s="38"/>
      <c r="C13" s="46"/>
      <c r="D13" s="40"/>
      <c r="E13" s="38"/>
      <c r="F13" s="41"/>
      <c r="G13" s="42"/>
      <c r="H13" s="373"/>
    </row>
    <row r="14" spans="1:8" ht="12.75" customHeight="1">
      <c r="A14" s="37" t="s">
        <v>72</v>
      </c>
      <c r="B14" s="38"/>
      <c r="C14" s="41"/>
      <c r="D14" s="45"/>
      <c r="E14" s="38"/>
      <c r="F14" s="41"/>
      <c r="G14" s="42"/>
      <c r="H14" s="373"/>
    </row>
    <row r="15" spans="1:8" ht="12.75" customHeight="1">
      <c r="A15" s="37" t="s">
        <v>73</v>
      </c>
      <c r="B15" s="38"/>
      <c r="C15" s="46"/>
      <c r="D15" s="40"/>
      <c r="E15" s="38"/>
      <c r="F15" s="41"/>
      <c r="G15" s="42"/>
      <c r="H15" s="373"/>
    </row>
    <row r="16" spans="1:8" ht="12.75" customHeight="1">
      <c r="A16" s="37" t="s">
        <v>74</v>
      </c>
      <c r="B16" s="38"/>
      <c r="C16" s="46"/>
      <c r="D16" s="40"/>
      <c r="E16" s="38"/>
      <c r="F16" s="41"/>
      <c r="G16" s="42"/>
      <c r="H16" s="373"/>
    </row>
    <row r="17" spans="1:8" ht="12.75" customHeight="1" thickBot="1">
      <c r="A17" s="37" t="s">
        <v>75</v>
      </c>
      <c r="B17" s="47"/>
      <c r="C17" s="48"/>
      <c r="D17" s="49"/>
      <c r="E17" s="38"/>
      <c r="F17" s="50"/>
      <c r="G17" s="51"/>
      <c r="H17" s="373"/>
    </row>
    <row r="18" spans="1:8" ht="15.75" customHeight="1" thickBot="1">
      <c r="A18" s="52" t="s">
        <v>76</v>
      </c>
      <c r="B18" s="53" t="s">
        <v>77</v>
      </c>
      <c r="C18" s="54">
        <f>SUM(C6:C17)</f>
        <v>569729580</v>
      </c>
      <c r="D18" s="54">
        <f>SUM(D6:D17)</f>
        <v>556295589</v>
      </c>
      <c r="E18" s="55" t="s">
        <v>78</v>
      </c>
      <c r="F18" s="56">
        <f>SUM(F6:F17)</f>
        <v>600453022</v>
      </c>
      <c r="G18" s="56">
        <f>SUM(G6:G17)</f>
        <v>550444951</v>
      </c>
      <c r="H18" s="373"/>
    </row>
    <row r="19" spans="1:8" ht="12.75" customHeight="1">
      <c r="A19" s="57" t="s">
        <v>79</v>
      </c>
      <c r="B19" s="58" t="s">
        <v>80</v>
      </c>
      <c r="C19" s="59">
        <v>308895703</v>
      </c>
      <c r="D19" s="60">
        <v>310506871</v>
      </c>
      <c r="E19" s="61" t="s">
        <v>81</v>
      </c>
      <c r="F19" s="62"/>
      <c r="G19" s="63"/>
      <c r="H19" s="373"/>
    </row>
    <row r="20" spans="1:8" ht="12.75" customHeight="1">
      <c r="A20" s="64" t="s">
        <v>82</v>
      </c>
      <c r="B20" s="65" t="s">
        <v>83</v>
      </c>
      <c r="C20" s="66"/>
      <c r="D20" s="67"/>
      <c r="E20" s="61" t="s">
        <v>84</v>
      </c>
      <c r="F20" s="68"/>
      <c r="G20" s="69"/>
      <c r="H20" s="373"/>
    </row>
    <row r="21" spans="1:8" ht="12.75" customHeight="1">
      <c r="A21" s="70" t="s">
        <v>85</v>
      </c>
      <c r="B21" s="61" t="s">
        <v>86</v>
      </c>
      <c r="C21" s="71"/>
      <c r="D21" s="72"/>
      <c r="E21" s="61" t="s">
        <v>87</v>
      </c>
      <c r="F21" s="68"/>
      <c r="G21" s="69"/>
      <c r="H21" s="373"/>
    </row>
    <row r="22" spans="1:8" ht="12.75" customHeight="1">
      <c r="A22" s="70" t="s">
        <v>88</v>
      </c>
      <c r="B22" s="61" t="s">
        <v>89</v>
      </c>
      <c r="C22" s="71"/>
      <c r="D22" s="72"/>
      <c r="E22" s="61" t="s">
        <v>90</v>
      </c>
      <c r="F22" s="68"/>
      <c r="G22" s="69"/>
      <c r="H22" s="373"/>
    </row>
    <row r="23" spans="1:8" ht="17.25" customHeight="1">
      <c r="A23" s="70" t="s">
        <v>91</v>
      </c>
      <c r="B23" s="61" t="s">
        <v>92</v>
      </c>
      <c r="C23" s="73"/>
      <c r="D23" s="72">
        <v>13089325</v>
      </c>
      <c r="E23" s="74" t="s">
        <v>93</v>
      </c>
      <c r="F23" s="62"/>
      <c r="G23" s="69"/>
      <c r="H23" s="373"/>
    </row>
    <row r="24" spans="1:8" ht="20.25" customHeight="1">
      <c r="A24" s="70" t="s">
        <v>94</v>
      </c>
      <c r="B24" s="61" t="s">
        <v>95</v>
      </c>
      <c r="C24" s="71"/>
      <c r="D24" s="72"/>
      <c r="E24" s="61" t="s">
        <v>96</v>
      </c>
      <c r="F24" s="68"/>
      <c r="G24" s="69"/>
      <c r="H24" s="373"/>
    </row>
    <row r="25" spans="1:8" ht="18" customHeight="1">
      <c r="A25" s="75" t="s">
        <v>97</v>
      </c>
      <c r="B25" s="74" t="s">
        <v>98</v>
      </c>
      <c r="C25" s="76"/>
      <c r="D25" s="77"/>
      <c r="E25" s="32" t="s">
        <v>99</v>
      </c>
      <c r="F25" s="78"/>
      <c r="G25" s="63"/>
      <c r="H25" s="373"/>
    </row>
    <row r="26" spans="1:8" ht="12.75" customHeight="1">
      <c r="A26" s="70" t="s">
        <v>100</v>
      </c>
      <c r="B26" s="61" t="s">
        <v>101</v>
      </c>
      <c r="C26" s="71"/>
      <c r="D26" s="72"/>
      <c r="E26" s="38" t="s">
        <v>102</v>
      </c>
      <c r="F26" s="41"/>
      <c r="G26" s="69"/>
      <c r="H26" s="373"/>
    </row>
    <row r="27" spans="1:8" ht="24" customHeight="1">
      <c r="A27" s="31" t="s">
        <v>103</v>
      </c>
      <c r="B27" s="32" t="s">
        <v>434</v>
      </c>
      <c r="C27" s="79">
        <v>59265200</v>
      </c>
      <c r="D27" s="80">
        <v>55494185</v>
      </c>
      <c r="E27" s="32" t="s">
        <v>104</v>
      </c>
      <c r="F27" s="81">
        <v>13111177</v>
      </c>
      <c r="G27" s="82">
        <v>13111177</v>
      </c>
      <c r="H27" s="373"/>
    </row>
    <row r="28" spans="1:8" ht="12.75" customHeight="1">
      <c r="A28" s="83" t="s">
        <v>105</v>
      </c>
      <c r="B28" s="47"/>
      <c r="C28" s="48"/>
      <c r="D28" s="84"/>
      <c r="E28" s="47" t="s">
        <v>316</v>
      </c>
      <c r="F28" s="50">
        <v>59265200</v>
      </c>
      <c r="G28" s="85">
        <v>55494185</v>
      </c>
      <c r="H28" s="373"/>
    </row>
    <row r="29" spans="1:8" ht="12.75" customHeight="1" thickBot="1">
      <c r="A29" s="86" t="s">
        <v>106</v>
      </c>
      <c r="B29" s="87"/>
      <c r="C29" s="88"/>
      <c r="D29" s="89"/>
      <c r="E29" s="87"/>
      <c r="F29" s="90"/>
      <c r="G29" s="91"/>
      <c r="H29" s="373"/>
    </row>
    <row r="30" spans="1:8" ht="15.75" customHeight="1" thickBot="1">
      <c r="A30" s="52" t="s">
        <v>107</v>
      </c>
      <c r="B30" s="53" t="s">
        <v>108</v>
      </c>
      <c r="C30" s="54">
        <f>SUM(C19:C29)</f>
        <v>368160903</v>
      </c>
      <c r="D30" s="54">
        <f>SUM(D19:D29)</f>
        <v>379090381</v>
      </c>
      <c r="E30" s="53" t="s">
        <v>109</v>
      </c>
      <c r="F30" s="56">
        <f>SUM(F19:F29)</f>
        <v>72376377</v>
      </c>
      <c r="G30" s="56">
        <f>SUM(G19:G29)</f>
        <v>68605362</v>
      </c>
      <c r="H30" s="373"/>
    </row>
    <row r="31" spans="1:8" ht="18" customHeight="1" thickBot="1">
      <c r="A31" s="52" t="s">
        <v>110</v>
      </c>
      <c r="B31" s="92" t="s">
        <v>111</v>
      </c>
      <c r="C31" s="54">
        <f>+C18+C30</f>
        <v>937890483</v>
      </c>
      <c r="D31" s="54">
        <f>+D18+D30</f>
        <v>935385970</v>
      </c>
      <c r="E31" s="92" t="s">
        <v>112</v>
      </c>
      <c r="F31" s="56">
        <f>+F18+F30</f>
        <v>672829399</v>
      </c>
      <c r="G31" s="56">
        <f>+G18+G30</f>
        <v>619050313</v>
      </c>
      <c r="H31" s="373"/>
    </row>
    <row r="34" spans="2:3" ht="15.75">
      <c r="B34" s="93"/>
      <c r="C34" s="93"/>
    </row>
  </sheetData>
  <sheetProtection/>
  <mergeCells count="2">
    <mergeCell ref="H1:H31"/>
    <mergeCell ref="A3:A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5.875" style="11" customWidth="1"/>
    <col min="2" max="2" width="35.375" style="14" customWidth="1"/>
    <col min="3" max="3" width="12.875" style="14" customWidth="1"/>
    <col min="4" max="4" width="9.75390625" style="11" customWidth="1"/>
    <col min="5" max="5" width="41.375" style="11" customWidth="1"/>
    <col min="6" max="7" width="9.75390625" style="11" customWidth="1"/>
    <col min="8" max="16384" width="9.125" style="11" customWidth="1"/>
  </cols>
  <sheetData>
    <row r="1" spans="2:8" ht="39.75" customHeight="1">
      <c r="B1" s="376" t="s">
        <v>435</v>
      </c>
      <c r="C1" s="376"/>
      <c r="D1" s="376"/>
      <c r="E1" s="376"/>
      <c r="F1" s="376"/>
      <c r="G1" s="13"/>
      <c r="H1" s="373" t="s">
        <v>114</v>
      </c>
    </row>
    <row r="2" spans="7:8" ht="14.25" thickBot="1">
      <c r="G2" s="15"/>
      <c r="H2" s="373"/>
    </row>
    <row r="3" spans="1:8" ht="24" customHeight="1" thickBot="1">
      <c r="A3" s="365" t="s">
        <v>51</v>
      </c>
      <c r="B3" s="21" t="s">
        <v>52</v>
      </c>
      <c r="C3" s="17"/>
      <c r="D3" s="18"/>
      <c r="E3" s="16" t="s">
        <v>53</v>
      </c>
      <c r="F3" s="19"/>
      <c r="G3" s="20"/>
      <c r="H3" s="373"/>
    </row>
    <row r="4" spans="1:8" s="23" customFormat="1" ht="35.25" customHeight="1" thickBot="1">
      <c r="A4" s="366"/>
      <c r="B4" s="21" t="s">
        <v>0</v>
      </c>
      <c r="C4" s="22" t="s">
        <v>432</v>
      </c>
      <c r="D4" s="22" t="s">
        <v>430</v>
      </c>
      <c r="E4" s="21" t="s">
        <v>0</v>
      </c>
      <c r="F4" s="94" t="s">
        <v>432</v>
      </c>
      <c r="G4" s="94" t="s">
        <v>430</v>
      </c>
      <c r="H4" s="373"/>
    </row>
    <row r="5" spans="1:8" s="23" customFormat="1" ht="12" customHeight="1" thickBot="1">
      <c r="A5" s="24">
        <v>1</v>
      </c>
      <c r="B5" s="25">
        <v>2</v>
      </c>
      <c r="C5" s="27">
        <v>3</v>
      </c>
      <c r="D5" s="27">
        <v>3</v>
      </c>
      <c r="E5" s="25">
        <v>4</v>
      </c>
      <c r="F5" s="29">
        <v>5</v>
      </c>
      <c r="G5" s="29">
        <v>5</v>
      </c>
      <c r="H5" s="373"/>
    </row>
    <row r="6" spans="1:8" ht="12.75" customHeight="1">
      <c r="A6" s="31" t="s">
        <v>54</v>
      </c>
      <c r="B6" s="95" t="s">
        <v>115</v>
      </c>
      <c r="C6" s="34"/>
      <c r="D6" s="34"/>
      <c r="E6" s="32" t="s">
        <v>116</v>
      </c>
      <c r="F6" s="36">
        <v>265547906</v>
      </c>
      <c r="G6" s="36">
        <v>189391153</v>
      </c>
      <c r="H6" s="373"/>
    </row>
    <row r="7" spans="1:8" ht="12.75" customHeight="1">
      <c r="A7" s="37" t="s">
        <v>57</v>
      </c>
      <c r="B7" s="96" t="s">
        <v>117</v>
      </c>
      <c r="C7" s="40"/>
      <c r="D7" s="40"/>
      <c r="E7" s="38" t="s">
        <v>118</v>
      </c>
      <c r="F7" s="42">
        <v>326831992</v>
      </c>
      <c r="G7" s="42">
        <v>30708600</v>
      </c>
      <c r="H7" s="373"/>
    </row>
    <row r="8" spans="1:8" ht="12.75" customHeight="1">
      <c r="A8" s="37" t="s">
        <v>60</v>
      </c>
      <c r="B8" s="96" t="s">
        <v>119</v>
      </c>
      <c r="C8" s="40"/>
      <c r="D8" s="40"/>
      <c r="E8" s="38" t="s">
        <v>120</v>
      </c>
      <c r="F8" s="42"/>
      <c r="G8" s="42"/>
      <c r="H8" s="373"/>
    </row>
    <row r="9" spans="1:8" ht="15" customHeight="1">
      <c r="A9" s="37" t="s">
        <v>63</v>
      </c>
      <c r="B9" s="96" t="s">
        <v>121</v>
      </c>
      <c r="C9" s="40"/>
      <c r="D9" s="40"/>
      <c r="E9" s="38" t="s">
        <v>122</v>
      </c>
      <c r="F9" s="42"/>
      <c r="G9" s="42"/>
      <c r="H9" s="373"/>
    </row>
    <row r="10" spans="1:8" ht="21.75" customHeight="1">
      <c r="A10" s="37" t="s">
        <v>66</v>
      </c>
      <c r="B10" s="96" t="s">
        <v>123</v>
      </c>
      <c r="C10" s="40"/>
      <c r="D10" s="40"/>
      <c r="E10" s="38" t="s">
        <v>124</v>
      </c>
      <c r="F10" s="42"/>
      <c r="G10" s="42"/>
      <c r="H10" s="373"/>
    </row>
    <row r="11" spans="1:8" ht="23.25" customHeight="1">
      <c r="A11" s="37" t="s">
        <v>68</v>
      </c>
      <c r="B11" s="96" t="s">
        <v>125</v>
      </c>
      <c r="C11" s="45"/>
      <c r="D11" s="45"/>
      <c r="E11" s="38" t="s">
        <v>126</v>
      </c>
      <c r="F11" s="42"/>
      <c r="G11" s="42"/>
      <c r="H11" s="373"/>
    </row>
    <row r="12" spans="1:8" ht="25.5" customHeight="1">
      <c r="A12" s="37" t="s">
        <v>70</v>
      </c>
      <c r="B12" s="96" t="s">
        <v>365</v>
      </c>
      <c r="C12" s="40"/>
      <c r="D12" s="40"/>
      <c r="E12" s="38" t="s">
        <v>127</v>
      </c>
      <c r="F12" s="42"/>
      <c r="G12" s="42"/>
      <c r="H12" s="373"/>
    </row>
    <row r="13" spans="1:8" ht="24" customHeight="1">
      <c r="A13" s="37" t="s">
        <v>71</v>
      </c>
      <c r="B13" s="96" t="s">
        <v>364</v>
      </c>
      <c r="C13" s="40">
        <v>327318814</v>
      </c>
      <c r="D13" s="40">
        <v>213818827</v>
      </c>
      <c r="E13" s="61" t="s">
        <v>69</v>
      </c>
      <c r="F13" s="42"/>
      <c r="G13" s="42"/>
      <c r="H13" s="373"/>
    </row>
    <row r="14" spans="1:8" ht="12.75" customHeight="1">
      <c r="A14" s="37" t="s">
        <v>72</v>
      </c>
      <c r="B14" s="96"/>
      <c r="C14" s="45"/>
      <c r="D14" s="45"/>
      <c r="E14" s="38"/>
      <c r="F14" s="42"/>
      <c r="G14" s="42"/>
      <c r="H14" s="373"/>
    </row>
    <row r="15" spans="1:8" ht="12.75" customHeight="1" thickBot="1">
      <c r="A15" s="37" t="s">
        <v>73</v>
      </c>
      <c r="B15" s="96"/>
      <c r="C15" s="42"/>
      <c r="D15" s="42"/>
      <c r="E15" s="38"/>
      <c r="F15" s="42"/>
      <c r="G15" s="42"/>
      <c r="H15" s="373"/>
    </row>
    <row r="16" spans="1:8" ht="15.75" customHeight="1" thickBot="1">
      <c r="A16" s="52" t="s">
        <v>74</v>
      </c>
      <c r="B16" s="97" t="s">
        <v>77</v>
      </c>
      <c r="C16" s="54">
        <f>SUM(C6:C15)</f>
        <v>327318814</v>
      </c>
      <c r="D16" s="54">
        <f>SUM(D6:D15)</f>
        <v>213818827</v>
      </c>
      <c r="E16" s="53" t="s">
        <v>78</v>
      </c>
      <c r="F16" s="56">
        <f>SUM(F6:F15)</f>
        <v>592379898</v>
      </c>
      <c r="G16" s="56">
        <f>SUM(G6:G15)</f>
        <v>220099753</v>
      </c>
      <c r="H16" s="373"/>
    </row>
    <row r="17" spans="1:8" ht="12.75" customHeight="1">
      <c r="A17" s="98" t="s">
        <v>75</v>
      </c>
      <c r="B17" s="99" t="s">
        <v>128</v>
      </c>
      <c r="C17" s="100">
        <v>0</v>
      </c>
      <c r="D17" s="100">
        <v>0</v>
      </c>
      <c r="E17" s="61" t="s">
        <v>81</v>
      </c>
      <c r="F17" s="82"/>
      <c r="G17" s="82"/>
      <c r="H17" s="373"/>
    </row>
    <row r="18" spans="1:8" ht="12.75" customHeight="1">
      <c r="A18" s="37" t="s">
        <v>76</v>
      </c>
      <c r="B18" s="101" t="s">
        <v>86</v>
      </c>
      <c r="C18" s="72"/>
      <c r="D18" s="72"/>
      <c r="E18" s="61" t="s">
        <v>129</v>
      </c>
      <c r="F18" s="69"/>
      <c r="G18" s="69"/>
      <c r="H18" s="373"/>
    </row>
    <row r="19" spans="1:8" ht="12.75" customHeight="1">
      <c r="A19" s="37" t="s">
        <v>79</v>
      </c>
      <c r="B19" s="101" t="s">
        <v>130</v>
      </c>
      <c r="C19" s="72"/>
      <c r="D19" s="72"/>
      <c r="E19" s="61" t="s">
        <v>131</v>
      </c>
      <c r="F19" s="69"/>
      <c r="G19" s="69"/>
      <c r="H19" s="373"/>
    </row>
    <row r="20" spans="1:8" ht="12.75" customHeight="1">
      <c r="A20" s="37" t="s">
        <v>82</v>
      </c>
      <c r="B20" s="101" t="s">
        <v>132</v>
      </c>
      <c r="C20" s="72"/>
      <c r="D20" s="72"/>
      <c r="E20" s="61" t="s">
        <v>90</v>
      </c>
      <c r="F20" s="69"/>
      <c r="G20" s="69"/>
      <c r="H20" s="373"/>
    </row>
    <row r="21" spans="1:8" ht="12.75" customHeight="1">
      <c r="A21" s="37" t="s">
        <v>85</v>
      </c>
      <c r="B21" s="101" t="s">
        <v>133</v>
      </c>
      <c r="C21" s="72"/>
      <c r="D21" s="72"/>
      <c r="E21" s="74" t="s">
        <v>93</v>
      </c>
      <c r="F21" s="69"/>
      <c r="G21" s="69"/>
      <c r="H21" s="373"/>
    </row>
    <row r="22" spans="1:8" ht="12.75" customHeight="1">
      <c r="A22" s="37" t="s">
        <v>88</v>
      </c>
      <c r="B22" s="102" t="s">
        <v>134</v>
      </c>
      <c r="C22" s="72"/>
      <c r="D22" s="72"/>
      <c r="E22" s="61" t="s">
        <v>135</v>
      </c>
      <c r="F22" s="69"/>
      <c r="G22" s="69"/>
      <c r="H22" s="373"/>
    </row>
    <row r="23" spans="1:8" ht="12.75" customHeight="1">
      <c r="A23" s="37" t="s">
        <v>91</v>
      </c>
      <c r="B23" s="101" t="s">
        <v>98</v>
      </c>
      <c r="C23" s="72"/>
      <c r="D23" s="72"/>
      <c r="E23" s="32" t="s">
        <v>102</v>
      </c>
      <c r="F23" s="69"/>
      <c r="G23" s="69"/>
      <c r="H23" s="373"/>
    </row>
    <row r="24" spans="1:8" ht="12.75" customHeight="1">
      <c r="A24" s="37" t="s">
        <v>94</v>
      </c>
      <c r="B24" s="95" t="s">
        <v>136</v>
      </c>
      <c r="C24" s="72"/>
      <c r="D24" s="72"/>
      <c r="E24" s="38" t="s">
        <v>137</v>
      </c>
      <c r="F24" s="69"/>
      <c r="G24" s="69"/>
      <c r="H24" s="373"/>
    </row>
    <row r="25" spans="1:8" ht="12.75" customHeight="1">
      <c r="A25" s="37" t="s">
        <v>97</v>
      </c>
      <c r="B25" s="103"/>
      <c r="C25" s="72"/>
      <c r="D25" s="72"/>
      <c r="E25" s="32"/>
      <c r="F25" s="69"/>
      <c r="G25" s="69"/>
      <c r="H25" s="373"/>
    </row>
    <row r="26" spans="1:8" ht="12.75" customHeight="1" thickBot="1">
      <c r="A26" s="83" t="s">
        <v>100</v>
      </c>
      <c r="B26" s="104"/>
      <c r="C26" s="84"/>
      <c r="D26" s="84"/>
      <c r="E26" s="47"/>
      <c r="F26" s="85"/>
      <c r="G26" s="85"/>
      <c r="H26" s="373"/>
    </row>
    <row r="27" spans="1:8" ht="15.75" customHeight="1" thickBot="1">
      <c r="A27" s="52" t="s">
        <v>103</v>
      </c>
      <c r="B27" s="97" t="s">
        <v>138</v>
      </c>
      <c r="C27" s="54">
        <f>SUM(C18:C26)</f>
        <v>0</v>
      </c>
      <c r="D27" s="54">
        <f>SUM(D18:D26)</f>
        <v>0</v>
      </c>
      <c r="E27" s="53" t="s">
        <v>139</v>
      </c>
      <c r="F27" s="105">
        <f>SUM(F17:F26)</f>
        <v>0</v>
      </c>
      <c r="G27" s="105">
        <f>SUM(G17:G26)</f>
        <v>0</v>
      </c>
      <c r="H27" s="373"/>
    </row>
    <row r="28" spans="1:8" ht="18" customHeight="1" thickBot="1">
      <c r="A28" s="52" t="s">
        <v>105</v>
      </c>
      <c r="B28" s="106" t="s">
        <v>140</v>
      </c>
      <c r="C28" s="107">
        <f>+C16+C17+C27</f>
        <v>327318814</v>
      </c>
      <c r="D28" s="107">
        <f>+D16+D17+D27</f>
        <v>213818827</v>
      </c>
      <c r="E28" s="92" t="s">
        <v>141</v>
      </c>
      <c r="F28" s="108">
        <f>+F16+F27</f>
        <v>592379898</v>
      </c>
      <c r="G28" s="108">
        <f>+G16+G27</f>
        <v>220099753</v>
      </c>
      <c r="H28" s="373"/>
    </row>
    <row r="29" spans="1:8" ht="18" customHeight="1" thickBot="1">
      <c r="A29" s="52" t="s">
        <v>106</v>
      </c>
      <c r="B29" s="109"/>
      <c r="C29" s="110"/>
      <c r="D29" s="110"/>
      <c r="E29" s="111"/>
      <c r="F29" s="112"/>
      <c r="G29" s="112"/>
      <c r="H29" s="373"/>
    </row>
    <row r="30" ht="12.75">
      <c r="H30" s="113"/>
    </row>
    <row r="31" ht="12.75">
      <c r="H31" s="113"/>
    </row>
    <row r="32" spans="2:8" ht="15.75">
      <c r="B32" s="93"/>
      <c r="C32" s="93"/>
      <c r="H32" s="113"/>
    </row>
  </sheetData>
  <sheetProtection/>
  <mergeCells count="3">
    <mergeCell ref="B1:F1"/>
    <mergeCell ref="H1:H29"/>
    <mergeCell ref="A3:A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0" workbookViewId="0" topLeftCell="A35">
      <selection activeCell="Q61" sqref="Q61"/>
    </sheetView>
  </sheetViews>
  <sheetFormatPr defaultColWidth="9.00390625" defaultRowHeight="12.75"/>
  <cols>
    <col min="1" max="1" width="43.125" style="116" customWidth="1"/>
    <col min="2" max="2" width="9.125" style="115" customWidth="1"/>
    <col min="3" max="3" width="9.875" style="115" bestFit="1" customWidth="1"/>
    <col min="4" max="13" width="9.125" style="115" customWidth="1"/>
    <col min="14" max="14" width="11.125" style="115" customWidth="1"/>
    <col min="15" max="15" width="9.125" style="114" customWidth="1"/>
    <col min="16" max="16" width="9.125" style="115" customWidth="1"/>
    <col min="17" max="17" width="15.00390625" style="115" customWidth="1"/>
    <col min="18" max="16384" width="9.125" style="115" customWidth="1"/>
  </cols>
  <sheetData>
    <row r="1" spans="1:14" ht="12.75">
      <c r="A1" s="367" t="s">
        <v>456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</row>
    <row r="2" ht="12.75">
      <c r="M2" s="117" t="s">
        <v>142</v>
      </c>
    </row>
    <row r="3" ht="13.5" thickBot="1"/>
    <row r="4" spans="1:14" ht="25.5" customHeight="1">
      <c r="A4" s="118" t="s">
        <v>143</v>
      </c>
      <c r="B4" s="119" t="s">
        <v>144</v>
      </c>
      <c r="C4" s="119" t="s">
        <v>145</v>
      </c>
      <c r="D4" s="119" t="s">
        <v>146</v>
      </c>
      <c r="E4" s="119" t="s">
        <v>147</v>
      </c>
      <c r="F4" s="119" t="s">
        <v>148</v>
      </c>
      <c r="G4" s="119" t="s">
        <v>149</v>
      </c>
      <c r="H4" s="119" t="s">
        <v>150</v>
      </c>
      <c r="I4" s="119" t="s">
        <v>151</v>
      </c>
      <c r="J4" s="119" t="s">
        <v>152</v>
      </c>
      <c r="K4" s="119" t="s">
        <v>153</v>
      </c>
      <c r="L4" s="119" t="s">
        <v>154</v>
      </c>
      <c r="M4" s="119" t="s">
        <v>155</v>
      </c>
      <c r="N4" s="120" t="s">
        <v>156</v>
      </c>
    </row>
    <row r="5" spans="1:14" ht="18" customHeight="1">
      <c r="A5" s="121" t="s">
        <v>157</v>
      </c>
      <c r="B5" s="122">
        <v>308901</v>
      </c>
      <c r="C5" s="122">
        <f>+B58</f>
        <v>316911</v>
      </c>
      <c r="D5" s="122">
        <f aca="true" t="shared" si="0" ref="D5:M5">+C58</f>
        <v>317234</v>
      </c>
      <c r="E5" s="122">
        <f t="shared" si="0"/>
        <v>334425</v>
      </c>
      <c r="F5" s="122">
        <f t="shared" si="0"/>
        <v>378736</v>
      </c>
      <c r="G5" s="122">
        <f t="shared" si="0"/>
        <v>502313</v>
      </c>
      <c r="H5" s="122">
        <f t="shared" si="0"/>
        <v>483179</v>
      </c>
      <c r="I5" s="122">
        <f t="shared" si="0"/>
        <v>483821</v>
      </c>
      <c r="J5" s="122">
        <f t="shared" si="0"/>
        <v>474691</v>
      </c>
      <c r="K5" s="122">
        <f t="shared" si="0"/>
        <v>396912</v>
      </c>
      <c r="L5" s="122">
        <f t="shared" si="0"/>
        <v>349463</v>
      </c>
      <c r="M5" s="122">
        <f t="shared" si="0"/>
        <v>313972</v>
      </c>
      <c r="N5" s="123"/>
    </row>
    <row r="6" spans="1:14" ht="12.75">
      <c r="A6" s="124" t="s">
        <v>158</v>
      </c>
      <c r="B6" s="125">
        <v>48492</v>
      </c>
      <c r="C6" s="125">
        <v>38286</v>
      </c>
      <c r="D6" s="125">
        <f>133630-B6-C6</f>
        <v>46852</v>
      </c>
      <c r="E6" s="125">
        <f>172364-D6-C6-B6</f>
        <v>38734</v>
      </c>
      <c r="F6" s="125">
        <f>209285-E6-D6-C6-B6</f>
        <v>36921</v>
      </c>
      <c r="G6" s="125">
        <f>243597-F6-E6-D6-C6-B6</f>
        <v>34312</v>
      </c>
      <c r="H6" s="125">
        <v>40533</v>
      </c>
      <c r="I6" s="125">
        <v>38362</v>
      </c>
      <c r="J6" s="125">
        <v>47163</v>
      </c>
      <c r="K6" s="125">
        <v>39649</v>
      </c>
      <c r="L6" s="125">
        <v>38997</v>
      </c>
      <c r="M6" s="125">
        <v>40723</v>
      </c>
      <c r="N6" s="126">
        <f>SUM(B6:M6)</f>
        <v>489024</v>
      </c>
    </row>
    <row r="7" spans="1:14" ht="15" customHeight="1">
      <c r="A7" s="127" t="s">
        <v>159</v>
      </c>
      <c r="B7" s="125">
        <v>525</v>
      </c>
      <c r="C7" s="125">
        <v>1087</v>
      </c>
      <c r="D7" s="125">
        <f>13348-C7-B7</f>
        <v>11736</v>
      </c>
      <c r="E7" s="125">
        <f>13781-D7-C7-B7</f>
        <v>433</v>
      </c>
      <c r="F7" s="125">
        <f>17064-E7-D7-C7-B7</f>
        <v>3283</v>
      </c>
      <c r="G7" s="125">
        <f>17640-F7-E7-D7-C7-B7</f>
        <v>576</v>
      </c>
      <c r="H7" s="125">
        <v>178</v>
      </c>
      <c r="I7" s="125">
        <v>1000</v>
      </c>
      <c r="J7" s="125">
        <v>13719</v>
      </c>
      <c r="K7" s="125">
        <v>256</v>
      </c>
      <c r="L7" s="125">
        <v>538</v>
      </c>
      <c r="M7" s="125">
        <v>5334</v>
      </c>
      <c r="N7" s="126">
        <f aca="true" t="shared" si="1" ref="N7:N55">SUM(B7:M7)</f>
        <v>38665</v>
      </c>
    </row>
    <row r="8" spans="1:14" ht="12.75">
      <c r="A8" s="128" t="s">
        <v>160</v>
      </c>
      <c r="B8" s="125">
        <v>808</v>
      </c>
      <c r="C8" s="125">
        <v>651</v>
      </c>
      <c r="D8" s="125">
        <f>2302-C8-B8</f>
        <v>843</v>
      </c>
      <c r="E8" s="125">
        <f>5070-D8-C8-B8</f>
        <v>2768</v>
      </c>
      <c r="F8" s="125">
        <f>5971-E8-D8-C8-B8</f>
        <v>901</v>
      </c>
      <c r="G8" s="125">
        <f>6930-F8-E8-D8-C8-B8</f>
        <v>959</v>
      </c>
      <c r="H8" s="125">
        <v>902</v>
      </c>
      <c r="I8" s="125">
        <v>738</v>
      </c>
      <c r="J8" s="125">
        <v>858</v>
      </c>
      <c r="K8" s="125">
        <v>596</v>
      </c>
      <c r="L8" s="125">
        <v>4247</v>
      </c>
      <c r="M8" s="125">
        <v>12911</v>
      </c>
      <c r="N8" s="126">
        <f t="shared" si="1"/>
        <v>27182</v>
      </c>
    </row>
    <row r="9" spans="1:14" ht="15" customHeight="1">
      <c r="A9" s="128" t="s">
        <v>161</v>
      </c>
      <c r="B9" s="125"/>
      <c r="C9" s="125"/>
      <c r="D9" s="125">
        <v>53</v>
      </c>
      <c r="E9" s="125"/>
      <c r="F9" s="125"/>
      <c r="G9" s="125"/>
      <c r="H9" s="125"/>
      <c r="I9" s="125"/>
      <c r="J9" s="125"/>
      <c r="K9" s="125"/>
      <c r="L9" s="125"/>
      <c r="M9" s="125"/>
      <c r="N9" s="126">
        <f t="shared" si="1"/>
        <v>53</v>
      </c>
    </row>
    <row r="10" spans="1:15" s="130" customFormat="1" ht="10.5" customHeight="1">
      <c r="A10" s="128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6">
        <f t="shared" si="1"/>
        <v>0</v>
      </c>
      <c r="O10" s="114"/>
    </row>
    <row r="11" spans="1:15" s="130" customFormat="1" ht="24.75" customHeight="1">
      <c r="A11" s="131" t="s">
        <v>162</v>
      </c>
      <c r="B11" s="129">
        <f aca="true" t="shared" si="2" ref="B11:M11">SUM(B6:B10)</f>
        <v>49825</v>
      </c>
      <c r="C11" s="129">
        <f t="shared" si="2"/>
        <v>40024</v>
      </c>
      <c r="D11" s="129">
        <f t="shared" si="2"/>
        <v>59484</v>
      </c>
      <c r="E11" s="129">
        <f t="shared" si="2"/>
        <v>41935</v>
      </c>
      <c r="F11" s="129">
        <f t="shared" si="2"/>
        <v>41105</v>
      </c>
      <c r="G11" s="129">
        <f t="shared" si="2"/>
        <v>35847</v>
      </c>
      <c r="H11" s="129">
        <f t="shared" si="2"/>
        <v>41613</v>
      </c>
      <c r="I11" s="129">
        <f t="shared" si="2"/>
        <v>40100</v>
      </c>
      <c r="J11" s="129">
        <f t="shared" si="2"/>
        <v>61740</v>
      </c>
      <c r="K11" s="129">
        <f t="shared" si="2"/>
        <v>40501</v>
      </c>
      <c r="L11" s="129">
        <f t="shared" si="2"/>
        <v>43782</v>
      </c>
      <c r="M11" s="129">
        <f t="shared" si="2"/>
        <v>58968</v>
      </c>
      <c r="N11" s="126">
        <f t="shared" si="1"/>
        <v>554924</v>
      </c>
      <c r="O11" s="114"/>
    </row>
    <row r="12" spans="1:15" s="130" customFormat="1" ht="14.25" customHeight="1">
      <c r="A12" s="128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6">
        <f t="shared" si="1"/>
        <v>0</v>
      </c>
      <c r="O12" s="114"/>
    </row>
    <row r="13" spans="1:17" s="130" customFormat="1" ht="14.25" customHeight="1">
      <c r="A13" s="132" t="s">
        <v>384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6">
        <f t="shared" si="1"/>
        <v>0</v>
      </c>
      <c r="O13" s="114"/>
      <c r="Q13" s="133"/>
    </row>
    <row r="14" spans="1:17" s="130" customFormat="1" ht="13.5" customHeight="1">
      <c r="A14" s="128" t="s">
        <v>163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>
        <v>13089</v>
      </c>
      <c r="N14" s="126">
        <f t="shared" si="1"/>
        <v>13089</v>
      </c>
      <c r="O14" s="114"/>
      <c r="Q14" s="133"/>
    </row>
    <row r="15" spans="1:14" ht="21" customHeight="1">
      <c r="A15" s="124" t="s">
        <v>382</v>
      </c>
      <c r="B15" s="125"/>
      <c r="C15" s="125"/>
      <c r="D15" s="125"/>
      <c r="E15" s="125">
        <v>310477</v>
      </c>
      <c r="F15" s="125"/>
      <c r="G15" s="125"/>
      <c r="H15" s="125"/>
      <c r="I15" s="125"/>
      <c r="J15" s="125"/>
      <c r="K15" s="125"/>
      <c r="L15" s="125"/>
      <c r="M15" s="125"/>
      <c r="N15" s="126">
        <f t="shared" si="1"/>
        <v>310477</v>
      </c>
    </row>
    <row r="16" spans="1:14" ht="22.5" customHeight="1">
      <c r="A16" s="134" t="s">
        <v>385</v>
      </c>
      <c r="B16" s="135">
        <f>+B11+B13</f>
        <v>49825</v>
      </c>
      <c r="C16" s="135">
        <f aca="true" t="shared" si="3" ref="C16:L16">+C11+C13</f>
        <v>40024</v>
      </c>
      <c r="D16" s="135">
        <f>+D11+D13+D15</f>
        <v>59484</v>
      </c>
      <c r="E16" s="135">
        <f t="shared" si="3"/>
        <v>41935</v>
      </c>
      <c r="F16" s="135">
        <f t="shared" si="3"/>
        <v>41105</v>
      </c>
      <c r="G16" s="135">
        <f t="shared" si="3"/>
        <v>35847</v>
      </c>
      <c r="H16" s="135">
        <f t="shared" si="3"/>
        <v>41613</v>
      </c>
      <c r="I16" s="135">
        <f t="shared" si="3"/>
        <v>40100</v>
      </c>
      <c r="J16" s="135">
        <f t="shared" si="3"/>
        <v>61740</v>
      </c>
      <c r="K16" s="135">
        <f t="shared" si="3"/>
        <v>40501</v>
      </c>
      <c r="L16" s="135">
        <f t="shared" si="3"/>
        <v>43782</v>
      </c>
      <c r="M16" s="135">
        <f>+M11+M13+M14</f>
        <v>72057</v>
      </c>
      <c r="N16" s="126">
        <f t="shared" si="1"/>
        <v>568013</v>
      </c>
    </row>
    <row r="17" spans="1:14" ht="10.5" customHeight="1">
      <c r="A17" s="136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6">
        <f t="shared" si="1"/>
        <v>0</v>
      </c>
    </row>
    <row r="18" spans="1:14" ht="20.25" customHeight="1">
      <c r="A18" s="127" t="s">
        <v>165</v>
      </c>
      <c r="B18" s="125">
        <v>20161</v>
      </c>
      <c r="C18" s="125"/>
      <c r="D18" s="125">
        <f>25745-B18-C18</f>
        <v>5584</v>
      </c>
      <c r="E18" s="125">
        <f>70942-D18-B18</f>
        <v>45197</v>
      </c>
      <c r="F18" s="125">
        <f>205812-E18-D18-B18</f>
        <v>134870</v>
      </c>
      <c r="G18" s="125">
        <v>0</v>
      </c>
      <c r="H18" s="125"/>
      <c r="I18" s="125">
        <v>0</v>
      </c>
      <c r="J18" s="125">
        <v>1735</v>
      </c>
      <c r="K18" s="125">
        <v>4529</v>
      </c>
      <c r="L18" s="125"/>
      <c r="M18" s="125"/>
      <c r="N18" s="126">
        <f t="shared" si="1"/>
        <v>212076</v>
      </c>
    </row>
    <row r="19" spans="1:14" ht="14.25" customHeight="1">
      <c r="A19" s="127" t="s">
        <v>166</v>
      </c>
      <c r="B19" s="125"/>
      <c r="C19" s="125">
        <v>0</v>
      </c>
      <c r="D19" s="125"/>
      <c r="E19" s="125"/>
      <c r="F19" s="125"/>
      <c r="G19" s="125"/>
      <c r="H19" s="125">
        <v>1743</v>
      </c>
      <c r="I19" s="125"/>
      <c r="J19" s="125"/>
      <c r="K19" s="125"/>
      <c r="L19" s="125"/>
      <c r="M19" s="125"/>
      <c r="N19" s="126">
        <f t="shared" si="1"/>
        <v>1743</v>
      </c>
    </row>
    <row r="20" spans="1:14" ht="14.25" customHeight="1">
      <c r="A20" s="124" t="s">
        <v>167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6">
        <f t="shared" si="1"/>
        <v>0</v>
      </c>
    </row>
    <row r="21" spans="1:14" ht="24.75" customHeight="1">
      <c r="A21" s="131" t="s">
        <v>168</v>
      </c>
      <c r="B21" s="137">
        <f>+B18+B19+B20</f>
        <v>20161</v>
      </c>
      <c r="C21" s="137">
        <f>+C18+C19+C20</f>
        <v>0</v>
      </c>
      <c r="D21" s="137">
        <f>+D18+D19+D20</f>
        <v>5584</v>
      </c>
      <c r="E21" s="137">
        <f>+E18+E19+E20</f>
        <v>45197</v>
      </c>
      <c r="F21" s="137">
        <f>+F18+F19+F20</f>
        <v>134870</v>
      </c>
      <c r="G21" s="137">
        <f aca="true" t="shared" si="4" ref="G21:M21">+G18+G19+G20</f>
        <v>0</v>
      </c>
      <c r="H21" s="137">
        <f t="shared" si="4"/>
        <v>1743</v>
      </c>
      <c r="I21" s="137">
        <f t="shared" si="4"/>
        <v>0</v>
      </c>
      <c r="J21" s="137">
        <f t="shared" si="4"/>
        <v>1735</v>
      </c>
      <c r="K21" s="137">
        <f t="shared" si="4"/>
        <v>4529</v>
      </c>
      <c r="L21" s="137">
        <f t="shared" si="4"/>
        <v>0</v>
      </c>
      <c r="M21" s="137">
        <f t="shared" si="4"/>
        <v>0</v>
      </c>
      <c r="N21" s="126">
        <f t="shared" si="1"/>
        <v>213819</v>
      </c>
    </row>
    <row r="22" spans="1:14" ht="14.25" customHeight="1">
      <c r="A22" s="124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6">
        <f t="shared" si="1"/>
        <v>0</v>
      </c>
    </row>
    <row r="23" spans="1:14" ht="24.75" customHeight="1" hidden="1">
      <c r="A23" s="132" t="s">
        <v>169</v>
      </c>
      <c r="B23" s="129">
        <f>B25+B24</f>
        <v>0</v>
      </c>
      <c r="C23" s="129">
        <f aca="true" t="shared" si="5" ref="C23:M23">C25+C24</f>
        <v>0</v>
      </c>
      <c r="D23" s="129">
        <f t="shared" si="5"/>
        <v>0</v>
      </c>
      <c r="E23" s="129">
        <f t="shared" si="5"/>
        <v>0</v>
      </c>
      <c r="F23" s="129">
        <f t="shared" si="5"/>
        <v>0</v>
      </c>
      <c r="G23" s="129">
        <f t="shared" si="5"/>
        <v>0</v>
      </c>
      <c r="H23" s="129">
        <f t="shared" si="5"/>
        <v>0</v>
      </c>
      <c r="I23" s="129">
        <f t="shared" si="5"/>
        <v>0</v>
      </c>
      <c r="J23" s="129">
        <f t="shared" si="5"/>
        <v>0</v>
      </c>
      <c r="K23" s="129">
        <f t="shared" si="5"/>
        <v>0</v>
      </c>
      <c r="L23" s="129">
        <f t="shared" si="5"/>
        <v>0</v>
      </c>
      <c r="M23" s="129">
        <f t="shared" si="5"/>
        <v>0</v>
      </c>
      <c r="N23" s="126">
        <f t="shared" si="1"/>
        <v>0</v>
      </c>
    </row>
    <row r="24" spans="1:14" ht="22.5" customHeight="1" hidden="1">
      <c r="A24" s="138" t="s">
        <v>164</v>
      </c>
      <c r="B24" s="125"/>
      <c r="C24" s="125"/>
      <c r="D24" s="125">
        <v>0</v>
      </c>
      <c r="E24" s="125"/>
      <c r="F24" s="125"/>
      <c r="G24" s="125"/>
      <c r="H24" s="125">
        <v>0</v>
      </c>
      <c r="I24" s="125"/>
      <c r="J24" s="125"/>
      <c r="K24" s="125"/>
      <c r="L24" s="125"/>
      <c r="M24" s="125"/>
      <c r="N24" s="126">
        <f t="shared" si="1"/>
        <v>0</v>
      </c>
    </row>
    <row r="25" spans="1:14" ht="14.25" customHeight="1" hidden="1">
      <c r="A25" s="124" t="s">
        <v>170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26">
        <f t="shared" si="1"/>
        <v>0</v>
      </c>
    </row>
    <row r="26" spans="1:14" ht="17.25" customHeight="1">
      <c r="A26" s="134" t="s">
        <v>171</v>
      </c>
      <c r="B26" s="139">
        <f aca="true" t="shared" si="6" ref="B26:M26">B21+B23</f>
        <v>20161</v>
      </c>
      <c r="C26" s="139">
        <f t="shared" si="6"/>
        <v>0</v>
      </c>
      <c r="D26" s="139">
        <f t="shared" si="6"/>
        <v>5584</v>
      </c>
      <c r="E26" s="139">
        <f t="shared" si="6"/>
        <v>45197</v>
      </c>
      <c r="F26" s="139">
        <f t="shared" si="6"/>
        <v>134870</v>
      </c>
      <c r="G26" s="139">
        <f t="shared" si="6"/>
        <v>0</v>
      </c>
      <c r="H26" s="139">
        <f t="shared" si="6"/>
        <v>1743</v>
      </c>
      <c r="I26" s="139">
        <f t="shared" si="6"/>
        <v>0</v>
      </c>
      <c r="J26" s="139">
        <f t="shared" si="6"/>
        <v>1735</v>
      </c>
      <c r="K26" s="139">
        <f t="shared" si="6"/>
        <v>4529</v>
      </c>
      <c r="L26" s="139">
        <f t="shared" si="6"/>
        <v>0</v>
      </c>
      <c r="M26" s="139">
        <f t="shared" si="6"/>
        <v>0</v>
      </c>
      <c r="N26" s="126">
        <f t="shared" si="1"/>
        <v>213819</v>
      </c>
    </row>
    <row r="27" spans="1:14" ht="14.25" customHeight="1">
      <c r="A27" s="124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26">
        <f t="shared" si="1"/>
        <v>0</v>
      </c>
    </row>
    <row r="28" spans="1:15" s="320" customFormat="1" ht="16.5" customHeight="1">
      <c r="A28" s="316" t="s">
        <v>172</v>
      </c>
      <c r="B28" s="317">
        <f aca="true" t="shared" si="7" ref="B28:M28">+B11+B21</f>
        <v>69986</v>
      </c>
      <c r="C28" s="317">
        <f t="shared" si="7"/>
        <v>40024</v>
      </c>
      <c r="D28" s="317">
        <f t="shared" si="7"/>
        <v>65068</v>
      </c>
      <c r="E28" s="317">
        <f t="shared" si="7"/>
        <v>87132</v>
      </c>
      <c r="F28" s="317">
        <f t="shared" si="7"/>
        <v>175975</v>
      </c>
      <c r="G28" s="317">
        <f t="shared" si="7"/>
        <v>35847</v>
      </c>
      <c r="H28" s="317">
        <f t="shared" si="7"/>
        <v>43356</v>
      </c>
      <c r="I28" s="317">
        <f t="shared" si="7"/>
        <v>40100</v>
      </c>
      <c r="J28" s="317">
        <f t="shared" si="7"/>
        <v>63475</v>
      </c>
      <c r="K28" s="317">
        <f t="shared" si="7"/>
        <v>45030</v>
      </c>
      <c r="L28" s="317">
        <f t="shared" si="7"/>
        <v>43782</v>
      </c>
      <c r="M28" s="317">
        <f t="shared" si="7"/>
        <v>58968</v>
      </c>
      <c r="N28" s="318">
        <f t="shared" si="1"/>
        <v>768743</v>
      </c>
      <c r="O28" s="319"/>
    </row>
    <row r="29" spans="1:14" ht="14.25" customHeight="1">
      <c r="A29" s="140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26">
        <f t="shared" si="1"/>
        <v>0</v>
      </c>
    </row>
    <row r="30" spans="1:14" ht="14.25" customHeight="1">
      <c r="A30" s="142" t="s">
        <v>173</v>
      </c>
      <c r="B30" s="141">
        <f aca="true" t="shared" si="8" ref="B30:L30">+B13+B23</f>
        <v>0</v>
      </c>
      <c r="C30" s="141">
        <f t="shared" si="8"/>
        <v>0</v>
      </c>
      <c r="D30" s="141">
        <v>38266</v>
      </c>
      <c r="E30" s="141">
        <f>E15</f>
        <v>310477</v>
      </c>
      <c r="F30" s="141">
        <f t="shared" si="8"/>
        <v>0</v>
      </c>
      <c r="G30" s="141">
        <f t="shared" si="8"/>
        <v>0</v>
      </c>
      <c r="H30" s="141">
        <f t="shared" si="8"/>
        <v>0</v>
      </c>
      <c r="I30" s="141">
        <f t="shared" si="8"/>
        <v>0</v>
      </c>
      <c r="J30" s="141">
        <f t="shared" si="8"/>
        <v>0</v>
      </c>
      <c r="K30" s="141">
        <f t="shared" si="8"/>
        <v>0</v>
      </c>
      <c r="L30" s="141">
        <f t="shared" si="8"/>
        <v>0</v>
      </c>
      <c r="M30" s="141">
        <v>13111</v>
      </c>
      <c r="N30" s="126">
        <f>N14+N15</f>
        <v>323566</v>
      </c>
    </row>
    <row r="31" spans="1:14" ht="14.25" customHeight="1">
      <c r="A31" s="124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26">
        <f t="shared" si="1"/>
        <v>0</v>
      </c>
    </row>
    <row r="32" spans="1:17" ht="14.25" customHeight="1">
      <c r="A32" s="321" t="s">
        <v>174</v>
      </c>
      <c r="B32" s="322">
        <f aca="true" t="shared" si="9" ref="B32:M32">+B16+B26</f>
        <v>69986</v>
      </c>
      <c r="C32" s="322">
        <f t="shared" si="9"/>
        <v>40024</v>
      </c>
      <c r="D32" s="322">
        <f t="shared" si="9"/>
        <v>65068</v>
      </c>
      <c r="E32" s="322">
        <f>+E16+E26+E30</f>
        <v>397609</v>
      </c>
      <c r="F32" s="322">
        <f t="shared" si="9"/>
        <v>175975</v>
      </c>
      <c r="G32" s="322">
        <f t="shared" si="9"/>
        <v>35847</v>
      </c>
      <c r="H32" s="322">
        <f t="shared" si="9"/>
        <v>43356</v>
      </c>
      <c r="I32" s="322">
        <f t="shared" si="9"/>
        <v>40100</v>
      </c>
      <c r="J32" s="322">
        <f t="shared" si="9"/>
        <v>63475</v>
      </c>
      <c r="K32" s="322">
        <f t="shared" si="9"/>
        <v>45030</v>
      </c>
      <c r="L32" s="322">
        <f t="shared" si="9"/>
        <v>43782</v>
      </c>
      <c r="M32" s="322">
        <f t="shared" si="9"/>
        <v>72057</v>
      </c>
      <c r="N32" s="323">
        <f t="shared" si="1"/>
        <v>1092309</v>
      </c>
      <c r="Q32" s="114"/>
    </row>
    <row r="33" spans="1:14" ht="14.25" customHeight="1">
      <c r="A33" s="124" t="s">
        <v>175</v>
      </c>
      <c r="B33" s="144">
        <v>8715</v>
      </c>
      <c r="C33" s="144">
        <v>7882</v>
      </c>
      <c r="D33" s="144">
        <f>25145-C33-B33</f>
        <v>8548</v>
      </c>
      <c r="E33" s="144">
        <f>33224-D33-C33-B33</f>
        <v>8079</v>
      </c>
      <c r="F33" s="144">
        <f>41176-E33-D33-C33-B33</f>
        <v>7952</v>
      </c>
      <c r="G33" s="144">
        <v>8627</v>
      </c>
      <c r="H33" s="144">
        <v>8664</v>
      </c>
      <c r="I33" s="144">
        <v>9067</v>
      </c>
      <c r="J33" s="144">
        <v>7337</v>
      </c>
      <c r="K33" s="144">
        <v>7032</v>
      </c>
      <c r="L33" s="144">
        <v>7340</v>
      </c>
      <c r="M33" s="144">
        <v>10826</v>
      </c>
      <c r="N33" s="126">
        <f t="shared" si="1"/>
        <v>100069</v>
      </c>
    </row>
    <row r="34" spans="1:14" ht="27.75" customHeight="1">
      <c r="A34" s="136" t="s">
        <v>176</v>
      </c>
      <c r="B34" s="145">
        <v>1393</v>
      </c>
      <c r="C34" s="145">
        <v>994</v>
      </c>
      <c r="D34" s="145">
        <f>3503-C34-B34</f>
        <v>1116</v>
      </c>
      <c r="E34" s="145">
        <f>4607-D34-C34-B34</f>
        <v>1104</v>
      </c>
      <c r="F34" s="145">
        <f>5705-E34-D34-C34-B34</f>
        <v>1098</v>
      </c>
      <c r="G34" s="145">
        <v>1133</v>
      </c>
      <c r="H34" s="145">
        <v>1136</v>
      </c>
      <c r="I34" s="145">
        <v>1288</v>
      </c>
      <c r="J34" s="145">
        <v>1010</v>
      </c>
      <c r="K34" s="145">
        <v>930</v>
      </c>
      <c r="L34" s="145">
        <v>985</v>
      </c>
      <c r="M34" s="145">
        <v>1010</v>
      </c>
      <c r="N34" s="126">
        <f t="shared" si="1"/>
        <v>13197</v>
      </c>
    </row>
    <row r="35" spans="1:14" ht="14.25" customHeight="1">
      <c r="A35" s="124" t="s">
        <v>177</v>
      </c>
      <c r="B35" s="125">
        <v>4829</v>
      </c>
      <c r="C35" s="125">
        <v>2521</v>
      </c>
      <c r="D35" s="125">
        <f>13058-C35-B35</f>
        <v>5708</v>
      </c>
      <c r="E35" s="125">
        <f>20109-D35-C35-B35</f>
        <v>7051</v>
      </c>
      <c r="F35" s="125">
        <f>33554-E35-D35-C35-B35</f>
        <v>13445</v>
      </c>
      <c r="G35" s="125">
        <f>50119-F35-E35-D35-C35-B35</f>
        <v>16565</v>
      </c>
      <c r="H35" s="125">
        <v>6694</v>
      </c>
      <c r="I35" s="125">
        <v>12515</v>
      </c>
      <c r="J35" s="125">
        <v>8843</v>
      </c>
      <c r="K35" s="125">
        <v>4993</v>
      </c>
      <c r="L35" s="125">
        <v>6330</v>
      </c>
      <c r="M35" s="125">
        <v>9841</v>
      </c>
      <c r="N35" s="126">
        <f t="shared" si="1"/>
        <v>99335</v>
      </c>
    </row>
    <row r="36" spans="1:14" ht="14.25" customHeight="1">
      <c r="A36" s="124" t="s">
        <v>178</v>
      </c>
      <c r="B36" s="135">
        <v>2525</v>
      </c>
      <c r="C36" s="135">
        <f>6014-B36</f>
        <v>3489</v>
      </c>
      <c r="D36" s="135">
        <f>10763-C36-B36</f>
        <v>4749</v>
      </c>
      <c r="E36" s="135">
        <f>10813-D36-C36-B36</f>
        <v>50</v>
      </c>
      <c r="F36" s="135">
        <f>11429-E36-D36-C36-B36</f>
        <v>616</v>
      </c>
      <c r="G36" s="135">
        <f>11829-F36-E36-D36-C36-B36</f>
        <v>400</v>
      </c>
      <c r="H36" s="135">
        <v>383</v>
      </c>
      <c r="I36" s="135">
        <v>2148</v>
      </c>
      <c r="J36" s="135">
        <v>944</v>
      </c>
      <c r="K36" s="135">
        <v>800</v>
      </c>
      <c r="L36" s="135">
        <v>3602</v>
      </c>
      <c r="M36" s="135">
        <v>3535</v>
      </c>
      <c r="N36" s="126">
        <f t="shared" si="1"/>
        <v>23241</v>
      </c>
    </row>
    <row r="37" spans="1:16" s="130" customFormat="1" ht="14.25" customHeight="1">
      <c r="A37" s="124" t="s">
        <v>179</v>
      </c>
      <c r="B37" s="125">
        <v>17394</v>
      </c>
      <c r="C37" s="125">
        <f>38259-B37</f>
        <v>20865</v>
      </c>
      <c r="D37" s="125">
        <f>58418-C37-B37</f>
        <v>20159</v>
      </c>
      <c r="E37" s="125">
        <f>79068-D37-C37-B37</f>
        <v>20650</v>
      </c>
      <c r="F37" s="125">
        <f>101710-E37-D37-C37-B37</f>
        <v>22642</v>
      </c>
      <c r="G37" s="125">
        <f>123013-F37-E37-D37-C37-B37</f>
        <v>21303</v>
      </c>
      <c r="H37" s="125">
        <v>21367</v>
      </c>
      <c r="I37" s="125">
        <v>20094</v>
      </c>
      <c r="J37" s="125">
        <v>30029</v>
      </c>
      <c r="K37" s="125">
        <v>29005</v>
      </c>
      <c r="L37" s="125">
        <v>11319</v>
      </c>
      <c r="M37" s="125">
        <v>23049</v>
      </c>
      <c r="N37" s="126">
        <f t="shared" si="1"/>
        <v>257876</v>
      </c>
      <c r="O37" s="114"/>
      <c r="P37" s="146"/>
    </row>
    <row r="38" spans="1:16" s="130" customFormat="1" ht="14.25" customHeight="1">
      <c r="A38" s="147" t="s">
        <v>180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6">
        <f t="shared" si="1"/>
        <v>0</v>
      </c>
      <c r="O38" s="114"/>
      <c r="P38" s="146"/>
    </row>
    <row r="39" spans="1:16" s="130" customFormat="1" ht="14.25" customHeight="1">
      <c r="A39" s="128" t="s">
        <v>181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6">
        <f t="shared" si="1"/>
        <v>0</v>
      </c>
      <c r="O39" s="114"/>
      <c r="P39" s="146"/>
    </row>
    <row r="40" spans="1:16" s="130" customFormat="1" ht="14.25" customHeight="1">
      <c r="A40" s="148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6">
        <f t="shared" si="1"/>
        <v>0</v>
      </c>
      <c r="O40" s="114"/>
      <c r="P40" s="146"/>
    </row>
    <row r="41" spans="1:16" s="130" customFormat="1" ht="24" customHeight="1">
      <c r="A41" s="132" t="s">
        <v>182</v>
      </c>
      <c r="B41" s="137">
        <f>+B33+B34+B35+B36+B37</f>
        <v>34856</v>
      </c>
      <c r="C41" s="137">
        <f>+C33+C34+C35+C36+C37</f>
        <v>35751</v>
      </c>
      <c r="D41" s="137">
        <f>+D33+D34+D35+D36+D37</f>
        <v>40280</v>
      </c>
      <c r="E41" s="137">
        <f>+E33+E34+E35+E36+E37</f>
        <v>36934</v>
      </c>
      <c r="F41" s="137">
        <f>+F33+F34+F35+F36+F37</f>
        <v>45753</v>
      </c>
      <c r="G41" s="137">
        <f aca="true" t="shared" si="10" ref="G41:M41">+G33+G34+G35+G36+G37</f>
        <v>48028</v>
      </c>
      <c r="H41" s="137">
        <f t="shared" si="10"/>
        <v>38244</v>
      </c>
      <c r="I41" s="137">
        <f t="shared" si="10"/>
        <v>45112</v>
      </c>
      <c r="J41" s="137">
        <f t="shared" si="10"/>
        <v>48163</v>
      </c>
      <c r="K41" s="137">
        <f t="shared" si="10"/>
        <v>42760</v>
      </c>
      <c r="L41" s="137">
        <f t="shared" si="10"/>
        <v>29576</v>
      </c>
      <c r="M41" s="137">
        <f t="shared" si="10"/>
        <v>48261</v>
      </c>
      <c r="N41" s="126">
        <f t="shared" si="1"/>
        <v>493718</v>
      </c>
      <c r="O41" s="114"/>
      <c r="P41" s="146"/>
    </row>
    <row r="42" spans="1:18" s="130" customFormat="1" ht="12.75" customHeight="1">
      <c r="A42" s="132" t="s">
        <v>183</v>
      </c>
      <c r="B42" s="149">
        <v>17849</v>
      </c>
      <c r="C42" s="149">
        <f>21799-B42</f>
        <v>3950</v>
      </c>
      <c r="D42" s="149">
        <f>26347-C42-B42</f>
        <v>4548</v>
      </c>
      <c r="E42" s="149">
        <f>32234-D42-C42-B42</f>
        <v>5887</v>
      </c>
      <c r="F42" s="149">
        <f>36879-E42-D42-C42-B42</f>
        <v>4645</v>
      </c>
      <c r="G42" s="149">
        <f>43197-F42-E42-D42-C42-B42</f>
        <v>6318</v>
      </c>
      <c r="H42" s="149">
        <v>4030</v>
      </c>
      <c r="I42" s="149">
        <v>4118</v>
      </c>
      <c r="J42" s="149">
        <v>4085</v>
      </c>
      <c r="K42" s="149">
        <v>6887</v>
      </c>
      <c r="L42" s="149">
        <v>4619</v>
      </c>
      <c r="M42" s="149">
        <v>1669</v>
      </c>
      <c r="N42" s="126">
        <f t="shared" si="1"/>
        <v>68605</v>
      </c>
      <c r="O42" s="114"/>
      <c r="P42" s="150"/>
      <c r="Q42" s="133"/>
      <c r="R42" s="133"/>
    </row>
    <row r="43" spans="1:18" s="130" customFormat="1" ht="17.25" customHeight="1">
      <c r="A43" s="132" t="s">
        <v>184</v>
      </c>
      <c r="B43" s="149">
        <f aca="true" t="shared" si="11" ref="B43:M43">+B41+B42</f>
        <v>52705</v>
      </c>
      <c r="C43" s="149">
        <f t="shared" si="11"/>
        <v>39701</v>
      </c>
      <c r="D43" s="149">
        <f t="shared" si="11"/>
        <v>44828</v>
      </c>
      <c r="E43" s="149">
        <f t="shared" si="11"/>
        <v>42821</v>
      </c>
      <c r="F43" s="149">
        <f t="shared" si="11"/>
        <v>50398</v>
      </c>
      <c r="G43" s="149">
        <f t="shared" si="11"/>
        <v>54346</v>
      </c>
      <c r="H43" s="149">
        <f t="shared" si="11"/>
        <v>42274</v>
      </c>
      <c r="I43" s="149">
        <f t="shared" si="11"/>
        <v>49230</v>
      </c>
      <c r="J43" s="149">
        <f t="shared" si="11"/>
        <v>52248</v>
      </c>
      <c r="K43" s="149">
        <f t="shared" si="11"/>
        <v>49647</v>
      </c>
      <c r="L43" s="149">
        <f t="shared" si="11"/>
        <v>34195</v>
      </c>
      <c r="M43" s="149">
        <f t="shared" si="11"/>
        <v>49930</v>
      </c>
      <c r="N43" s="126">
        <f t="shared" si="1"/>
        <v>562323</v>
      </c>
      <c r="O43" s="114"/>
      <c r="P43" s="150"/>
      <c r="Q43" s="133"/>
      <c r="R43" s="133"/>
    </row>
    <row r="44" spans="1:18" s="130" customFormat="1" ht="14.25" customHeight="1">
      <c r="A44" s="128" t="s">
        <v>185</v>
      </c>
      <c r="B44" s="149">
        <v>9271</v>
      </c>
      <c r="C44" s="149">
        <v>0</v>
      </c>
      <c r="D44" s="149">
        <f>12320-B44</f>
        <v>3049</v>
      </c>
      <c r="E44" s="149">
        <f>12320-D44-B44</f>
        <v>0</v>
      </c>
      <c r="F44" s="149">
        <f>14320-D44-B44</f>
        <v>2000</v>
      </c>
      <c r="G44" s="149">
        <f>14955-F44-D44-B44</f>
        <v>635</v>
      </c>
      <c r="H44" s="149">
        <v>440</v>
      </c>
      <c r="I44" s="149">
        <v>0</v>
      </c>
      <c r="J44" s="149">
        <v>81957</v>
      </c>
      <c r="K44" s="149">
        <v>41461</v>
      </c>
      <c r="L44" s="149">
        <v>42030</v>
      </c>
      <c r="M44" s="149">
        <v>8548</v>
      </c>
      <c r="N44" s="126">
        <f t="shared" si="1"/>
        <v>189391</v>
      </c>
      <c r="O44" s="114"/>
      <c r="P44" s="150"/>
      <c r="Q44" s="133"/>
      <c r="R44" s="133"/>
    </row>
    <row r="45" spans="1:18" s="130" customFormat="1" ht="14.25" customHeight="1">
      <c r="A45" s="128" t="s">
        <v>186</v>
      </c>
      <c r="B45" s="149"/>
      <c r="C45" s="149"/>
      <c r="D45" s="149"/>
      <c r="E45" s="149"/>
      <c r="F45" s="149"/>
      <c r="G45" s="149"/>
      <c r="H45" s="149"/>
      <c r="I45" s="149"/>
      <c r="J45" s="149">
        <v>7049</v>
      </c>
      <c r="K45" s="149">
        <v>1371</v>
      </c>
      <c r="L45" s="149">
        <v>3048</v>
      </c>
      <c r="M45" s="149">
        <v>19241</v>
      </c>
      <c r="N45" s="126">
        <f t="shared" si="1"/>
        <v>30709</v>
      </c>
      <c r="O45" s="114"/>
      <c r="P45" s="150"/>
      <c r="Q45" s="133"/>
      <c r="R45" s="133"/>
    </row>
    <row r="46" spans="1:18" s="130" customFormat="1" ht="14.25" customHeight="1">
      <c r="A46" s="128" t="s">
        <v>187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26">
        <f t="shared" si="1"/>
        <v>0</v>
      </c>
      <c r="O46" s="114"/>
      <c r="P46" s="150"/>
      <c r="Q46" s="133"/>
      <c r="R46" s="133"/>
    </row>
    <row r="47" spans="1:18" s="130" customFormat="1" ht="22.5" customHeight="1">
      <c r="A47" s="132" t="s">
        <v>188</v>
      </c>
      <c r="B47" s="149">
        <f>+B44+B45+B46</f>
        <v>9271</v>
      </c>
      <c r="C47" s="149">
        <f>+C44+C45+C46</f>
        <v>0</v>
      </c>
      <c r="D47" s="149">
        <f>+D44+D45+D46</f>
        <v>3049</v>
      </c>
      <c r="E47" s="149">
        <f>+E44+E45+E46</f>
        <v>0</v>
      </c>
      <c r="F47" s="149">
        <f>+F44+F45+F46</f>
        <v>2000</v>
      </c>
      <c r="G47" s="149">
        <f aca="true" t="shared" si="12" ref="G47:M47">+G44+G45+G46</f>
        <v>635</v>
      </c>
      <c r="H47" s="149">
        <f t="shared" si="12"/>
        <v>440</v>
      </c>
      <c r="I47" s="149">
        <f t="shared" si="12"/>
        <v>0</v>
      </c>
      <c r="J47" s="149">
        <f t="shared" si="12"/>
        <v>89006</v>
      </c>
      <c r="K47" s="149">
        <f t="shared" si="12"/>
        <v>42832</v>
      </c>
      <c r="L47" s="149">
        <f t="shared" si="12"/>
        <v>45078</v>
      </c>
      <c r="M47" s="149">
        <f t="shared" si="12"/>
        <v>27789</v>
      </c>
      <c r="N47" s="126">
        <f t="shared" si="1"/>
        <v>220100</v>
      </c>
      <c r="O47" s="114"/>
      <c r="P47" s="150"/>
      <c r="Q47" s="133"/>
      <c r="R47" s="133"/>
    </row>
    <row r="48" spans="1:18" s="130" customFormat="1" ht="21" customHeight="1" hidden="1">
      <c r="A48" s="132" t="s">
        <v>189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26">
        <f t="shared" si="1"/>
        <v>0</v>
      </c>
      <c r="O48" s="114"/>
      <c r="P48" s="150"/>
      <c r="Q48" s="133"/>
      <c r="R48" s="133"/>
    </row>
    <row r="49" spans="1:18" s="130" customFormat="1" ht="14.25" customHeight="1" hidden="1">
      <c r="A49" s="132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26">
        <f t="shared" si="1"/>
        <v>0</v>
      </c>
      <c r="O49" s="114"/>
      <c r="P49" s="150"/>
      <c r="Q49" s="133"/>
      <c r="R49" s="133"/>
    </row>
    <row r="50" spans="1:18" s="130" customFormat="1" ht="14.25" customHeight="1" hidden="1">
      <c r="A50" s="128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26">
        <f t="shared" si="1"/>
        <v>0</v>
      </c>
      <c r="O50" s="114"/>
      <c r="P50" s="150"/>
      <c r="Q50" s="133"/>
      <c r="R50" s="133"/>
    </row>
    <row r="51" spans="1:18" s="130" customFormat="1" ht="20.25" customHeight="1">
      <c r="A51" s="132" t="s">
        <v>315</v>
      </c>
      <c r="B51" s="149">
        <f aca="true" t="shared" si="13" ref="B51:M51">+B47+B48</f>
        <v>9271</v>
      </c>
      <c r="C51" s="149">
        <f t="shared" si="13"/>
        <v>0</v>
      </c>
      <c r="D51" s="149">
        <f t="shared" si="13"/>
        <v>3049</v>
      </c>
      <c r="E51" s="149">
        <f t="shared" si="13"/>
        <v>0</v>
      </c>
      <c r="F51" s="149">
        <f t="shared" si="13"/>
        <v>2000</v>
      </c>
      <c r="G51" s="149">
        <f t="shared" si="13"/>
        <v>635</v>
      </c>
      <c r="H51" s="149">
        <f t="shared" si="13"/>
        <v>440</v>
      </c>
      <c r="I51" s="149">
        <f t="shared" si="13"/>
        <v>0</v>
      </c>
      <c r="J51" s="149">
        <f t="shared" si="13"/>
        <v>89006</v>
      </c>
      <c r="K51" s="149">
        <f t="shared" si="13"/>
        <v>42832</v>
      </c>
      <c r="L51" s="149">
        <f t="shared" si="13"/>
        <v>45078</v>
      </c>
      <c r="M51" s="149">
        <f t="shared" si="13"/>
        <v>27789</v>
      </c>
      <c r="N51" s="126">
        <f t="shared" si="1"/>
        <v>220100</v>
      </c>
      <c r="O51" s="114"/>
      <c r="P51" s="150"/>
      <c r="Q51" s="133"/>
      <c r="R51" s="133"/>
    </row>
    <row r="52" spans="1:18" s="130" customFormat="1" ht="14.25" customHeight="1">
      <c r="A52" s="148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26">
        <f t="shared" si="1"/>
        <v>0</v>
      </c>
      <c r="O52" s="114"/>
      <c r="P52" s="150"/>
      <c r="Q52" s="133"/>
      <c r="R52" s="133"/>
    </row>
    <row r="53" spans="1:18" s="328" customFormat="1" ht="15.75" customHeight="1">
      <c r="A53" s="324" t="s">
        <v>190</v>
      </c>
      <c r="B53" s="325">
        <f aca="true" t="shared" si="14" ref="B53:M53">+B41+B47</f>
        <v>44127</v>
      </c>
      <c r="C53" s="325">
        <f t="shared" si="14"/>
        <v>35751</v>
      </c>
      <c r="D53" s="325">
        <f t="shared" si="14"/>
        <v>43329</v>
      </c>
      <c r="E53" s="325">
        <f t="shared" si="14"/>
        <v>36934</v>
      </c>
      <c r="F53" s="325">
        <f t="shared" si="14"/>
        <v>47753</v>
      </c>
      <c r="G53" s="325">
        <f t="shared" si="14"/>
        <v>48663</v>
      </c>
      <c r="H53" s="325">
        <f t="shared" si="14"/>
        <v>38684</v>
      </c>
      <c r="I53" s="325">
        <f t="shared" si="14"/>
        <v>45112</v>
      </c>
      <c r="J53" s="325">
        <f t="shared" si="14"/>
        <v>137169</v>
      </c>
      <c r="K53" s="325">
        <f t="shared" si="14"/>
        <v>85592</v>
      </c>
      <c r="L53" s="325">
        <f t="shared" si="14"/>
        <v>74654</v>
      </c>
      <c r="M53" s="325">
        <f t="shared" si="14"/>
        <v>76050</v>
      </c>
      <c r="N53" s="318">
        <f t="shared" si="1"/>
        <v>713818</v>
      </c>
      <c r="O53" s="319"/>
      <c r="P53" s="326"/>
      <c r="Q53" s="327"/>
      <c r="R53" s="327"/>
    </row>
    <row r="54" spans="1:18" s="130" customFormat="1" ht="26.25" customHeight="1">
      <c r="A54" s="132" t="s">
        <v>191</v>
      </c>
      <c r="B54" s="149">
        <f aca="true" t="shared" si="15" ref="B54:M54">+B42+B48</f>
        <v>17849</v>
      </c>
      <c r="C54" s="149">
        <f t="shared" si="15"/>
        <v>3950</v>
      </c>
      <c r="D54" s="149">
        <f t="shared" si="15"/>
        <v>4548</v>
      </c>
      <c r="E54" s="149">
        <f t="shared" si="15"/>
        <v>5887</v>
      </c>
      <c r="F54" s="149">
        <f t="shared" si="15"/>
        <v>4645</v>
      </c>
      <c r="G54" s="149">
        <f t="shared" si="15"/>
        <v>6318</v>
      </c>
      <c r="H54" s="149">
        <f t="shared" si="15"/>
        <v>4030</v>
      </c>
      <c r="I54" s="149">
        <f t="shared" si="15"/>
        <v>4118</v>
      </c>
      <c r="J54" s="149">
        <f t="shared" si="15"/>
        <v>4085</v>
      </c>
      <c r="K54" s="149">
        <f t="shared" si="15"/>
        <v>6887</v>
      </c>
      <c r="L54" s="149">
        <f t="shared" si="15"/>
        <v>4619</v>
      </c>
      <c r="M54" s="149">
        <f t="shared" si="15"/>
        <v>1669</v>
      </c>
      <c r="N54" s="126">
        <f t="shared" si="1"/>
        <v>68605</v>
      </c>
      <c r="O54" s="114"/>
      <c r="P54" s="150"/>
      <c r="Q54" s="133"/>
      <c r="R54" s="133"/>
    </row>
    <row r="55" spans="1:18" s="130" customFormat="1" ht="14.25" customHeight="1">
      <c r="A55" s="148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26">
        <f t="shared" si="1"/>
        <v>0</v>
      </c>
      <c r="O55" s="114"/>
      <c r="P55" s="150"/>
      <c r="Q55" s="133"/>
      <c r="R55" s="133"/>
    </row>
    <row r="56" spans="1:18" s="130" customFormat="1" ht="27" customHeight="1">
      <c r="A56" s="321" t="s">
        <v>192</v>
      </c>
      <c r="B56" s="329">
        <f aca="true" t="shared" si="16" ref="B56:M56">+B43+B51</f>
        <v>61976</v>
      </c>
      <c r="C56" s="329">
        <f t="shared" si="16"/>
        <v>39701</v>
      </c>
      <c r="D56" s="329">
        <f t="shared" si="16"/>
        <v>47877</v>
      </c>
      <c r="E56" s="329">
        <f t="shared" si="16"/>
        <v>42821</v>
      </c>
      <c r="F56" s="329">
        <f t="shared" si="16"/>
        <v>52398</v>
      </c>
      <c r="G56" s="329">
        <f t="shared" si="16"/>
        <v>54981</v>
      </c>
      <c r="H56" s="329">
        <f t="shared" si="16"/>
        <v>42714</v>
      </c>
      <c r="I56" s="329">
        <f t="shared" si="16"/>
        <v>49230</v>
      </c>
      <c r="J56" s="329">
        <f t="shared" si="16"/>
        <v>141254</v>
      </c>
      <c r="K56" s="329">
        <f t="shared" si="16"/>
        <v>92479</v>
      </c>
      <c r="L56" s="329">
        <f t="shared" si="16"/>
        <v>79273</v>
      </c>
      <c r="M56" s="329">
        <f t="shared" si="16"/>
        <v>77719</v>
      </c>
      <c r="N56" s="323">
        <f>SUM(B56:M56)</f>
        <v>782423</v>
      </c>
      <c r="O56" s="114"/>
      <c r="P56" s="150"/>
      <c r="Q56" s="133"/>
      <c r="R56" s="133"/>
    </row>
    <row r="57" spans="1:14" ht="14.25" customHeight="1">
      <c r="A57" s="151" t="s">
        <v>193</v>
      </c>
      <c r="B57" s="152">
        <f aca="true" t="shared" si="17" ref="B57:M57">+B32-B56</f>
        <v>8010</v>
      </c>
      <c r="C57" s="152">
        <f t="shared" si="17"/>
        <v>323</v>
      </c>
      <c r="D57" s="152">
        <f t="shared" si="17"/>
        <v>17191</v>
      </c>
      <c r="E57" s="152">
        <f t="shared" si="17"/>
        <v>354788</v>
      </c>
      <c r="F57" s="152">
        <f t="shared" si="17"/>
        <v>123577</v>
      </c>
      <c r="G57" s="152">
        <f t="shared" si="17"/>
        <v>-19134</v>
      </c>
      <c r="H57" s="152">
        <f t="shared" si="17"/>
        <v>642</v>
      </c>
      <c r="I57" s="152">
        <f t="shared" si="17"/>
        <v>-9130</v>
      </c>
      <c r="J57" s="152">
        <f t="shared" si="17"/>
        <v>-77779</v>
      </c>
      <c r="K57" s="152">
        <f t="shared" si="17"/>
        <v>-47449</v>
      </c>
      <c r="L57" s="152">
        <f t="shared" si="17"/>
        <v>-35491</v>
      </c>
      <c r="M57" s="152">
        <f t="shared" si="17"/>
        <v>-5662</v>
      </c>
      <c r="N57" s="126">
        <f>SUM(B57:M57)</f>
        <v>309886</v>
      </c>
    </row>
    <row r="58" spans="1:14" ht="14.25" customHeight="1" thickBot="1">
      <c r="A58" s="153" t="s">
        <v>194</v>
      </c>
      <c r="B58" s="154">
        <f aca="true" t="shared" si="18" ref="B58:M58">+B5+B57-B24-B15</f>
        <v>316911</v>
      </c>
      <c r="C58" s="154">
        <f t="shared" si="18"/>
        <v>317234</v>
      </c>
      <c r="D58" s="154">
        <f t="shared" si="18"/>
        <v>334425</v>
      </c>
      <c r="E58" s="154">
        <f t="shared" si="18"/>
        <v>378736</v>
      </c>
      <c r="F58" s="154">
        <f t="shared" si="18"/>
        <v>502313</v>
      </c>
      <c r="G58" s="154">
        <f t="shared" si="18"/>
        <v>483179</v>
      </c>
      <c r="H58" s="154">
        <f t="shared" si="18"/>
        <v>483821</v>
      </c>
      <c r="I58" s="154">
        <f t="shared" si="18"/>
        <v>474691</v>
      </c>
      <c r="J58" s="154">
        <f t="shared" si="18"/>
        <v>396912</v>
      </c>
      <c r="K58" s="154">
        <f t="shared" si="18"/>
        <v>349463</v>
      </c>
      <c r="L58" s="154">
        <f t="shared" si="18"/>
        <v>313972</v>
      </c>
      <c r="M58" s="154">
        <f t="shared" si="18"/>
        <v>308310</v>
      </c>
      <c r="N58" s="154"/>
    </row>
    <row r="59" spans="2:14" ht="12.75"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</row>
    <row r="60" spans="2:14" ht="12.75"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</row>
    <row r="61" spans="2:14" ht="12.75"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</row>
    <row r="62" spans="2:14" ht="12.75"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</row>
    <row r="63" spans="2:14" ht="12.75"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</row>
    <row r="64" spans="2:14" ht="12.75"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</row>
    <row r="65" spans="2:14" ht="12.75"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</row>
    <row r="66" spans="2:14" ht="12.75"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</row>
  </sheetData>
  <sheetProtection/>
  <mergeCells count="1">
    <mergeCell ref="A1:N1"/>
  </mergeCells>
  <printOptions horizontalCentered="1"/>
  <pageMargins left="0.6299212598425197" right="0.2362204724409449" top="1.141732283464567" bottom="0.7480314960629921" header="0.31496062992125984" footer="0.31496062992125984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G3" sqref="G3:G4"/>
    </sheetView>
  </sheetViews>
  <sheetFormatPr defaultColWidth="9.00390625" defaultRowHeight="12.75"/>
  <cols>
    <col min="1" max="1" width="4.875" style="157" customWidth="1"/>
    <col min="2" max="2" width="25.875" style="157" customWidth="1"/>
    <col min="3" max="5" width="10.00390625" style="157" customWidth="1"/>
    <col min="6" max="6" width="11.125" style="157" customWidth="1"/>
    <col min="7" max="7" width="13.00390625" style="157" customWidth="1"/>
    <col min="8" max="16384" width="9.125" style="157" customWidth="1"/>
  </cols>
  <sheetData>
    <row r="1" spans="1:7" ht="33" customHeight="1">
      <c r="A1" s="377" t="s">
        <v>195</v>
      </c>
      <c r="B1" s="377"/>
      <c r="C1" s="377"/>
      <c r="D1" s="377"/>
      <c r="E1" s="377"/>
      <c r="F1" s="377"/>
      <c r="G1" s="377"/>
    </row>
    <row r="2" spans="1:8" ht="15.75" customHeight="1" thickBot="1">
      <c r="A2" s="158"/>
      <c r="B2" s="158"/>
      <c r="C2" s="158"/>
      <c r="D2" s="378"/>
      <c r="E2" s="378"/>
      <c r="F2" s="379" t="s">
        <v>386</v>
      </c>
      <c r="G2" s="379"/>
      <c r="H2" s="159"/>
    </row>
    <row r="3" spans="1:7" ht="63" customHeight="1">
      <c r="A3" s="380" t="s">
        <v>196</v>
      </c>
      <c r="B3" s="382" t="s">
        <v>197</v>
      </c>
      <c r="C3" s="382" t="s">
        <v>198</v>
      </c>
      <c r="D3" s="382"/>
      <c r="E3" s="382"/>
      <c r="F3" s="382"/>
      <c r="G3" s="384" t="s">
        <v>199</v>
      </c>
    </row>
    <row r="4" spans="1:7" ht="15.75" thickBot="1">
      <c r="A4" s="381"/>
      <c r="B4" s="383"/>
      <c r="C4" s="160" t="s">
        <v>201</v>
      </c>
      <c r="D4" s="160" t="s">
        <v>366</v>
      </c>
      <c r="E4" s="160" t="s">
        <v>367</v>
      </c>
      <c r="F4" s="160" t="s">
        <v>429</v>
      </c>
      <c r="G4" s="385"/>
    </row>
    <row r="5" spans="1:7" ht="15.75" thickBot="1">
      <c r="A5" s="161">
        <v>1</v>
      </c>
      <c r="B5" s="162">
        <v>2</v>
      </c>
      <c r="C5" s="162">
        <v>3</v>
      </c>
      <c r="D5" s="162">
        <v>4</v>
      </c>
      <c r="E5" s="162">
        <v>5</v>
      </c>
      <c r="F5" s="162">
        <v>6</v>
      </c>
      <c r="G5" s="163">
        <v>7</v>
      </c>
    </row>
    <row r="6" spans="1:7" ht="15">
      <c r="A6" s="164" t="s">
        <v>54</v>
      </c>
      <c r="B6" s="165"/>
      <c r="C6" s="166">
        <v>0</v>
      </c>
      <c r="D6" s="166">
        <v>0</v>
      </c>
      <c r="E6" s="166">
        <v>0</v>
      </c>
      <c r="F6" s="166">
        <v>0</v>
      </c>
      <c r="G6" s="167">
        <f>SUM(C6:F6)</f>
        <v>0</v>
      </c>
    </row>
    <row r="7" spans="1:7" ht="15">
      <c r="A7" s="168" t="s">
        <v>57</v>
      </c>
      <c r="B7" s="169"/>
      <c r="C7" s="170"/>
      <c r="D7" s="170"/>
      <c r="E7" s="170"/>
      <c r="F7" s="170"/>
      <c r="G7" s="171">
        <f>SUM(C7:F7)</f>
        <v>0</v>
      </c>
    </row>
    <row r="8" spans="1:7" ht="15">
      <c r="A8" s="168" t="s">
        <v>60</v>
      </c>
      <c r="B8" s="169"/>
      <c r="C8" s="170"/>
      <c r="D8" s="170"/>
      <c r="E8" s="170"/>
      <c r="F8" s="170"/>
      <c r="G8" s="171">
        <f>SUM(C8:F8)</f>
        <v>0</v>
      </c>
    </row>
    <row r="9" spans="1:7" ht="15">
      <c r="A9" s="168" t="s">
        <v>63</v>
      </c>
      <c r="B9" s="169"/>
      <c r="C9" s="170"/>
      <c r="D9" s="170"/>
      <c r="E9" s="170"/>
      <c r="F9" s="170"/>
      <c r="G9" s="171">
        <f>SUM(C9:F9)</f>
        <v>0</v>
      </c>
    </row>
    <row r="10" spans="1:7" ht="15.75" thickBot="1">
      <c r="A10" s="172" t="s">
        <v>66</v>
      </c>
      <c r="B10" s="173"/>
      <c r="C10" s="174"/>
      <c r="D10" s="174"/>
      <c r="E10" s="174"/>
      <c r="F10" s="174"/>
      <c r="G10" s="171">
        <f>SUM(C10:F10)</f>
        <v>0</v>
      </c>
    </row>
    <row r="11" spans="1:7" ht="15.75" thickBot="1">
      <c r="A11" s="161" t="s">
        <v>68</v>
      </c>
      <c r="B11" s="175" t="s">
        <v>202</v>
      </c>
      <c r="C11" s="176">
        <f>SUM(C6:C10)</f>
        <v>0</v>
      </c>
      <c r="D11" s="176">
        <f>SUM(D6:D10)</f>
        <v>0</v>
      </c>
      <c r="E11" s="176">
        <f>SUM(E6:E10)</f>
        <v>0</v>
      </c>
      <c r="F11" s="176">
        <f>SUM(F6:F10)</f>
        <v>0</v>
      </c>
      <c r="G11" s="177">
        <f>SUM(G6:G10)</f>
        <v>0</v>
      </c>
    </row>
    <row r="14" spans="1:7" ht="15">
      <c r="A14" s="368" t="s">
        <v>203</v>
      </c>
      <c r="B14" s="368"/>
      <c r="C14" s="368"/>
      <c r="D14" s="368"/>
      <c r="E14" s="368"/>
      <c r="F14" s="368"/>
      <c r="G14" s="368"/>
    </row>
    <row r="15" spans="1:7" ht="15">
      <c r="A15" s="368"/>
      <c r="B15" s="368"/>
      <c r="C15" s="368"/>
      <c r="D15" s="368"/>
      <c r="E15" s="368"/>
      <c r="F15" s="368"/>
      <c r="G15" s="368"/>
    </row>
  </sheetData>
  <sheetProtection/>
  <mergeCells count="8">
    <mergeCell ref="A14:G15"/>
    <mergeCell ref="A1:G1"/>
    <mergeCell ref="D2:E2"/>
    <mergeCell ref="F2:G2"/>
    <mergeCell ref="A3:A4"/>
    <mergeCell ref="B3:B4"/>
    <mergeCell ref="C3:F3"/>
    <mergeCell ref="G3:G4"/>
  </mergeCells>
  <printOptions horizontalCentered="1"/>
  <pageMargins left="0.9055118110236221" right="0.7086614173228347" top="0.9448818897637796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4.875" style="157" customWidth="1"/>
    <col min="2" max="2" width="35.375" style="157" customWidth="1"/>
    <col min="3" max="6" width="9.375" style="157" customWidth="1"/>
    <col min="7" max="7" width="11.75390625" style="157" bestFit="1" customWidth="1"/>
    <col min="8" max="16384" width="9.125" style="157" customWidth="1"/>
  </cols>
  <sheetData>
    <row r="1" spans="1:7" ht="33" customHeight="1">
      <c r="A1" s="377" t="s">
        <v>204</v>
      </c>
      <c r="B1" s="377"/>
      <c r="C1" s="377"/>
      <c r="D1" s="377"/>
      <c r="E1" s="377"/>
      <c r="F1" s="377"/>
      <c r="G1" s="377"/>
    </row>
    <row r="2" spans="1:8" ht="15.75" customHeight="1" thickBot="1">
      <c r="A2" s="158"/>
      <c r="B2" s="158"/>
      <c r="C2" s="158"/>
      <c r="D2" s="158"/>
      <c r="E2" s="158"/>
      <c r="F2" s="158"/>
      <c r="G2" s="178" t="s">
        <v>387</v>
      </c>
      <c r="H2" s="159"/>
    </row>
    <row r="3" spans="1:7" ht="45.75" customHeight="1" thickBot="1">
      <c r="A3" s="179" t="s">
        <v>196</v>
      </c>
      <c r="B3" s="180" t="s">
        <v>205</v>
      </c>
      <c r="C3" s="181" t="s">
        <v>206</v>
      </c>
      <c r="D3" s="181" t="s">
        <v>430</v>
      </c>
      <c r="E3" s="181" t="s">
        <v>314</v>
      </c>
      <c r="F3" s="181" t="s">
        <v>368</v>
      </c>
      <c r="G3" s="182" t="s">
        <v>431</v>
      </c>
    </row>
    <row r="4" spans="1:7" ht="15.75" thickBot="1">
      <c r="A4" s="183">
        <v>1</v>
      </c>
      <c r="B4" s="184">
        <v>2</v>
      </c>
      <c r="C4" s="185">
        <v>3</v>
      </c>
      <c r="D4" s="185">
        <v>4</v>
      </c>
      <c r="E4" s="185">
        <v>5</v>
      </c>
      <c r="F4" s="185">
        <v>6</v>
      </c>
      <c r="G4" s="186">
        <v>7</v>
      </c>
    </row>
    <row r="5" spans="1:7" ht="15.75" thickBot="1">
      <c r="A5" s="187" t="s">
        <v>54</v>
      </c>
      <c r="B5" s="188" t="s">
        <v>207</v>
      </c>
      <c r="C5" s="189">
        <v>33000000</v>
      </c>
      <c r="D5" s="189">
        <v>38262093</v>
      </c>
      <c r="E5" s="189">
        <v>33000000</v>
      </c>
      <c r="F5" s="189">
        <v>33000000</v>
      </c>
      <c r="G5" s="190">
        <v>33000000</v>
      </c>
    </row>
    <row r="6" spans="1:7" ht="15">
      <c r="A6" s="191" t="s">
        <v>57</v>
      </c>
      <c r="B6" s="192" t="s">
        <v>208</v>
      </c>
      <c r="C6" s="189">
        <v>950000</v>
      </c>
      <c r="D6" s="194">
        <v>403149</v>
      </c>
      <c r="E6" s="194">
        <v>900000</v>
      </c>
      <c r="F6" s="194">
        <v>900000</v>
      </c>
      <c r="G6" s="195">
        <v>900000</v>
      </c>
    </row>
    <row r="7" spans="1:7" ht="43.5" customHeight="1">
      <c r="A7" s="191" t="s">
        <v>60</v>
      </c>
      <c r="B7" s="196" t="s">
        <v>209</v>
      </c>
      <c r="C7" s="197"/>
      <c r="D7" s="198"/>
      <c r="E7" s="198"/>
      <c r="F7" s="198"/>
      <c r="G7" s="195"/>
    </row>
    <row r="8" spans="1:7" ht="15">
      <c r="A8" s="191" t="s">
        <v>63</v>
      </c>
      <c r="B8" s="199" t="s">
        <v>210</v>
      </c>
      <c r="C8" s="200"/>
      <c r="D8" s="201"/>
      <c r="E8" s="201"/>
      <c r="F8" s="201"/>
      <c r="G8" s="202"/>
    </row>
    <row r="9" spans="1:7" ht="15">
      <c r="A9" s="191" t="s">
        <v>66</v>
      </c>
      <c r="B9" s="192" t="s">
        <v>211</v>
      </c>
      <c r="C9" s="193"/>
      <c r="D9" s="194"/>
      <c r="E9" s="194"/>
      <c r="F9" s="194"/>
      <c r="G9" s="195"/>
    </row>
    <row r="10" spans="1:7" ht="15.75" thickBot="1">
      <c r="A10" s="203" t="s">
        <v>68</v>
      </c>
      <c r="B10" s="199" t="s">
        <v>212</v>
      </c>
      <c r="C10" s="200"/>
      <c r="D10" s="201"/>
      <c r="E10" s="201"/>
      <c r="F10" s="201"/>
      <c r="G10" s="202"/>
    </row>
    <row r="11" spans="1:7" ht="15.75" thickBot="1">
      <c r="A11" s="386" t="s">
        <v>213</v>
      </c>
      <c r="B11" s="387"/>
      <c r="C11" s="204">
        <v>19600000</v>
      </c>
      <c r="D11" s="204">
        <f>SUM(D5:D10)</f>
        <v>38665242</v>
      </c>
      <c r="E11" s="204">
        <v>19600000</v>
      </c>
      <c r="F11" s="204">
        <f>SUM(F5:F10)</f>
        <v>33900000</v>
      </c>
      <c r="G11" s="205">
        <f>SUM(G5:G10)</f>
        <v>33900000</v>
      </c>
    </row>
    <row r="12" spans="1:7" ht="23.25" customHeight="1">
      <c r="A12" s="388" t="s">
        <v>214</v>
      </c>
      <c r="B12" s="388"/>
      <c r="C12" s="388"/>
      <c r="D12" s="388"/>
      <c r="E12" s="388"/>
      <c r="F12" s="388"/>
      <c r="G12" s="388"/>
    </row>
    <row r="14" ht="15">
      <c r="B14" s="157" t="s">
        <v>457</v>
      </c>
    </row>
  </sheetData>
  <sheetProtection/>
  <mergeCells count="3">
    <mergeCell ref="A1:G1"/>
    <mergeCell ref="A11:B11"/>
    <mergeCell ref="A12:G12"/>
  </mergeCells>
  <printOptions horizontalCentered="1"/>
  <pageMargins left="0.9055118110236221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33.125" style="115" customWidth="1"/>
    <col min="2" max="5" width="11.875" style="115" customWidth="1"/>
    <col min="6" max="16384" width="9.125" style="115" customWidth="1"/>
  </cols>
  <sheetData>
    <row r="1" spans="1:5" ht="12.75">
      <c r="A1" s="206"/>
      <c r="B1" s="206"/>
      <c r="C1" s="206"/>
      <c r="D1" s="206"/>
      <c r="E1" s="206"/>
    </row>
    <row r="2" spans="1:6" ht="30" customHeight="1">
      <c r="A2" s="207" t="s">
        <v>215</v>
      </c>
      <c r="B2" s="389"/>
      <c r="C2" s="389"/>
      <c r="D2" s="389"/>
      <c r="E2" s="389"/>
      <c r="F2" s="389"/>
    </row>
    <row r="3" spans="1:5" ht="15" customHeight="1" thickBot="1">
      <c r="A3" s="206"/>
      <c r="B3" s="206"/>
      <c r="C3" s="206"/>
      <c r="D3" s="390"/>
      <c r="E3" s="390"/>
    </row>
    <row r="4" spans="1:5" ht="13.5" thickBot="1">
      <c r="A4" s="208" t="s">
        <v>216</v>
      </c>
      <c r="B4" s="209" t="s">
        <v>200</v>
      </c>
      <c r="C4" s="209" t="s">
        <v>201</v>
      </c>
      <c r="D4" s="209" t="s">
        <v>369</v>
      </c>
      <c r="E4" s="210" t="s">
        <v>31</v>
      </c>
    </row>
    <row r="5" spans="1:5" ht="12.75">
      <c r="A5" s="211" t="s">
        <v>217</v>
      </c>
      <c r="B5" s="212"/>
      <c r="C5" s="212"/>
      <c r="D5" s="212"/>
      <c r="E5" s="213">
        <f aca="true" t="shared" si="0" ref="E5:E11">SUM(B5:D5)</f>
        <v>0</v>
      </c>
    </row>
    <row r="6" spans="1:5" ht="12.75">
      <c r="A6" s="214" t="s">
        <v>218</v>
      </c>
      <c r="B6" s="215"/>
      <c r="C6" s="215"/>
      <c r="D6" s="215"/>
      <c r="E6" s="216">
        <f t="shared" si="0"/>
        <v>0</v>
      </c>
    </row>
    <row r="7" spans="1:5" ht="12.75">
      <c r="A7" s="217" t="s">
        <v>219</v>
      </c>
      <c r="B7" s="218"/>
      <c r="C7" s="218"/>
      <c r="D7" s="218"/>
      <c r="E7" s="219">
        <f>SUM(B7:D7)</f>
        <v>0</v>
      </c>
    </row>
    <row r="8" spans="1:5" ht="12.75">
      <c r="A8" s="217" t="s">
        <v>220</v>
      </c>
      <c r="B8" s="218"/>
      <c r="C8" s="218"/>
      <c r="D8" s="218"/>
      <c r="E8" s="219">
        <f>SUM(B8:D8)</f>
        <v>0</v>
      </c>
    </row>
    <row r="9" spans="1:5" ht="12.75">
      <c r="A9" s="217" t="s">
        <v>221</v>
      </c>
      <c r="B9" s="218"/>
      <c r="C9" s="218"/>
      <c r="D9" s="218"/>
      <c r="E9" s="219">
        <f>SUM(B9:D9)</f>
        <v>0</v>
      </c>
    </row>
    <row r="10" spans="1:5" ht="12.75">
      <c r="A10" s="217" t="s">
        <v>222</v>
      </c>
      <c r="B10" s="218"/>
      <c r="C10" s="218"/>
      <c r="D10" s="218"/>
      <c r="E10" s="219">
        <f>SUM(B10:D10)</f>
        <v>0</v>
      </c>
    </row>
    <row r="11" spans="1:5" ht="13.5" thickBot="1">
      <c r="A11" s="220"/>
      <c r="B11" s="221"/>
      <c r="C11" s="221"/>
      <c r="D11" s="221"/>
      <c r="E11" s="219">
        <f t="shared" si="0"/>
        <v>0</v>
      </c>
    </row>
    <row r="12" spans="1:5" ht="13.5" thickBot="1">
      <c r="A12" s="222" t="s">
        <v>223</v>
      </c>
      <c r="B12" s="223">
        <f>B5+SUM(B7:B11)</f>
        <v>0</v>
      </c>
      <c r="C12" s="223">
        <f>C5+SUM(C7:C11)</f>
        <v>0</v>
      </c>
      <c r="D12" s="223">
        <f>D5+SUM(D7:D11)</f>
        <v>0</v>
      </c>
      <c r="E12" s="224">
        <f>E5+SUM(E7:E11)</f>
        <v>0</v>
      </c>
    </row>
    <row r="13" spans="1:5" ht="15" customHeight="1" thickBot="1">
      <c r="A13" s="225"/>
      <c r="B13" s="225"/>
      <c r="C13" s="225"/>
      <c r="D13" s="225"/>
      <c r="E13" s="225"/>
    </row>
    <row r="14" spans="1:5" ht="13.5" thickBot="1">
      <c r="A14" s="208" t="s">
        <v>224</v>
      </c>
      <c r="B14" s="209" t="s">
        <v>200</v>
      </c>
      <c r="C14" s="209" t="s">
        <v>201</v>
      </c>
      <c r="D14" s="209" t="s">
        <v>370</v>
      </c>
      <c r="E14" s="210" t="s">
        <v>31</v>
      </c>
    </row>
    <row r="15" spans="1:5" ht="12.75">
      <c r="A15" s="211" t="s">
        <v>225</v>
      </c>
      <c r="B15" s="212"/>
      <c r="C15" s="212"/>
      <c r="D15" s="212"/>
      <c r="E15" s="213">
        <f>SUM(B15:D15)</f>
        <v>0</v>
      </c>
    </row>
    <row r="16" spans="1:5" ht="12.75">
      <c r="A16" s="226" t="s">
        <v>226</v>
      </c>
      <c r="B16" s="218"/>
      <c r="C16" s="218"/>
      <c r="D16" s="218"/>
      <c r="E16" s="219">
        <f>SUM(B16:D16)</f>
        <v>0</v>
      </c>
    </row>
    <row r="17" spans="1:5" ht="12.75">
      <c r="A17" s="217" t="s">
        <v>227</v>
      </c>
      <c r="B17" s="218"/>
      <c r="C17" s="218"/>
      <c r="D17" s="218"/>
      <c r="E17" s="219">
        <f>SUM(B17:D17)</f>
        <v>0</v>
      </c>
    </row>
    <row r="18" spans="1:5" ht="12.75">
      <c r="A18" s="217" t="s">
        <v>228</v>
      </c>
      <c r="B18" s="218"/>
      <c r="C18" s="218"/>
      <c r="D18" s="218"/>
      <c r="E18" s="219">
        <f>SUM(B18:D18)</f>
        <v>0</v>
      </c>
    </row>
    <row r="19" spans="1:5" ht="13.5" thickBot="1">
      <c r="A19" s="220"/>
      <c r="B19" s="221"/>
      <c r="C19" s="221"/>
      <c r="D19" s="221"/>
      <c r="E19" s="227">
        <f>SUM(B19:D19)</f>
        <v>0</v>
      </c>
    </row>
    <row r="20" spans="1:5" ht="13.5" thickBot="1">
      <c r="A20" s="222" t="s">
        <v>229</v>
      </c>
      <c r="B20" s="223">
        <f>SUM(B15:B19)</f>
        <v>0</v>
      </c>
      <c r="C20" s="223">
        <f>SUM(C15:C19)</f>
        <v>0</v>
      </c>
      <c r="D20" s="223">
        <f>SUM(D15:D19)</f>
        <v>0</v>
      </c>
      <c r="E20" s="224">
        <f>SUM(E15:E19)</f>
        <v>0</v>
      </c>
    </row>
    <row r="21" spans="1:5" ht="12.75">
      <c r="A21" s="206"/>
      <c r="B21" s="206"/>
      <c r="C21" s="206"/>
      <c r="D21" s="206"/>
      <c r="E21" s="206"/>
    </row>
    <row r="23" ht="15" customHeight="1"/>
    <row r="32" ht="12.75">
      <c r="H32" s="228"/>
    </row>
  </sheetData>
  <sheetProtection/>
  <mergeCells count="2">
    <mergeCell ref="B2:F2"/>
    <mergeCell ref="D3:E3"/>
  </mergeCells>
  <conditionalFormatting sqref="B20:D20 B12:D12 E15:E20 E5:E12">
    <cfRule type="cellIs" priority="1" dxfId="0" operator="equal" stopIfTrue="1">
      <formula>0</formula>
    </cfRule>
  </conditionalFormatting>
  <printOptions/>
  <pageMargins left="0.8267716535433072" right="0.2362204724409449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Hernádnémeti Önkormányzat</cp:lastModifiedBy>
  <cp:lastPrinted>2019-05-10T08:06:45Z</cp:lastPrinted>
  <dcterms:created xsi:type="dcterms:W3CDTF">2010-05-29T08:47:41Z</dcterms:created>
  <dcterms:modified xsi:type="dcterms:W3CDTF">2019-05-10T08:07:52Z</dcterms:modified>
  <cp:category/>
  <cp:version/>
  <cp:contentType/>
  <cp:contentStatus/>
</cp:coreProperties>
</file>