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3" activeTab="1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.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2">'2,b Elemi kiadások'!$A$1:$F$70</definedName>
    <definedName name="_xlnm.Print_Area" localSheetId="3">'3. Állami tám.'!$A$1:$K$54</definedName>
    <definedName name="_xlnm.Print_Area" localSheetId="5">'4,b Beruh. mérleg'!$A$1:$K$30</definedName>
    <definedName name="_xlnm.Print_Area" localSheetId="6">'5. Likviditási terv'!$A$1:$O$25</definedName>
    <definedName name="_xlnm.Print_Area" localSheetId="10">'9. Felhalmozás'!$C$1:$L$19</definedName>
  </definedNames>
  <calcPr fullCalcOnLoad="1"/>
</workbook>
</file>

<file path=xl/sharedStrings.xml><?xml version="1.0" encoding="utf-8"?>
<sst xmlns="http://schemas.openxmlformats.org/spreadsheetml/2006/main" count="873" uniqueCount="593">
  <si>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</si>
  <si>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</si>
  <si>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</si>
  <si>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</si>
  <si>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</si>
  <si>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</si>
  <si>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</si>
  <si>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</si>
  <si>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</si>
  <si>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</si>
  <si>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</si>
  <si>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</si>
  <si>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</si>
  <si>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</si>
  <si>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</si>
  <si>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</si>
  <si>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</si>
  <si>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</si>
  <si>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</si>
  <si>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</si>
  <si>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</si>
  <si>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</si>
  <si>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</si>
  <si>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</si>
  <si>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</si>
  <si>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</si>
  <si>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</si>
  <si>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</si>
  <si>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</si>
  <si>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</si>
  <si>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</si>
  <si>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</si>
  <si>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</si>
  <si>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</si>
  <si>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</si>
  <si>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</si>
  <si>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</si>
  <si>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</si>
  <si>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</si>
  <si>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</si>
  <si>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</si>
  <si>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</si>
  <si>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</si>
  <si>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</si>
  <si>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</si>
  <si>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</si>
  <si>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</si>
  <si>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</si>
  <si>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</si>
  <si>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</si>
  <si>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</si>
  <si>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</si>
  <si>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</si>
  <si>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</si>
  <si>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</si>
  <si>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</si>
  <si>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</si>
  <si>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</si>
  <si>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</si>
  <si>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</si>
  <si>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</si>
  <si>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</si>
  <si>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</si>
  <si>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</si>
  <si>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</si>
  <si>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</si>
  <si>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</si>
  <si>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</si>
  <si>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</si>
  <si>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</si>
  <si>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</si>
  <si>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</si>
  <si>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</si>
  <si>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</si>
  <si>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</si>
  <si>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</si>
  <si>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</si>
  <si>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</si>
  <si>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</si>
  <si>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</si>
  <si>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</si>
  <si>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</si>
  <si>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</si>
  <si>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</si>
  <si>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</si>
  <si>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</si>
  <si>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</si>
  <si>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</si>
  <si>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</si>
  <si>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</si>
  <si>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</si>
  <si>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</si>
  <si>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</si>
  <si>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</si>
  <si>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</si>
  <si>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</si>
  <si>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</si>
  <si>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</si>
  <si>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</si>
  <si>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</si>
  <si>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</si>
  <si>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</si>
  <si>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</si>
  <si>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</si>
  <si>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</si>
  <si>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</si>
  <si>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</si>
  <si>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</si>
  <si>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</si>
  <si>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</si>
  <si>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</si>
  <si>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</si>
  <si>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</si>
  <si>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</si>
  <si>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</si>
  <si>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</si>
  <si>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</si>
  <si>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</si>
  <si>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</si>
  <si>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</si>
  <si>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</si>
  <si>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</si>
  <si>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</si>
  <si>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</si>
  <si>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</si>
  <si>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</si>
  <si>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</si>
  <si>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</si>
  <si>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</si>
  <si>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</si>
  <si>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</si>
  <si>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</si>
  <si>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</si>
  <si>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</si>
  <si>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</si>
  <si>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</si>
  <si>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</si>
  <si>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</si>
  <si>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</si>
  <si>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</si>
  <si>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</si>
  <si>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</si>
  <si>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</si>
  <si>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</si>
  <si>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</si>
  <si>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</si>
  <si>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</si>
  <si>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</si>
  <si>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</si>
  <si>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</si>
  <si>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</si>
  <si>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</si>
  <si>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</si>
  <si>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</si>
  <si>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</si>
  <si>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</si>
  <si>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</si>
  <si>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</si>
  <si>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</si>
  <si>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</si>
  <si>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</si>
  <si>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</si>
  <si>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</si>
  <si>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</si>
  <si>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</si>
  <si>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</si>
  <si>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</si>
  <si>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</si>
  <si>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</si>
  <si>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</si>
  <si>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</si>
  <si>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</si>
  <si>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</si>
  <si>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</si>
  <si>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</si>
  <si>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</si>
  <si>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</si>
  <si>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</si>
  <si>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</si>
  <si>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</si>
  <si>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</si>
  <si>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</si>
  <si>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</si>
  <si>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</si>
  <si>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</si>
  <si>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</si>
  <si>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</si>
  <si>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</si>
  <si>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</si>
  <si>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</si>
  <si>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</si>
  <si>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</si>
  <si>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</si>
  <si>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</si>
  <si>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</si>
  <si>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</si>
  <si>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</si>
  <si>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</si>
  <si>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</si>
  <si>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</si>
  <si>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</si>
  <si>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</si>
  <si>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</si>
  <si>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</si>
  <si>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</si>
  <si>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</si>
  <si>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</si>
  <si>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</si>
  <si>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</si>
  <si>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</si>
  <si>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</si>
  <si>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</si>
  <si>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</si>
  <si>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</si>
  <si>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</si>
  <si>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</si>
  <si>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</si>
  <si>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</si>
  <si>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</si>
  <si>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</si>
  <si>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</si>
  <si>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</si>
  <si>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</si>
  <si>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</si>
  <si>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</si>
  <si>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</si>
  <si>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</si>
  <si>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</si>
  <si>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</si>
  <si>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</si>
  <si>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</si>
  <si>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</si>
  <si>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</si>
  <si>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</si>
  <si>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</si>
  <si>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</si>
  <si>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</si>
  <si>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</si>
  <si>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</si>
  <si>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</si>
  <si>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</si>
  <si>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</si>
  <si>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</si>
  <si>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</si>
  <si>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</si>
  <si>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</si>
  <si>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</si>
  <si>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</si>
  <si>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</si>
  <si>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</si>
  <si>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</si>
  <si>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</si>
  <si>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</si>
  <si>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</si>
  <si>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</si>
  <si>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</si>
  <si>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</si>
  <si>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</si>
  <si>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</si>
  <si>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</si>
  <si>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</si>
  <si>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</si>
  <si>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</si>
  <si>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</si>
  <si>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</si>
  <si>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</si>
  <si>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</si>
  <si>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</si>
  <si>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</si>
  <si>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</si>
  <si>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</si>
  <si>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</si>
  <si>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</si>
  <si>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</si>
  <si>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</si>
  <si>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</si>
  <si>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</si>
  <si>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</si>
  <si>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</si>
  <si>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</si>
  <si>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</si>
  <si>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</si>
  <si>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</si>
  <si>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</si>
  <si>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</si>
  <si>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</si>
  <si>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</si>
  <si>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</si>
  <si>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</si>
  <si>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</si>
  <si>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</si>
  <si>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</si>
  <si>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</si>
  <si>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</si>
  <si>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</si>
  <si>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</si>
  <si>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</si>
  <si>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</si>
  <si>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</si>
  <si>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</si>
  <si>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</si>
  <si>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</si>
  <si>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</si>
  <si>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</si>
  <si>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</si>
  <si>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</si>
  <si>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</si>
  <si>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</si>
  <si>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</si>
  <si>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</si>
  <si>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</si>
  <si>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</si>
  <si>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</si>
  <si>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</si>
  <si>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</si>
  <si>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</si>
  <si>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</si>
  <si>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</si>
  <si>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</si>
  <si>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</si>
  <si>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</si>
  <si>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</si>
  <si>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</si>
  <si>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</si>
  <si>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</si>
  <si>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</si>
  <si>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</si>
  <si>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</si>
  <si>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</si>
  <si>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</si>
  <si>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</si>
  <si>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</si>
  <si>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</si>
  <si>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</si>
  <si>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</si>
  <si>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</si>
  <si>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</si>
  <si>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</si>
  <si>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</si>
  <si>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</si>
  <si>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</si>
  <si>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</si>
  <si>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</si>
  <si>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</si>
  <si>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</si>
  <si>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</si>
  <si>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</si>
  <si>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</si>
  <si>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</si>
  <si>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</si>
  <si>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</si>
  <si>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</si>
  <si>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</si>
  <si>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</si>
  <si>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</si>
  <si>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</si>
  <si>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</si>
  <si>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</si>
  <si>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</si>
  <si>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</si>
  <si>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</si>
  <si>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</si>
  <si>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</si>
  <si>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</si>
  <si>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</si>
  <si>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</si>
  <si>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</si>
  <si>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</si>
  <si>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</si>
  <si>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</si>
  <si>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</si>
  <si>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</si>
  <si>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</si>
  <si>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</si>
  <si>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</si>
  <si>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</si>
  <si>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</si>
  <si>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</si>
  <si>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</si>
  <si>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</si>
  <si>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</si>
  <si>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</si>
  <si>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</si>
  <si>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</si>
  <si>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</si>
  <si>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</si>
  <si>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</si>
  <si>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</si>
  <si>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</si>
  <si>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</si>
  <si>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</si>
  <si>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</si>
  <si>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</si>
  <si>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</si>
  <si>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</si>
  <si>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</si>
  <si>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</si>
  <si>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</si>
  <si>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</si>
  <si>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</si>
  <si>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</si>
  <si>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</si>
  <si>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</si>
  <si>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</si>
  <si>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</si>
  <si>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</si>
  <si>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</si>
  <si>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</si>
  <si>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</si>
  <si>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</si>
  <si>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</si>
  <si>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</si>
  <si>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</si>
  <si>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</si>
  <si>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</si>
  <si>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</si>
  <si>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</si>
  <si>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</si>
  <si>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</si>
  <si>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</si>
  <si>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</si>
  <si>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</si>
  <si>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</si>
  <si>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</si>
  <si>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</si>
  <si>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</si>
  <si>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</si>
  <si>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</si>
  <si>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</si>
  <si>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</si>
  <si>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</si>
  <si>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</si>
  <si>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</si>
  <si>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</si>
  <si>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</si>
  <si>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</si>
  <si>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</si>
  <si>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</si>
  <si>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</si>
  <si>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</si>
  <si>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</si>
  <si>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</si>
  <si>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</si>
  <si>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</si>
  <si>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</si>
  <si>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</si>
  <si>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</si>
  <si>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</si>
  <si>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</si>
  <si>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</si>
  <si>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</si>
  <si>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</si>
  <si>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</si>
  <si>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</si>
  <si>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</si>
  <si>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</si>
  <si>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</si>
  <si>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</si>
  <si>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</si>
  <si>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</si>
  <si>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</si>
  <si>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</si>
  <si>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</si>
  <si>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</si>
  <si>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</si>
  <si>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</si>
  <si>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</si>
  <si>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</si>
  <si>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</si>
  <si>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</si>
  <si>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</si>
  <si>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</si>
  <si>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</si>
  <si>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</si>
  <si>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</si>
  <si>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</si>
  <si>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</si>
  <si>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</si>
  <si>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</si>
  <si>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</si>
  <si>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</si>
  <si>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</si>
  <si>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</si>
  <si>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</si>
  <si>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</si>
  <si>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</si>
  <si>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</si>
  <si>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</si>
  <si>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</si>
  <si>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</si>
  <si>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</si>
  <si>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</si>
  <si>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</si>
  <si>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</si>
  <si>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</si>
  <si>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</si>
  <si>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</si>
  <si>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</si>
  <si>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</si>
  <si>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</si>
  <si>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</si>
  <si>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</si>
  <si>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</si>
  <si>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</si>
  <si>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</si>
  <si>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</si>
  <si>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</si>
  <si>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</si>
  <si>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</si>
  <si>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</si>
  <si>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</si>
  <si>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</si>
  <si>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</si>
  <si>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</si>
  <si>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</si>
  <si>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</si>
  <si>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</si>
  <si>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</si>
  <si>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</si>
  <si>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</si>
  <si>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</si>
  <si>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</si>
  <si>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</si>
  <si>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</si>
  <si>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</si>
  <si>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Eredeti előirányzat 2017.</t>
  </si>
  <si>
    <t>2017. ÉVI MŰKÖDÉSI ÉS FELHALMOZÁSI CÉLÚ BEVÉTELEI ÉS KIADÁSAI</t>
  </si>
  <si>
    <t>NEMESNÉP KÖZSÉG ÖNKORMÁNYZATÁNAK ÁLLAMI HOZZÁJÁRULÁSA 2017. ÉVBEN</t>
  </si>
  <si>
    <t>NEMESNÉP KÖZSÉG ÖNKORMÁNYZATA 2017. ÉVI ELŐIRÁNYZAT FELHASZNÁLÁSI ÜTEMTERVE</t>
  </si>
  <si>
    <t>2017. előtti kifizetés</t>
  </si>
  <si>
    <t>Nemesnép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</si>
  <si>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</si>
  <si>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</si>
  <si>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eredeti előirányzat</t>
  </si>
  <si>
    <t>NEMESNÉP KÖZSÉG ÖNKORMÁNYZATA 2017. ÉVI TARTALÉKAI</t>
  </si>
  <si>
    <t>2017.évi előirányzat</t>
  </si>
  <si>
    <t>Utak, járdak felújítása, helyreállítása</t>
  </si>
  <si>
    <t>I</t>
  </si>
  <si>
    <t>H</t>
  </si>
  <si>
    <t>B411.</t>
  </si>
  <si>
    <t>K512.</t>
  </si>
  <si>
    <t>Módosított előirányzat 2017.08.31.</t>
  </si>
  <si>
    <t>Módosított előirányzat        2017.08.31.</t>
  </si>
  <si>
    <t>J</t>
  </si>
  <si>
    <t>K</t>
  </si>
  <si>
    <t>Önkormányzati feladatellátást szolgáló fejlesztések támogatása (belterületi utak, járdák, hídak felújítása)</t>
  </si>
  <si>
    <t>Állami támogatás a polgármesteri illetmény és tiszteletdíj valamint a minimálbér és a garantált bérminimum különbözetének megfizetésére</t>
  </si>
  <si>
    <t>Eredeti előirányzat             2017.</t>
  </si>
  <si>
    <t>Módosítás      2017.12.31.</t>
  </si>
  <si>
    <t>Módosított előirányzat 2017.12.31.</t>
  </si>
  <si>
    <t>Módosítás           2017.12.31.</t>
  </si>
  <si>
    <t>Módosítás          2017.12.31.</t>
  </si>
  <si>
    <t>Módosított előirányzat        2017.12.31.</t>
  </si>
  <si>
    <t>Módosítás 2017.12.31.</t>
  </si>
  <si>
    <t>Államháztartáson belüli megelőlegezés</t>
  </si>
  <si>
    <t>Településrendezési terv</t>
  </si>
  <si>
    <t>Kistelepülési önkormányzatok alacsony összegű fejlesztéseinek támogatása</t>
  </si>
  <si>
    <t xml:space="preserve">Szennyvízkezelési pályázat </t>
  </si>
  <si>
    <t>Település Szennyvízkezelési Program (TSZP)</t>
  </si>
  <si>
    <t>Településképi Arculati Kézikönyv (TSZK)</t>
  </si>
  <si>
    <t>Város- és községgazdálkodással, zöldterület gazdálkodással valamint a könyvtárral kapcsolatos tárgyi eszközök beszerzése, létesítése</t>
  </si>
  <si>
    <t>Településképi Arculati Kéziköny</t>
  </si>
  <si>
    <t>Települési Szennyvízkezelési Program</t>
  </si>
  <si>
    <t>Szennyvízkezelési Pályázat</t>
  </si>
  <si>
    <t>-</t>
  </si>
  <si>
    <t>2017.évi eredeti normatíva</t>
  </si>
  <si>
    <t>Normatíva módosítás</t>
  </si>
  <si>
    <t>2017.várható normatíva</t>
  </si>
  <si>
    <t>Eltérés</t>
  </si>
  <si>
    <t>I.5 A 2016. évről áthúzódó bérkompenzáció támogatása</t>
  </si>
  <si>
    <t>I.6. A településképi arculati kézikönyv elkészítésének támogatása</t>
  </si>
  <si>
    <t>Szociális célú tűzelőanyag vásárlásához kapcsolodó támogatás</t>
  </si>
  <si>
    <t>Önkormányzatok rendkívűli támogatása</t>
  </si>
  <si>
    <t>1/2018. (II. 15.) önkormányzati rendelet 1. melléklete</t>
  </si>
  <si>
    <t>2/2017. (II. 20.) önkormányzati rendelet 1. melléklete</t>
  </si>
  <si>
    <t>1/2018. (II. 15.) önkormányzati rendelet 2. melléklete</t>
  </si>
  <si>
    <t>2/2017. (II. 20.) önkormányzati rendelet 2,a. melléklete</t>
  </si>
  <si>
    <t>1/2018. (II. 15.) önkormányzati rendelet 3. melléklete</t>
  </si>
  <si>
    <t>2/2017. (II. 20.) önkormányzati rendelet 2,b. melléklete</t>
  </si>
  <si>
    <t>1/2018. (II. 15.) önkormányzati rendelet 4. melléklete</t>
  </si>
  <si>
    <t>2/2017. (II. 20.) önkormányzati rendelet 3. melléklete</t>
  </si>
  <si>
    <t>1/2018. (II. 15.) önkormányzati rendelet 5. melléklete</t>
  </si>
  <si>
    <t>2/2017. (II. 20.) önkormányzati rendelet 4,a. melléklete</t>
  </si>
  <si>
    <t>1/2018. (II. 15.) önkormányzati rendelet 6. melléklete</t>
  </si>
  <si>
    <t>2/2017. (II. 20.) önkormányzati rendelet 4,b. melléklete</t>
  </si>
  <si>
    <t>1/2018. (II. 15.) önkormányzati rendelet 7. melléklete</t>
  </si>
  <si>
    <t>2/2017. (II. 20.) önkormányzati rendelet 5. melléklete</t>
  </si>
  <si>
    <t>1/2018. (II. 15.) önkormányzati rendelet 8. melléklete</t>
  </si>
  <si>
    <t>2/2017. (II. 20.) önkormányzati rendelet 7. melléklete</t>
  </si>
  <si>
    <t>1/2018. (II. 15.) önkormányzati rendelet 9. melléklete</t>
  </si>
  <si>
    <t>1/2018. (II. 15.) önkormányzati rendelet 10. melléklete</t>
  </si>
  <si>
    <t>2/2017. (II. 20.) önkormányzati rendelet 8. melléklete</t>
  </si>
  <si>
    <t>2/2017. (II. 20.) önkormányzati rendelet 9.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</si>
</sst>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15" fillId="0" borderId="15" xfId="106" applyNumberFormat="1" applyFill="1" applyBorder="1" applyAlignment="1" applyProtection="1">
      <alignment horizontal="left" vertical="center" wrapText="1" indent="1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0" fillId="0" borderId="19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vertical="center"/>
      <protection/>
    </xf>
    <xf numFmtId="0" fontId="40" fillId="0" borderId="19" xfId="108" applyFont="1" applyFill="1" applyBorder="1">
      <alignment/>
      <protection/>
    </xf>
    <xf numFmtId="0" fontId="56" fillId="0" borderId="18" xfId="102" applyFont="1" applyBorder="1" applyAlignment="1">
      <alignment horizontal="center"/>
      <protection/>
    </xf>
    <xf numFmtId="3" fontId="55" fillId="0" borderId="19" xfId="108" applyNumberFormat="1" applyFont="1" applyBorder="1" applyAlignment="1">
      <alignment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horizontal="right" vertical="center"/>
      <protection/>
    </xf>
    <xf numFmtId="0" fontId="39" fillId="0" borderId="19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vertical="center"/>
      <protection/>
    </xf>
    <xf numFmtId="0" fontId="56" fillId="0" borderId="18" xfId="108" applyFont="1" applyBorder="1" applyAlignment="1">
      <alignment horizontal="center" vertical="center"/>
      <protection/>
    </xf>
    <xf numFmtId="0" fontId="40" fillId="0" borderId="18" xfId="108" applyFont="1" applyBorder="1" applyAlignment="1">
      <alignment vertical="center"/>
      <protection/>
    </xf>
    <xf numFmtId="0" fontId="39" fillId="0" borderId="19" xfId="108" applyFont="1" applyFill="1" applyBorder="1" applyAlignment="1">
      <alignment horizontal="left" vertical="center"/>
      <protection/>
    </xf>
    <xf numFmtId="0" fontId="34" fillId="0" borderId="18" xfId="108" applyFont="1" applyBorder="1" applyAlignment="1">
      <alignment vertical="center"/>
      <protection/>
    </xf>
    <xf numFmtId="16" fontId="39" fillId="0" borderId="18" xfId="108" applyNumberFormat="1" applyFont="1" applyBorder="1" applyAlignment="1">
      <alignment horizontal="left" vertical="center"/>
      <protection/>
    </xf>
    <xf numFmtId="3" fontId="39" fillId="0" borderId="19" xfId="102" applyNumberFormat="1" applyFont="1" applyBorder="1" applyAlignment="1">
      <alignment horizontal="right"/>
      <protection/>
    </xf>
    <xf numFmtId="0" fontId="39" fillId="0" borderId="19" xfId="102" applyFont="1" applyBorder="1" applyAlignment="1">
      <alignment horizontal="left"/>
      <protection/>
    </xf>
    <xf numFmtId="3" fontId="56" fillId="0" borderId="19" xfId="108" applyNumberFormat="1" applyFont="1" applyBorder="1" applyAlignment="1">
      <alignment horizontal="righ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left"/>
      <protection/>
    </xf>
    <xf numFmtId="0" fontId="56" fillId="0" borderId="19" xfId="108" applyFont="1" applyBorder="1" applyAlignment="1">
      <alignment horizontal="left"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40" fillId="0" borderId="18" xfId="108" applyFont="1" applyBorder="1" applyAlignment="1">
      <alignment horizontal="center"/>
      <protection/>
    </xf>
    <xf numFmtId="0" fontId="40" fillId="0" borderId="17" xfId="108" applyFont="1" applyBorder="1" applyAlignment="1">
      <alignment horizontal="left"/>
      <protection/>
    </xf>
    <xf numFmtId="0" fontId="40" fillId="0" borderId="17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center" vertical="center"/>
      <protection/>
    </xf>
    <xf numFmtId="3" fontId="39" fillId="0" borderId="20" xfId="108" applyNumberFormat="1" applyFont="1" applyBorder="1" applyAlignment="1">
      <alignment vertical="center"/>
      <protection/>
    </xf>
    <xf numFmtId="3" fontId="39" fillId="0" borderId="20" xfId="102" applyNumberFormat="1" applyFont="1" applyBorder="1" applyAlignment="1">
      <alignment horizontal="right"/>
      <protection/>
    </xf>
    <xf numFmtId="3" fontId="39" fillId="0" borderId="20" xfId="108" applyNumberFormat="1" applyFont="1" applyBorder="1" applyAlignment="1">
      <alignment horizontal="right" vertical="center"/>
      <protection/>
    </xf>
    <xf numFmtId="3" fontId="56" fillId="0" borderId="20" xfId="108" applyNumberFormat="1" applyFont="1" applyBorder="1" applyAlignment="1">
      <alignment horizontal="right" vertical="center"/>
      <protection/>
    </xf>
    <xf numFmtId="3" fontId="40" fillId="0" borderId="20" xfId="108" applyNumberFormat="1" applyFont="1" applyBorder="1" applyAlignment="1">
      <alignment horizontal="right" vertical="center"/>
      <protection/>
    </xf>
    <xf numFmtId="3" fontId="55" fillId="0" borderId="20" xfId="108" applyNumberFormat="1" applyFont="1" applyBorder="1" applyAlignment="1">
      <alignment vertical="center"/>
      <protection/>
    </xf>
    <xf numFmtId="3" fontId="40" fillId="0" borderId="20" xfId="108" applyNumberFormat="1" applyFont="1" applyBorder="1" applyAlignment="1">
      <alignment vertical="center"/>
      <protection/>
    </xf>
    <xf numFmtId="3" fontId="56" fillId="0" borderId="20" xfId="108" applyNumberFormat="1" applyFont="1" applyBorder="1" applyAlignment="1">
      <alignment vertical="center"/>
      <protection/>
    </xf>
    <xf numFmtId="0" fontId="33" fillId="0" borderId="19" xfId="108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3" fontId="33" fillId="0" borderId="20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56" fillId="0" borderId="19" xfId="108" applyNumberFormat="1" applyFont="1" applyBorder="1">
      <alignment/>
      <protection/>
    </xf>
    <xf numFmtId="3" fontId="56" fillId="0" borderId="20" xfId="108" applyNumberFormat="1" applyFont="1" applyBorder="1">
      <alignment/>
      <protection/>
    </xf>
    <xf numFmtId="0" fontId="39" fillId="0" borderId="21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56" fillId="0" borderId="23" xfId="108" applyFont="1" applyBorder="1" applyAlignment="1">
      <alignment horizontal="center" vertical="center"/>
      <protection/>
    </xf>
    <xf numFmtId="0" fontId="40" fillId="0" borderId="23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center" vertical="center"/>
      <protection/>
    </xf>
    <xf numFmtId="0" fontId="41" fillId="0" borderId="23" xfId="108" applyFont="1" applyBorder="1" applyAlignment="1">
      <alignment vertical="center"/>
      <protection/>
    </xf>
    <xf numFmtId="0" fontId="34" fillId="0" borderId="23" xfId="108" applyFont="1" applyBorder="1" applyAlignment="1">
      <alignment vertical="center"/>
      <protection/>
    </xf>
    <xf numFmtId="0" fontId="40" fillId="0" borderId="23" xfId="108" applyFont="1" applyBorder="1" applyAlignment="1">
      <alignment horizontal="center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4" xfId="101" applyFont="1" applyFill="1" applyBorder="1" applyAlignment="1">
      <alignment horizontal="right" vertical="center"/>
      <protection/>
    </xf>
    <xf numFmtId="3" fontId="34" fillId="0" borderId="25" xfId="101" applyNumberFormat="1" applyFont="1" applyFill="1" applyBorder="1">
      <alignment/>
      <protection/>
    </xf>
    <xf numFmtId="3" fontId="34" fillId="0" borderId="26" xfId="101" applyNumberFormat="1" applyFont="1" applyFill="1" applyBorder="1">
      <alignment/>
      <protection/>
    </xf>
    <xf numFmtId="4" fontId="33" fillId="0" borderId="26" xfId="98" applyNumberFormat="1" applyFont="1" applyFill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0" borderId="26" xfId="98" applyNumberFormat="1" applyFont="1" applyFill="1" applyBorder="1" applyAlignment="1">
      <alignment vertical="center"/>
      <protection/>
    </xf>
    <xf numFmtId="3" fontId="33" fillId="0" borderId="26" xfId="101" applyNumberFormat="1" applyFont="1" applyFill="1" applyBorder="1">
      <alignment/>
      <protection/>
    </xf>
    <xf numFmtId="3" fontId="33" fillId="0" borderId="27" xfId="98" applyNumberFormat="1" applyFont="1" applyFill="1" applyBorder="1" applyAlignment="1">
      <alignment vertical="center"/>
      <protection/>
    </xf>
    <xf numFmtId="3" fontId="34" fillId="0" borderId="28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0" fontId="33" fillId="0" borderId="29" xfId="104" applyFont="1" applyBorder="1">
      <alignment/>
      <protection/>
    </xf>
    <xf numFmtId="3" fontId="33" fillId="0" borderId="19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9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29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30" xfId="105" applyFont="1" applyFill="1" applyBorder="1" applyAlignment="1">
      <alignment horizontal="center" vertical="center"/>
      <protection/>
    </xf>
    <xf numFmtId="0" fontId="15" fillId="0" borderId="22" xfId="105" applyFont="1" applyFill="1" applyBorder="1" applyAlignment="1">
      <alignment horizontal="center" vertical="center"/>
      <protection/>
    </xf>
    <xf numFmtId="0" fontId="15" fillId="0" borderId="19" xfId="105" applyFont="1" applyFill="1" applyBorder="1" applyProtection="1">
      <alignment/>
      <protection locked="0"/>
    </xf>
    <xf numFmtId="0" fontId="15" fillId="0" borderId="31" xfId="105" applyFont="1" applyFill="1" applyBorder="1" applyAlignment="1">
      <alignment horizontal="center" vertical="center"/>
      <protection/>
    </xf>
    <xf numFmtId="0" fontId="15" fillId="0" borderId="29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2" xfId="105" applyFont="1" applyFill="1" applyBorder="1" applyAlignment="1" applyProtection="1">
      <alignment horizontal="center" vertical="center" wrapText="1"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3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5" xfId="105" applyFont="1" applyFill="1" applyBorder="1" applyAlignment="1" applyProtection="1">
      <alignment horizontal="center" vertical="center"/>
      <protection/>
    </xf>
    <xf numFmtId="3" fontId="33" fillId="0" borderId="19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3" fontId="58" fillId="20" borderId="19" xfId="108" applyNumberFormat="1" applyFont="1" applyFill="1" applyBorder="1" applyAlignment="1">
      <alignment horizontal="right" vertical="center"/>
      <protection/>
    </xf>
    <xf numFmtId="3" fontId="58" fillId="20" borderId="19" xfId="108" applyNumberFormat="1" applyFont="1" applyFill="1" applyBorder="1">
      <alignment/>
      <protection/>
    </xf>
    <xf numFmtId="3" fontId="58" fillId="20" borderId="20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4" xfId="108" applyNumberFormat="1" applyFont="1" applyFill="1" applyBorder="1" applyAlignment="1">
      <alignment horizontal="right" vertical="center"/>
      <protection/>
    </xf>
    <xf numFmtId="3" fontId="59" fillId="20" borderId="19" xfId="108" applyNumberFormat="1" applyFont="1" applyFill="1" applyBorder="1" applyAlignment="1">
      <alignment vertical="center"/>
      <protection/>
    </xf>
    <xf numFmtId="0" fontId="33" fillId="0" borderId="18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5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29" xfId="68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12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3" fontId="34" fillId="0" borderId="36" xfId="101" applyNumberFormat="1" applyFont="1" applyFill="1" applyBorder="1">
      <alignment/>
      <protection/>
    </xf>
    <xf numFmtId="4" fontId="34" fillId="0" borderId="37" xfId="101" applyNumberFormat="1" applyFont="1" applyFill="1" applyBorder="1">
      <alignment/>
      <protection/>
    </xf>
    <xf numFmtId="3" fontId="34" fillId="0" borderId="37" xfId="101" applyNumberFormat="1" applyFont="1" applyFill="1" applyBorder="1">
      <alignment/>
      <protection/>
    </xf>
    <xf numFmtId="3" fontId="33" fillId="0" borderId="37" xfId="98" applyNumberFormat="1" applyFont="1" applyFill="1" applyBorder="1" applyAlignment="1">
      <alignment horizontal="center" vertical="center"/>
      <protection/>
    </xf>
    <xf numFmtId="3" fontId="33" fillId="0" borderId="37" xfId="98" applyNumberFormat="1" applyFont="1" applyFill="1" applyBorder="1" applyAlignment="1">
      <alignment vertical="center"/>
      <protection/>
    </xf>
    <xf numFmtId="3" fontId="34" fillId="0" borderId="37" xfId="98" applyNumberFormat="1" applyFont="1" applyFill="1" applyBorder="1" applyAlignment="1">
      <alignment vertical="center"/>
      <protection/>
    </xf>
    <xf numFmtId="167" fontId="33" fillId="0" borderId="37" xfId="101" applyNumberFormat="1" applyFont="1" applyFill="1" applyBorder="1">
      <alignment/>
      <protection/>
    </xf>
    <xf numFmtId="3" fontId="33" fillId="0" borderId="38" xfId="98" applyNumberFormat="1" applyFont="1" applyFill="1" applyBorder="1" applyAlignment="1">
      <alignment vertical="center"/>
      <protection/>
    </xf>
    <xf numFmtId="3" fontId="33" fillId="0" borderId="18" xfId="98" applyNumberFormat="1" applyFont="1" applyFill="1" applyBorder="1" applyAlignment="1">
      <alignment vertical="center"/>
      <protection/>
    </xf>
    <xf numFmtId="3" fontId="34" fillId="0" borderId="39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40" xfId="101" applyNumberFormat="1" applyFont="1" applyFill="1" applyBorder="1">
      <alignment/>
      <protection/>
    </xf>
    <xf numFmtId="3" fontId="34" fillId="0" borderId="41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3" fontId="41" fillId="0" borderId="42" xfId="98" applyNumberFormat="1" applyFont="1" applyFill="1" applyBorder="1" applyAlignment="1">
      <alignment vertical="center"/>
      <protection/>
    </xf>
    <xf numFmtId="3" fontId="33" fillId="0" borderId="42" xfId="101" applyNumberFormat="1" applyFont="1" applyFill="1" applyBorder="1">
      <alignment/>
      <protection/>
    </xf>
    <xf numFmtId="3" fontId="33" fillId="0" borderId="43" xfId="101" applyNumberFormat="1" applyFont="1" applyFill="1" applyBorder="1">
      <alignment/>
      <protection/>
    </xf>
    <xf numFmtId="3" fontId="33" fillId="0" borderId="20" xfId="101" applyNumberFormat="1" applyFont="1" applyFill="1" applyBorder="1">
      <alignment/>
      <protection/>
    </xf>
    <xf numFmtId="3" fontId="34" fillId="0" borderId="35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2" xfId="100" applyFont="1" applyBorder="1" applyAlignment="1">
      <alignment vertical="center" wrapText="1"/>
      <protection/>
    </xf>
    <xf numFmtId="0" fontId="44" fillId="0" borderId="2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2" xfId="100" applyNumberFormat="1" applyFont="1" applyBorder="1" applyAlignment="1">
      <alignment horizontal="right"/>
      <protection/>
    </xf>
    <xf numFmtId="0" fontId="15" fillId="0" borderId="22" xfId="100" applyBorder="1">
      <alignment/>
      <protection/>
    </xf>
    <xf numFmtId="49" fontId="15" fillId="0" borderId="31" xfId="100" applyNumberFormat="1" applyFont="1" applyBorder="1" applyAlignment="1">
      <alignment horizontal="right"/>
      <protection/>
    </xf>
    <xf numFmtId="49" fontId="15" fillId="0" borderId="31" xfId="100" applyNumberFormat="1" applyBorder="1">
      <alignment/>
      <protection/>
    </xf>
    <xf numFmtId="49" fontId="15" fillId="0" borderId="29" xfId="100" applyNumberFormat="1" applyBorder="1">
      <alignment/>
      <protection/>
    </xf>
    <xf numFmtId="0" fontId="26" fillId="0" borderId="45" xfId="100" applyFont="1" applyBorder="1" applyAlignment="1">
      <alignment horizontal="left"/>
      <protection/>
    </xf>
    <xf numFmtId="0" fontId="26" fillId="0" borderId="33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4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0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46" xfId="0" applyFont="1" applyBorder="1" applyAlignment="1">
      <alignment wrapText="1"/>
    </xf>
    <xf numFmtId="0" fontId="40" fillId="20" borderId="47" xfId="108" applyFont="1" applyFill="1" applyBorder="1" applyAlignment="1">
      <alignment horizontal="center" vertical="center"/>
      <protection/>
    </xf>
    <xf numFmtId="0" fontId="40" fillId="20" borderId="48" xfId="108" applyFont="1" applyFill="1" applyBorder="1" applyAlignment="1">
      <alignment horizontal="center" vertical="center"/>
      <protection/>
    </xf>
    <xf numFmtId="0" fontId="29" fillId="0" borderId="49" xfId="0" applyFont="1" applyBorder="1" applyAlignment="1">
      <alignment horizontal="center" wrapText="1"/>
    </xf>
    <xf numFmtId="0" fontId="43" fillId="0" borderId="47" xfId="0" applyFont="1" applyBorder="1" applyAlignment="1">
      <alignment horizontal="center" wrapText="1"/>
    </xf>
    <xf numFmtId="0" fontId="24" fillId="0" borderId="50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31" fillId="0" borderId="47" xfId="0" applyFont="1" applyBorder="1" applyAlignment="1">
      <alignment wrapText="1"/>
    </xf>
    <xf numFmtId="0" fontId="25" fillId="0" borderId="52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3" fontId="24" fillId="0" borderId="53" xfId="0" applyNumberFormat="1" applyFont="1" applyBorder="1" applyAlignment="1">
      <alignment horizontal="right" wrapText="1"/>
    </xf>
    <xf numFmtId="3" fontId="28" fillId="0" borderId="54" xfId="0" applyNumberFormat="1" applyFont="1" applyBorder="1" applyAlignment="1">
      <alignment horizontal="right" wrapText="1"/>
    </xf>
    <xf numFmtId="3" fontId="1" fillId="0" borderId="54" xfId="0" applyNumberFormat="1" applyFont="1" applyBorder="1" applyAlignment="1">
      <alignment horizontal="right" wrapText="1"/>
    </xf>
    <xf numFmtId="0" fontId="1" fillId="0" borderId="54" xfId="0" applyFont="1" applyBorder="1" applyAlignment="1">
      <alignment wrapText="1"/>
    </xf>
    <xf numFmtId="3" fontId="24" fillId="0" borderId="54" xfId="0" applyNumberFormat="1" applyFont="1" applyBorder="1" applyAlignment="1">
      <alignment horizontal="right" wrapText="1"/>
    </xf>
    <xf numFmtId="3" fontId="28" fillId="0" borderId="53" xfId="0" applyNumberFormat="1" applyFont="1" applyBorder="1" applyAlignment="1">
      <alignment horizontal="right" wrapText="1"/>
    </xf>
    <xf numFmtId="0" fontId="28" fillId="0" borderId="54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3" fontId="31" fillId="0" borderId="54" xfId="0" applyNumberFormat="1" applyFont="1" applyBorder="1" applyAlignment="1">
      <alignment horizontal="right" wrapText="1"/>
    </xf>
    <xf numFmtId="3" fontId="28" fillId="0" borderId="55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56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4" xfId="0" applyFont="1" applyBorder="1" applyAlignment="1">
      <alignment horizontal="right" wrapText="1"/>
    </xf>
    <xf numFmtId="0" fontId="24" fillId="0" borderId="54" xfId="0" applyFont="1" applyBorder="1" applyAlignment="1">
      <alignment horizontal="right" wrapText="1"/>
    </xf>
    <xf numFmtId="0" fontId="25" fillId="0" borderId="56" xfId="0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0" fontId="36" fillId="0" borderId="47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2" xfId="101" applyNumberFormat="1" applyFont="1" applyFill="1" applyBorder="1">
      <alignment/>
      <protection/>
    </xf>
    <xf numFmtId="3" fontId="56" fillId="0" borderId="42" xfId="98" applyNumberFormat="1" applyFont="1" applyFill="1" applyBorder="1" applyAlignment="1">
      <alignment vertical="center"/>
      <protection/>
    </xf>
    <xf numFmtId="3" fontId="33" fillId="0" borderId="58" xfId="98" applyNumberFormat="1" applyFont="1" applyFill="1" applyBorder="1" applyAlignment="1">
      <alignment vertical="center"/>
      <protection/>
    </xf>
    <xf numFmtId="4" fontId="34" fillId="0" borderId="59" xfId="101" applyNumberFormat="1" applyFont="1" applyFill="1" applyBorder="1">
      <alignment/>
      <protection/>
    </xf>
    <xf numFmtId="167" fontId="33" fillId="0" borderId="22" xfId="98" applyNumberFormat="1" applyFont="1" applyBorder="1" applyAlignment="1">
      <alignment vertical="center"/>
      <protection/>
    </xf>
    <xf numFmtId="0" fontId="59" fillId="20" borderId="29" xfId="104" applyFont="1" applyFill="1" applyBorder="1">
      <alignment/>
      <protection/>
    </xf>
    <xf numFmtId="3" fontId="59" fillId="20" borderId="60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3" fontId="42" fillId="0" borderId="12" xfId="108" applyNumberFormat="1" applyFont="1" applyBorder="1">
      <alignment/>
      <protection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9" fillId="0" borderId="5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57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4" xfId="99" applyFont="1" applyFill="1" applyBorder="1" applyAlignment="1">
      <alignment horizontal="center" vertical="center" wrapText="1"/>
      <protection/>
    </xf>
    <xf numFmtId="0" fontId="1" fillId="0" borderId="34" xfId="99" applyFont="1" applyBorder="1">
      <alignment/>
      <protection/>
    </xf>
    <xf numFmtId="0" fontId="1" fillId="0" borderId="34" xfId="99" applyFont="1" applyBorder="1" applyAlignment="1">
      <alignment horizontal="center"/>
      <protection/>
    </xf>
    <xf numFmtId="3" fontId="39" fillId="0" borderId="28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63" xfId="99" applyFont="1" applyFill="1" applyBorder="1" applyAlignment="1">
      <alignment horizontal="center" vertical="center"/>
      <protection/>
    </xf>
    <xf numFmtId="0" fontId="39" fillId="0" borderId="39" xfId="99" applyFont="1" applyBorder="1">
      <alignment/>
      <protection/>
    </xf>
    <xf numFmtId="3" fontId="33" fillId="0" borderId="18" xfId="99" applyNumberFormat="1" applyFont="1" applyBorder="1">
      <alignment/>
      <protection/>
    </xf>
    <xf numFmtId="0" fontId="40" fillId="20" borderId="13" xfId="99" applyFont="1" applyFill="1" applyBorder="1" applyAlignment="1">
      <alignment horizontal="center" vertical="center"/>
      <protection/>
    </xf>
    <xf numFmtId="0" fontId="40" fillId="0" borderId="14" xfId="99" applyFont="1" applyBorder="1" applyAlignment="1">
      <alignment horizontal="left"/>
      <protection/>
    </xf>
    <xf numFmtId="0" fontId="39" fillId="0" borderId="15" xfId="99" applyFont="1" applyBorder="1" applyAlignment="1">
      <alignment horizontal="left" vertical="distributed"/>
      <protection/>
    </xf>
    <xf numFmtId="0" fontId="33" fillId="0" borderId="15" xfId="99" applyFont="1" applyBorder="1" applyAlignment="1">
      <alignment horizontal="left" wrapText="1"/>
      <protection/>
    </xf>
    <xf numFmtId="0" fontId="39" fillId="0" borderId="15" xfId="99" applyFont="1" applyBorder="1" applyAlignment="1">
      <alignment horizontal="left"/>
      <protection/>
    </xf>
    <xf numFmtId="0" fontId="40" fillId="20" borderId="64" xfId="99" applyFont="1" applyFill="1" applyBorder="1" applyAlignment="1">
      <alignment horizontal="center" vertical="center"/>
      <protection/>
    </xf>
    <xf numFmtId="3" fontId="39" fillId="0" borderId="65" xfId="99" applyNumberFormat="1" applyFont="1" applyBorder="1">
      <alignment/>
      <protection/>
    </xf>
    <xf numFmtId="3" fontId="33" fillId="0" borderId="34" xfId="99" applyNumberFormat="1" applyFont="1" applyBorder="1">
      <alignment/>
      <protection/>
    </xf>
    <xf numFmtId="0" fontId="39" fillId="0" borderId="14" xfId="99" applyFont="1" applyBorder="1">
      <alignment/>
      <protection/>
    </xf>
    <xf numFmtId="3" fontId="40" fillId="0" borderId="15" xfId="99" applyNumberFormat="1" applyFont="1" applyBorder="1">
      <alignment/>
      <protection/>
    </xf>
    <xf numFmtId="0" fontId="1" fillId="0" borderId="47" xfId="99" applyFont="1" applyBorder="1">
      <alignment/>
      <protection/>
    </xf>
    <xf numFmtId="0" fontId="40" fillId="0" borderId="13" xfId="99" applyFont="1" applyBorder="1" applyAlignment="1">
      <alignment horizontal="left"/>
      <protection/>
    </xf>
    <xf numFmtId="3" fontId="1" fillId="0" borderId="63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64" xfId="99" applyNumberFormat="1" applyFont="1" applyBorder="1">
      <alignment/>
      <protection/>
    </xf>
    <xf numFmtId="0" fontId="1" fillId="0" borderId="13" xfId="99" applyFont="1" applyBorder="1">
      <alignment/>
      <protection/>
    </xf>
    <xf numFmtId="0" fontId="26" fillId="0" borderId="47" xfId="106" applyFont="1" applyFill="1" applyBorder="1" applyAlignment="1">
      <alignment horizontal="center" vertical="center" wrapText="1"/>
      <protection/>
    </xf>
    <xf numFmtId="0" fontId="15" fillId="0" borderId="66" xfId="106" applyFont="1" applyFill="1" applyBorder="1" applyAlignment="1">
      <alignment horizontal="center" vertical="center" wrapText="1"/>
      <protection/>
    </xf>
    <xf numFmtId="0" fontId="15" fillId="0" borderId="23" xfId="106" applyFont="1" applyFill="1" applyBorder="1" applyAlignment="1">
      <alignment horizontal="center" vertical="center" wrapText="1"/>
      <protection/>
    </xf>
    <xf numFmtId="0" fontId="15" fillId="0" borderId="51" xfId="106" applyFont="1" applyFill="1" applyBorder="1" applyAlignment="1">
      <alignment horizontal="center" vertical="center" wrapText="1"/>
      <protection/>
    </xf>
    <xf numFmtId="0" fontId="26" fillId="0" borderId="47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8"/>
      <protection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15" xfId="106" applyFont="1" applyFill="1" applyBorder="1" applyAlignment="1" applyProtection="1">
      <alignment vertical="center" wrapText="1"/>
      <protection locked="0"/>
    </xf>
    <xf numFmtId="0" fontId="15" fillId="0" borderId="67" xfId="106" applyFont="1" applyFill="1" applyBorder="1" applyAlignment="1" applyProtection="1">
      <alignment vertical="center" wrapText="1"/>
      <protection locked="0"/>
    </xf>
    <xf numFmtId="0" fontId="26" fillId="0" borderId="68" xfId="106" applyFont="1" applyFill="1" applyBorder="1" applyAlignment="1" applyProtection="1">
      <alignment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182" fontId="15" fillId="0" borderId="53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4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69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70" xfId="106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68" xfId="106" applyNumberFormat="1" applyFont="1" applyFill="1" applyBorder="1" applyAlignment="1" applyProtection="1">
      <alignment vertical="center" wrapText="1"/>
      <protection/>
    </xf>
    <xf numFmtId="180" fontId="44" fillId="0" borderId="47" xfId="106" applyNumberFormat="1" applyFont="1" applyFill="1" applyBorder="1" applyAlignment="1" applyProtection="1">
      <alignment horizontal="center" vertical="center" wrapText="1"/>
      <protection/>
    </xf>
    <xf numFmtId="180" fontId="44" fillId="0" borderId="50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57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48" xfId="106" applyNumberFormat="1" applyFont="1" applyFill="1" applyBorder="1" applyAlignment="1" applyProtection="1">
      <alignment horizontal="center" vertical="center" wrapText="1"/>
      <protection/>
    </xf>
    <xf numFmtId="182" fontId="49" fillId="0" borderId="24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71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64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 locked="0"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11" xfId="106" applyNumberFormat="1" applyFont="1" applyFill="1" applyBorder="1" applyAlignment="1" applyProtection="1">
      <alignment horizontal="center" vertical="center"/>
      <protection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182" fontId="49" fillId="0" borderId="24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 locked="0"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71" xfId="68" applyNumberFormat="1" applyFont="1" applyFill="1" applyBorder="1" applyAlignment="1" applyProtection="1">
      <alignment vertical="center" wrapText="1"/>
      <protection locked="0"/>
    </xf>
    <xf numFmtId="182" fontId="70" fillId="0" borderId="48" xfId="68" applyNumberFormat="1" applyFont="1" applyFill="1" applyBorder="1" applyAlignment="1" applyProtection="1">
      <alignment vertical="center" wrapText="1"/>
      <protection/>
    </xf>
    <xf numFmtId="182" fontId="49" fillId="0" borderId="72" xfId="68" applyNumberFormat="1" applyFont="1" applyFill="1" applyBorder="1" applyAlignment="1" applyProtection="1">
      <alignment vertical="center" wrapText="1"/>
      <protection/>
    </xf>
    <xf numFmtId="182" fontId="49" fillId="0" borderId="57" xfId="68" applyNumberFormat="1" applyFont="1" applyFill="1" applyBorder="1" applyAlignment="1" applyProtection="1">
      <alignment vertical="center" wrapText="1"/>
      <protection locked="0"/>
    </xf>
    <xf numFmtId="182" fontId="49" fillId="0" borderId="53" xfId="68" applyNumberFormat="1" applyFont="1" applyFill="1" applyBorder="1" applyAlignment="1" applyProtection="1">
      <alignment vertical="center" wrapText="1"/>
      <protection/>
    </xf>
    <xf numFmtId="182" fontId="49" fillId="0" borderId="54" xfId="68" applyNumberFormat="1" applyFont="1" applyFill="1" applyBorder="1" applyAlignment="1" applyProtection="1">
      <alignment vertical="center" wrapText="1"/>
      <protection/>
    </xf>
    <xf numFmtId="182" fontId="44" fillId="0" borderId="54" xfId="68" applyNumberFormat="1" applyFont="1" applyFill="1" applyBorder="1" applyAlignment="1" applyProtection="1">
      <alignment vertical="center" wrapText="1"/>
      <protection/>
    </xf>
    <xf numFmtId="182" fontId="49" fillId="0" borderId="54" xfId="68" applyNumberFormat="1" applyFont="1" applyFill="1" applyBorder="1" applyAlignment="1" applyProtection="1">
      <alignment vertical="center" wrapText="1"/>
      <protection/>
    </xf>
    <xf numFmtId="182" fontId="49" fillId="0" borderId="55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2" fontId="49" fillId="0" borderId="65" xfId="68" applyNumberFormat="1" applyFont="1" applyFill="1" applyBorder="1" applyAlignment="1" applyProtection="1">
      <alignment/>
      <protection locked="0"/>
    </xf>
    <xf numFmtId="182" fontId="49" fillId="0" borderId="24" xfId="68" applyNumberFormat="1" applyFont="1" applyFill="1" applyBorder="1" applyAlignment="1" applyProtection="1">
      <alignment/>
      <protection locked="0"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49" fillId="0" borderId="30" xfId="105" applyFont="1" applyFill="1" applyBorder="1" applyAlignment="1" applyProtection="1">
      <alignment horizontal="left"/>
      <protection/>
    </xf>
    <xf numFmtId="182" fontId="49" fillId="0" borderId="53" xfId="68" applyNumberFormat="1" applyFont="1" applyFill="1" applyBorder="1" applyAlignment="1" applyProtection="1">
      <alignment/>
      <protection locked="0"/>
    </xf>
    <xf numFmtId="0" fontId="49" fillId="0" borderId="57" xfId="105" applyFont="1" applyFill="1" applyBorder="1" applyAlignment="1" applyProtection="1">
      <alignment horizontal="center" vertical="center"/>
      <protection/>
    </xf>
    <xf numFmtId="182" fontId="49" fillId="0" borderId="57" xfId="68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64" xfId="105" applyFont="1" applyFill="1" applyBorder="1" applyAlignment="1" applyProtection="1">
      <alignment/>
      <protection/>
    </xf>
    <xf numFmtId="0" fontId="48" fillId="0" borderId="48" xfId="105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73" xfId="100" applyFont="1" applyBorder="1" applyAlignment="1">
      <alignment horizontal="center" vertical="center" wrapText="1"/>
      <protection/>
    </xf>
    <xf numFmtId="0" fontId="44" fillId="0" borderId="34" xfId="100" applyFont="1" applyBorder="1" applyAlignment="1">
      <alignment horizontal="center"/>
      <protection/>
    </xf>
    <xf numFmtId="49" fontId="15" fillId="0" borderId="34" xfId="100" applyNumberFormat="1" applyFont="1" applyBorder="1" applyAlignment="1">
      <alignment horizontal="right"/>
      <protection/>
    </xf>
    <xf numFmtId="49" fontId="15" fillId="0" borderId="74" xfId="100" applyNumberFormat="1" applyFont="1" applyBorder="1" applyAlignment="1">
      <alignment horizontal="right"/>
      <protection/>
    </xf>
    <xf numFmtId="0" fontId="15" fillId="0" borderId="15" xfId="100" applyFont="1" applyBorder="1" applyAlignment="1">
      <alignment horizontal="left"/>
      <protection/>
    </xf>
    <xf numFmtId="180" fontId="15" fillId="0" borderId="15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7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100" applyNumberFormat="1" applyFont="1" applyBorder="1">
      <alignment/>
      <protection/>
    </xf>
    <xf numFmtId="3" fontId="15" fillId="0" borderId="71" xfId="100" applyNumberFormat="1" applyFont="1" applyBorder="1">
      <alignment/>
      <protection/>
    </xf>
    <xf numFmtId="3" fontId="15" fillId="0" borderId="17" xfId="100" applyNumberFormat="1" applyFont="1" applyFill="1" applyBorder="1" applyAlignment="1" applyProtection="1">
      <alignment vertical="center" wrapText="1"/>
      <protection locked="0"/>
    </xf>
    <xf numFmtId="3" fontId="15" fillId="0" borderId="75" xfId="100" applyNumberFormat="1" applyFont="1" applyFill="1" applyBorder="1" applyAlignment="1" applyProtection="1">
      <alignment vertical="center" wrapText="1"/>
      <protection locked="0"/>
    </xf>
    <xf numFmtId="3" fontId="15" fillId="0" borderId="54" xfId="100" applyNumberFormat="1" applyFont="1" applyBorder="1">
      <alignment/>
      <protection/>
    </xf>
    <xf numFmtId="3" fontId="15" fillId="0" borderId="54" xfId="100" applyNumberFormat="1" applyFont="1" applyFill="1" applyBorder="1" applyAlignment="1" applyProtection="1">
      <alignment vertical="center" wrapText="1"/>
      <protection locked="0"/>
    </xf>
    <xf numFmtId="3" fontId="15" fillId="0" borderId="69" xfId="100" applyNumberFormat="1" applyFont="1" applyBorder="1">
      <alignment/>
      <protection/>
    </xf>
    <xf numFmtId="0" fontId="15" fillId="0" borderId="15" xfId="100" applyFont="1" applyBorder="1">
      <alignment/>
      <protection/>
    </xf>
    <xf numFmtId="0" fontId="15" fillId="0" borderId="15" xfId="100" applyFont="1" applyBorder="1" applyAlignment="1">
      <alignment vertical="center" wrapText="1"/>
      <protection/>
    </xf>
    <xf numFmtId="0" fontId="15" fillId="0" borderId="57" xfId="100" applyFont="1" applyBorder="1">
      <alignment/>
      <protection/>
    </xf>
    <xf numFmtId="0" fontId="15" fillId="0" borderId="67" xfId="100" applyFont="1" applyBorder="1">
      <alignment/>
      <protection/>
    </xf>
    <xf numFmtId="0" fontId="26" fillId="0" borderId="56" xfId="100" applyFont="1" applyBorder="1" applyAlignment="1">
      <alignment horizontal="center" vertical="center" wrapText="1"/>
      <protection/>
    </xf>
    <xf numFmtId="0" fontId="26" fillId="0" borderId="52" xfId="10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justify"/>
    </xf>
    <xf numFmtId="3" fontId="15" fillId="0" borderId="24" xfId="100" applyNumberFormat="1" applyFont="1" applyBorder="1">
      <alignment/>
      <protection/>
    </xf>
    <xf numFmtId="3" fontId="15" fillId="0" borderId="53" xfId="100" applyNumberFormat="1" applyFont="1" applyBorder="1">
      <alignment/>
      <protection/>
    </xf>
    <xf numFmtId="0" fontId="44" fillId="0" borderId="13" xfId="100" applyFont="1" applyBorder="1" applyAlignment="1">
      <alignment horizontal="center"/>
      <protection/>
    </xf>
    <xf numFmtId="0" fontId="44" fillId="0" borderId="48" xfId="100" applyFont="1" applyBorder="1" applyAlignment="1">
      <alignment horizontal="center"/>
      <protection/>
    </xf>
    <xf numFmtId="0" fontId="44" fillId="0" borderId="16" xfId="100" applyFont="1" applyBorder="1" applyAlignment="1">
      <alignment horizontal="center"/>
      <protection/>
    </xf>
    <xf numFmtId="0" fontId="26" fillId="0" borderId="68" xfId="100" applyFont="1" applyBorder="1" applyAlignment="1">
      <alignment horizontal="left"/>
      <protection/>
    </xf>
    <xf numFmtId="3" fontId="24" fillId="0" borderId="74" xfId="103" applyNumberFormat="1" applyFont="1" applyBorder="1" applyAlignment="1">
      <alignment horizontal="right"/>
      <protection/>
    </xf>
    <xf numFmtId="0" fontId="24" fillId="21" borderId="63" xfId="103" applyFont="1" applyFill="1" applyBorder="1" applyAlignment="1">
      <alignment horizontal="right"/>
      <protection/>
    </xf>
    <xf numFmtId="3" fontId="24" fillId="21" borderId="64" xfId="103" applyNumberFormat="1" applyFont="1" applyFill="1" applyBorder="1" applyAlignment="1">
      <alignment horizontal="right"/>
      <protection/>
    </xf>
    <xf numFmtId="0" fontId="24" fillId="0" borderId="23" xfId="103" applyFont="1" applyBorder="1" applyAlignment="1">
      <alignment horizontal="center"/>
      <protection/>
    </xf>
    <xf numFmtId="0" fontId="24" fillId="0" borderId="51" xfId="103" applyFont="1" applyBorder="1" applyAlignment="1">
      <alignment horizontal="center"/>
      <protection/>
    </xf>
    <xf numFmtId="0" fontId="27" fillId="21" borderId="47" xfId="103" applyFont="1" applyFill="1" applyBorder="1" applyAlignment="1">
      <alignment horizontal="center"/>
      <protection/>
    </xf>
    <xf numFmtId="0" fontId="27" fillId="0" borderId="18" xfId="103" applyFont="1" applyBorder="1" applyAlignment="1">
      <alignment horizontal="right"/>
      <protection/>
    </xf>
    <xf numFmtId="0" fontId="27" fillId="0" borderId="56" xfId="103" applyFont="1" applyBorder="1">
      <alignment/>
      <protection/>
    </xf>
    <xf numFmtId="0" fontId="24" fillId="0" borderId="14" xfId="103" applyFont="1" applyBorder="1" applyAlignment="1">
      <alignment horizontal="left"/>
      <protection/>
    </xf>
    <xf numFmtId="0" fontId="24" fillId="0" borderId="57" xfId="103" applyFont="1" applyBorder="1" applyAlignment="1">
      <alignment horizontal="left"/>
      <protection/>
    </xf>
    <xf numFmtId="0" fontId="24" fillId="21" borderId="13" xfId="103" applyFont="1" applyFill="1" applyBorder="1" applyAlignment="1">
      <alignment horizontal="left"/>
      <protection/>
    </xf>
    <xf numFmtId="0" fontId="27" fillId="0" borderId="15" xfId="103" applyFont="1" applyBorder="1" applyAlignment="1">
      <alignment horizontal="center"/>
      <protection/>
    </xf>
    <xf numFmtId="0" fontId="27" fillId="0" borderId="57" xfId="103" applyFont="1" applyBorder="1" applyAlignment="1">
      <alignment horizontal="center"/>
      <protection/>
    </xf>
    <xf numFmtId="0" fontId="27" fillId="21" borderId="13" xfId="103" applyFont="1" applyFill="1" applyBorder="1" applyAlignment="1">
      <alignment horizontal="center"/>
      <protection/>
    </xf>
    <xf numFmtId="0" fontId="28" fillId="0" borderId="55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1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3" fontId="24" fillId="0" borderId="55" xfId="0" applyNumberFormat="1" applyFont="1" applyBorder="1" applyAlignment="1">
      <alignment horizontal="right" wrapText="1"/>
    </xf>
    <xf numFmtId="3" fontId="24" fillId="0" borderId="57" xfId="0" applyNumberFormat="1" applyFont="1" applyBorder="1" applyAlignment="1">
      <alignment horizontal="right" wrapText="1"/>
    </xf>
    <xf numFmtId="0" fontId="36" fillId="0" borderId="50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39" fillId="0" borderId="57" xfId="99" applyFont="1" applyBorder="1" applyAlignment="1">
      <alignment horizontal="left" wrapText="1"/>
      <protection/>
    </xf>
    <xf numFmtId="3" fontId="33" fillId="0" borderId="40" xfId="99" applyNumberFormat="1" applyFont="1" applyBorder="1">
      <alignment/>
      <protection/>
    </xf>
    <xf numFmtId="3" fontId="33" fillId="0" borderId="29" xfId="99" applyNumberFormat="1" applyFont="1" applyBorder="1">
      <alignment/>
      <protection/>
    </xf>
    <xf numFmtId="3" fontId="40" fillId="0" borderId="57" xfId="99" applyNumberFormat="1" applyFont="1" applyBorder="1">
      <alignment/>
      <protection/>
    </xf>
    <xf numFmtId="0" fontId="62" fillId="0" borderId="47" xfId="99" applyFont="1" applyBorder="1" applyAlignment="1">
      <alignment horizontal="center"/>
      <protection/>
    </xf>
    <xf numFmtId="0" fontId="56" fillId="0" borderId="13" xfId="99" applyFont="1" applyBorder="1" applyAlignment="1">
      <alignment horizontal="left"/>
      <protection/>
    </xf>
    <xf numFmtId="3" fontId="41" fillId="0" borderId="63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64" xfId="99" applyNumberFormat="1" applyFont="1" applyBorder="1">
      <alignment/>
      <protection/>
    </xf>
    <xf numFmtId="3" fontId="56" fillId="0" borderId="13" xfId="99" applyNumberFormat="1" applyFont="1" applyBorder="1">
      <alignment/>
      <protection/>
    </xf>
    <xf numFmtId="0" fontId="33" fillId="0" borderId="57" xfId="99" applyFont="1" applyBorder="1" applyAlignment="1">
      <alignment horizontal="left" wrapText="1"/>
      <protection/>
    </xf>
    <xf numFmtId="0" fontId="1" fillId="0" borderId="65" xfId="99" applyFont="1" applyBorder="1">
      <alignment/>
      <protection/>
    </xf>
    <xf numFmtId="0" fontId="33" fillId="0" borderId="39" xfId="99" applyFont="1" applyBorder="1">
      <alignment/>
      <protection/>
    </xf>
    <xf numFmtId="0" fontId="33" fillId="0" borderId="28" xfId="99" applyFont="1" applyBorder="1">
      <alignment/>
      <protection/>
    </xf>
    <xf numFmtId="0" fontId="33" fillId="0" borderId="65" xfId="99" applyFont="1" applyBorder="1">
      <alignment/>
      <protection/>
    </xf>
    <xf numFmtId="49" fontId="15" fillId="0" borderId="74" xfId="100" applyNumberFormat="1" applyBorder="1">
      <alignment/>
      <protection/>
    </xf>
    <xf numFmtId="0" fontId="26" fillId="0" borderId="13" xfId="100" applyFont="1" applyBorder="1" applyAlignment="1">
      <alignment horizontal="left"/>
      <protection/>
    </xf>
    <xf numFmtId="3" fontId="26" fillId="0" borderId="13" xfId="100" applyNumberFormat="1" applyFont="1" applyBorder="1">
      <alignment/>
      <protection/>
    </xf>
    <xf numFmtId="0" fontId="1" fillId="0" borderId="61" xfId="0" applyFont="1" applyBorder="1" applyAlignment="1">
      <alignment horizontal="justify"/>
    </xf>
    <xf numFmtId="3" fontId="34" fillId="0" borderId="76" xfId="98" applyNumberFormat="1" applyFont="1" applyFill="1" applyBorder="1" applyAlignment="1">
      <alignment vertical="center"/>
      <protection/>
    </xf>
    <xf numFmtId="3" fontId="34" fillId="0" borderId="44" xfId="98" applyNumberFormat="1" applyFont="1" applyFill="1" applyBorder="1" applyAlignment="1">
      <alignment vertical="center"/>
      <protection/>
    </xf>
    <xf numFmtId="3" fontId="34" fillId="0" borderId="77" xfId="98" applyNumberFormat="1" applyFont="1" applyFill="1" applyBorder="1" applyAlignment="1">
      <alignment vertical="center"/>
      <protection/>
    </xf>
    <xf numFmtId="3" fontId="34" fillId="0" borderId="78" xfId="101" applyNumberFormat="1" applyFont="1" applyFill="1" applyBorder="1">
      <alignment/>
      <protection/>
    </xf>
    <xf numFmtId="3" fontId="34" fillId="0" borderId="79" xfId="101" applyNumberFormat="1" applyFont="1" applyFill="1" applyBorder="1">
      <alignment/>
      <protection/>
    </xf>
    <xf numFmtId="3" fontId="34" fillId="0" borderId="80" xfId="101" applyNumberFormat="1" applyFont="1" applyFill="1" applyBorder="1">
      <alignment/>
      <protection/>
    </xf>
    <xf numFmtId="3" fontId="34" fillId="21" borderId="81" xfId="101" applyNumberFormat="1" applyFont="1" applyFill="1" applyBorder="1">
      <alignment/>
      <protection/>
    </xf>
    <xf numFmtId="3" fontId="34" fillId="21" borderId="16" xfId="101" applyNumberFormat="1" applyFont="1" applyFill="1" applyBorder="1">
      <alignment/>
      <protection/>
    </xf>
    <xf numFmtId="3" fontId="34" fillId="21" borderId="13" xfId="101" applyNumberFormat="1" applyFont="1" applyFill="1" applyBorder="1">
      <alignment/>
      <protection/>
    </xf>
    <xf numFmtId="3" fontId="33" fillId="0" borderId="60" xfId="101" applyNumberFormat="1" applyFont="1" applyFill="1" applyBorder="1">
      <alignment/>
      <protection/>
    </xf>
    <xf numFmtId="3" fontId="33" fillId="0" borderId="40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21" borderId="48" xfId="101" applyNumberFormat="1" applyFont="1" applyFill="1" applyBorder="1">
      <alignment/>
      <protection/>
    </xf>
    <xf numFmtId="167" fontId="33" fillId="0" borderId="82" xfId="98" applyNumberFormat="1" applyFont="1" applyBorder="1" applyAlignment="1">
      <alignment vertical="center"/>
      <protection/>
    </xf>
    <xf numFmtId="3" fontId="33" fillId="0" borderId="60" xfId="98" applyNumberFormat="1" applyFont="1" applyFill="1" applyBorder="1" applyAlignment="1">
      <alignment vertical="center"/>
      <protection/>
    </xf>
    <xf numFmtId="3" fontId="34" fillId="21" borderId="16" xfId="98" applyNumberFormat="1" applyFont="1" applyFill="1" applyBorder="1" applyAlignment="1">
      <alignment vertical="center"/>
      <protection/>
    </xf>
    <xf numFmtId="0" fontId="34" fillId="21" borderId="13" xfId="104" applyFont="1" applyFill="1" applyBorder="1">
      <alignment/>
      <protection/>
    </xf>
    <xf numFmtId="167" fontId="34" fillId="21" borderId="48" xfId="101" applyNumberFormat="1" applyFont="1" applyFill="1" applyBorder="1">
      <alignment/>
      <protection/>
    </xf>
    <xf numFmtId="0" fontId="59" fillId="20" borderId="28" xfId="104" applyFont="1" applyFill="1" applyBorder="1">
      <alignment/>
      <protection/>
    </xf>
    <xf numFmtId="3" fontId="59" fillId="20" borderId="35" xfId="98" applyNumberFormat="1" applyFont="1" applyFill="1" applyBorder="1" applyAlignment="1">
      <alignment vertical="center"/>
      <protection/>
    </xf>
    <xf numFmtId="3" fontId="59" fillId="20" borderId="39" xfId="101" applyNumberFormat="1" applyFont="1" applyFill="1" applyBorder="1">
      <alignment/>
      <protection/>
    </xf>
    <xf numFmtId="3" fontId="42" fillId="0" borderId="16" xfId="108" applyNumberFormat="1" applyFont="1" applyBorder="1">
      <alignment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72" xfId="106" applyNumberFormat="1" applyFill="1" applyBorder="1" applyAlignment="1" applyProtection="1">
      <alignment horizontal="left" vertical="center" wrapText="1" indent="1"/>
      <protection/>
    </xf>
    <xf numFmtId="180" fontId="26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68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57" xfId="106" applyNumberFormat="1" applyFill="1" applyBorder="1" applyAlignment="1" applyProtection="1">
      <alignment horizontal="left" vertical="center" wrapText="1" indent="1"/>
      <protection/>
    </xf>
    <xf numFmtId="180" fontId="26" fillId="0" borderId="57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7" xfId="106" applyNumberFormat="1" applyFont="1" applyFill="1" applyBorder="1" applyAlignment="1" applyProtection="1">
      <alignment horizontal="left" vertical="center" wrapText="1" indent="1"/>
      <protection/>
    </xf>
    <xf numFmtId="0" fontId="77" fillId="0" borderId="14" xfId="0" applyFont="1" applyBorder="1" applyAlignment="1">
      <alignment horizontal="left" wrapText="1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3" fontId="52" fillId="0" borderId="52" xfId="0" applyNumberFormat="1" applyFont="1" applyBorder="1" applyAlignment="1">
      <alignment horizontal="right" wrapText="1"/>
    </xf>
    <xf numFmtId="0" fontId="36" fillId="0" borderId="49" xfId="0" applyFont="1" applyBorder="1" applyAlignment="1">
      <alignment wrapText="1"/>
    </xf>
    <xf numFmtId="0" fontId="36" fillId="0" borderId="56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72" xfId="0" applyFont="1" applyBorder="1" applyAlignment="1">
      <alignment/>
    </xf>
    <xf numFmtId="0" fontId="33" fillId="0" borderId="61" xfId="0" applyFont="1" applyBorder="1" applyAlignment="1">
      <alignment/>
    </xf>
    <xf numFmtId="0" fontId="0" fillId="0" borderId="84" xfId="0" applyBorder="1" applyAlignment="1">
      <alignment/>
    </xf>
    <xf numFmtId="0" fontId="0" fillId="0" borderId="54" xfId="0" applyBorder="1" applyAlignment="1">
      <alignment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180" fontId="48" fillId="0" borderId="63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48" xfId="106" applyNumberFormat="1" applyFont="1" applyFill="1" applyBorder="1" applyAlignment="1" applyProtection="1">
      <alignment horizontal="center" vertical="center" wrapTex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48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4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48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8" xfId="106" applyNumberFormat="1" applyFont="1" applyFill="1" applyBorder="1" applyAlignment="1" applyProtection="1">
      <alignment horizontal="center" vertical="center" wrapText="1"/>
      <protection/>
    </xf>
    <xf numFmtId="180" fontId="48" fillId="0" borderId="85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6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68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6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0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47" xfId="106" applyNumberFormat="1" applyFont="1" applyFill="1" applyBorder="1" applyAlignment="1" applyProtection="1">
      <alignment horizontal="center" vertical="center" wrapText="1"/>
      <protection/>
    </xf>
    <xf numFmtId="180" fontId="49" fillId="0" borderId="5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7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55" xfId="106" applyNumberFormat="1" applyFont="1" applyFill="1" applyBorder="1" applyAlignment="1" applyProtection="1">
      <alignment horizontal="right" vertical="center" wrapText="1" indent="1"/>
      <protection/>
    </xf>
    <xf numFmtId="3" fontId="39" fillId="0" borderId="18" xfId="108" applyNumberFormat="1" applyFont="1" applyBorder="1" applyAlignment="1">
      <alignment vertical="center"/>
      <protection/>
    </xf>
    <xf numFmtId="3" fontId="39" fillId="0" borderId="18" xfId="102" applyNumberFormat="1" applyFont="1" applyBorder="1" applyAlignment="1">
      <alignment horizontal="right"/>
      <protection/>
    </xf>
    <xf numFmtId="3" fontId="39" fillId="0" borderId="18" xfId="108" applyNumberFormat="1" applyFont="1" applyBorder="1" applyAlignment="1">
      <alignment horizontal="right" vertical="center"/>
      <protection/>
    </xf>
    <xf numFmtId="3" fontId="56" fillId="0" borderId="18" xfId="108" applyNumberFormat="1" applyFont="1" applyBorder="1" applyAlignment="1">
      <alignment horizontal="right" vertical="center"/>
      <protection/>
    </xf>
    <xf numFmtId="3" fontId="40" fillId="0" borderId="18" xfId="108" applyNumberFormat="1" applyFont="1" applyBorder="1" applyAlignment="1">
      <alignment horizontal="right" vertical="center"/>
      <protection/>
    </xf>
    <xf numFmtId="3" fontId="58" fillId="20" borderId="18" xfId="108" applyNumberFormat="1" applyFont="1" applyFill="1" applyBorder="1" applyAlignment="1">
      <alignment horizontal="right" vertical="center"/>
      <protection/>
    </xf>
    <xf numFmtId="3" fontId="55" fillId="0" borderId="45" xfId="108" applyNumberFormat="1" applyFont="1" applyFill="1" applyBorder="1" applyAlignment="1">
      <alignment vertical="center"/>
      <protection/>
    </xf>
    <xf numFmtId="3" fontId="55" fillId="0" borderId="86" xfId="108" applyNumberFormat="1" applyFont="1" applyFill="1" applyBorder="1" applyAlignment="1">
      <alignment vertical="center"/>
      <protection/>
    </xf>
    <xf numFmtId="3" fontId="55" fillId="0" borderId="45" xfId="108" applyNumberFormat="1" applyFont="1" applyFill="1" applyBorder="1">
      <alignment/>
      <protection/>
    </xf>
    <xf numFmtId="3" fontId="55" fillId="0" borderId="86" xfId="108" applyNumberFormat="1" applyFont="1" applyFill="1" applyBorder="1">
      <alignment/>
      <protection/>
    </xf>
    <xf numFmtId="0" fontId="40" fillId="20" borderId="13" xfId="108" applyFont="1" applyFill="1" applyBorder="1" applyAlignment="1">
      <alignment horizontal="center" vertical="center"/>
      <protection/>
    </xf>
    <xf numFmtId="0" fontId="40" fillId="20" borderId="48" xfId="108" applyFont="1" applyFill="1" applyBorder="1" applyAlignment="1">
      <alignment horizontal="center" vertical="center" wrapText="1"/>
      <protection/>
    </xf>
    <xf numFmtId="0" fontId="40" fillId="20" borderId="13" xfId="108" applyFont="1" applyFill="1" applyBorder="1" applyAlignment="1">
      <alignment horizontal="center" vertical="center" wrapText="1"/>
      <protection/>
    </xf>
    <xf numFmtId="0" fontId="40" fillId="20" borderId="16" xfId="108" applyFont="1" applyFill="1" applyBorder="1" applyAlignment="1">
      <alignment horizontal="center" vertical="center" wrapText="1"/>
      <protection/>
    </xf>
    <xf numFmtId="3" fontId="56" fillId="0" borderId="18" xfId="108" applyNumberFormat="1" applyFont="1" applyBorder="1">
      <alignment/>
      <protection/>
    </xf>
    <xf numFmtId="3" fontId="33" fillId="0" borderId="18" xfId="108" applyNumberFormat="1" applyFont="1" applyBorder="1" applyAlignment="1">
      <alignment vertical="center"/>
      <protection/>
    </xf>
    <xf numFmtId="3" fontId="59" fillId="20" borderId="18" xfId="108" applyNumberFormat="1" applyFont="1" applyFill="1" applyBorder="1" applyAlignment="1">
      <alignment vertical="center"/>
      <protection/>
    </xf>
    <xf numFmtId="3" fontId="56" fillId="0" borderId="18" xfId="108" applyNumberFormat="1" applyFont="1" applyBorder="1" applyAlignment="1">
      <alignment vertical="center"/>
      <protection/>
    </xf>
    <xf numFmtId="3" fontId="40" fillId="0" borderId="18" xfId="108" applyNumberFormat="1" applyFont="1" applyBorder="1" applyAlignment="1">
      <alignment vertical="center"/>
      <protection/>
    </xf>
    <xf numFmtId="3" fontId="55" fillId="0" borderId="18" xfId="108" applyNumberFormat="1" applyFont="1" applyBorder="1" applyAlignment="1">
      <alignment vertical="center"/>
      <protection/>
    </xf>
    <xf numFmtId="3" fontId="58" fillId="20" borderId="18" xfId="108" applyNumberFormat="1" applyFont="1" applyFill="1" applyBorder="1">
      <alignment/>
      <protection/>
    </xf>
    <xf numFmtId="3" fontId="55" fillId="0" borderId="21" xfId="108" applyNumberFormat="1" applyFont="1" applyFill="1" applyBorder="1" applyAlignment="1">
      <alignment vertical="center"/>
      <protection/>
    </xf>
    <xf numFmtId="3" fontId="55" fillId="0" borderId="87" xfId="108" applyNumberFormat="1" applyFont="1" applyFill="1" applyBorder="1" applyAlignment="1">
      <alignment vertical="center"/>
      <protection/>
    </xf>
    <xf numFmtId="3" fontId="55" fillId="0" borderId="21" xfId="108" applyNumberFormat="1" applyFont="1" applyFill="1" applyBorder="1">
      <alignment/>
      <protection/>
    </xf>
    <xf numFmtId="3" fontId="55" fillId="0" borderId="87" xfId="108" applyNumberFormat="1" applyFont="1" applyFill="1" applyBorder="1">
      <alignment/>
      <protection/>
    </xf>
    <xf numFmtId="0" fontId="40" fillId="0" borderId="32" xfId="108" applyFont="1" applyBorder="1" applyAlignment="1">
      <alignment horizontal="center" vertical="center"/>
      <protection/>
    </xf>
    <xf numFmtId="0" fontId="40" fillId="0" borderId="88" xfId="108" applyFont="1" applyBorder="1" applyAlignment="1">
      <alignment vertical="center"/>
      <protection/>
    </xf>
    <xf numFmtId="3" fontId="39" fillId="0" borderId="89" xfId="108" applyNumberFormat="1" applyFont="1" applyBorder="1" applyAlignment="1">
      <alignment vertical="center"/>
      <protection/>
    </xf>
    <xf numFmtId="3" fontId="39" fillId="0" borderId="88" xfId="108" applyNumberFormat="1" applyFont="1" applyBorder="1" applyAlignment="1">
      <alignment vertical="center"/>
      <protection/>
    </xf>
    <xf numFmtId="3" fontId="39" fillId="0" borderId="90" xfId="108" applyNumberFormat="1" applyFont="1" applyBorder="1" applyAlignment="1">
      <alignment vertical="center"/>
      <protection/>
    </xf>
    <xf numFmtId="0" fontId="40" fillId="0" borderId="88" xfId="108" applyFont="1" applyBorder="1" applyAlignment="1">
      <alignment horizontal="center" vertical="center"/>
      <protection/>
    </xf>
    <xf numFmtId="0" fontId="40" fillId="0" borderId="89" xfId="108" applyFont="1" applyFill="1" applyBorder="1">
      <alignment/>
      <protection/>
    </xf>
    <xf numFmtId="0" fontId="40" fillId="0" borderId="51" xfId="108" applyFont="1" applyBorder="1" applyAlignment="1">
      <alignment horizontal="center" vertical="center"/>
      <protection/>
    </xf>
    <xf numFmtId="0" fontId="40" fillId="0" borderId="40" xfId="108" applyFont="1" applyBorder="1" applyAlignment="1">
      <alignment horizontal="center" vertical="center"/>
      <protection/>
    </xf>
    <xf numFmtId="3" fontId="40" fillId="0" borderId="29" xfId="108" applyNumberFormat="1" applyFont="1" applyBorder="1" applyAlignment="1">
      <alignment horizontal="right" vertical="center"/>
      <protection/>
    </xf>
    <xf numFmtId="3" fontId="40" fillId="0" borderId="40" xfId="108" applyNumberFormat="1" applyFont="1" applyBorder="1" applyAlignment="1">
      <alignment horizontal="right" vertical="center"/>
      <protection/>
    </xf>
    <xf numFmtId="3" fontId="40" fillId="0" borderId="60" xfId="108" applyNumberFormat="1" applyFont="1" applyBorder="1" applyAlignment="1">
      <alignment horizontal="right" vertical="center"/>
      <protection/>
    </xf>
    <xf numFmtId="0" fontId="40" fillId="0" borderId="71" xfId="108" applyFont="1" applyBorder="1" applyAlignment="1">
      <alignment horizontal="center" vertical="center"/>
      <protection/>
    </xf>
    <xf numFmtId="3" fontId="40" fillId="0" borderId="29" xfId="108" applyNumberFormat="1" applyFont="1" applyBorder="1" applyAlignment="1">
      <alignment vertical="center"/>
      <protection/>
    </xf>
    <xf numFmtId="3" fontId="40" fillId="0" borderId="40" xfId="108" applyNumberFormat="1" applyFont="1" applyBorder="1" applyAlignment="1">
      <alignment vertical="center"/>
      <protection/>
    </xf>
    <xf numFmtId="3" fontId="40" fillId="0" borderId="60" xfId="108" applyNumberFormat="1" applyFont="1" applyBorder="1" applyAlignment="1">
      <alignment vertical="center"/>
      <protection/>
    </xf>
    <xf numFmtId="0" fontId="42" fillId="20" borderId="11" xfId="108" applyFont="1" applyFill="1" applyBorder="1" applyAlignment="1">
      <alignment horizontal="left" vertical="center"/>
      <protection/>
    </xf>
    <xf numFmtId="3" fontId="42" fillId="20" borderId="11" xfId="108" applyNumberFormat="1" applyFont="1" applyFill="1" applyBorder="1" applyAlignment="1">
      <alignment vertical="center"/>
      <protection/>
    </xf>
    <xf numFmtId="0" fontId="42" fillId="20" borderId="63" xfId="108" applyFont="1" applyFill="1" applyBorder="1" applyAlignment="1">
      <alignment horizontal="left" vertical="center"/>
      <protection/>
    </xf>
    <xf numFmtId="3" fontId="42" fillId="20" borderId="63" xfId="108" applyNumberFormat="1" applyFont="1" applyFill="1" applyBorder="1" applyAlignment="1">
      <alignment vertical="center"/>
      <protection/>
    </xf>
    <xf numFmtId="3" fontId="42" fillId="20" borderId="12" xfId="108" applyNumberFormat="1" applyFont="1" applyFill="1" applyBorder="1" applyAlignment="1">
      <alignment vertical="center"/>
      <protection/>
    </xf>
    <xf numFmtId="180" fontId="48" fillId="0" borderId="48" xfId="106" applyNumberFormat="1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71" xfId="100" applyNumberFormat="1" applyFont="1" applyFill="1" applyBorder="1" applyAlignment="1" applyProtection="1">
      <alignment vertical="center" wrapText="1"/>
      <protection locked="0"/>
    </xf>
    <xf numFmtId="3" fontId="15" fillId="0" borderId="14" xfId="100" applyNumberFormat="1" applyFont="1" applyBorder="1">
      <alignment/>
      <protection/>
    </xf>
    <xf numFmtId="3" fontId="15" fillId="0" borderId="57" xfId="100" applyNumberFormat="1" applyFont="1" applyBorder="1">
      <alignment/>
      <protection/>
    </xf>
    <xf numFmtId="3" fontId="15" fillId="0" borderId="15" xfId="100" applyNumberFormat="1" applyFont="1" applyFill="1" applyBorder="1" applyAlignment="1" applyProtection="1">
      <alignment vertical="center" wrapText="1"/>
      <protection locked="0"/>
    </xf>
    <xf numFmtId="3" fontId="15" fillId="0" borderId="15" xfId="100" applyNumberFormat="1" applyFont="1" applyBorder="1">
      <alignment/>
      <protection/>
    </xf>
    <xf numFmtId="3" fontId="15" fillId="0" borderId="67" xfId="100" applyNumberFormat="1" applyFont="1" applyFill="1" applyBorder="1" applyAlignment="1" applyProtection="1">
      <alignment vertical="center" wrapText="1"/>
      <protection locked="0"/>
    </xf>
    <xf numFmtId="3" fontId="26" fillId="0" borderId="68" xfId="100" applyNumberFormat="1" applyFont="1" applyBorder="1">
      <alignment/>
      <protection/>
    </xf>
    <xf numFmtId="3" fontId="15" fillId="0" borderId="57" xfId="100" applyNumberFormat="1" applyFont="1" applyFill="1" applyBorder="1" applyAlignment="1" applyProtection="1">
      <alignment vertical="center" wrapText="1"/>
      <protection locked="0"/>
    </xf>
    <xf numFmtId="167" fontId="33" fillId="0" borderId="91" xfId="98" applyNumberFormat="1" applyFont="1" applyBorder="1" applyAlignment="1">
      <alignment vertical="center"/>
      <protection/>
    </xf>
    <xf numFmtId="167" fontId="33" fillId="0" borderId="18" xfId="98" applyNumberFormat="1" applyFont="1" applyBorder="1" applyAlignment="1">
      <alignment vertical="center"/>
      <protection/>
    </xf>
    <xf numFmtId="0" fontId="34" fillId="20" borderId="14" xfId="101" applyFont="1" applyFill="1" applyBorder="1" applyAlignment="1">
      <alignment horizontal="center" vertical="center"/>
      <protection/>
    </xf>
    <xf numFmtId="0" fontId="38" fillId="0" borderId="92" xfId="98" applyFont="1" applyBorder="1" applyAlignment="1">
      <alignment vertical="center"/>
      <protection/>
    </xf>
    <xf numFmtId="0" fontId="38" fillId="0" borderId="93" xfId="98" applyFont="1" applyBorder="1" applyAlignment="1">
      <alignment vertical="center"/>
      <protection/>
    </xf>
    <xf numFmtId="0" fontId="1" fillId="0" borderId="93" xfId="98" applyFont="1" applyBorder="1" applyAlignment="1">
      <alignment vertical="center"/>
      <protection/>
    </xf>
    <xf numFmtId="0" fontId="38" fillId="0" borderId="94" xfId="98" applyFont="1" applyBorder="1" applyAlignment="1">
      <alignment vertical="center"/>
      <protection/>
    </xf>
    <xf numFmtId="0" fontId="34" fillId="21" borderId="13" xfId="98" applyFont="1" applyFill="1" applyBorder="1" applyAlignment="1">
      <alignment vertical="center"/>
      <protection/>
    </xf>
    <xf numFmtId="0" fontId="38" fillId="0" borderId="95" xfId="98" applyFont="1" applyBorder="1" applyAlignment="1">
      <alignment vertical="center"/>
      <protection/>
    </xf>
    <xf numFmtId="0" fontId="1" fillId="0" borderId="93" xfId="98" applyFont="1" applyBorder="1" applyAlignment="1">
      <alignment vertical="center" wrapText="1"/>
      <protection/>
    </xf>
    <xf numFmtId="0" fontId="1" fillId="0" borderId="96" xfId="98" applyFont="1" applyBorder="1" applyAlignment="1">
      <alignment vertical="center"/>
      <protection/>
    </xf>
    <xf numFmtId="0" fontId="1" fillId="0" borderId="15" xfId="98" applyFont="1" applyBorder="1" applyAlignment="1">
      <alignment vertical="center"/>
      <protection/>
    </xf>
    <xf numFmtId="0" fontId="1" fillId="0" borderId="57" xfId="98" applyFont="1" applyBorder="1" applyAlignment="1">
      <alignment vertical="center"/>
      <protection/>
    </xf>
    <xf numFmtId="0" fontId="1" fillId="0" borderId="61" xfId="98" applyFont="1" applyBorder="1" applyAlignment="1">
      <alignment vertical="center"/>
      <protection/>
    </xf>
    <xf numFmtId="0" fontId="59" fillId="20" borderId="14" xfId="101" applyFont="1" applyFill="1" applyBorder="1">
      <alignment/>
      <protection/>
    </xf>
    <xf numFmtId="0" fontId="59" fillId="20" borderId="57" xfId="101" applyFont="1" applyFill="1" applyBorder="1">
      <alignment/>
      <protection/>
    </xf>
    <xf numFmtId="0" fontId="42" fillId="0" borderId="13" xfId="101" applyFont="1" applyFill="1" applyBorder="1">
      <alignment/>
      <protection/>
    </xf>
    <xf numFmtId="0" fontId="15" fillId="0" borderId="14" xfId="100" applyFont="1" applyBorder="1" applyAlignment="1">
      <alignment wrapText="1"/>
      <protection/>
    </xf>
    <xf numFmtId="0" fontId="59" fillId="20" borderId="57" xfId="101" applyFont="1" applyFill="1" applyBorder="1" applyAlignment="1">
      <alignment wrapText="1"/>
      <protection/>
    </xf>
    <xf numFmtId="0" fontId="59" fillId="20" borderId="13" xfId="101" applyFont="1" applyFill="1" applyBorder="1">
      <alignment/>
      <protection/>
    </xf>
    <xf numFmtId="3" fontId="59" fillId="20" borderId="63" xfId="101" applyNumberFormat="1" applyFont="1" applyFill="1" applyBorder="1">
      <alignment/>
      <protection/>
    </xf>
    <xf numFmtId="0" fontId="59" fillId="20" borderId="11" xfId="104" applyFont="1" applyFill="1" applyBorder="1">
      <alignment/>
      <protection/>
    </xf>
    <xf numFmtId="3" fontId="59" fillId="20" borderId="12" xfId="98" applyNumberFormat="1" applyFont="1" applyFill="1" applyBorder="1" applyAlignment="1">
      <alignment vertical="center"/>
      <protection/>
    </xf>
    <xf numFmtId="3" fontId="28" fillId="0" borderId="15" xfId="0" applyNumberFormat="1" applyFont="1" applyBorder="1" applyAlignment="1">
      <alignment wrapText="1"/>
    </xf>
    <xf numFmtId="182" fontId="49" fillId="0" borderId="57" xfId="68" applyNumberFormat="1" applyFont="1" applyFill="1" applyBorder="1" applyAlignment="1" applyProtection="1">
      <alignment vertical="center" wrapText="1"/>
      <protection/>
    </xf>
    <xf numFmtId="0" fontId="34" fillId="20" borderId="56" xfId="101" applyFont="1" applyFill="1" applyBorder="1" applyAlignment="1">
      <alignment horizontal="center" vertical="center"/>
      <protection/>
    </xf>
    <xf numFmtId="0" fontId="15" fillId="26" borderId="15" xfId="100" applyFont="1" applyFill="1" applyBorder="1" applyAlignment="1">
      <alignment wrapText="1"/>
      <protection/>
    </xf>
    <xf numFmtId="0" fontId="15" fillId="26" borderId="15" xfId="100" applyFont="1" applyFill="1" applyBorder="1" applyAlignment="1">
      <alignment horizontal="left"/>
      <protection/>
    </xf>
    <xf numFmtId="0" fontId="77" fillId="26" borderId="14" xfId="0" applyFont="1" applyFill="1" applyBorder="1" applyAlignment="1">
      <alignment horizontal="left" wrapText="1"/>
    </xf>
    <xf numFmtId="182" fontId="49" fillId="0" borderId="14" xfId="68" applyNumberFormat="1" applyFont="1" applyFill="1" applyBorder="1" applyAlignment="1" applyProtection="1">
      <alignment horizontal="center" vertical="center" wrapText="1"/>
      <protection locked="0"/>
    </xf>
    <xf numFmtId="0" fontId="77" fillId="0" borderId="61" xfId="0" applyFont="1" applyBorder="1" applyAlignment="1">
      <alignment horizontal="left"/>
    </xf>
    <xf numFmtId="180" fontId="49" fillId="0" borderId="57" xfId="106" applyNumberFormat="1" applyFont="1" applyFill="1" applyBorder="1" applyAlignment="1" applyProtection="1">
      <alignment wrapText="1"/>
      <protection locked="0"/>
    </xf>
    <xf numFmtId="0" fontId="34" fillId="20" borderId="0" xfId="101" applyFont="1" applyFill="1" applyBorder="1" applyAlignment="1">
      <alignment horizontal="center" vertical="center"/>
      <protection/>
    </xf>
    <xf numFmtId="0" fontId="34" fillId="20" borderId="62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 wrapText="1"/>
      <protection/>
    </xf>
    <xf numFmtId="0" fontId="34" fillId="20" borderId="98" xfId="101" applyFont="1" applyFill="1" applyBorder="1" applyAlignment="1">
      <alignment horizontal="center" vertical="center" wrapText="1"/>
      <protection/>
    </xf>
    <xf numFmtId="0" fontId="34" fillId="20" borderId="70" xfId="101" applyFont="1" applyFill="1" applyBorder="1" applyAlignment="1">
      <alignment horizontal="right" vertical="center" wrapText="1"/>
      <protection/>
    </xf>
    <xf numFmtId="0" fontId="34" fillId="20" borderId="68" xfId="101" applyFont="1" applyFill="1" applyBorder="1" applyAlignment="1">
      <alignment horizontal="center" vertical="center" wrapText="1"/>
      <protection/>
    </xf>
    <xf numFmtId="0" fontId="33" fillId="0" borderId="57" xfId="0" applyFont="1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10" xfId="0" applyBorder="1" applyAlignment="1">
      <alignment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0" fillId="0" borderId="0" xfId="0" applyAlignment="1">
      <alignment/>
    </xf>
    <xf numFmtId="0" fontId="42" fillId="0" borderId="0" xfId="108" applyFont="1" applyAlignment="1">
      <alignment horizontal="center"/>
      <protection/>
    </xf>
    <xf numFmtId="0" fontId="56" fillId="0" borderId="17" xfId="108" applyFont="1" applyBorder="1" applyAlignment="1">
      <alignment horizontal="lef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1" fillId="0" borderId="85" xfId="108" applyFont="1" applyBorder="1" applyAlignment="1">
      <alignment horizontal="right"/>
      <protection/>
    </xf>
    <xf numFmtId="0" fontId="34" fillId="0" borderId="50" xfId="108" applyFont="1" applyFill="1" applyBorder="1" applyAlignment="1">
      <alignment horizontal="left" vertical="center"/>
      <protection/>
    </xf>
    <xf numFmtId="0" fontId="34" fillId="0" borderId="24" xfId="108" applyFont="1" applyFill="1" applyBorder="1" applyAlignment="1">
      <alignment horizontal="left" vertical="center"/>
      <protection/>
    </xf>
    <xf numFmtId="0" fontId="34" fillId="0" borderId="53" xfId="108" applyFont="1" applyFill="1" applyBorder="1" applyAlignment="1">
      <alignment horizontal="left" vertical="center"/>
      <protection/>
    </xf>
    <xf numFmtId="0" fontId="42" fillId="20" borderId="10" xfId="108" applyFont="1" applyFill="1" applyBorder="1" applyAlignment="1">
      <alignment horizontal="left" vertical="center"/>
      <protection/>
    </xf>
    <xf numFmtId="0" fontId="42" fillId="20" borderId="11" xfId="108" applyFont="1" applyFill="1" applyBorder="1" applyAlignment="1">
      <alignment horizontal="left" vertical="center"/>
      <protection/>
    </xf>
    <xf numFmtId="0" fontId="58" fillId="20" borderId="23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1" xfId="108" applyFont="1" applyFill="1" applyBorder="1" applyAlignment="1">
      <alignment horizontal="left" vertical="center"/>
      <protection/>
    </xf>
    <xf numFmtId="0" fontId="34" fillId="0" borderId="99" xfId="108" applyFont="1" applyFill="1" applyBorder="1" applyAlignment="1">
      <alignment horizontal="left" vertical="center"/>
      <protection/>
    </xf>
    <xf numFmtId="0" fontId="56" fillId="0" borderId="23" xfId="108" applyFont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41" fillId="0" borderId="19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58" fillId="20" borderId="34" xfId="108" applyFont="1" applyFill="1" applyBorder="1" applyAlignment="1">
      <alignment horizontal="left" vertical="center"/>
      <protection/>
    </xf>
    <xf numFmtId="0" fontId="34" fillId="0" borderId="100" xfId="108" applyFont="1" applyFill="1" applyBorder="1" applyAlignment="1">
      <alignment horizontal="left" vertical="center"/>
      <protection/>
    </xf>
    <xf numFmtId="0" fontId="57" fillId="0" borderId="45" xfId="108" applyFont="1" applyFill="1" applyBorder="1" applyAlignment="1">
      <alignment horizontal="left" vertical="center"/>
      <protection/>
    </xf>
    <xf numFmtId="0" fontId="56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/>
      <protection/>
    </xf>
    <xf numFmtId="0" fontId="34" fillId="0" borderId="33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2" xfId="0" applyFont="1" applyBorder="1" applyAlignment="1">
      <alignment wrapText="1"/>
    </xf>
    <xf numFmtId="0" fontId="27" fillId="0" borderId="73" xfId="0" applyFont="1" applyBorder="1" applyAlignment="1">
      <alignment wrapText="1"/>
    </xf>
    <xf numFmtId="0" fontId="33" fillId="0" borderId="31" xfId="0" applyFont="1" applyBorder="1" applyAlignment="1">
      <alignment/>
    </xf>
    <xf numFmtId="0" fontId="33" fillId="0" borderId="74" xfId="0" applyFont="1" applyBorder="1" applyAlignment="1">
      <alignment/>
    </xf>
    <xf numFmtId="0" fontId="40" fillId="0" borderId="0" xfId="108" applyFont="1" applyAlignment="1">
      <alignment horizontal="center"/>
      <protection/>
    </xf>
    <xf numFmtId="0" fontId="0" fillId="0" borderId="0" xfId="0" applyAlignment="1">
      <alignment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68" xfId="101" applyFont="1" applyFill="1" applyBorder="1" applyAlignment="1">
      <alignment horizontal="center" vertical="center"/>
      <protection/>
    </xf>
    <xf numFmtId="0" fontId="34" fillId="20" borderId="101" xfId="101" applyFont="1" applyFill="1" applyBorder="1" applyAlignment="1">
      <alignment horizontal="center" vertical="center"/>
      <protection/>
    </xf>
    <xf numFmtId="0" fontId="34" fillId="20" borderId="84" xfId="101" applyFont="1" applyFill="1" applyBorder="1" applyAlignment="1">
      <alignment horizontal="center" vertical="center"/>
      <protection/>
    </xf>
    <xf numFmtId="180" fontId="48" fillId="0" borderId="56" xfId="106" applyNumberFormat="1" applyFont="1" applyFill="1" applyBorder="1" applyAlignment="1" applyProtection="1">
      <alignment horizontal="center" vertical="center" wrapText="1"/>
      <protection/>
    </xf>
    <xf numFmtId="180" fontId="48" fillId="0" borderId="68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72" xfId="106" applyNumberFormat="1" applyFont="1" applyFill="1" applyBorder="1" applyAlignment="1" applyProtection="1">
      <alignment horizontal="center" vertical="center" wrapText="1"/>
      <protection/>
    </xf>
    <xf numFmtId="180" fontId="48" fillId="0" borderId="67" xfId="106" applyNumberFormat="1" applyFont="1" applyFill="1" applyBorder="1" applyAlignment="1" applyProtection="1">
      <alignment horizontal="center" vertical="center" wrapText="1"/>
      <protection/>
    </xf>
    <xf numFmtId="0" fontId="1" fillId="0" borderId="0" xfId="108" applyFont="1" applyBorder="1" applyAlignment="1">
      <alignment horizontal="right"/>
      <protection/>
    </xf>
    <xf numFmtId="0" fontId="15" fillId="0" borderId="102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72" xfId="106" applyNumberFormat="1" applyFont="1" applyFill="1" applyBorder="1" applyAlignment="1" applyProtection="1">
      <alignment horizontal="center" vertical="center"/>
      <protection/>
    </xf>
    <xf numFmtId="180" fontId="48" fillId="0" borderId="57" xfId="106" applyNumberFormat="1" applyFont="1" applyFill="1" applyBorder="1" applyAlignment="1" applyProtection="1">
      <alignment horizontal="center" vertical="center"/>
      <protection/>
    </xf>
    <xf numFmtId="180" fontId="48" fillId="0" borderId="101" xfId="106" applyNumberFormat="1" applyFont="1" applyFill="1" applyBorder="1" applyAlignment="1" applyProtection="1">
      <alignment horizontal="center" vertical="center" wrapText="1"/>
      <protection/>
    </xf>
    <xf numFmtId="180" fontId="48" fillId="0" borderId="71" xfId="106" applyNumberFormat="1" applyFont="1" applyFill="1" applyBorder="1" applyAlignment="1" applyProtection="1">
      <alignment horizontal="center" vertical="center"/>
      <protection/>
    </xf>
    <xf numFmtId="180" fontId="48" fillId="0" borderId="72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9" fillId="0" borderId="85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103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0" xfId="106" applyNumberFormat="1" applyFont="1" applyFill="1" applyBorder="1" applyAlignment="1" applyProtection="1">
      <alignment horizontal="center" vertical="center"/>
      <protection/>
    </xf>
    <xf numFmtId="180" fontId="48" fillId="0" borderId="55" xfId="106" applyNumberFormat="1" applyFont="1" applyFill="1" applyBorder="1" applyAlignment="1" applyProtection="1">
      <alignment horizontal="center" vertical="center"/>
      <protection/>
    </xf>
    <xf numFmtId="180" fontId="48" fillId="0" borderId="104" xfId="106" applyNumberFormat="1" applyFont="1" applyFill="1" applyBorder="1" applyAlignment="1" applyProtection="1">
      <alignment horizontal="center" vertical="center"/>
      <protection/>
    </xf>
    <xf numFmtId="180" fontId="48" fillId="0" borderId="105" xfId="106" applyNumberFormat="1" applyFont="1" applyFill="1" applyBorder="1" applyAlignment="1" applyProtection="1">
      <alignment horizontal="center" vertical="center"/>
      <protection/>
    </xf>
    <xf numFmtId="180" fontId="48" fillId="0" borderId="66" xfId="106" applyNumberFormat="1" applyFont="1" applyFill="1" applyBorder="1" applyAlignment="1" applyProtection="1">
      <alignment horizontal="center" vertical="center" wrapText="1"/>
      <protection/>
    </xf>
    <xf numFmtId="180" fontId="48" fillId="0" borderId="51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9" xfId="105" applyFont="1" applyFill="1" applyBorder="1" applyAlignment="1" applyProtection="1">
      <alignment horizontal="center" vertical="center" wrapText="1"/>
      <protection/>
    </xf>
    <xf numFmtId="0" fontId="44" fillId="0" borderId="90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9" fillId="0" borderId="19" xfId="105" applyFont="1" applyFill="1" applyBorder="1" applyAlignment="1" applyProtection="1">
      <alignment horizontal="center" vertical="center"/>
      <protection/>
    </xf>
    <xf numFmtId="0" fontId="26" fillId="0" borderId="89" xfId="105" applyFont="1" applyFill="1" applyBorder="1" applyAlignment="1" applyProtection="1">
      <alignment horizontal="center" vertical="center" wrapText="1"/>
      <protection/>
    </xf>
    <xf numFmtId="0" fontId="26" fillId="0" borderId="90" xfId="105" applyFont="1" applyFill="1" applyBorder="1" applyAlignment="1">
      <alignment horizontal="center" vertical="center" wrapText="1"/>
      <protection/>
    </xf>
    <xf numFmtId="0" fontId="26" fillId="0" borderId="60" xfId="105" applyFont="1" applyFill="1" applyBorder="1" applyAlignment="1">
      <alignment horizontal="center" vertical="center" wrapText="1"/>
      <protection/>
    </xf>
    <xf numFmtId="182" fontId="44" fillId="0" borderId="45" xfId="68" applyNumberFormat="1" applyFont="1" applyFill="1" applyBorder="1" applyAlignment="1" applyProtection="1">
      <alignment horizontal="center"/>
      <protection/>
    </xf>
    <xf numFmtId="182" fontId="44" fillId="0" borderId="86" xfId="68" applyNumberFormat="1" applyFont="1" applyFill="1" applyBorder="1" applyAlignment="1" applyProtection="1">
      <alignment horizontal="center"/>
      <protection/>
    </xf>
    <xf numFmtId="0" fontId="49" fillId="0" borderId="19" xfId="105" applyFont="1" applyFill="1" applyBorder="1" applyAlignment="1" applyProtection="1">
      <alignment horizontal="center"/>
      <protection locked="0"/>
    </xf>
    <xf numFmtId="0" fontId="44" fillId="0" borderId="45" xfId="105" applyFont="1" applyFill="1" applyBorder="1" applyAlignment="1" applyProtection="1">
      <alignment horizontal="center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89" xfId="105" applyFont="1" applyFill="1" applyBorder="1" applyAlignment="1">
      <alignment horizontal="center" vertical="center" wrapText="1"/>
      <protection/>
    </xf>
    <xf numFmtId="0" fontId="26" fillId="0" borderId="29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22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67" fillId="0" borderId="20" xfId="106" applyFont="1" applyBorder="1" applyAlignment="1">
      <alignment horizontal="left" wrapText="1"/>
      <protection/>
    </xf>
    <xf numFmtId="0" fontId="26" fillId="0" borderId="32" xfId="105" applyFont="1" applyFill="1" applyBorder="1" applyAlignment="1">
      <alignment horizontal="center" vertical="center" wrapText="1"/>
      <protection/>
    </xf>
    <xf numFmtId="0" fontId="26" fillId="0" borderId="31" xfId="105" applyFont="1" applyFill="1" applyBorder="1" applyAlignment="1">
      <alignment horizontal="center" vertical="center" wrapText="1"/>
      <protection/>
    </xf>
    <xf numFmtId="0" fontId="26" fillId="0" borderId="73" xfId="105" applyFont="1" applyFill="1" applyBorder="1" applyAlignment="1">
      <alignment horizontal="center" vertical="center" wrapText="1"/>
      <protection/>
    </xf>
    <xf numFmtId="0" fontId="26" fillId="0" borderId="101" xfId="105" applyFont="1" applyFill="1" applyBorder="1" applyAlignment="1">
      <alignment horizontal="center" vertical="center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49" fillId="0" borderId="20" xfId="105" applyFont="1" applyFill="1" applyBorder="1" applyAlignment="1" applyProtection="1">
      <alignment horizontal="center" vertical="center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0" fontId="49" fillId="0" borderId="102" xfId="105" applyFont="1" applyFill="1" applyBorder="1" applyAlignment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67" fillId="0" borderId="51" xfId="106" applyFont="1" applyBorder="1" applyAlignment="1">
      <alignment horizontal="left" wrapText="1"/>
      <protection/>
    </xf>
    <xf numFmtId="0" fontId="67" fillId="0" borderId="71" xfId="106" applyFont="1" applyBorder="1" applyAlignment="1">
      <alignment horizontal="left" wrapText="1"/>
      <protection/>
    </xf>
    <xf numFmtId="0" fontId="67" fillId="0" borderId="55" xfId="106" applyFont="1" applyBorder="1" applyAlignment="1">
      <alignment horizontal="left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47" xfId="103" applyFont="1" applyFill="1" applyBorder="1" applyAlignment="1">
      <alignment horizontal="center" vertical="center" wrapText="1"/>
      <protection/>
    </xf>
    <xf numFmtId="0" fontId="24" fillId="24" borderId="13" xfId="103" applyFont="1" applyFill="1" applyBorder="1" applyAlignment="1">
      <alignment horizontal="center" vertical="center" wrapText="1"/>
      <protection/>
    </xf>
    <xf numFmtId="0" fontId="24" fillId="24" borderId="16" xfId="103" applyFont="1" applyFill="1" applyBorder="1" applyAlignment="1">
      <alignment horizontal="center" vertical="center" wrapText="1"/>
      <protection/>
    </xf>
    <xf numFmtId="0" fontId="24" fillId="24" borderId="49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24" fillId="24" borderId="106" xfId="103" applyFont="1" applyFill="1" applyBorder="1" applyAlignment="1">
      <alignment horizontal="center" vertical="center" wrapText="1"/>
      <protection/>
    </xf>
    <xf numFmtId="0" fontId="39" fillId="0" borderId="0" xfId="108" applyFont="1">
      <alignment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4" width="13.8515625" style="23" customWidth="1"/>
    <col min="5" max="5" width="14.140625" style="23" customWidth="1"/>
    <col min="6" max="6" width="14.421875" style="23" customWidth="1"/>
    <col min="7" max="7" width="5.7109375" style="23" customWidth="1"/>
    <col min="8" max="8" width="42.8515625" style="23" customWidth="1"/>
    <col min="9" max="10" width="14.28125" style="23" customWidth="1"/>
    <col min="11" max="11" width="14.7109375" style="23" customWidth="1"/>
    <col min="12" max="12" width="15.28125" style="23" customWidth="1"/>
    <col min="13" max="16384" width="9.140625" style="23" customWidth="1"/>
  </cols>
  <sheetData>
    <row r="1" spans="1:12" ht="18.75">
      <c r="A1" s="669" t="s">
        <v>476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2" ht="18.75">
      <c r="A2" s="669" t="s">
        <v>526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</row>
    <row r="3" spans="1:12" ht="18.75">
      <c r="A3" s="780" t="s">
        <v>573</v>
      </c>
      <c r="B3" s="150"/>
      <c r="C3" s="150"/>
      <c r="D3" s="150"/>
      <c r="E3" s="150"/>
      <c r="F3" s="150"/>
      <c r="G3" s="150"/>
      <c r="H3" s="150"/>
      <c r="I3" s="151"/>
      <c r="J3" s="151"/>
      <c r="K3" s="151"/>
      <c r="L3" s="149"/>
    </row>
    <row r="4" spans="1:12" ht="16.5" thickBot="1">
      <c r="A4" s="780" t="s">
        <v>574</v>
      </c>
      <c r="I4" s="182"/>
      <c r="J4" s="182"/>
      <c r="K4" s="672" t="s">
        <v>465</v>
      </c>
      <c r="L4" s="672"/>
    </row>
    <row r="5" spans="1:12" ht="74.25" customHeight="1" thickBot="1">
      <c r="A5" s="233"/>
      <c r="B5" s="575" t="s">
        <v>304</v>
      </c>
      <c r="C5" s="576" t="s">
        <v>525</v>
      </c>
      <c r="D5" s="577" t="s">
        <v>541</v>
      </c>
      <c r="E5" s="577" t="s">
        <v>548</v>
      </c>
      <c r="F5" s="578" t="s">
        <v>549</v>
      </c>
      <c r="G5" s="234"/>
      <c r="H5" s="575" t="s">
        <v>304</v>
      </c>
      <c r="I5" s="577" t="s">
        <v>525</v>
      </c>
      <c r="J5" s="578" t="s">
        <v>541</v>
      </c>
      <c r="K5" s="577" t="s">
        <v>548</v>
      </c>
      <c r="L5" s="578" t="s">
        <v>549</v>
      </c>
    </row>
    <row r="6" spans="1:12" ht="15" customHeight="1">
      <c r="A6" s="673" t="s">
        <v>305</v>
      </c>
      <c r="B6" s="674"/>
      <c r="C6" s="674"/>
      <c r="D6" s="674"/>
      <c r="E6" s="674"/>
      <c r="F6" s="675"/>
      <c r="G6" s="674" t="s">
        <v>306</v>
      </c>
      <c r="H6" s="674"/>
      <c r="I6" s="674"/>
      <c r="J6" s="674"/>
      <c r="K6" s="674"/>
      <c r="L6" s="675"/>
    </row>
    <row r="7" spans="1:12" ht="15" customHeight="1">
      <c r="A7" s="74" t="s">
        <v>99</v>
      </c>
      <c r="B7" s="29" t="s">
        <v>307</v>
      </c>
      <c r="C7" s="30"/>
      <c r="D7" s="30"/>
      <c r="E7" s="565"/>
      <c r="F7" s="56"/>
      <c r="G7" s="52" t="s">
        <v>99</v>
      </c>
      <c r="H7" s="31" t="s">
        <v>307</v>
      </c>
      <c r="I7" s="30"/>
      <c r="J7" s="30"/>
      <c r="K7" s="30"/>
      <c r="L7" s="56"/>
    </row>
    <row r="8" spans="1:12" ht="15" customHeight="1">
      <c r="A8" s="74"/>
      <c r="B8" s="38" t="s">
        <v>308</v>
      </c>
      <c r="C8" s="45">
        <v>19523216</v>
      </c>
      <c r="D8" s="45">
        <v>20611561</v>
      </c>
      <c r="E8" s="566">
        <v>1466716</v>
      </c>
      <c r="F8" s="57">
        <v>22078277</v>
      </c>
      <c r="G8" s="32"/>
      <c r="H8" s="38" t="s">
        <v>341</v>
      </c>
      <c r="I8" s="30">
        <v>6981000</v>
      </c>
      <c r="J8" s="30">
        <v>7870152</v>
      </c>
      <c r="K8" s="30">
        <v>-387709</v>
      </c>
      <c r="L8" s="56">
        <v>7482443</v>
      </c>
    </row>
    <row r="9" spans="1:12" ht="35.25" customHeight="1">
      <c r="A9" s="74"/>
      <c r="B9" s="46" t="s">
        <v>309</v>
      </c>
      <c r="C9" s="37">
        <v>1698000</v>
      </c>
      <c r="D9" s="37">
        <v>1698000</v>
      </c>
      <c r="E9" s="567">
        <v>959572</v>
      </c>
      <c r="F9" s="58">
        <v>2657572</v>
      </c>
      <c r="G9" s="52"/>
      <c r="H9" s="70" t="s">
        <v>342</v>
      </c>
      <c r="I9" s="30">
        <v>1463000</v>
      </c>
      <c r="J9" s="30">
        <v>1662193</v>
      </c>
      <c r="K9" s="30">
        <v>169572</v>
      </c>
      <c r="L9" s="56">
        <v>1831765</v>
      </c>
    </row>
    <row r="10" spans="1:12" ht="15" customHeight="1">
      <c r="A10" s="74"/>
      <c r="B10" s="38" t="s">
        <v>310</v>
      </c>
      <c r="C10" s="37">
        <v>660580</v>
      </c>
      <c r="D10" s="37">
        <v>660580</v>
      </c>
      <c r="E10" s="567">
        <v>-72325</v>
      </c>
      <c r="F10" s="58">
        <v>588255</v>
      </c>
      <c r="G10" s="52"/>
      <c r="H10" s="38" t="s">
        <v>343</v>
      </c>
      <c r="I10" s="30">
        <v>11120000</v>
      </c>
      <c r="J10" s="30">
        <v>10507202</v>
      </c>
      <c r="K10" s="30">
        <v>-2832856</v>
      </c>
      <c r="L10" s="56">
        <v>7674346</v>
      </c>
    </row>
    <row r="11" spans="1:12" ht="15" customHeight="1">
      <c r="A11" s="74"/>
      <c r="B11" s="38" t="s">
        <v>311</v>
      </c>
      <c r="C11" s="37">
        <v>0</v>
      </c>
      <c r="D11" s="37">
        <v>0</v>
      </c>
      <c r="E11" s="567">
        <v>0</v>
      </c>
      <c r="F11" s="58">
        <v>0</v>
      </c>
      <c r="G11" s="52"/>
      <c r="H11" s="38" t="s">
        <v>344</v>
      </c>
      <c r="I11" s="30">
        <v>1195000</v>
      </c>
      <c r="J11" s="30">
        <v>1195000</v>
      </c>
      <c r="K11" s="30">
        <v>561179</v>
      </c>
      <c r="L11" s="56">
        <v>1756179</v>
      </c>
    </row>
    <row r="12" spans="1:12" ht="15" customHeight="1">
      <c r="A12" s="74"/>
      <c r="B12" s="48"/>
      <c r="C12" s="47"/>
      <c r="D12" s="47"/>
      <c r="E12" s="568"/>
      <c r="F12" s="59"/>
      <c r="G12" s="52"/>
      <c r="H12" s="38" t="s">
        <v>345</v>
      </c>
      <c r="I12" s="30">
        <v>650000</v>
      </c>
      <c r="J12" s="30">
        <v>831000</v>
      </c>
      <c r="K12" s="30">
        <v>-92305</v>
      </c>
      <c r="L12" s="56">
        <v>738695</v>
      </c>
    </row>
    <row r="13" spans="1:12" ht="15" customHeight="1">
      <c r="A13" s="74"/>
      <c r="B13" s="36"/>
      <c r="C13" s="37"/>
      <c r="D13" s="37"/>
      <c r="E13" s="567"/>
      <c r="F13" s="58"/>
      <c r="G13" s="52"/>
      <c r="H13" s="38" t="s">
        <v>312</v>
      </c>
      <c r="I13" s="30">
        <v>0</v>
      </c>
      <c r="J13" s="30">
        <v>439798</v>
      </c>
      <c r="K13" s="30">
        <v>0</v>
      </c>
      <c r="L13" s="56">
        <v>439798</v>
      </c>
    </row>
    <row r="14" spans="1:12" ht="15" customHeight="1">
      <c r="A14" s="685" t="s">
        <v>313</v>
      </c>
      <c r="B14" s="671"/>
      <c r="C14" s="47">
        <f>SUM(C8:C13)</f>
        <v>21881796</v>
      </c>
      <c r="D14" s="47">
        <f>SUM(D8:D13)</f>
        <v>22970141</v>
      </c>
      <c r="E14" s="568">
        <f>SUM(E8:E13)</f>
        <v>2353963</v>
      </c>
      <c r="F14" s="47">
        <f>SUM(F8:F13)</f>
        <v>25324104</v>
      </c>
      <c r="G14" s="693" t="s">
        <v>314</v>
      </c>
      <c r="H14" s="694"/>
      <c r="I14" s="51">
        <f>SUM(I8:I13)</f>
        <v>21409000</v>
      </c>
      <c r="J14" s="51">
        <f>SUM(J8:J13)</f>
        <v>22505345</v>
      </c>
      <c r="K14" s="51">
        <f>SUM(K8:K13)</f>
        <v>-2582119</v>
      </c>
      <c r="L14" s="63">
        <f>SUM(L8:L13)</f>
        <v>19923226</v>
      </c>
    </row>
    <row r="15" spans="1:12" ht="15" customHeight="1">
      <c r="A15" s="75"/>
      <c r="B15" s="40"/>
      <c r="C15" s="35"/>
      <c r="D15" s="35"/>
      <c r="E15" s="569"/>
      <c r="F15" s="60"/>
      <c r="G15" s="53"/>
      <c r="H15" s="49"/>
      <c r="I15" s="39"/>
      <c r="J15" s="39"/>
      <c r="K15" s="39"/>
      <c r="L15" s="62"/>
    </row>
    <row r="16" spans="1:12" ht="15" customHeight="1">
      <c r="A16" s="685" t="s">
        <v>336</v>
      </c>
      <c r="B16" s="671"/>
      <c r="C16" s="47">
        <v>0</v>
      </c>
      <c r="D16" s="47">
        <v>0</v>
      </c>
      <c r="E16" s="568">
        <v>714924</v>
      </c>
      <c r="F16" s="47">
        <v>714924</v>
      </c>
      <c r="G16" s="670" t="s">
        <v>340</v>
      </c>
      <c r="H16" s="671"/>
      <c r="I16" s="51">
        <v>715186</v>
      </c>
      <c r="J16" s="51">
        <v>715186</v>
      </c>
      <c r="K16" s="51">
        <v>12026</v>
      </c>
      <c r="L16" s="63">
        <v>727212</v>
      </c>
    </row>
    <row r="17" spans="1:12" ht="15" customHeight="1">
      <c r="A17" s="76"/>
      <c r="B17" s="36"/>
      <c r="C17" s="37"/>
      <c r="D17" s="37"/>
      <c r="E17" s="567"/>
      <c r="F17" s="58"/>
      <c r="G17" s="54"/>
      <c r="H17" s="36"/>
      <c r="I17" s="39"/>
      <c r="J17" s="39"/>
      <c r="K17" s="39"/>
      <c r="L17" s="62"/>
    </row>
    <row r="18" spans="1:12" ht="15" customHeight="1">
      <c r="A18" s="680" t="s">
        <v>315</v>
      </c>
      <c r="B18" s="681"/>
      <c r="C18" s="164">
        <f>C14+C16</f>
        <v>21881796</v>
      </c>
      <c r="D18" s="164">
        <f>D14+D16</f>
        <v>22970141</v>
      </c>
      <c r="E18" s="570">
        <f>E14+E16</f>
        <v>3068887</v>
      </c>
      <c r="F18" s="164">
        <f>F14+F16</f>
        <v>26039028</v>
      </c>
      <c r="G18" s="679" t="s">
        <v>316</v>
      </c>
      <c r="H18" s="681" t="s">
        <v>316</v>
      </c>
      <c r="I18" s="165">
        <f>I14+I16</f>
        <v>22124186</v>
      </c>
      <c r="J18" s="165">
        <f>J14+J16</f>
        <v>23220531</v>
      </c>
      <c r="K18" s="165">
        <f>K14+K16</f>
        <v>-2570093</v>
      </c>
      <c r="L18" s="166">
        <f>L14+L16</f>
        <v>20650438</v>
      </c>
    </row>
    <row r="19" spans="1:12" ht="15" customHeight="1">
      <c r="A19" s="162"/>
      <c r="B19" s="163"/>
      <c r="C19" s="164"/>
      <c r="D19" s="164"/>
      <c r="E19" s="570"/>
      <c r="F19" s="168"/>
      <c r="G19" s="161"/>
      <c r="H19" s="163"/>
      <c r="I19" s="165"/>
      <c r="J19" s="165"/>
      <c r="K19" s="165"/>
      <c r="L19" s="166"/>
    </row>
    <row r="20" spans="1:12" ht="15" customHeight="1" thickBot="1">
      <c r="A20" s="695" t="s">
        <v>317</v>
      </c>
      <c r="B20" s="692"/>
      <c r="C20" s="571"/>
      <c r="D20" s="571"/>
      <c r="E20" s="571"/>
      <c r="F20" s="572"/>
      <c r="G20" s="691" t="s">
        <v>335</v>
      </c>
      <c r="H20" s="692"/>
      <c r="I20" s="573"/>
      <c r="J20" s="573"/>
      <c r="K20" s="573"/>
      <c r="L20" s="574"/>
    </row>
    <row r="21" spans="1:12" ht="15" customHeight="1" thickBot="1">
      <c r="A21" s="682" t="s">
        <v>318</v>
      </c>
      <c r="B21" s="683"/>
      <c r="C21" s="586"/>
      <c r="D21" s="586"/>
      <c r="E21" s="586"/>
      <c r="F21" s="587"/>
      <c r="G21" s="684" t="s">
        <v>319</v>
      </c>
      <c r="H21" s="683"/>
      <c r="I21" s="588"/>
      <c r="J21" s="588"/>
      <c r="K21" s="588"/>
      <c r="L21" s="589"/>
    </row>
    <row r="22" spans="1:12" ht="15" customHeight="1">
      <c r="A22" s="590" t="s">
        <v>99</v>
      </c>
      <c r="B22" s="591" t="s">
        <v>307</v>
      </c>
      <c r="C22" s="592"/>
      <c r="D22" s="592"/>
      <c r="E22" s="593"/>
      <c r="F22" s="594"/>
      <c r="G22" s="595" t="s">
        <v>99</v>
      </c>
      <c r="H22" s="596" t="s">
        <v>307</v>
      </c>
      <c r="I22" s="592"/>
      <c r="J22" s="592"/>
      <c r="K22" s="593"/>
      <c r="L22" s="594"/>
    </row>
    <row r="23" spans="1:12" ht="15" customHeight="1">
      <c r="A23" s="77"/>
      <c r="B23" s="34" t="s">
        <v>320</v>
      </c>
      <c r="C23" s="30">
        <v>0</v>
      </c>
      <c r="D23" s="30">
        <v>13215505</v>
      </c>
      <c r="E23" s="565">
        <v>750000</v>
      </c>
      <c r="F23" s="56">
        <v>13965505</v>
      </c>
      <c r="G23" s="55"/>
      <c r="H23" s="38" t="s">
        <v>321</v>
      </c>
      <c r="I23" s="30">
        <v>2540000</v>
      </c>
      <c r="J23" s="30">
        <v>2032000</v>
      </c>
      <c r="K23" s="565">
        <v>1410523</v>
      </c>
      <c r="L23" s="56">
        <v>3442523</v>
      </c>
    </row>
    <row r="24" spans="1:12" ht="15" customHeight="1">
      <c r="A24" s="77"/>
      <c r="B24" s="34" t="s">
        <v>322</v>
      </c>
      <c r="C24" s="30">
        <v>0</v>
      </c>
      <c r="D24" s="30">
        <v>0</v>
      </c>
      <c r="E24" s="565">
        <v>0</v>
      </c>
      <c r="F24" s="56">
        <v>0</v>
      </c>
      <c r="G24" s="55"/>
      <c r="H24" s="42" t="s">
        <v>323</v>
      </c>
      <c r="I24" s="30">
        <v>1905751</v>
      </c>
      <c r="J24" s="30">
        <v>15621256</v>
      </c>
      <c r="K24" s="565">
        <v>4978457</v>
      </c>
      <c r="L24" s="56">
        <v>20599713</v>
      </c>
    </row>
    <row r="25" spans="1:12" ht="15" customHeight="1">
      <c r="A25" s="77"/>
      <c r="B25" s="34" t="s">
        <v>324</v>
      </c>
      <c r="C25" s="30">
        <v>0</v>
      </c>
      <c r="D25" s="30">
        <v>0</v>
      </c>
      <c r="E25" s="565">
        <v>0</v>
      </c>
      <c r="F25" s="56">
        <v>0</v>
      </c>
      <c r="G25" s="55"/>
      <c r="H25" s="42" t="s">
        <v>325</v>
      </c>
      <c r="I25" s="30">
        <v>0</v>
      </c>
      <c r="J25" s="30">
        <v>0</v>
      </c>
      <c r="K25" s="565">
        <v>0</v>
      </c>
      <c r="L25" s="56">
        <v>0</v>
      </c>
    </row>
    <row r="26" spans="1:12" ht="15" customHeight="1">
      <c r="A26" s="77"/>
      <c r="B26" s="34" t="s">
        <v>326</v>
      </c>
      <c r="C26" s="30">
        <v>0</v>
      </c>
      <c r="D26" s="30">
        <v>0</v>
      </c>
      <c r="E26" s="565">
        <v>0</v>
      </c>
      <c r="F26" s="56">
        <v>0</v>
      </c>
      <c r="G26" s="55"/>
      <c r="H26" s="38" t="s">
        <v>327</v>
      </c>
      <c r="I26" s="30">
        <v>0</v>
      </c>
      <c r="J26" s="30">
        <v>0</v>
      </c>
      <c r="K26" s="565">
        <v>0</v>
      </c>
      <c r="L26" s="56">
        <v>0</v>
      </c>
    </row>
    <row r="27" spans="1:12" s="167" customFormat="1" ht="15" customHeight="1">
      <c r="A27" s="77"/>
      <c r="B27" s="50"/>
      <c r="C27" s="68"/>
      <c r="D27" s="68"/>
      <c r="E27" s="579"/>
      <c r="F27" s="69"/>
      <c r="G27" s="55"/>
      <c r="H27" s="38" t="s">
        <v>461</v>
      </c>
      <c r="I27" s="30">
        <v>0</v>
      </c>
      <c r="J27" s="30"/>
      <c r="K27" s="565">
        <v>0</v>
      </c>
      <c r="L27" s="56"/>
    </row>
    <row r="28" spans="1:12" s="167" customFormat="1" ht="15" customHeight="1">
      <c r="A28" s="78" t="s">
        <v>328</v>
      </c>
      <c r="B28" s="73"/>
      <c r="C28" s="47">
        <f>SUM(C23:C27)</f>
        <v>0</v>
      </c>
      <c r="D28" s="47">
        <f>SUM(D23:D27)</f>
        <v>13215505</v>
      </c>
      <c r="E28" s="568">
        <f>SUM(E23:E27)</f>
        <v>750000</v>
      </c>
      <c r="F28" s="47">
        <f>SUM(F23:F27)</f>
        <v>13965505</v>
      </c>
      <c r="G28" s="686" t="s">
        <v>329</v>
      </c>
      <c r="H28" s="687"/>
      <c r="I28" s="51">
        <f>SUM(I23:I27)</f>
        <v>4445751</v>
      </c>
      <c r="J28" s="51">
        <f>SUM(J23:J27)</f>
        <v>17653256</v>
      </c>
      <c r="K28" s="582">
        <f>SUM(K23:K27)</f>
        <v>6388980</v>
      </c>
      <c r="L28" s="63">
        <f>SUM(L23:L27)</f>
        <v>24042236</v>
      </c>
    </row>
    <row r="29" spans="1:12" ht="15" customHeight="1">
      <c r="A29" s="79"/>
      <c r="B29" s="43"/>
      <c r="C29" s="35"/>
      <c r="D29" s="35"/>
      <c r="E29" s="569"/>
      <c r="F29" s="60"/>
      <c r="G29" s="27"/>
      <c r="H29" s="28"/>
      <c r="I29" s="39"/>
      <c r="J29" s="39"/>
      <c r="K29" s="583"/>
      <c r="L29" s="62"/>
    </row>
    <row r="30" spans="1:12" ht="15" customHeight="1">
      <c r="A30" s="78" t="s">
        <v>337</v>
      </c>
      <c r="B30" s="43"/>
      <c r="C30" s="35"/>
      <c r="D30" s="35"/>
      <c r="E30" s="569"/>
      <c r="F30" s="60"/>
      <c r="G30" s="688" t="s">
        <v>330</v>
      </c>
      <c r="H30" s="689"/>
      <c r="I30" s="39"/>
      <c r="J30" s="39"/>
      <c r="K30" s="583"/>
      <c r="L30" s="62"/>
    </row>
    <row r="31" spans="1:12" ht="15" customHeight="1">
      <c r="A31" s="74" t="s">
        <v>99</v>
      </c>
      <c r="B31" s="41" t="s">
        <v>307</v>
      </c>
      <c r="C31" s="35"/>
      <c r="D31" s="35"/>
      <c r="E31" s="569"/>
      <c r="F31" s="60"/>
      <c r="G31" s="74" t="s">
        <v>99</v>
      </c>
      <c r="H31" s="41" t="s">
        <v>307</v>
      </c>
      <c r="I31" s="30"/>
      <c r="J31" s="30"/>
      <c r="K31" s="565"/>
      <c r="L31" s="56"/>
    </row>
    <row r="32" spans="1:12" ht="15" customHeight="1">
      <c r="A32" s="77"/>
      <c r="B32" s="64" t="s">
        <v>338</v>
      </c>
      <c r="C32" s="65">
        <v>4688141</v>
      </c>
      <c r="D32" s="65">
        <v>4688141</v>
      </c>
      <c r="E32" s="580">
        <v>0</v>
      </c>
      <c r="F32" s="66">
        <v>4688141</v>
      </c>
      <c r="G32" s="55"/>
      <c r="H32" s="38"/>
      <c r="I32" s="33"/>
      <c r="J32" s="33"/>
      <c r="K32" s="584"/>
      <c r="L32" s="61"/>
    </row>
    <row r="33" spans="1:12" ht="36.75" customHeight="1">
      <c r="A33" s="74"/>
      <c r="B33" s="170" t="s">
        <v>469</v>
      </c>
      <c r="C33" s="30">
        <v>0</v>
      </c>
      <c r="D33" s="30">
        <v>0</v>
      </c>
      <c r="E33" s="565">
        <v>0</v>
      </c>
      <c r="F33" s="56">
        <v>0</v>
      </c>
      <c r="G33" s="55"/>
      <c r="H33" s="170" t="s">
        <v>470</v>
      </c>
      <c r="I33" s="30">
        <v>0</v>
      </c>
      <c r="J33" s="30">
        <v>0</v>
      </c>
      <c r="K33" s="565">
        <v>0</v>
      </c>
      <c r="L33" s="56">
        <v>0</v>
      </c>
    </row>
    <row r="34" spans="1:12" ht="15" customHeight="1">
      <c r="A34" s="77"/>
      <c r="B34" s="44"/>
      <c r="C34" s="37"/>
      <c r="D34" s="37"/>
      <c r="E34" s="567"/>
      <c r="F34" s="58"/>
      <c r="G34" s="55"/>
      <c r="H34" s="36"/>
      <c r="I34" s="30"/>
      <c r="J34" s="30"/>
      <c r="K34" s="565"/>
      <c r="L34" s="56"/>
    </row>
    <row r="35" spans="1:12" ht="15" customHeight="1">
      <c r="A35" s="685" t="s">
        <v>331</v>
      </c>
      <c r="B35" s="671"/>
      <c r="C35" s="47">
        <f>SUM(C32:C34)</f>
        <v>4688141</v>
      </c>
      <c r="D35" s="47">
        <f>SUM(D32:D34)</f>
        <v>4688141</v>
      </c>
      <c r="E35" s="568">
        <f>SUM(E32:E34)</f>
        <v>0</v>
      </c>
      <c r="F35" s="47">
        <f>SUM(F32:F34)</f>
        <v>4688141</v>
      </c>
      <c r="G35" s="685" t="s">
        <v>330</v>
      </c>
      <c r="H35" s="671"/>
      <c r="I35" s="51">
        <f>SUM(I33:I34)</f>
        <v>0</v>
      </c>
      <c r="J35" s="51">
        <f>SUM(J33:J34)</f>
        <v>0</v>
      </c>
      <c r="K35" s="582">
        <f>SUM(K33:K34)</f>
        <v>0</v>
      </c>
      <c r="L35" s="63">
        <f>SUM(L33:L34)</f>
        <v>0</v>
      </c>
    </row>
    <row r="36" spans="1:12" ht="15" customHeight="1">
      <c r="A36" s="80"/>
      <c r="B36" s="55"/>
      <c r="C36" s="35"/>
      <c r="D36" s="35"/>
      <c r="E36" s="569"/>
      <c r="F36" s="60"/>
      <c r="G36" s="67"/>
      <c r="H36" s="67"/>
      <c r="I36" s="39"/>
      <c r="J36" s="39"/>
      <c r="K36" s="583"/>
      <c r="L36" s="62"/>
    </row>
    <row r="37" spans="1:12" s="24" customFormat="1" ht="17.25">
      <c r="A37" s="678" t="s">
        <v>332</v>
      </c>
      <c r="B37" s="679"/>
      <c r="C37" s="169">
        <f>C28+C35</f>
        <v>4688141</v>
      </c>
      <c r="D37" s="169">
        <f>D28+D35</f>
        <v>17903646</v>
      </c>
      <c r="E37" s="581">
        <f>E28+E35</f>
        <v>750000</v>
      </c>
      <c r="F37" s="169">
        <f>F28+F35</f>
        <v>18653646</v>
      </c>
      <c r="G37" s="690" t="s">
        <v>339</v>
      </c>
      <c r="H37" s="679"/>
      <c r="I37" s="165">
        <f>I28+I35</f>
        <v>4445751</v>
      </c>
      <c r="J37" s="165">
        <f>J28+J35</f>
        <v>17653256</v>
      </c>
      <c r="K37" s="585">
        <f>K28+K35</f>
        <v>6388980</v>
      </c>
      <c r="L37" s="166">
        <f>L28+L35</f>
        <v>24042236</v>
      </c>
    </row>
    <row r="38" spans="1:12" s="24" customFormat="1" ht="16.5" thickBot="1">
      <c r="A38" s="597"/>
      <c r="B38" s="598"/>
      <c r="C38" s="599"/>
      <c r="D38" s="599"/>
      <c r="E38" s="600"/>
      <c r="F38" s="601"/>
      <c r="G38" s="602"/>
      <c r="H38" s="602"/>
      <c r="I38" s="603"/>
      <c r="J38" s="603"/>
      <c r="K38" s="604"/>
      <c r="L38" s="605"/>
    </row>
    <row r="39" spans="1:12" s="24" customFormat="1" ht="19.5" thickBot="1">
      <c r="A39" s="676" t="s">
        <v>333</v>
      </c>
      <c r="B39" s="677"/>
      <c r="C39" s="607">
        <f>C18+C37</f>
        <v>26569937</v>
      </c>
      <c r="D39" s="607">
        <f>D18+D37</f>
        <v>40873787</v>
      </c>
      <c r="E39" s="607">
        <f>E18+E37</f>
        <v>3818887</v>
      </c>
      <c r="F39" s="607">
        <f>F18+F37</f>
        <v>44692674</v>
      </c>
      <c r="G39" s="608"/>
      <c r="H39" s="606" t="s">
        <v>334</v>
      </c>
      <c r="I39" s="607">
        <f>I18+I37</f>
        <v>26569937</v>
      </c>
      <c r="J39" s="607">
        <f>J18+J37</f>
        <v>40873787</v>
      </c>
      <c r="K39" s="609">
        <f>K18+K37</f>
        <v>3818887</v>
      </c>
      <c r="L39" s="610">
        <f>L18+L37</f>
        <v>44692674</v>
      </c>
    </row>
    <row r="40" spans="1:12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24" customFormat="1" ht="14.25">
      <c r="A41" s="71"/>
      <c r="B41" s="72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5" customHeight="1">
      <c r="A46" s="25"/>
      <c r="B46" s="25"/>
      <c r="C46" s="25"/>
      <c r="D46" s="25"/>
      <c r="E46" s="25"/>
      <c r="F46" s="25"/>
      <c r="G46" s="25"/>
      <c r="H46" s="26"/>
      <c r="I46" s="25"/>
      <c r="J46" s="25"/>
      <c r="K46" s="25"/>
      <c r="L46" s="25"/>
    </row>
    <row r="47" spans="1:12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167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s="167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="25" customFormat="1" ht="12.75"/>
    <row r="56" spans="1:12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2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</sheetData>
  <sheetProtection/>
  <mergeCells count="22">
    <mergeCell ref="G35:H35"/>
    <mergeCell ref="G20:H20"/>
    <mergeCell ref="A14:B14"/>
    <mergeCell ref="A16:B16"/>
    <mergeCell ref="G14:H14"/>
    <mergeCell ref="A20:B20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A1:L1"/>
    <mergeCell ref="A2:L2"/>
    <mergeCell ref="G16:H16"/>
    <mergeCell ref="K4:L4"/>
    <mergeCell ref="A6:F6"/>
    <mergeCell ref="G6:L6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6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100" customWidth="1"/>
    <col min="2" max="2" width="30.57421875" style="100" customWidth="1"/>
    <col min="3" max="4" width="12.00390625" style="100" customWidth="1"/>
    <col min="5" max="5" width="12.57421875" style="100" customWidth="1"/>
    <col min="6" max="6" width="12.00390625" style="100" customWidth="1"/>
    <col min="7" max="7" width="9.7109375" style="100" customWidth="1"/>
    <col min="8" max="8" width="10.8515625" style="100" customWidth="1"/>
    <col min="9" max="16384" width="8.00390625" style="100" customWidth="1"/>
  </cols>
  <sheetData>
    <row r="1" spans="1:6" s="160" customFormat="1" ht="48.75" customHeight="1">
      <c r="A1" s="738" t="s">
        <v>530</v>
      </c>
      <c r="B1" s="738"/>
      <c r="C1" s="738"/>
      <c r="D1" s="738"/>
      <c r="E1" s="738"/>
      <c r="F1" s="738"/>
    </row>
    <row r="2" spans="1:9" s="124" customFormat="1" ht="15.75" customHeight="1">
      <c r="A2" s="780" t="s">
        <v>589</v>
      </c>
      <c r="B2" s="123"/>
      <c r="C2" s="719"/>
      <c r="D2" s="719"/>
      <c r="E2" s="741"/>
      <c r="F2" s="741"/>
      <c r="G2" s="158"/>
      <c r="I2" s="157"/>
    </row>
    <row r="3" spans="1:9" s="125" customFormat="1" ht="15.75" customHeight="1">
      <c r="A3" s="780" t="s">
        <v>591</v>
      </c>
      <c r="B3" s="133"/>
      <c r="C3" s="134"/>
      <c r="D3" s="156"/>
      <c r="E3" s="742" t="s">
        <v>483</v>
      </c>
      <c r="F3" s="742"/>
      <c r="G3" s="159"/>
      <c r="I3" s="156"/>
    </row>
    <row r="4" spans="1:7" ht="15.75" customHeight="1">
      <c r="A4" s="753" t="s">
        <v>531</v>
      </c>
      <c r="B4" s="753"/>
      <c r="C4" s="753"/>
      <c r="D4" s="753"/>
      <c r="E4" s="753"/>
      <c r="F4" s="103"/>
      <c r="G4" s="104"/>
    </row>
    <row r="5" spans="1:7" ht="15.75" customHeight="1" thickBot="1">
      <c r="A5" s="101"/>
      <c r="B5" s="101"/>
      <c r="C5" s="102"/>
      <c r="D5" s="102"/>
      <c r="E5" s="103"/>
      <c r="F5" s="103"/>
      <c r="G5" s="104"/>
    </row>
    <row r="6" spans="1:7" ht="22.5" customHeight="1">
      <c r="A6" s="117" t="s">
        <v>409</v>
      </c>
      <c r="B6" s="746" t="s">
        <v>424</v>
      </c>
      <c r="C6" s="746"/>
      <c r="D6" s="746"/>
      <c r="E6" s="739" t="s">
        <v>425</v>
      </c>
      <c r="F6" s="740"/>
      <c r="G6" s="104"/>
    </row>
    <row r="7" spans="1:7" ht="15.75" customHeight="1">
      <c r="A7" s="118" t="s">
        <v>99</v>
      </c>
      <c r="B7" s="745" t="s">
        <v>100</v>
      </c>
      <c r="C7" s="745"/>
      <c r="D7" s="745"/>
      <c r="E7" s="745" t="s">
        <v>101</v>
      </c>
      <c r="F7" s="765"/>
      <c r="G7" s="104"/>
    </row>
    <row r="8" spans="1:7" ht="15.75" customHeight="1">
      <c r="A8" s="118" t="s">
        <v>106</v>
      </c>
      <c r="B8" s="751"/>
      <c r="C8" s="751"/>
      <c r="D8" s="751"/>
      <c r="E8" s="743"/>
      <c r="F8" s="744"/>
      <c r="G8" s="104"/>
    </row>
    <row r="9" spans="1:7" ht="15.75" customHeight="1">
      <c r="A9" s="118" t="s">
        <v>107</v>
      </c>
      <c r="B9" s="751"/>
      <c r="C9" s="751"/>
      <c r="D9" s="751"/>
      <c r="E9" s="743"/>
      <c r="F9" s="744"/>
      <c r="G9" s="104"/>
    </row>
    <row r="10" spans="1:7" ht="15.75" customHeight="1">
      <c r="A10" s="118" t="s">
        <v>108</v>
      </c>
      <c r="B10" s="751"/>
      <c r="C10" s="751"/>
      <c r="D10" s="751"/>
      <c r="E10" s="743"/>
      <c r="F10" s="744"/>
      <c r="G10" s="104"/>
    </row>
    <row r="11" spans="1:7" ht="25.5" customHeight="1" thickBot="1">
      <c r="A11" s="127" t="s">
        <v>109</v>
      </c>
      <c r="B11" s="752" t="s">
        <v>426</v>
      </c>
      <c r="C11" s="752"/>
      <c r="D11" s="752"/>
      <c r="E11" s="749">
        <f>SUM(E8:E10)</f>
        <v>0</v>
      </c>
      <c r="F11" s="750"/>
      <c r="G11" s="104"/>
    </row>
    <row r="12" spans="1:7" ht="25.5" customHeight="1">
      <c r="A12" s="128"/>
      <c r="B12" s="129"/>
      <c r="C12" s="129"/>
      <c r="D12" s="129"/>
      <c r="E12" s="130"/>
      <c r="F12" s="130"/>
      <c r="G12" s="104"/>
    </row>
    <row r="13" spans="1:7" ht="15.75" customHeight="1">
      <c r="A13" s="753" t="s">
        <v>457</v>
      </c>
      <c r="B13" s="753"/>
      <c r="C13" s="753"/>
      <c r="D13" s="753"/>
      <c r="E13" s="753"/>
      <c r="F13" s="753"/>
      <c r="G13" s="104"/>
    </row>
    <row r="14" spans="1:7" ht="15.75" customHeight="1" thickBot="1">
      <c r="A14" s="101"/>
      <c r="B14" s="101"/>
      <c r="C14" s="102"/>
      <c r="D14" s="102"/>
      <c r="E14" s="103"/>
      <c r="F14" s="103"/>
      <c r="G14" s="104"/>
    </row>
    <row r="15" spans="1:6" ht="15" customHeight="1">
      <c r="A15" s="760" t="s">
        <v>409</v>
      </c>
      <c r="B15" s="754" t="s">
        <v>410</v>
      </c>
      <c r="C15" s="762" t="s">
        <v>411</v>
      </c>
      <c r="D15" s="763"/>
      <c r="E15" s="764"/>
      <c r="F15" s="747" t="s">
        <v>412</v>
      </c>
    </row>
    <row r="16" spans="1:6" ht="13.5" customHeight="1" thickBot="1">
      <c r="A16" s="761"/>
      <c r="B16" s="755"/>
      <c r="C16" s="105" t="s">
        <v>486</v>
      </c>
      <c r="D16" s="105" t="s">
        <v>493</v>
      </c>
      <c r="E16" s="105" t="s">
        <v>532</v>
      </c>
      <c r="F16" s="748"/>
    </row>
    <row r="17" spans="1:6" ht="15.75" thickBot="1">
      <c r="A17" s="106" t="s">
        <v>99</v>
      </c>
      <c r="B17" s="107" t="s">
        <v>100</v>
      </c>
      <c r="C17" s="107" t="s">
        <v>101</v>
      </c>
      <c r="D17" s="107" t="s">
        <v>102</v>
      </c>
      <c r="E17" s="107" t="s">
        <v>103</v>
      </c>
      <c r="F17" s="108" t="s">
        <v>413</v>
      </c>
    </row>
    <row r="18" spans="1:6" ht="15">
      <c r="A18" s="109" t="s">
        <v>106</v>
      </c>
      <c r="B18" s="173"/>
      <c r="C18" s="174"/>
      <c r="D18" s="174"/>
      <c r="E18" s="174"/>
      <c r="F18" s="175">
        <f>SUM(C18:E18)</f>
        <v>0</v>
      </c>
    </row>
    <row r="19" spans="1:6" ht="15">
      <c r="A19" s="110" t="s">
        <v>107</v>
      </c>
      <c r="B19" s="172"/>
      <c r="C19" s="174"/>
      <c r="D19" s="174"/>
      <c r="E19" s="174"/>
      <c r="F19" s="176">
        <f>SUM(C19:E19)</f>
        <v>0</v>
      </c>
    </row>
    <row r="20" spans="1:6" ht="15">
      <c r="A20" s="110" t="s">
        <v>108</v>
      </c>
      <c r="B20" s="111"/>
      <c r="C20" s="177"/>
      <c r="D20" s="177"/>
      <c r="E20" s="177"/>
      <c r="F20" s="176">
        <f>SUM(C20:E20)</f>
        <v>0</v>
      </c>
    </row>
    <row r="21" spans="1:6" ht="15">
      <c r="A21" s="110" t="s">
        <v>109</v>
      </c>
      <c r="B21" s="111"/>
      <c r="C21" s="177"/>
      <c r="D21" s="177"/>
      <c r="E21" s="177"/>
      <c r="F21" s="176">
        <f>SUM(C21:E21)</f>
        <v>0</v>
      </c>
    </row>
    <row r="22" spans="1:6" ht="15.75" thickBot="1">
      <c r="A22" s="112" t="s">
        <v>110</v>
      </c>
      <c r="B22" s="113"/>
      <c r="C22" s="178"/>
      <c r="D22" s="178"/>
      <c r="E22" s="178"/>
      <c r="F22" s="176">
        <f>SUM(C22:E22)</f>
        <v>0</v>
      </c>
    </row>
    <row r="23" spans="1:6" s="116" customFormat="1" ht="15" thickBot="1">
      <c r="A23" s="114" t="s">
        <v>111</v>
      </c>
      <c r="B23" s="115" t="s">
        <v>414</v>
      </c>
      <c r="C23" s="179">
        <f>SUM(C18:C22)</f>
        <v>0</v>
      </c>
      <c r="D23" s="179">
        <f>SUM(D18:D22)</f>
        <v>0</v>
      </c>
      <c r="E23" s="179">
        <f>SUM(E18:E22)</f>
        <v>0</v>
      </c>
      <c r="F23" s="180">
        <f>SUM(F18:F22)</f>
        <v>0</v>
      </c>
    </row>
    <row r="24" spans="1:6" s="116" customFormat="1" ht="14.25">
      <c r="A24" s="140"/>
      <c r="B24" s="141"/>
      <c r="C24" s="142"/>
      <c r="D24" s="142"/>
      <c r="E24" s="142"/>
      <c r="F24" s="142"/>
    </row>
    <row r="25" spans="1:6" s="143" customFormat="1" ht="30.75" customHeight="1">
      <c r="A25" s="756" t="s">
        <v>458</v>
      </c>
      <c r="B25" s="756"/>
      <c r="C25" s="756"/>
      <c r="D25" s="756"/>
      <c r="E25" s="756"/>
      <c r="F25" s="756"/>
    </row>
    <row r="26" ht="15.75" thickBot="1"/>
    <row r="27" spans="1:8" ht="32.25" thickBot="1">
      <c r="A27" s="138" t="s">
        <v>409</v>
      </c>
      <c r="B27" s="766" t="s">
        <v>415</v>
      </c>
      <c r="C27" s="766"/>
      <c r="D27" s="766"/>
      <c r="E27" s="766"/>
      <c r="F27" s="138" t="s">
        <v>533</v>
      </c>
      <c r="G27" s="138" t="s">
        <v>553</v>
      </c>
      <c r="H27" s="138" t="s">
        <v>549</v>
      </c>
    </row>
    <row r="28" spans="1:8" ht="15.75" thickBot="1">
      <c r="A28" s="404" t="s">
        <v>99</v>
      </c>
      <c r="B28" s="768" t="s">
        <v>100</v>
      </c>
      <c r="C28" s="768"/>
      <c r="D28" s="768"/>
      <c r="E28" s="768"/>
      <c r="F28" s="404" t="s">
        <v>101</v>
      </c>
      <c r="G28" s="404" t="s">
        <v>102</v>
      </c>
      <c r="H28" s="404" t="s">
        <v>103</v>
      </c>
    </row>
    <row r="29" spans="1:8" ht="15">
      <c r="A29" s="401" t="s">
        <v>106</v>
      </c>
      <c r="B29" s="405" t="s">
        <v>416</v>
      </c>
      <c r="C29" s="402"/>
      <c r="D29" s="403"/>
      <c r="E29" s="406"/>
      <c r="F29" s="139">
        <v>1363000</v>
      </c>
      <c r="G29" s="139">
        <v>1020473</v>
      </c>
      <c r="H29" s="139">
        <v>2383473</v>
      </c>
    </row>
    <row r="30" spans="1:8" ht="23.25" customHeight="1">
      <c r="A30" s="144" t="s">
        <v>107</v>
      </c>
      <c r="B30" s="757" t="s">
        <v>417</v>
      </c>
      <c r="C30" s="758"/>
      <c r="D30" s="758"/>
      <c r="E30" s="759"/>
      <c r="F30" s="139">
        <v>0</v>
      </c>
      <c r="G30" s="139">
        <v>0</v>
      </c>
      <c r="H30" s="139">
        <v>0</v>
      </c>
    </row>
    <row r="31" spans="1:8" ht="15">
      <c r="A31" s="144" t="s">
        <v>108</v>
      </c>
      <c r="B31" s="757" t="s">
        <v>418</v>
      </c>
      <c r="C31" s="758"/>
      <c r="D31" s="758"/>
      <c r="E31" s="759"/>
      <c r="F31" s="139">
        <v>0</v>
      </c>
      <c r="G31" s="139">
        <v>0</v>
      </c>
      <c r="H31" s="139">
        <v>0</v>
      </c>
    </row>
    <row r="32" spans="1:8" ht="30" customHeight="1">
      <c r="A32" s="144" t="s">
        <v>109</v>
      </c>
      <c r="B32" s="757" t="s">
        <v>419</v>
      </c>
      <c r="C32" s="758"/>
      <c r="D32" s="758"/>
      <c r="E32" s="759"/>
      <c r="F32" s="139">
        <v>0</v>
      </c>
      <c r="G32" s="139">
        <v>0</v>
      </c>
      <c r="H32" s="139">
        <v>0</v>
      </c>
    </row>
    <row r="33" spans="1:8" ht="15">
      <c r="A33" s="144" t="s">
        <v>110</v>
      </c>
      <c r="B33" s="757" t="s">
        <v>420</v>
      </c>
      <c r="C33" s="758"/>
      <c r="D33" s="758"/>
      <c r="E33" s="759"/>
      <c r="F33" s="139">
        <v>10000</v>
      </c>
      <c r="G33" s="139">
        <v>-8731</v>
      </c>
      <c r="H33" s="139">
        <v>1269</v>
      </c>
    </row>
    <row r="34" spans="1:8" ht="17.25" customHeight="1" thickBot="1">
      <c r="A34" s="407" t="s">
        <v>111</v>
      </c>
      <c r="B34" s="769" t="s">
        <v>421</v>
      </c>
      <c r="C34" s="770"/>
      <c r="D34" s="770"/>
      <c r="E34" s="771"/>
      <c r="F34" s="408">
        <v>0</v>
      </c>
      <c r="G34" s="408">
        <v>0</v>
      </c>
      <c r="H34" s="408">
        <v>0</v>
      </c>
    </row>
    <row r="35" spans="1:8" ht="29.25" customHeight="1" thickBot="1">
      <c r="A35" s="409" t="s">
        <v>422</v>
      </c>
      <c r="B35" s="410"/>
      <c r="C35" s="411"/>
      <c r="D35" s="411"/>
      <c r="E35" s="411"/>
      <c r="F35" s="412">
        <f>SUM(F29:F34)</f>
        <v>1373000</v>
      </c>
      <c r="G35" s="412">
        <f>SUM(G29:G34)</f>
        <v>1011742</v>
      </c>
      <c r="H35" s="412">
        <f>SUM(H29:H34)</f>
        <v>2384742</v>
      </c>
    </row>
    <row r="36" spans="1:5" ht="27" customHeight="1">
      <c r="A36" s="767" t="s">
        <v>423</v>
      </c>
      <c r="B36" s="767"/>
      <c r="C36" s="767"/>
      <c r="D36" s="767"/>
      <c r="E36" s="767"/>
    </row>
  </sheetData>
  <sheetProtection/>
  <mergeCells count="31">
    <mergeCell ref="A36:E36"/>
    <mergeCell ref="B28:E28"/>
    <mergeCell ref="B30:E30"/>
    <mergeCell ref="B31:E31"/>
    <mergeCell ref="B32:E32"/>
    <mergeCell ref="B34:E34"/>
    <mergeCell ref="A25:F25"/>
    <mergeCell ref="B33:E33"/>
    <mergeCell ref="A15:A16"/>
    <mergeCell ref="C15:E15"/>
    <mergeCell ref="E7:F7"/>
    <mergeCell ref="E8:F8"/>
    <mergeCell ref="B8:D8"/>
    <mergeCell ref="B9:D9"/>
    <mergeCell ref="A13:F13"/>
    <mergeCell ref="B27:E27"/>
    <mergeCell ref="F15:F16"/>
    <mergeCell ref="E11:F11"/>
    <mergeCell ref="E10:F10"/>
    <mergeCell ref="B10:D10"/>
    <mergeCell ref="B11:D11"/>
    <mergeCell ref="A4:E4"/>
    <mergeCell ref="B15:B16"/>
    <mergeCell ref="A1:F1"/>
    <mergeCell ref="E6:F6"/>
    <mergeCell ref="C2:D2"/>
    <mergeCell ref="E2:F2"/>
    <mergeCell ref="E3:F3"/>
    <mergeCell ref="E9:F9"/>
    <mergeCell ref="B7:D7"/>
    <mergeCell ref="B6:D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D1">
      <selection activeCell="H14" sqref="H14"/>
    </sheetView>
  </sheetViews>
  <sheetFormatPr defaultColWidth="8.00390625" defaultRowHeight="12.75"/>
  <cols>
    <col min="1" max="1" width="9.8515625" style="209" hidden="1" customWidth="1"/>
    <col min="2" max="2" width="3.28125" style="209" hidden="1" customWidth="1"/>
    <col min="3" max="3" width="54.28125" style="209" customWidth="1"/>
    <col min="4" max="7" width="13.57421875" style="209" customWidth="1"/>
    <col min="8" max="8" width="51.421875" style="209" customWidth="1"/>
    <col min="9" max="12" width="12.7109375" style="209" customWidth="1"/>
    <col min="13" max="16384" width="8.00390625" style="209" customWidth="1"/>
  </cols>
  <sheetData>
    <row r="1" spans="3:12" ht="30" customHeight="1">
      <c r="C1" s="772" t="s">
        <v>521</v>
      </c>
      <c r="D1" s="772"/>
      <c r="E1" s="772"/>
      <c r="F1" s="772"/>
      <c r="G1" s="772"/>
      <c r="H1" s="772"/>
      <c r="I1" s="772"/>
      <c r="J1" s="705"/>
      <c r="K1" s="705"/>
      <c r="L1" s="705"/>
    </row>
    <row r="2" spans="3:12" ht="30" customHeight="1">
      <c r="C2" s="772" t="s">
        <v>494</v>
      </c>
      <c r="D2" s="772"/>
      <c r="E2" s="772"/>
      <c r="F2" s="772"/>
      <c r="G2" s="772"/>
      <c r="H2" s="772"/>
      <c r="I2" s="772"/>
      <c r="J2" s="705"/>
      <c r="K2" s="705"/>
      <c r="L2" s="705"/>
    </row>
    <row r="3" spans="3:12" ht="17.25" customHeight="1">
      <c r="C3" s="772" t="s">
        <v>485</v>
      </c>
      <c r="D3" s="772"/>
      <c r="E3" s="772"/>
      <c r="F3" s="772"/>
      <c r="G3" s="772"/>
      <c r="H3" s="772"/>
      <c r="I3" s="772"/>
      <c r="J3" s="705"/>
      <c r="K3" s="705"/>
      <c r="L3" s="705"/>
    </row>
    <row r="4" spans="3:12" ht="17.25" customHeight="1">
      <c r="C4" s="210"/>
      <c r="D4" s="780" t="s">
        <v>590</v>
      </c>
      <c r="E4" s="210"/>
      <c r="F4" s="210"/>
      <c r="G4" s="210"/>
      <c r="H4" s="210"/>
      <c r="I4" s="211"/>
      <c r="J4" s="211"/>
      <c r="K4" s="211"/>
      <c r="L4" s="211"/>
    </row>
    <row r="5" spans="4:12" ht="19.5" customHeight="1" thickBot="1">
      <c r="D5" s="780" t="s">
        <v>592</v>
      </c>
      <c r="H5" s="212"/>
      <c r="I5" s="213"/>
      <c r="J5" s="213"/>
      <c r="K5" s="213"/>
      <c r="L5" s="213" t="s">
        <v>495</v>
      </c>
    </row>
    <row r="6" spans="1:12" ht="42" customHeight="1" thickBot="1">
      <c r="A6" s="214" t="s">
        <v>496</v>
      </c>
      <c r="B6" s="413" t="s">
        <v>497</v>
      </c>
      <c r="C6" s="431" t="s">
        <v>498</v>
      </c>
      <c r="D6" s="431" t="s">
        <v>525</v>
      </c>
      <c r="E6" s="611" t="s">
        <v>542</v>
      </c>
      <c r="F6" s="290" t="s">
        <v>551</v>
      </c>
      <c r="G6" s="611" t="s">
        <v>552</v>
      </c>
      <c r="H6" s="431" t="s">
        <v>499</v>
      </c>
      <c r="I6" s="432" t="s">
        <v>525</v>
      </c>
      <c r="J6" s="611" t="s">
        <v>542</v>
      </c>
      <c r="K6" s="290" t="s">
        <v>551</v>
      </c>
      <c r="L6" s="298" t="s">
        <v>552</v>
      </c>
    </row>
    <row r="7" spans="1:12" s="216" customFormat="1" ht="11.25" thickBot="1">
      <c r="A7" s="215">
        <v>1</v>
      </c>
      <c r="B7" s="414">
        <v>2</v>
      </c>
      <c r="C7" s="436" t="s">
        <v>99</v>
      </c>
      <c r="D7" s="436" t="s">
        <v>100</v>
      </c>
      <c r="E7" s="436" t="s">
        <v>101</v>
      </c>
      <c r="F7" s="436" t="s">
        <v>102</v>
      </c>
      <c r="G7" s="437" t="s">
        <v>103</v>
      </c>
      <c r="H7" s="436" t="s">
        <v>413</v>
      </c>
      <c r="I7" s="438" t="s">
        <v>430</v>
      </c>
      <c r="J7" s="438" t="s">
        <v>538</v>
      </c>
      <c r="K7" s="438" t="s">
        <v>537</v>
      </c>
      <c r="L7" s="438" t="s">
        <v>543</v>
      </c>
    </row>
    <row r="8" spans="1:12" ht="27.75" customHeight="1">
      <c r="A8" s="217" t="s">
        <v>500</v>
      </c>
      <c r="B8" s="415" t="s">
        <v>501</v>
      </c>
      <c r="C8" s="433" t="s">
        <v>560</v>
      </c>
      <c r="D8" s="617">
        <v>2540000</v>
      </c>
      <c r="E8" s="617">
        <v>2032000</v>
      </c>
      <c r="F8" s="617">
        <v>-1117207</v>
      </c>
      <c r="G8" s="434">
        <v>914793</v>
      </c>
      <c r="H8" s="641" t="s">
        <v>545</v>
      </c>
      <c r="I8" s="435">
        <v>0</v>
      </c>
      <c r="J8" s="435">
        <v>13215505</v>
      </c>
      <c r="K8" s="435">
        <v>0</v>
      </c>
      <c r="L8" s="435">
        <v>13215505</v>
      </c>
    </row>
    <row r="9" spans="1:12" ht="27" customHeight="1">
      <c r="A9" s="217" t="s">
        <v>500</v>
      </c>
      <c r="B9" s="415" t="s">
        <v>501</v>
      </c>
      <c r="C9" s="482" t="s">
        <v>536</v>
      </c>
      <c r="D9" s="618">
        <v>1905751</v>
      </c>
      <c r="E9" s="618">
        <v>15621256</v>
      </c>
      <c r="F9" s="618">
        <v>4978457</v>
      </c>
      <c r="G9" s="421">
        <v>20599713</v>
      </c>
      <c r="H9" s="650" t="s">
        <v>556</v>
      </c>
      <c r="I9" s="425">
        <v>0</v>
      </c>
      <c r="J9" s="425">
        <v>0</v>
      </c>
      <c r="K9" s="425">
        <v>750000</v>
      </c>
      <c r="L9" s="425">
        <v>750000</v>
      </c>
    </row>
    <row r="10" spans="1:12" ht="12.75" customHeight="1">
      <c r="A10" s="217" t="s">
        <v>502</v>
      </c>
      <c r="B10" s="415" t="s">
        <v>503</v>
      </c>
      <c r="C10" s="651" t="s">
        <v>555</v>
      </c>
      <c r="D10" s="619">
        <v>0</v>
      </c>
      <c r="E10" s="619">
        <v>0</v>
      </c>
      <c r="F10" s="619">
        <v>750000</v>
      </c>
      <c r="G10" s="422">
        <v>750000</v>
      </c>
      <c r="H10" s="427"/>
      <c r="I10" s="425"/>
      <c r="J10" s="425"/>
      <c r="K10" s="425"/>
      <c r="L10" s="425"/>
    </row>
    <row r="11" spans="1:12" ht="17.25" customHeight="1">
      <c r="A11" s="217" t="s">
        <v>504</v>
      </c>
      <c r="B11" s="415" t="s">
        <v>505</v>
      </c>
      <c r="C11" s="417" t="s">
        <v>559</v>
      </c>
      <c r="D11" s="619">
        <v>0</v>
      </c>
      <c r="E11" s="619">
        <v>0</v>
      </c>
      <c r="F11" s="619">
        <v>1000000</v>
      </c>
      <c r="G11" s="422">
        <v>1000000</v>
      </c>
      <c r="H11" s="427"/>
      <c r="I11" s="425"/>
      <c r="J11" s="425"/>
      <c r="K11" s="425"/>
      <c r="L11" s="425"/>
    </row>
    <row r="12" spans="1:12" ht="15" customHeight="1">
      <c r="A12" s="217" t="s">
        <v>500</v>
      </c>
      <c r="B12" s="415" t="s">
        <v>506</v>
      </c>
      <c r="C12" s="417" t="s">
        <v>558</v>
      </c>
      <c r="D12" s="619">
        <v>0</v>
      </c>
      <c r="E12" s="619">
        <v>0</v>
      </c>
      <c r="F12" s="619">
        <v>254000</v>
      </c>
      <c r="G12" s="422">
        <v>254000</v>
      </c>
      <c r="H12" s="427"/>
      <c r="I12" s="425"/>
      <c r="J12" s="425"/>
      <c r="K12" s="425"/>
      <c r="L12" s="425"/>
    </row>
    <row r="13" spans="1:12" ht="12.75">
      <c r="A13" s="217" t="s">
        <v>504</v>
      </c>
      <c r="B13" s="415" t="s">
        <v>505</v>
      </c>
      <c r="C13" s="417" t="s">
        <v>557</v>
      </c>
      <c r="D13" s="620">
        <v>0</v>
      </c>
      <c r="E13" s="620">
        <v>0</v>
      </c>
      <c r="F13" s="620">
        <v>523730</v>
      </c>
      <c r="G13" s="420">
        <v>523730</v>
      </c>
      <c r="H13" s="427"/>
      <c r="I13" s="425"/>
      <c r="J13" s="425"/>
      <c r="K13" s="425"/>
      <c r="L13" s="425"/>
    </row>
    <row r="14" spans="1:12" ht="16.5" customHeight="1">
      <c r="A14" s="218">
        <v>999000</v>
      </c>
      <c r="B14" s="415" t="s">
        <v>506</v>
      </c>
      <c r="C14" s="417"/>
      <c r="D14" s="620"/>
      <c r="E14" s="620"/>
      <c r="F14" s="620"/>
      <c r="G14" s="420"/>
      <c r="H14" s="428"/>
      <c r="I14" s="425"/>
      <c r="J14" s="425"/>
      <c r="K14" s="425"/>
      <c r="L14" s="425"/>
    </row>
    <row r="15" spans="1:12" ht="12.75">
      <c r="A15" s="217" t="s">
        <v>507</v>
      </c>
      <c r="B15" s="415" t="s">
        <v>508</v>
      </c>
      <c r="C15" s="417"/>
      <c r="D15" s="620"/>
      <c r="E15" s="620"/>
      <c r="F15" s="620"/>
      <c r="G15" s="420"/>
      <c r="H15" s="427"/>
      <c r="I15" s="424"/>
      <c r="J15" s="424"/>
      <c r="K15" s="424"/>
      <c r="L15" s="424"/>
    </row>
    <row r="16" spans="1:12" ht="12.75">
      <c r="A16" s="217" t="s">
        <v>509</v>
      </c>
      <c r="B16" s="415" t="s">
        <v>510</v>
      </c>
      <c r="C16" s="417"/>
      <c r="D16" s="620"/>
      <c r="E16" s="620"/>
      <c r="F16" s="620"/>
      <c r="G16" s="420"/>
      <c r="H16" s="427"/>
      <c r="I16" s="424"/>
      <c r="J16" s="424"/>
      <c r="K16" s="424"/>
      <c r="L16" s="424"/>
    </row>
    <row r="17" spans="1:12" ht="15" customHeight="1">
      <c r="A17" s="217" t="s">
        <v>500</v>
      </c>
      <c r="B17" s="415" t="s">
        <v>511</v>
      </c>
      <c r="C17" s="418"/>
      <c r="D17" s="619"/>
      <c r="E17" s="623"/>
      <c r="F17" s="623"/>
      <c r="G17" s="616"/>
      <c r="H17" s="429"/>
      <c r="I17" s="424"/>
      <c r="J17" s="424"/>
      <c r="K17" s="424"/>
      <c r="L17" s="424"/>
    </row>
    <row r="18" spans="1:12" ht="15" customHeight="1" thickBot="1">
      <c r="A18" s="219"/>
      <c r="B18" s="416"/>
      <c r="C18" s="419"/>
      <c r="D18" s="621"/>
      <c r="E18" s="621"/>
      <c r="F18" s="621"/>
      <c r="G18" s="423"/>
      <c r="H18" s="430"/>
      <c r="I18" s="426"/>
      <c r="J18" s="426"/>
      <c r="K18" s="426"/>
      <c r="L18" s="426"/>
    </row>
    <row r="19" spans="1:12" ht="13.5" thickBot="1">
      <c r="A19" s="220"/>
      <c r="B19" s="479"/>
      <c r="C19" s="480"/>
      <c r="D19" s="622">
        <f>SUM(D8:D17)</f>
        <v>4445751</v>
      </c>
      <c r="E19" s="622">
        <f>SUM(E8:E17)</f>
        <v>17653256</v>
      </c>
      <c r="F19" s="622">
        <f>SUM(F8:F17)</f>
        <v>6388980</v>
      </c>
      <c r="G19" s="622">
        <f>SUM(G8:G17)</f>
        <v>24042236</v>
      </c>
      <c r="H19" s="439"/>
      <c r="I19" s="481">
        <f>SUM(I8:I17)</f>
        <v>0</v>
      </c>
      <c r="J19" s="481">
        <f>SUM(J8:J17)</f>
        <v>13215505</v>
      </c>
      <c r="K19" s="481">
        <f>SUM(K8:K17)</f>
        <v>750000</v>
      </c>
      <c r="L19" s="481">
        <f>SUM(L8:L17)</f>
        <v>13965505</v>
      </c>
    </row>
    <row r="20" spans="1:2" ht="12.75">
      <c r="A20" s="220"/>
      <c r="B20" s="221"/>
    </row>
    <row r="21" spans="1:2" ht="12.75">
      <c r="A21" s="220"/>
      <c r="B21" s="221"/>
    </row>
    <row r="22" spans="1:2" ht="13.5" thickBot="1">
      <c r="A22" s="223" t="s">
        <v>491</v>
      </c>
      <c r="B22" s="222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I15" sqref="I15"/>
    </sheetView>
  </sheetViews>
  <sheetFormatPr defaultColWidth="9.140625" defaultRowHeight="12.75"/>
  <cols>
    <col min="1" max="1" width="8.421875" style="225" customWidth="1"/>
    <col min="2" max="2" width="44.421875" style="225" customWidth="1"/>
    <col min="3" max="3" width="5.57421875" style="225" hidden="1" customWidth="1"/>
    <col min="4" max="4" width="14.7109375" style="225" customWidth="1"/>
    <col min="5" max="5" width="21.140625" style="225" customWidth="1"/>
    <col min="6" max="16384" width="9.140625" style="225" customWidth="1"/>
  </cols>
  <sheetData>
    <row r="1" spans="1:5" ht="15.75">
      <c r="A1" s="773" t="s">
        <v>534</v>
      </c>
      <c r="B1" s="773"/>
      <c r="C1" s="773"/>
      <c r="D1" s="773"/>
      <c r="E1" s="773"/>
    </row>
    <row r="2" spans="1:5" ht="15.75">
      <c r="A2" s="224"/>
      <c r="B2" s="224"/>
      <c r="C2" s="224"/>
      <c r="D2" s="224"/>
      <c r="E2" s="224"/>
    </row>
    <row r="3" spans="1:5" ht="15.75">
      <c r="A3" s="224"/>
      <c r="B3" s="224"/>
      <c r="C3" s="224"/>
      <c r="D3" s="224"/>
      <c r="E3" s="224"/>
    </row>
    <row r="4" spans="1:5" ht="12.75" customHeight="1">
      <c r="A4" s="226"/>
      <c r="B4" s="226"/>
      <c r="C4" s="226"/>
      <c r="D4" s="226"/>
      <c r="E4" s="515" t="s">
        <v>512</v>
      </c>
    </row>
    <row r="5" spans="1:5" ht="15.75" thickBot="1">
      <c r="A5" s="227"/>
      <c r="B5" s="227"/>
      <c r="C5" s="227"/>
      <c r="D5" s="227"/>
      <c r="E5" s="516" t="s">
        <v>465</v>
      </c>
    </row>
    <row r="6" spans="1:5" ht="15.75" thickBot="1">
      <c r="A6" s="227"/>
      <c r="B6" s="447"/>
      <c r="C6" s="227"/>
      <c r="D6" s="227"/>
      <c r="E6" s="227"/>
    </row>
    <row r="7" spans="1:5" ht="15.75" customHeight="1" thickBot="1">
      <c r="A7" s="774" t="s">
        <v>513</v>
      </c>
      <c r="B7" s="775" t="s">
        <v>514</v>
      </c>
      <c r="C7" s="776"/>
      <c r="D7" s="777" t="s">
        <v>535</v>
      </c>
      <c r="E7" s="775" t="s">
        <v>515</v>
      </c>
    </row>
    <row r="8" spans="1:5" ht="15.75" customHeight="1" thickBot="1">
      <c r="A8" s="774"/>
      <c r="B8" s="775"/>
      <c r="C8" s="776"/>
      <c r="D8" s="778"/>
      <c r="E8" s="775"/>
    </row>
    <row r="9" spans="1:5" ht="15.75" customHeight="1" thickBot="1">
      <c r="A9" s="774"/>
      <c r="B9" s="775"/>
      <c r="C9" s="776"/>
      <c r="D9" s="778"/>
      <c r="E9" s="775"/>
    </row>
    <row r="10" spans="1:5" ht="15.75" customHeight="1" thickBot="1">
      <c r="A10" s="774"/>
      <c r="B10" s="775"/>
      <c r="C10" s="776"/>
      <c r="D10" s="779"/>
      <c r="E10" s="775"/>
    </row>
    <row r="11" spans="1:5" s="229" customFormat="1" ht="27.75" customHeight="1">
      <c r="A11" s="443" t="s">
        <v>516</v>
      </c>
      <c r="B11" s="448" t="s">
        <v>517</v>
      </c>
      <c r="C11" s="446"/>
      <c r="D11" s="228">
        <v>0</v>
      </c>
      <c r="E11" s="451"/>
    </row>
    <row r="12" spans="1:5" s="229" customFormat="1" ht="27.75" customHeight="1" thickBot="1">
      <c r="A12" s="444" t="s">
        <v>518</v>
      </c>
      <c r="B12" s="449" t="s">
        <v>519</v>
      </c>
      <c r="C12" s="230"/>
      <c r="D12" s="440">
        <v>0</v>
      </c>
      <c r="E12" s="452"/>
    </row>
    <row r="13" spans="1:5" ht="27.75" customHeight="1" thickBot="1">
      <c r="A13" s="445"/>
      <c r="B13" s="450" t="s">
        <v>520</v>
      </c>
      <c r="C13" s="441"/>
      <c r="D13" s="442">
        <f>D11+D12</f>
        <v>0</v>
      </c>
      <c r="E13" s="453"/>
    </row>
    <row r="14" spans="1:5" ht="16.5" customHeight="1">
      <c r="A14" s="231"/>
      <c r="B14" s="231"/>
      <c r="C14" s="231"/>
      <c r="D14" s="231"/>
      <c r="E14" s="23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0" customHeight="1">
      <c r="A1" s="696" t="s">
        <v>477</v>
      </c>
      <c r="B1" s="696"/>
      <c r="C1" s="696"/>
      <c r="D1" s="696"/>
      <c r="E1" s="696"/>
      <c r="F1" s="696"/>
    </row>
    <row r="2" spans="1:6" ht="18" customHeight="1">
      <c r="A2" s="697" t="s">
        <v>485</v>
      </c>
      <c r="B2" s="697"/>
      <c r="C2" s="697"/>
      <c r="D2" s="697"/>
      <c r="E2" s="697"/>
      <c r="F2" s="697"/>
    </row>
    <row r="3" spans="1:6" ht="17.25" customHeight="1">
      <c r="A3" s="780" t="s">
        <v>575</v>
      </c>
      <c r="B3" s="2"/>
      <c r="C3" s="183"/>
      <c r="D3" s="183"/>
      <c r="E3" s="698"/>
      <c r="F3" s="698"/>
    </row>
    <row r="4" spans="1:6" ht="16.5" thickBot="1">
      <c r="A4" s="780" t="s">
        <v>576</v>
      </c>
      <c r="B4" s="3"/>
      <c r="C4" s="184"/>
      <c r="D4" s="184"/>
      <c r="E4" s="699" t="s">
        <v>465</v>
      </c>
      <c r="F4" s="699"/>
    </row>
    <row r="5" spans="1:6" ht="44.25" customHeight="1" thickBot="1">
      <c r="A5" s="235" t="s">
        <v>0</v>
      </c>
      <c r="B5" s="256" t="s">
        <v>1</v>
      </c>
      <c r="C5" s="243" t="s">
        <v>525</v>
      </c>
      <c r="D5" s="243" t="s">
        <v>541</v>
      </c>
      <c r="E5" s="267" t="s">
        <v>550</v>
      </c>
      <c r="F5" s="243" t="s">
        <v>549</v>
      </c>
    </row>
    <row r="6" spans="1:6" ht="12.75" customHeight="1" thickBot="1">
      <c r="A6" s="236" t="s">
        <v>99</v>
      </c>
      <c r="B6" s="257" t="s">
        <v>100</v>
      </c>
      <c r="C6" s="244" t="s">
        <v>101</v>
      </c>
      <c r="D6" s="244" t="s">
        <v>102</v>
      </c>
      <c r="E6" s="257" t="s">
        <v>103</v>
      </c>
      <c r="F6" s="244" t="s">
        <v>413</v>
      </c>
    </row>
    <row r="7" spans="1:6" ht="21.75" customHeight="1">
      <c r="A7" s="237" t="s">
        <v>2</v>
      </c>
      <c r="B7" s="258" t="s">
        <v>3</v>
      </c>
      <c r="C7" s="245">
        <f>C8+C15</f>
        <v>19523216</v>
      </c>
      <c r="D7" s="245">
        <f>D8+D15</f>
        <v>20611561</v>
      </c>
      <c r="E7" s="245">
        <f>E8+E15</f>
        <v>1466716</v>
      </c>
      <c r="F7" s="245">
        <f>F8+F15</f>
        <v>22078277</v>
      </c>
    </row>
    <row r="8" spans="1:6" s="8" customFormat="1" ht="21.75" customHeight="1">
      <c r="A8" s="238" t="s">
        <v>4</v>
      </c>
      <c r="B8" s="259" t="s">
        <v>5</v>
      </c>
      <c r="C8" s="246">
        <v>18387894</v>
      </c>
      <c r="D8" s="246">
        <v>19520239</v>
      </c>
      <c r="E8" s="268">
        <v>1768771</v>
      </c>
      <c r="F8" s="246">
        <v>21289010</v>
      </c>
    </row>
    <row r="9" spans="1:6" s="8" customFormat="1" ht="21.75" customHeight="1" hidden="1">
      <c r="A9" s="238" t="s">
        <v>124</v>
      </c>
      <c r="B9" s="259" t="s">
        <v>6</v>
      </c>
      <c r="C9" s="246"/>
      <c r="D9" s="246"/>
      <c r="E9" s="268"/>
      <c r="F9" s="246"/>
    </row>
    <row r="10" spans="1:6" s="8" customFormat="1" ht="21.75" customHeight="1" hidden="1">
      <c r="A10" s="238" t="s">
        <v>125</v>
      </c>
      <c r="B10" s="259" t="s">
        <v>7</v>
      </c>
      <c r="C10" s="246"/>
      <c r="D10" s="246"/>
      <c r="E10" s="268"/>
      <c r="F10" s="246"/>
    </row>
    <row r="11" spans="1:6" s="8" customFormat="1" ht="21.75" customHeight="1" hidden="1">
      <c r="A11" s="238" t="s">
        <v>126</v>
      </c>
      <c r="B11" s="259" t="s">
        <v>8</v>
      </c>
      <c r="C11" s="246"/>
      <c r="D11" s="246"/>
      <c r="E11" s="268"/>
      <c r="F11" s="246"/>
    </row>
    <row r="12" spans="1:6" s="8" customFormat="1" ht="21.75" customHeight="1" hidden="1">
      <c r="A12" s="238" t="s">
        <v>127</v>
      </c>
      <c r="B12" s="259" t="s">
        <v>9</v>
      </c>
      <c r="C12" s="246"/>
      <c r="D12" s="246"/>
      <c r="E12" s="268"/>
      <c r="F12" s="246"/>
    </row>
    <row r="13" spans="1:6" s="8" customFormat="1" ht="21.75" customHeight="1" hidden="1">
      <c r="A13" s="238" t="s">
        <v>128</v>
      </c>
      <c r="B13" s="260" t="s">
        <v>10</v>
      </c>
      <c r="C13" s="247"/>
      <c r="D13" s="247"/>
      <c r="E13" s="268"/>
      <c r="F13" s="247"/>
    </row>
    <row r="14" spans="1:6" s="8" customFormat="1" ht="21.75" customHeight="1" hidden="1">
      <c r="A14" s="238" t="s">
        <v>129</v>
      </c>
      <c r="B14" s="260" t="s">
        <v>11</v>
      </c>
      <c r="C14" s="248"/>
      <c r="D14" s="248"/>
      <c r="E14" s="268"/>
      <c r="F14" s="248"/>
    </row>
    <row r="15" spans="1:6" s="8" customFormat="1" ht="21.75" customHeight="1">
      <c r="A15" s="238" t="s">
        <v>12</v>
      </c>
      <c r="B15" s="259" t="s">
        <v>13</v>
      </c>
      <c r="C15" s="246">
        <v>1135322</v>
      </c>
      <c r="D15" s="246">
        <v>1091322</v>
      </c>
      <c r="E15" s="268">
        <v>-302055</v>
      </c>
      <c r="F15" s="246">
        <v>789267</v>
      </c>
    </row>
    <row r="16" spans="1:6" ht="21.75" customHeight="1">
      <c r="A16" s="239" t="s">
        <v>14</v>
      </c>
      <c r="B16" s="261" t="s">
        <v>15</v>
      </c>
      <c r="C16" s="249">
        <v>0</v>
      </c>
      <c r="D16" s="249">
        <v>13215505</v>
      </c>
      <c r="E16" s="269">
        <v>750000</v>
      </c>
      <c r="F16" s="249">
        <v>13965505</v>
      </c>
    </row>
    <row r="17" spans="1:6" ht="21.75" customHeight="1" hidden="1">
      <c r="A17" s="238" t="s">
        <v>158</v>
      </c>
      <c r="B17" s="260" t="s">
        <v>293</v>
      </c>
      <c r="C17" s="247">
        <v>0</v>
      </c>
      <c r="D17" s="247"/>
      <c r="E17" s="268"/>
      <c r="F17" s="247"/>
    </row>
    <row r="18" spans="1:6" ht="21.75" customHeight="1" hidden="1">
      <c r="A18" s="238" t="s">
        <v>159</v>
      </c>
      <c r="B18" s="259" t="s">
        <v>186</v>
      </c>
      <c r="C18" s="246">
        <v>14220</v>
      </c>
      <c r="D18" s="246"/>
      <c r="E18" s="268"/>
      <c r="F18" s="246"/>
    </row>
    <row r="19" spans="1:6" ht="21.75" customHeight="1">
      <c r="A19" s="239" t="s">
        <v>16</v>
      </c>
      <c r="B19" s="261" t="s">
        <v>17</v>
      </c>
      <c r="C19" s="249">
        <f>C21+C26+C20</f>
        <v>1698000</v>
      </c>
      <c r="D19" s="249">
        <f>D21+D26+D20</f>
        <v>1698000</v>
      </c>
      <c r="E19" s="249">
        <f>E21+E26+E20</f>
        <v>959572</v>
      </c>
      <c r="F19" s="249">
        <f>F21+F26+F20</f>
        <v>2657572</v>
      </c>
    </row>
    <row r="20" spans="1:6" ht="21.75" customHeight="1">
      <c r="A20" s="238" t="s">
        <v>467</v>
      </c>
      <c r="B20" s="259" t="s">
        <v>466</v>
      </c>
      <c r="C20" s="246">
        <v>0</v>
      </c>
      <c r="D20" s="249">
        <v>0</v>
      </c>
      <c r="E20" s="269">
        <v>0</v>
      </c>
      <c r="F20" s="249">
        <v>0</v>
      </c>
    </row>
    <row r="21" spans="1:6" s="8" customFormat="1" ht="23.25" customHeight="1">
      <c r="A21" s="238" t="s">
        <v>18</v>
      </c>
      <c r="B21" s="259" t="s">
        <v>19</v>
      </c>
      <c r="C21" s="246">
        <v>1688000</v>
      </c>
      <c r="D21" s="246">
        <v>1688000</v>
      </c>
      <c r="E21" s="268">
        <v>968303</v>
      </c>
      <c r="F21" s="246">
        <v>2656303</v>
      </c>
    </row>
    <row r="22" spans="1:6" s="8" customFormat="1" ht="21.75" customHeight="1" hidden="1">
      <c r="A22" s="238" t="s">
        <v>20</v>
      </c>
      <c r="B22" s="259" t="s">
        <v>21</v>
      </c>
      <c r="C22" s="246"/>
      <c r="D22" s="246"/>
      <c r="E22" s="268"/>
      <c r="F22" s="246"/>
    </row>
    <row r="23" spans="1:6" s="8" customFormat="1" ht="21.75" customHeight="1" hidden="1">
      <c r="A23" s="238"/>
      <c r="B23" s="259" t="s">
        <v>22</v>
      </c>
      <c r="C23" s="246"/>
      <c r="D23" s="246"/>
      <c r="E23" s="268"/>
      <c r="F23" s="246"/>
    </row>
    <row r="24" spans="1:6" s="8" customFormat="1" ht="21.75" customHeight="1" hidden="1">
      <c r="A24" s="238" t="s">
        <v>23</v>
      </c>
      <c r="B24" s="259" t="s">
        <v>24</v>
      </c>
      <c r="C24" s="246"/>
      <c r="D24" s="246"/>
      <c r="E24" s="268"/>
      <c r="F24" s="246"/>
    </row>
    <row r="25" spans="1:6" s="8" customFormat="1" ht="21.75" customHeight="1" hidden="1">
      <c r="A25" s="238" t="s">
        <v>25</v>
      </c>
      <c r="B25" s="259" t="s">
        <v>26</v>
      </c>
      <c r="C25" s="246"/>
      <c r="D25" s="246"/>
      <c r="E25" s="268"/>
      <c r="F25" s="246"/>
    </row>
    <row r="26" spans="1:6" s="8" customFormat="1" ht="21.75" customHeight="1">
      <c r="A26" s="238" t="s">
        <v>27</v>
      </c>
      <c r="B26" s="259" t="s">
        <v>28</v>
      </c>
      <c r="C26" s="246">
        <v>10000</v>
      </c>
      <c r="D26" s="246">
        <v>10000</v>
      </c>
      <c r="E26" s="268">
        <v>-8731</v>
      </c>
      <c r="F26" s="246">
        <v>1269</v>
      </c>
    </row>
    <row r="27" spans="1:6" ht="21.75" customHeight="1">
      <c r="A27" s="239" t="s">
        <v>29</v>
      </c>
      <c r="B27" s="261" t="s">
        <v>30</v>
      </c>
      <c r="C27" s="249">
        <f>SUM(C28:C35)</f>
        <v>660580</v>
      </c>
      <c r="D27" s="249">
        <f>SUM(D28:D35)</f>
        <v>660580</v>
      </c>
      <c r="E27" s="249">
        <f>SUM(E28:E35)</f>
        <v>-72325</v>
      </c>
      <c r="F27" s="249">
        <f>SUM(F28:F35)</f>
        <v>588255</v>
      </c>
    </row>
    <row r="28" spans="1:6" ht="21.75" customHeight="1">
      <c r="A28" s="238" t="s">
        <v>31</v>
      </c>
      <c r="B28" s="259" t="s">
        <v>119</v>
      </c>
      <c r="C28" s="246">
        <v>0</v>
      </c>
      <c r="D28" s="246">
        <v>0</v>
      </c>
      <c r="E28" s="268">
        <v>0</v>
      </c>
      <c r="F28" s="246">
        <v>0</v>
      </c>
    </row>
    <row r="29" spans="1:6" ht="21.75" customHeight="1">
      <c r="A29" s="238" t="s">
        <v>294</v>
      </c>
      <c r="B29" s="259" t="s">
        <v>295</v>
      </c>
      <c r="C29" s="246">
        <v>10000</v>
      </c>
      <c r="D29" s="246">
        <v>10000</v>
      </c>
      <c r="E29" s="268">
        <v>2144</v>
      </c>
      <c r="F29" s="246">
        <v>12144</v>
      </c>
    </row>
    <row r="30" spans="1:6" ht="21.75" customHeight="1">
      <c r="A30" s="238" t="s">
        <v>32</v>
      </c>
      <c r="B30" s="259" t="s">
        <v>33</v>
      </c>
      <c r="C30" s="246">
        <v>0</v>
      </c>
      <c r="D30" s="246">
        <v>0</v>
      </c>
      <c r="E30" s="268">
        <v>0</v>
      </c>
      <c r="F30" s="246">
        <v>0</v>
      </c>
    </row>
    <row r="31" spans="1:6" ht="18.75" customHeight="1">
      <c r="A31" s="238" t="s">
        <v>34</v>
      </c>
      <c r="B31" s="259" t="s">
        <v>35</v>
      </c>
      <c r="C31" s="246">
        <v>647580</v>
      </c>
      <c r="D31" s="246">
        <v>647580</v>
      </c>
      <c r="E31" s="268">
        <v>-85570</v>
      </c>
      <c r="F31" s="246">
        <v>562010</v>
      </c>
    </row>
    <row r="32" spans="1:6" ht="24.75" customHeight="1">
      <c r="A32" s="238" t="s">
        <v>36</v>
      </c>
      <c r="B32" s="259" t="s">
        <v>37</v>
      </c>
      <c r="C32" s="246">
        <v>0</v>
      </c>
      <c r="D32" s="246">
        <v>0</v>
      </c>
      <c r="E32" s="268">
        <v>0</v>
      </c>
      <c r="F32" s="246">
        <v>0</v>
      </c>
    </row>
    <row r="33" spans="1:6" ht="21.75" customHeight="1">
      <c r="A33" s="240" t="s">
        <v>38</v>
      </c>
      <c r="B33" s="262" t="s">
        <v>39</v>
      </c>
      <c r="C33" s="250">
        <v>0</v>
      </c>
      <c r="D33" s="250">
        <v>0</v>
      </c>
      <c r="E33" s="270">
        <v>0</v>
      </c>
      <c r="F33" s="250">
        <v>0</v>
      </c>
    </row>
    <row r="34" spans="1:6" ht="21.75" customHeight="1">
      <c r="A34" s="238" t="s">
        <v>40</v>
      </c>
      <c r="B34" s="259" t="s">
        <v>41</v>
      </c>
      <c r="C34" s="246">
        <v>3000</v>
      </c>
      <c r="D34" s="246">
        <v>3000</v>
      </c>
      <c r="E34" s="268">
        <v>-2364</v>
      </c>
      <c r="F34" s="246">
        <v>636</v>
      </c>
    </row>
    <row r="35" spans="1:6" ht="21.75" customHeight="1">
      <c r="A35" s="238" t="s">
        <v>539</v>
      </c>
      <c r="B35" s="259" t="s">
        <v>42</v>
      </c>
      <c r="C35" s="251">
        <v>0</v>
      </c>
      <c r="D35" s="251">
        <v>0</v>
      </c>
      <c r="E35" s="647">
        <v>13465</v>
      </c>
      <c r="F35" s="647">
        <v>13465</v>
      </c>
    </row>
    <row r="36" spans="1:6" ht="21.75" customHeight="1">
      <c r="A36" s="239" t="s">
        <v>43</v>
      </c>
      <c r="B36" s="261" t="s">
        <v>44</v>
      </c>
      <c r="C36" s="249">
        <v>0</v>
      </c>
      <c r="D36" s="266">
        <v>0</v>
      </c>
      <c r="E36" s="272">
        <v>0</v>
      </c>
      <c r="F36" s="266">
        <v>0</v>
      </c>
    </row>
    <row r="37" spans="1:6" ht="21.75" customHeight="1" hidden="1">
      <c r="A37" s="238" t="s">
        <v>296</v>
      </c>
      <c r="B37" s="259" t="s">
        <v>297</v>
      </c>
      <c r="C37" s="251">
        <v>0</v>
      </c>
      <c r="D37" s="251"/>
      <c r="E37" s="259"/>
      <c r="F37" s="251"/>
    </row>
    <row r="38" spans="1:6" ht="21.75" customHeight="1">
      <c r="A38" s="239" t="s">
        <v>45</v>
      </c>
      <c r="B38" s="261" t="s">
        <v>46</v>
      </c>
      <c r="C38" s="249">
        <v>0</v>
      </c>
      <c r="D38" s="249">
        <v>0</v>
      </c>
      <c r="E38" s="269">
        <v>0</v>
      </c>
      <c r="F38" s="249">
        <v>0</v>
      </c>
    </row>
    <row r="39" spans="1:6" ht="21.75" customHeight="1" hidden="1">
      <c r="A39" s="238" t="s">
        <v>120</v>
      </c>
      <c r="B39" s="259" t="s">
        <v>47</v>
      </c>
      <c r="C39" s="246"/>
      <c r="D39" s="246"/>
      <c r="E39" s="268"/>
      <c r="F39" s="246"/>
    </row>
    <row r="40" spans="1:6" ht="21.75" customHeight="1" hidden="1">
      <c r="A40" s="238" t="s">
        <v>300</v>
      </c>
      <c r="B40" s="259" t="s">
        <v>301</v>
      </c>
      <c r="C40" s="246"/>
      <c r="D40" s="246"/>
      <c r="E40" s="268"/>
      <c r="F40" s="246"/>
    </row>
    <row r="41" spans="1:6" ht="21.75" customHeight="1" thickBot="1">
      <c r="A41" s="239" t="s">
        <v>48</v>
      </c>
      <c r="B41" s="261" t="s">
        <v>187</v>
      </c>
      <c r="C41" s="252">
        <v>0</v>
      </c>
      <c r="D41" s="252">
        <v>0</v>
      </c>
      <c r="E41" s="261">
        <v>0</v>
      </c>
      <c r="F41" s="252">
        <v>0</v>
      </c>
    </row>
    <row r="42" spans="1:6" ht="21.75" customHeight="1" hidden="1">
      <c r="A42" s="241" t="s">
        <v>121</v>
      </c>
      <c r="B42" s="263" t="s">
        <v>122</v>
      </c>
      <c r="C42" s="454">
        <v>0</v>
      </c>
      <c r="D42" s="454"/>
      <c r="E42" s="263"/>
      <c r="F42" s="454"/>
    </row>
    <row r="43" spans="1:6" ht="30" customHeight="1" thickBot="1">
      <c r="A43" s="242" t="s">
        <v>184</v>
      </c>
      <c r="B43" s="264" t="s">
        <v>49</v>
      </c>
      <c r="C43" s="255">
        <f>C7+C16+C19+C27+C36+C38+C41</f>
        <v>21881796</v>
      </c>
      <c r="D43" s="255">
        <f>D7+D16+D19+D27+D36+D38+D41</f>
        <v>36185646</v>
      </c>
      <c r="E43" s="255">
        <f>E7+E16+E19+E27+E36+E38+E41</f>
        <v>3103963</v>
      </c>
      <c r="F43" s="255">
        <f>F7+F16+F19+F27+F36+F38+F41</f>
        <v>39289609</v>
      </c>
    </row>
    <row r="44" spans="1:6" ht="21.75" customHeight="1" thickBot="1">
      <c r="A44" s="455" t="s">
        <v>50</v>
      </c>
      <c r="B44" s="456" t="s">
        <v>51</v>
      </c>
      <c r="C44" s="457">
        <f>SUM(C45:C47)</f>
        <v>4688141</v>
      </c>
      <c r="D44" s="457">
        <f>SUM(D45:D47)</f>
        <v>4688141</v>
      </c>
      <c r="E44" s="457">
        <f>SUM(E45:E47)</f>
        <v>714924</v>
      </c>
      <c r="F44" s="457">
        <f>SUM(F45:F47)</f>
        <v>5403065</v>
      </c>
    </row>
    <row r="45" spans="1:6" ht="24" customHeight="1">
      <c r="A45" s="240" t="s">
        <v>487</v>
      </c>
      <c r="B45" s="262" t="s">
        <v>471</v>
      </c>
      <c r="C45" s="250">
        <v>0</v>
      </c>
      <c r="D45" s="250">
        <v>0</v>
      </c>
      <c r="E45" s="270">
        <v>0</v>
      </c>
      <c r="F45" s="250">
        <v>0</v>
      </c>
    </row>
    <row r="46" spans="1:6" ht="21.75" customHeight="1">
      <c r="A46" s="238" t="s">
        <v>52</v>
      </c>
      <c r="B46" s="259" t="s">
        <v>53</v>
      </c>
      <c r="C46" s="246">
        <v>4688141</v>
      </c>
      <c r="D46" s="246">
        <v>4688141</v>
      </c>
      <c r="E46" s="268">
        <v>0</v>
      </c>
      <c r="F46" s="246">
        <v>4688141</v>
      </c>
    </row>
    <row r="47" spans="1:6" ht="21.75" customHeight="1" thickBot="1">
      <c r="A47" s="241" t="s">
        <v>298</v>
      </c>
      <c r="B47" s="263" t="s">
        <v>299</v>
      </c>
      <c r="C47" s="254">
        <v>0</v>
      </c>
      <c r="D47" s="254">
        <v>0</v>
      </c>
      <c r="E47" s="274">
        <v>714924</v>
      </c>
      <c r="F47" s="254">
        <v>714924</v>
      </c>
    </row>
    <row r="48" spans="1:6" s="4" customFormat="1" ht="37.5" customHeight="1" thickBot="1">
      <c r="A48" s="242" t="s">
        <v>123</v>
      </c>
      <c r="B48" s="264" t="s">
        <v>54</v>
      </c>
      <c r="C48" s="255">
        <f>C43+C44</f>
        <v>26569937</v>
      </c>
      <c r="D48" s="255">
        <f>D43+D44</f>
        <v>40873787</v>
      </c>
      <c r="E48" s="255">
        <f>E43+E44</f>
        <v>3818887</v>
      </c>
      <c r="F48" s="255">
        <f>F43+F44</f>
        <v>44692674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696" t="s">
        <v>478</v>
      </c>
      <c r="B1" s="696"/>
      <c r="C1" s="696"/>
      <c r="D1" s="696"/>
      <c r="E1" s="696"/>
      <c r="F1" s="696"/>
    </row>
    <row r="2" spans="1:6" ht="18" customHeight="1">
      <c r="A2" s="697" t="s">
        <v>485</v>
      </c>
      <c r="B2" s="697"/>
      <c r="C2" s="697"/>
      <c r="D2" s="697"/>
      <c r="E2" s="697"/>
      <c r="F2" s="697"/>
    </row>
    <row r="3" spans="1:6" ht="19.5" customHeight="1">
      <c r="A3" s="780" t="s">
        <v>577</v>
      </c>
      <c r="B3" s="2"/>
      <c r="C3" s="181"/>
      <c r="D3" s="181"/>
      <c r="E3" s="698"/>
      <c r="F3" s="698"/>
    </row>
    <row r="4" spans="1:6" ht="16.5" thickBot="1">
      <c r="A4" s="780" t="s">
        <v>578</v>
      </c>
      <c r="B4" s="3"/>
      <c r="C4" s="184"/>
      <c r="D4" s="184"/>
      <c r="E4" s="699" t="s">
        <v>465</v>
      </c>
      <c r="F4" s="699"/>
    </row>
    <row r="5" spans="1:6" ht="38.25" customHeight="1" thickBot="1">
      <c r="A5" s="235" t="s">
        <v>0</v>
      </c>
      <c r="B5" s="256" t="s">
        <v>1</v>
      </c>
      <c r="C5" s="243" t="s">
        <v>525</v>
      </c>
      <c r="D5" s="243" t="s">
        <v>541</v>
      </c>
      <c r="E5" s="267" t="s">
        <v>550</v>
      </c>
      <c r="F5" s="243" t="s">
        <v>549</v>
      </c>
    </row>
    <row r="6" spans="1:6" ht="12.75" customHeight="1" thickBot="1">
      <c r="A6" s="236" t="s">
        <v>99</v>
      </c>
      <c r="B6" s="257" t="s">
        <v>100</v>
      </c>
      <c r="C6" s="244" t="s">
        <v>101</v>
      </c>
      <c r="D6" s="244" t="s">
        <v>102</v>
      </c>
      <c r="E6" s="257" t="s">
        <v>103</v>
      </c>
      <c r="F6" s="244" t="s">
        <v>413</v>
      </c>
    </row>
    <row r="7" spans="1:6" s="6" customFormat="1" ht="21.75" customHeight="1">
      <c r="A7" s="237" t="s">
        <v>55</v>
      </c>
      <c r="B7" s="258" t="s">
        <v>56</v>
      </c>
      <c r="C7" s="245">
        <f>C8+C16</f>
        <v>6981000</v>
      </c>
      <c r="D7" s="245">
        <f>D8+D16</f>
        <v>7870152</v>
      </c>
      <c r="E7" s="245">
        <f>E8+E16</f>
        <v>-387709</v>
      </c>
      <c r="F7" s="245">
        <f>F8+F16</f>
        <v>7482443</v>
      </c>
    </row>
    <row r="8" spans="1:6" s="5" customFormat="1" ht="21.75" customHeight="1">
      <c r="A8" s="238" t="s">
        <v>57</v>
      </c>
      <c r="B8" s="259" t="s">
        <v>58</v>
      </c>
      <c r="C8" s="246">
        <v>3490000</v>
      </c>
      <c r="D8" s="246">
        <v>3655791</v>
      </c>
      <c r="E8" s="268">
        <v>390000</v>
      </c>
      <c r="F8" s="246">
        <v>4045791</v>
      </c>
    </row>
    <row r="9" spans="1:6" s="5" customFormat="1" ht="22.5" customHeight="1" hidden="1">
      <c r="A9" s="238" t="s">
        <v>130</v>
      </c>
      <c r="B9" s="259" t="s">
        <v>59</v>
      </c>
      <c r="C9" s="246"/>
      <c r="D9" s="246"/>
      <c r="E9" s="268"/>
      <c r="F9" s="246"/>
    </row>
    <row r="10" spans="1:6" s="5" customFormat="1" ht="22.5" customHeight="1" hidden="1">
      <c r="A10" s="238" t="s">
        <v>189</v>
      </c>
      <c r="B10" s="259" t="s">
        <v>190</v>
      </c>
      <c r="C10" s="246"/>
      <c r="D10" s="246"/>
      <c r="E10" s="268"/>
      <c r="F10" s="246"/>
    </row>
    <row r="11" spans="1:6" s="5" customFormat="1" ht="22.5" customHeight="1" hidden="1">
      <c r="A11" s="238" t="s">
        <v>285</v>
      </c>
      <c r="B11" s="259" t="s">
        <v>286</v>
      </c>
      <c r="C11" s="246"/>
      <c r="D11" s="246"/>
      <c r="E11" s="268"/>
      <c r="F11" s="246"/>
    </row>
    <row r="12" spans="1:6" s="5" customFormat="1" ht="21.75" customHeight="1" hidden="1">
      <c r="A12" s="238" t="s">
        <v>131</v>
      </c>
      <c r="B12" s="259" t="s">
        <v>60</v>
      </c>
      <c r="C12" s="246"/>
      <c r="D12" s="246"/>
      <c r="E12" s="268"/>
      <c r="F12" s="246"/>
    </row>
    <row r="13" spans="1:6" s="5" customFormat="1" ht="21.75" customHeight="1" hidden="1">
      <c r="A13" s="238" t="s">
        <v>132</v>
      </c>
      <c r="B13" s="259" t="s">
        <v>61</v>
      </c>
      <c r="C13" s="247"/>
      <c r="D13" s="247"/>
      <c r="E13" s="268"/>
      <c r="F13" s="247"/>
    </row>
    <row r="14" spans="1:6" s="5" customFormat="1" ht="21.75" customHeight="1" hidden="1">
      <c r="A14" s="238" t="s">
        <v>133</v>
      </c>
      <c r="B14" s="259" t="s">
        <v>62</v>
      </c>
      <c r="C14" s="248"/>
      <c r="D14" s="248"/>
      <c r="E14" s="268"/>
      <c r="F14" s="248"/>
    </row>
    <row r="15" spans="1:6" s="5" customFormat="1" ht="21.75" customHeight="1" hidden="1">
      <c r="A15" s="238" t="s">
        <v>134</v>
      </c>
      <c r="B15" s="259" t="s">
        <v>63</v>
      </c>
      <c r="C15" s="248"/>
      <c r="D15" s="248"/>
      <c r="E15" s="268"/>
      <c r="F15" s="248"/>
    </row>
    <row r="16" spans="1:6" s="5" customFormat="1" ht="21.75" customHeight="1">
      <c r="A16" s="238" t="s">
        <v>64</v>
      </c>
      <c r="B16" s="259" t="s">
        <v>65</v>
      </c>
      <c r="C16" s="246">
        <v>3491000</v>
      </c>
      <c r="D16" s="246">
        <v>4214361</v>
      </c>
      <c r="E16" s="268">
        <v>-777709</v>
      </c>
      <c r="F16" s="246">
        <v>3436652</v>
      </c>
    </row>
    <row r="17" spans="1:6" s="5" customFormat="1" ht="21.75" customHeight="1" hidden="1">
      <c r="A17" s="238" t="s">
        <v>135</v>
      </c>
      <c r="B17" s="259" t="s">
        <v>66</v>
      </c>
      <c r="C17" s="246">
        <v>2800</v>
      </c>
      <c r="D17" s="246"/>
      <c r="E17" s="268"/>
      <c r="F17" s="246"/>
    </row>
    <row r="18" spans="1:6" s="5" customFormat="1" ht="28.5" customHeight="1" hidden="1">
      <c r="A18" s="238" t="s">
        <v>136</v>
      </c>
      <c r="B18" s="259" t="s">
        <v>67</v>
      </c>
      <c r="C18" s="246">
        <v>2730</v>
      </c>
      <c r="D18" s="246"/>
      <c r="E18" s="268"/>
      <c r="F18" s="246"/>
    </row>
    <row r="19" spans="1:6" s="5" customFormat="1" ht="21.75" customHeight="1" hidden="1">
      <c r="A19" s="238" t="s">
        <v>137</v>
      </c>
      <c r="B19" s="259" t="s">
        <v>68</v>
      </c>
      <c r="C19" s="246">
        <v>900</v>
      </c>
      <c r="D19" s="246"/>
      <c r="E19" s="268"/>
      <c r="F19" s="246"/>
    </row>
    <row r="20" spans="1:6" s="6" customFormat="1" ht="34.5" customHeight="1">
      <c r="A20" s="239" t="s">
        <v>69</v>
      </c>
      <c r="B20" s="277" t="s">
        <v>156</v>
      </c>
      <c r="C20" s="249">
        <v>1463000</v>
      </c>
      <c r="D20" s="249">
        <v>1662193</v>
      </c>
      <c r="E20" s="269">
        <v>169572</v>
      </c>
      <c r="F20" s="249">
        <v>1831765</v>
      </c>
    </row>
    <row r="21" spans="1:6" s="6" customFormat="1" ht="21.75" customHeight="1">
      <c r="A21" s="239" t="s">
        <v>70</v>
      </c>
      <c r="B21" s="261" t="s">
        <v>71</v>
      </c>
      <c r="C21" s="253">
        <f>C22+C25+C28+C34+C35</f>
        <v>11120000</v>
      </c>
      <c r="D21" s="253">
        <f>D22+D25+D28+D34+D35</f>
        <v>10507202</v>
      </c>
      <c r="E21" s="253">
        <f>E22+E25+E28+E34+E35</f>
        <v>-2832856</v>
      </c>
      <c r="F21" s="253">
        <f>F22+F25+F28+F34+F35</f>
        <v>7674346</v>
      </c>
    </row>
    <row r="22" spans="1:6" s="5" customFormat="1" ht="21.75" customHeight="1">
      <c r="A22" s="238" t="s">
        <v>72</v>
      </c>
      <c r="B22" s="259" t="s">
        <v>73</v>
      </c>
      <c r="C22" s="246">
        <v>1800000</v>
      </c>
      <c r="D22" s="246">
        <v>1800000</v>
      </c>
      <c r="E22" s="268">
        <v>-790000</v>
      </c>
      <c r="F22" s="246">
        <v>1010000</v>
      </c>
    </row>
    <row r="23" spans="1:6" s="5" customFormat="1" ht="21.75" customHeight="1" hidden="1">
      <c r="A23" s="238" t="s">
        <v>142</v>
      </c>
      <c r="B23" s="259" t="s">
        <v>144</v>
      </c>
      <c r="C23" s="246"/>
      <c r="D23" s="246"/>
      <c r="E23" s="268"/>
      <c r="F23" s="246"/>
    </row>
    <row r="24" spans="1:6" s="5" customFormat="1" ht="21.75" customHeight="1" hidden="1">
      <c r="A24" s="238" t="s">
        <v>143</v>
      </c>
      <c r="B24" s="259" t="s">
        <v>145</v>
      </c>
      <c r="C24" s="246"/>
      <c r="D24" s="246"/>
      <c r="E24" s="268"/>
      <c r="F24" s="246"/>
    </row>
    <row r="25" spans="1:6" s="5" customFormat="1" ht="21.75" customHeight="1">
      <c r="A25" s="238" t="s">
        <v>74</v>
      </c>
      <c r="B25" s="259" t="s">
        <v>75</v>
      </c>
      <c r="C25" s="246">
        <v>350000</v>
      </c>
      <c r="D25" s="246">
        <v>350000</v>
      </c>
      <c r="E25" s="268">
        <v>-230000</v>
      </c>
      <c r="F25" s="246">
        <v>120000</v>
      </c>
    </row>
    <row r="26" spans="1:6" s="5" customFormat="1" ht="21.75" customHeight="1" hidden="1">
      <c r="A26" s="238" t="s">
        <v>138</v>
      </c>
      <c r="B26" s="259" t="s">
        <v>140</v>
      </c>
      <c r="C26" s="265"/>
      <c r="D26" s="265"/>
      <c r="E26" s="271"/>
      <c r="F26" s="265"/>
    </row>
    <row r="27" spans="1:6" s="5" customFormat="1" ht="21.75" customHeight="1" hidden="1">
      <c r="A27" s="238" t="s">
        <v>139</v>
      </c>
      <c r="B27" s="259" t="s">
        <v>141</v>
      </c>
      <c r="C27" s="246"/>
      <c r="D27" s="246"/>
      <c r="E27" s="268"/>
      <c r="F27" s="246"/>
    </row>
    <row r="28" spans="1:6" s="5" customFormat="1" ht="21.75" customHeight="1">
      <c r="A28" s="238" t="s">
        <v>76</v>
      </c>
      <c r="B28" s="259" t="s">
        <v>77</v>
      </c>
      <c r="C28" s="246">
        <v>6210000</v>
      </c>
      <c r="D28" s="246">
        <v>5740000</v>
      </c>
      <c r="E28" s="268">
        <v>-797856</v>
      </c>
      <c r="F28" s="246">
        <v>4942144</v>
      </c>
    </row>
    <row r="29" spans="1:6" s="5" customFormat="1" ht="21.75" customHeight="1" hidden="1">
      <c r="A29" s="238" t="s">
        <v>146</v>
      </c>
      <c r="B29" s="260" t="s">
        <v>78</v>
      </c>
      <c r="C29" s="246"/>
      <c r="D29" s="246"/>
      <c r="E29" s="268"/>
      <c r="F29" s="246"/>
    </row>
    <row r="30" spans="1:6" s="5" customFormat="1" ht="21.75" customHeight="1" hidden="1">
      <c r="A30" s="238" t="s">
        <v>147</v>
      </c>
      <c r="B30" s="260" t="s">
        <v>148</v>
      </c>
      <c r="C30" s="246"/>
      <c r="D30" s="246"/>
      <c r="E30" s="268"/>
      <c r="F30" s="246"/>
    </row>
    <row r="31" spans="1:6" s="5" customFormat="1" ht="21.75" customHeight="1" hidden="1">
      <c r="A31" s="238" t="s">
        <v>149</v>
      </c>
      <c r="B31" s="259" t="s">
        <v>150</v>
      </c>
      <c r="C31" s="246"/>
      <c r="D31" s="246"/>
      <c r="E31" s="268"/>
      <c r="F31" s="246"/>
    </row>
    <row r="32" spans="1:6" s="5" customFormat="1" ht="21.75" customHeight="1" hidden="1">
      <c r="A32" s="238" t="s">
        <v>151</v>
      </c>
      <c r="B32" s="259" t="s">
        <v>153</v>
      </c>
      <c r="C32" s="246"/>
      <c r="D32" s="246"/>
      <c r="E32" s="268"/>
      <c r="F32" s="246"/>
    </row>
    <row r="33" spans="1:6" s="5" customFormat="1" ht="21.75" customHeight="1" hidden="1">
      <c r="A33" s="238" t="s">
        <v>152</v>
      </c>
      <c r="B33" s="259" t="s">
        <v>79</v>
      </c>
      <c r="C33" s="246"/>
      <c r="D33" s="246"/>
      <c r="E33" s="268"/>
      <c r="F33" s="246"/>
    </row>
    <row r="34" spans="1:6" s="5" customFormat="1" ht="21.75" customHeight="1">
      <c r="A34" s="240" t="s">
        <v>80</v>
      </c>
      <c r="B34" s="262" t="s">
        <v>81</v>
      </c>
      <c r="C34" s="250">
        <v>60000</v>
      </c>
      <c r="D34" s="250">
        <v>60000</v>
      </c>
      <c r="E34" s="270">
        <v>0</v>
      </c>
      <c r="F34" s="250">
        <v>60000</v>
      </c>
    </row>
    <row r="35" spans="1:6" s="5" customFormat="1" ht="21.75" customHeight="1">
      <c r="A35" s="238" t="s">
        <v>82</v>
      </c>
      <c r="B35" s="259" t="s">
        <v>83</v>
      </c>
      <c r="C35" s="246">
        <v>2700000</v>
      </c>
      <c r="D35" s="246">
        <v>2557202</v>
      </c>
      <c r="E35" s="268">
        <v>-1015000</v>
      </c>
      <c r="F35" s="246">
        <v>1542202</v>
      </c>
    </row>
    <row r="36" spans="1:6" s="5" customFormat="1" ht="21.75" customHeight="1" hidden="1">
      <c r="A36" s="238" t="s">
        <v>154</v>
      </c>
      <c r="B36" s="259" t="s">
        <v>84</v>
      </c>
      <c r="C36" s="251">
        <v>12112</v>
      </c>
      <c r="D36" s="251"/>
      <c r="E36" s="259"/>
      <c r="F36" s="251"/>
    </row>
    <row r="37" spans="1:6" s="5" customFormat="1" ht="21.75" customHeight="1" hidden="1">
      <c r="A37" s="238" t="s">
        <v>287</v>
      </c>
      <c r="B37" s="259" t="s">
        <v>288</v>
      </c>
      <c r="C37" s="251">
        <v>0</v>
      </c>
      <c r="D37" s="251"/>
      <c r="E37" s="259"/>
      <c r="F37" s="251"/>
    </row>
    <row r="38" spans="1:6" s="5" customFormat="1" ht="21.75" customHeight="1" hidden="1">
      <c r="A38" s="238" t="s">
        <v>289</v>
      </c>
      <c r="B38" s="259" t="s">
        <v>290</v>
      </c>
      <c r="C38" s="251">
        <v>0</v>
      </c>
      <c r="D38" s="251"/>
      <c r="E38" s="259"/>
      <c r="F38" s="251"/>
    </row>
    <row r="39" spans="1:6" s="5" customFormat="1" ht="21.75" customHeight="1" hidden="1">
      <c r="A39" s="238" t="s">
        <v>155</v>
      </c>
      <c r="B39" s="259" t="s">
        <v>85</v>
      </c>
      <c r="C39" s="251">
        <v>1050</v>
      </c>
      <c r="D39" s="251"/>
      <c r="E39" s="259"/>
      <c r="F39" s="251"/>
    </row>
    <row r="40" spans="1:6" s="6" customFormat="1" ht="21" customHeight="1">
      <c r="A40" s="239" t="s">
        <v>86</v>
      </c>
      <c r="B40" s="261" t="s">
        <v>87</v>
      </c>
      <c r="C40" s="249">
        <v>1195000</v>
      </c>
      <c r="D40" s="249">
        <v>1195000</v>
      </c>
      <c r="E40" s="269">
        <v>561179</v>
      </c>
      <c r="F40" s="249">
        <v>1756179</v>
      </c>
    </row>
    <row r="41" spans="1:6" s="6" customFormat="1" ht="21.75" customHeight="1" hidden="1">
      <c r="A41" s="238" t="s">
        <v>157</v>
      </c>
      <c r="B41" s="259" t="s">
        <v>115</v>
      </c>
      <c r="C41" s="246">
        <v>100</v>
      </c>
      <c r="D41" s="246"/>
      <c r="E41" s="268"/>
      <c r="F41" s="246"/>
    </row>
    <row r="42" spans="1:6" s="6" customFormat="1" ht="32.25" customHeight="1" hidden="1">
      <c r="A42" s="238" t="s">
        <v>160</v>
      </c>
      <c r="B42" s="259" t="s">
        <v>161</v>
      </c>
      <c r="C42" s="251">
        <v>1800</v>
      </c>
      <c r="D42" s="251"/>
      <c r="E42" s="259"/>
      <c r="F42" s="251"/>
    </row>
    <row r="43" spans="1:6" s="6" customFormat="1" ht="20.25" customHeight="1" hidden="1">
      <c r="A43" s="238" t="s">
        <v>162</v>
      </c>
      <c r="B43" s="259" t="s">
        <v>116</v>
      </c>
      <c r="C43" s="251">
        <v>1600</v>
      </c>
      <c r="D43" s="251"/>
      <c r="E43" s="259"/>
      <c r="F43" s="251"/>
    </row>
    <row r="44" spans="1:6" s="6" customFormat="1" ht="24" customHeight="1" hidden="1">
      <c r="A44" s="238" t="s">
        <v>163</v>
      </c>
      <c r="B44" s="259" t="s">
        <v>117</v>
      </c>
      <c r="C44" s="251">
        <v>3700</v>
      </c>
      <c r="D44" s="251"/>
      <c r="E44" s="259"/>
      <c r="F44" s="251"/>
    </row>
    <row r="45" spans="1:6" s="6" customFormat="1" ht="21.75" customHeight="1">
      <c r="A45" s="239" t="s">
        <v>88</v>
      </c>
      <c r="B45" s="261" t="s">
        <v>118</v>
      </c>
      <c r="C45" s="253">
        <f>SUM(C46:C50)</f>
        <v>650000</v>
      </c>
      <c r="D45" s="253">
        <f>SUM(D46:D50)</f>
        <v>1270798</v>
      </c>
      <c r="E45" s="253">
        <f>SUM(E46:E50)</f>
        <v>-92305</v>
      </c>
      <c r="F45" s="253">
        <f>SUM(F46:F50)</f>
        <v>1178493</v>
      </c>
    </row>
    <row r="46" spans="1:6" s="6" customFormat="1" ht="21.75" customHeight="1">
      <c r="A46" s="238" t="s">
        <v>164</v>
      </c>
      <c r="B46" s="259" t="s">
        <v>165</v>
      </c>
      <c r="C46" s="246">
        <v>0</v>
      </c>
      <c r="D46" s="246">
        <v>439798</v>
      </c>
      <c r="E46" s="268">
        <v>0</v>
      </c>
      <c r="F46" s="246">
        <v>439798</v>
      </c>
    </row>
    <row r="47" spans="1:6" s="6" customFormat="1" ht="21.75" customHeight="1">
      <c r="A47" s="238" t="s">
        <v>166</v>
      </c>
      <c r="B47" s="259" t="s">
        <v>191</v>
      </c>
      <c r="C47" s="246">
        <v>500000</v>
      </c>
      <c r="D47" s="246">
        <v>681000</v>
      </c>
      <c r="E47" s="268">
        <v>0</v>
      </c>
      <c r="F47" s="246">
        <v>681000</v>
      </c>
    </row>
    <row r="48" spans="1:6" s="6" customFormat="1" ht="30.75" customHeight="1">
      <c r="A48" s="238" t="s">
        <v>167</v>
      </c>
      <c r="B48" s="259" t="s">
        <v>168</v>
      </c>
      <c r="C48" s="246">
        <v>0</v>
      </c>
      <c r="D48" s="246">
        <v>0</v>
      </c>
      <c r="E48" s="268">
        <v>0</v>
      </c>
      <c r="F48" s="246">
        <v>0</v>
      </c>
    </row>
    <row r="49" spans="1:6" s="6" customFormat="1" ht="21.75" customHeight="1">
      <c r="A49" s="238" t="s">
        <v>540</v>
      </c>
      <c r="B49" s="259" t="s">
        <v>169</v>
      </c>
      <c r="C49" s="246">
        <v>150000</v>
      </c>
      <c r="D49" s="246">
        <v>150000</v>
      </c>
      <c r="E49" s="268">
        <v>-92305</v>
      </c>
      <c r="F49" s="246">
        <v>57695</v>
      </c>
    </row>
    <row r="50" spans="1:6" s="6" customFormat="1" ht="21.75" customHeight="1">
      <c r="A50" s="238" t="s">
        <v>281</v>
      </c>
      <c r="B50" s="259" t="s">
        <v>282</v>
      </c>
      <c r="C50" s="246">
        <v>0</v>
      </c>
      <c r="D50" s="246">
        <v>0</v>
      </c>
      <c r="E50" s="268">
        <v>0</v>
      </c>
      <c r="F50" s="246">
        <v>0</v>
      </c>
    </row>
    <row r="51" spans="1:6" s="6" customFormat="1" ht="21.75" customHeight="1">
      <c r="A51" s="239" t="s">
        <v>89</v>
      </c>
      <c r="B51" s="261" t="s">
        <v>90</v>
      </c>
      <c r="C51" s="253">
        <v>2540000</v>
      </c>
      <c r="D51" s="253">
        <v>2032000</v>
      </c>
      <c r="E51" s="273">
        <v>1410523</v>
      </c>
      <c r="F51" s="253">
        <v>3442523</v>
      </c>
    </row>
    <row r="52" spans="1:6" s="6" customFormat="1" ht="21.75" customHeight="1" hidden="1">
      <c r="A52" s="238" t="s">
        <v>283</v>
      </c>
      <c r="B52" s="259" t="s">
        <v>284</v>
      </c>
      <c r="C52" s="246"/>
      <c r="D52" s="246"/>
      <c r="E52" s="268"/>
      <c r="F52" s="246"/>
    </row>
    <row r="53" spans="1:6" s="6" customFormat="1" ht="21.75" customHeight="1" hidden="1">
      <c r="A53" s="238" t="s">
        <v>170</v>
      </c>
      <c r="B53" s="259" t="s">
        <v>173</v>
      </c>
      <c r="C53" s="246"/>
      <c r="D53" s="246"/>
      <c r="E53" s="268"/>
      <c r="F53" s="246"/>
    </row>
    <row r="54" spans="1:6" s="5" customFormat="1" ht="21.75" customHeight="1" hidden="1">
      <c r="A54" s="238" t="s">
        <v>171</v>
      </c>
      <c r="B54" s="259" t="s">
        <v>174</v>
      </c>
      <c r="C54" s="250"/>
      <c r="D54" s="250"/>
      <c r="E54" s="270"/>
      <c r="F54" s="250"/>
    </row>
    <row r="55" spans="1:6" s="6" customFormat="1" ht="21.75" customHeight="1" hidden="1">
      <c r="A55" s="238" t="s">
        <v>172</v>
      </c>
      <c r="B55" s="259" t="s">
        <v>175</v>
      </c>
      <c r="C55" s="246"/>
      <c r="D55" s="246"/>
      <c r="E55" s="268"/>
      <c r="F55" s="246"/>
    </row>
    <row r="56" spans="1:6" s="6" customFormat="1" ht="21.75" customHeight="1">
      <c r="A56" s="239" t="s">
        <v>91</v>
      </c>
      <c r="B56" s="261" t="s">
        <v>92</v>
      </c>
      <c r="C56" s="253">
        <v>1905751</v>
      </c>
      <c r="D56" s="253">
        <v>15621256</v>
      </c>
      <c r="E56" s="273">
        <v>4978457</v>
      </c>
      <c r="F56" s="253">
        <v>20599713</v>
      </c>
    </row>
    <row r="57" spans="1:6" s="6" customFormat="1" ht="21.75" customHeight="1" hidden="1">
      <c r="A57" s="238" t="s">
        <v>176</v>
      </c>
      <c r="B57" s="259" t="s">
        <v>178</v>
      </c>
      <c r="C57" s="246"/>
      <c r="D57" s="246"/>
      <c r="E57" s="268"/>
      <c r="F57" s="246"/>
    </row>
    <row r="58" spans="1:6" s="6" customFormat="1" ht="21.75" customHeight="1" hidden="1">
      <c r="A58" s="238" t="s">
        <v>291</v>
      </c>
      <c r="B58" s="259" t="s">
        <v>292</v>
      </c>
      <c r="C58" s="246"/>
      <c r="D58" s="246"/>
      <c r="E58" s="268"/>
      <c r="F58" s="246"/>
    </row>
    <row r="59" spans="1:6" s="6" customFormat="1" ht="21.75" customHeight="1" hidden="1">
      <c r="A59" s="238" t="s">
        <v>177</v>
      </c>
      <c r="B59" s="259" t="s">
        <v>179</v>
      </c>
      <c r="C59" s="246"/>
      <c r="D59" s="246"/>
      <c r="E59" s="268"/>
      <c r="F59" s="246"/>
    </row>
    <row r="60" spans="1:6" s="6" customFormat="1" ht="21.75" customHeight="1" thickBot="1">
      <c r="A60" s="458" t="s">
        <v>93</v>
      </c>
      <c r="B60" s="459" t="s">
        <v>181</v>
      </c>
      <c r="C60" s="460">
        <v>0</v>
      </c>
      <c r="D60" s="460">
        <v>0</v>
      </c>
      <c r="E60" s="461">
        <v>0</v>
      </c>
      <c r="F60" s="460">
        <v>0</v>
      </c>
    </row>
    <row r="61" spans="1:6" s="7" customFormat="1" ht="36" customHeight="1" thickBot="1">
      <c r="A61" s="275" t="s">
        <v>183</v>
      </c>
      <c r="B61" s="278" t="s">
        <v>94</v>
      </c>
      <c r="C61" s="276">
        <f>C7+C20+C21+C40+C45+C51+C56+C60</f>
        <v>25854751</v>
      </c>
      <c r="D61" s="276">
        <f>D7+D20+D21+D40+D45+D51+D56+D60</f>
        <v>40158601</v>
      </c>
      <c r="E61" s="276">
        <f>E7+E20+E21+E40+E45+E51+E56+E60</f>
        <v>3806861</v>
      </c>
      <c r="F61" s="276">
        <f>F7+F20+F21+F40+F45+F51+F56+F60</f>
        <v>43965462</v>
      </c>
    </row>
    <row r="62" spans="1:6" s="5" customFormat="1" ht="21.75" customHeight="1" thickBot="1">
      <c r="A62" s="275" t="s">
        <v>95</v>
      </c>
      <c r="B62" s="278" t="s">
        <v>96</v>
      </c>
      <c r="C62" s="255">
        <f>SUM(C63:C65)</f>
        <v>715186</v>
      </c>
      <c r="D62" s="255">
        <f>SUM(D63:D65)</f>
        <v>715186</v>
      </c>
      <c r="E62" s="255">
        <f>SUM(E63:E65)</f>
        <v>12026</v>
      </c>
      <c r="F62" s="255">
        <f>SUM(F63:F65)</f>
        <v>727212</v>
      </c>
    </row>
    <row r="63" spans="1:6" s="5" customFormat="1" ht="27.75" customHeight="1">
      <c r="A63" s="462" t="s">
        <v>488</v>
      </c>
      <c r="B63" s="463" t="s">
        <v>472</v>
      </c>
      <c r="C63" s="250">
        <v>0</v>
      </c>
      <c r="D63" s="250">
        <v>0</v>
      </c>
      <c r="E63" s="270">
        <v>0</v>
      </c>
      <c r="F63" s="250">
        <v>0</v>
      </c>
    </row>
    <row r="64" spans="1:6" s="5" customFormat="1" ht="21.75" customHeight="1">
      <c r="A64" s="238" t="s">
        <v>192</v>
      </c>
      <c r="B64" s="259" t="s">
        <v>193</v>
      </c>
      <c r="C64" s="246">
        <v>715186</v>
      </c>
      <c r="D64" s="246">
        <v>715186</v>
      </c>
      <c r="E64" s="268">
        <v>12026</v>
      </c>
      <c r="F64" s="246">
        <v>727212</v>
      </c>
    </row>
    <row r="65" spans="1:6" s="7" customFormat="1" ht="21.75" customHeight="1" thickBot="1">
      <c r="A65" s="241" t="s">
        <v>180</v>
      </c>
      <c r="B65" s="263" t="s">
        <v>97</v>
      </c>
      <c r="C65" s="254">
        <v>0</v>
      </c>
      <c r="D65" s="254">
        <v>0</v>
      </c>
      <c r="E65" s="274">
        <v>0</v>
      </c>
      <c r="F65" s="254">
        <v>0</v>
      </c>
    </row>
    <row r="66" spans="1:6" ht="30" thickBot="1">
      <c r="A66" s="518" t="s">
        <v>185</v>
      </c>
      <c r="B66" s="519" t="s">
        <v>98</v>
      </c>
      <c r="C66" s="517">
        <f>C61+C62</f>
        <v>26569937</v>
      </c>
      <c r="D66" s="517">
        <f>D61+D62</f>
        <v>40873787</v>
      </c>
      <c r="E66" s="517">
        <f>E61+E62</f>
        <v>3818887</v>
      </c>
      <c r="F66" s="517">
        <f>F61+F62</f>
        <v>44692674</v>
      </c>
    </row>
    <row r="67" spans="1:6" ht="15">
      <c r="A67" s="700" t="s">
        <v>522</v>
      </c>
      <c r="B67" s="701"/>
      <c r="C67" s="521">
        <v>6</v>
      </c>
      <c r="D67" s="523">
        <v>6</v>
      </c>
      <c r="E67" s="525">
        <v>0</v>
      </c>
      <c r="F67" s="523">
        <v>6</v>
      </c>
    </row>
    <row r="68" spans="1:6" ht="15">
      <c r="A68" s="232"/>
      <c r="B68" s="520" t="s">
        <v>524</v>
      </c>
      <c r="C68" s="522">
        <v>0</v>
      </c>
      <c r="D68" s="524">
        <v>0</v>
      </c>
      <c r="E68" s="526">
        <v>0</v>
      </c>
      <c r="F68" s="524">
        <v>0</v>
      </c>
    </row>
    <row r="69" spans="1:6" ht="15.75" thickBot="1">
      <c r="A69" s="702" t="s">
        <v>523</v>
      </c>
      <c r="B69" s="703"/>
      <c r="C69" s="662">
        <v>1</v>
      </c>
      <c r="D69" s="663">
        <v>1</v>
      </c>
      <c r="E69" s="664">
        <v>-1</v>
      </c>
      <c r="F69" s="663">
        <v>0</v>
      </c>
    </row>
    <row r="70" spans="1:6" ht="13.5" thickBot="1">
      <c r="A70" s="665"/>
      <c r="B70" s="666" t="s">
        <v>491</v>
      </c>
      <c r="C70" s="666">
        <v>7</v>
      </c>
      <c r="D70" s="666">
        <v>7</v>
      </c>
      <c r="E70" s="666">
        <v>-1</v>
      </c>
      <c r="F70" s="667">
        <v>6</v>
      </c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54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87.8515625" style="96" customWidth="1"/>
    <col min="2" max="2" width="9.28125" style="96" bestFit="1" customWidth="1"/>
    <col min="3" max="3" width="11.8515625" style="96" customWidth="1"/>
    <col min="4" max="4" width="14.00390625" style="96" customWidth="1"/>
    <col min="5" max="5" width="10.7109375" style="96" customWidth="1"/>
    <col min="6" max="6" width="12.28125" style="96" customWidth="1"/>
    <col min="7" max="7" width="14.57421875" style="96" customWidth="1"/>
    <col min="8" max="8" width="10.7109375" style="96" customWidth="1"/>
    <col min="9" max="9" width="12.28125" style="96" customWidth="1"/>
    <col min="10" max="10" width="14.421875" style="96" customWidth="1"/>
    <col min="11" max="11" width="15.140625" style="96" customWidth="1"/>
    <col min="12" max="16384" width="9.140625" style="81" customWidth="1"/>
  </cols>
  <sheetData>
    <row r="1" spans="1:11" ht="15" customHeight="1">
      <c r="A1" s="704" t="s">
        <v>527</v>
      </c>
      <c r="B1" s="704"/>
      <c r="C1" s="704"/>
      <c r="D1" s="704"/>
      <c r="E1" s="704"/>
      <c r="F1" s="704"/>
      <c r="G1" s="704"/>
      <c r="H1" s="705"/>
      <c r="I1" s="705"/>
      <c r="J1" s="705"/>
      <c r="K1" s="705"/>
    </row>
    <row r="2" spans="1:11" ht="15" customHeight="1">
      <c r="A2" s="780" t="s">
        <v>579</v>
      </c>
      <c r="B2" s="152"/>
      <c r="C2" s="152"/>
      <c r="D2" s="152"/>
      <c r="E2" s="152"/>
      <c r="F2" s="152"/>
      <c r="G2" s="152"/>
      <c r="H2" s="668"/>
      <c r="I2" s="668"/>
      <c r="J2" s="668"/>
      <c r="K2" s="668"/>
    </row>
    <row r="3" spans="1:12" ht="12.75" customHeight="1" thickBot="1">
      <c r="A3" s="780" t="s">
        <v>580</v>
      </c>
      <c r="B3" s="152"/>
      <c r="C3" s="152"/>
      <c r="D3" s="185"/>
      <c r="E3" s="152"/>
      <c r="F3" s="152"/>
      <c r="G3" s="149"/>
      <c r="H3" s="152"/>
      <c r="I3" s="152"/>
      <c r="J3" s="505" t="s">
        <v>465</v>
      </c>
      <c r="K3" s="716"/>
      <c r="L3" s="716"/>
    </row>
    <row r="4" spans="1:11" ht="14.25">
      <c r="A4" s="706" t="s">
        <v>346</v>
      </c>
      <c r="B4" s="708" t="s">
        <v>565</v>
      </c>
      <c r="C4" s="708"/>
      <c r="D4" s="709"/>
      <c r="E4" s="708" t="s">
        <v>566</v>
      </c>
      <c r="F4" s="708"/>
      <c r="G4" s="709"/>
      <c r="H4" s="708" t="s">
        <v>567</v>
      </c>
      <c r="I4" s="708"/>
      <c r="J4" s="709"/>
      <c r="K4" s="649"/>
    </row>
    <row r="5" spans="1:11" s="82" customFormat="1" ht="29.25" thickBot="1">
      <c r="A5" s="707"/>
      <c r="B5" s="658" t="s">
        <v>347</v>
      </c>
      <c r="C5" s="659" t="s">
        <v>348</v>
      </c>
      <c r="D5" s="660" t="s">
        <v>385</v>
      </c>
      <c r="E5" s="658" t="s">
        <v>347</v>
      </c>
      <c r="F5" s="659" t="s">
        <v>348</v>
      </c>
      <c r="G5" s="660" t="s">
        <v>385</v>
      </c>
      <c r="H5" s="658" t="s">
        <v>347</v>
      </c>
      <c r="I5" s="659" t="s">
        <v>348</v>
      </c>
      <c r="J5" s="660" t="s">
        <v>385</v>
      </c>
      <c r="K5" s="661" t="s">
        <v>568</v>
      </c>
    </row>
    <row r="6" spans="1:11" ht="14.25">
      <c r="A6" s="626"/>
      <c r="B6" s="84"/>
      <c r="C6" s="656" t="s">
        <v>349</v>
      </c>
      <c r="D6" s="657" t="s">
        <v>468</v>
      </c>
      <c r="E6" s="84"/>
      <c r="F6" s="656" t="s">
        <v>349</v>
      </c>
      <c r="G6" s="657" t="s">
        <v>468</v>
      </c>
      <c r="H6" s="84"/>
      <c r="I6" s="656" t="s">
        <v>349</v>
      </c>
      <c r="J6" s="657" t="s">
        <v>468</v>
      </c>
      <c r="K6" s="657" t="s">
        <v>468</v>
      </c>
    </row>
    <row r="7" spans="1:11" ht="14.25">
      <c r="A7" s="627" t="s">
        <v>372</v>
      </c>
      <c r="B7" s="186"/>
      <c r="C7" s="85"/>
      <c r="D7" s="198"/>
      <c r="E7" s="186"/>
      <c r="F7" s="85"/>
      <c r="G7" s="198"/>
      <c r="H7" s="186"/>
      <c r="I7" s="85"/>
      <c r="J7" s="198"/>
      <c r="K7" s="198"/>
    </row>
    <row r="8" spans="1:11" ht="14.25">
      <c r="A8" s="628" t="s">
        <v>364</v>
      </c>
      <c r="B8" s="187">
        <v>0</v>
      </c>
      <c r="C8" s="86">
        <v>0</v>
      </c>
      <c r="D8" s="199">
        <f>B8*C8</f>
        <v>0</v>
      </c>
      <c r="E8" s="282"/>
      <c r="F8" s="86"/>
      <c r="G8" s="199">
        <f>E8*F8</f>
        <v>0</v>
      </c>
      <c r="H8" s="282">
        <v>0</v>
      </c>
      <c r="I8" s="86">
        <v>0</v>
      </c>
      <c r="J8" s="199">
        <f>H8*I8</f>
        <v>0</v>
      </c>
      <c r="K8" s="199">
        <f>I8*J8</f>
        <v>0</v>
      </c>
    </row>
    <row r="9" spans="1:11" ht="15.75">
      <c r="A9" s="628" t="s">
        <v>369</v>
      </c>
      <c r="B9" s="187"/>
      <c r="C9" s="86"/>
      <c r="D9" s="279">
        <v>0</v>
      </c>
      <c r="E9" s="187"/>
      <c r="F9" s="86"/>
      <c r="G9" s="279">
        <v>0</v>
      </c>
      <c r="H9" s="187"/>
      <c r="I9" s="86"/>
      <c r="J9" s="279">
        <v>0</v>
      </c>
      <c r="K9" s="279">
        <v>0</v>
      </c>
    </row>
    <row r="10" spans="1:11" ht="14.25">
      <c r="A10" s="628" t="s">
        <v>350</v>
      </c>
      <c r="B10" s="188"/>
      <c r="C10" s="86"/>
      <c r="D10" s="199">
        <v>5964636</v>
      </c>
      <c r="E10" s="188"/>
      <c r="F10" s="86"/>
      <c r="G10" s="199">
        <v>0</v>
      </c>
      <c r="H10" s="188"/>
      <c r="I10" s="86"/>
      <c r="J10" s="199">
        <v>5964636</v>
      </c>
      <c r="K10" s="199">
        <f>SUM(J10-D10)</f>
        <v>0</v>
      </c>
    </row>
    <row r="11" spans="1:11" ht="15.75">
      <c r="A11" s="628" t="s">
        <v>370</v>
      </c>
      <c r="B11" s="188"/>
      <c r="C11" s="86"/>
      <c r="D11" s="279">
        <v>0</v>
      </c>
      <c r="E11" s="188"/>
      <c r="F11" s="86"/>
      <c r="G11" s="279">
        <v>0</v>
      </c>
      <c r="H11" s="188"/>
      <c r="I11" s="86"/>
      <c r="J11" s="279">
        <v>0</v>
      </c>
      <c r="K11" s="199">
        <f aca="true" t="shared" si="0" ref="K11:K30">SUM(J11-D11)</f>
        <v>0</v>
      </c>
    </row>
    <row r="12" spans="1:11" ht="15">
      <c r="A12" s="629" t="s">
        <v>351</v>
      </c>
      <c r="B12" s="189"/>
      <c r="C12" s="87"/>
      <c r="D12" s="200">
        <v>2493140</v>
      </c>
      <c r="E12" s="189"/>
      <c r="F12" s="87"/>
      <c r="G12" s="200">
        <v>0</v>
      </c>
      <c r="H12" s="189"/>
      <c r="I12" s="87"/>
      <c r="J12" s="200">
        <v>2493140</v>
      </c>
      <c r="K12" s="199">
        <f t="shared" si="0"/>
        <v>0</v>
      </c>
    </row>
    <row r="13" spans="1:11" ht="15">
      <c r="A13" s="629" t="s">
        <v>365</v>
      </c>
      <c r="B13" s="189"/>
      <c r="C13" s="87"/>
      <c r="D13" s="200">
        <v>0</v>
      </c>
      <c r="E13" s="189"/>
      <c r="F13" s="87"/>
      <c r="G13" s="200">
        <v>0</v>
      </c>
      <c r="H13" s="189"/>
      <c r="I13" s="87"/>
      <c r="J13" s="200">
        <v>0</v>
      </c>
      <c r="K13" s="199">
        <f t="shared" si="0"/>
        <v>0</v>
      </c>
    </row>
    <row r="14" spans="1:11" ht="15">
      <c r="A14" s="629" t="s">
        <v>352</v>
      </c>
      <c r="B14" s="190"/>
      <c r="C14" s="88"/>
      <c r="D14" s="200">
        <v>1248000</v>
      </c>
      <c r="E14" s="190"/>
      <c r="F14" s="88"/>
      <c r="G14" s="200">
        <v>0</v>
      </c>
      <c r="H14" s="190"/>
      <c r="I14" s="88"/>
      <c r="J14" s="200">
        <v>1248000</v>
      </c>
      <c r="K14" s="199">
        <f t="shared" si="0"/>
        <v>0</v>
      </c>
    </row>
    <row r="15" spans="1:11" ht="15">
      <c r="A15" s="629" t="s">
        <v>366</v>
      </c>
      <c r="B15" s="190"/>
      <c r="C15" s="88"/>
      <c r="D15" s="200">
        <v>0</v>
      </c>
      <c r="E15" s="190"/>
      <c r="F15" s="88"/>
      <c r="G15" s="200">
        <v>0</v>
      </c>
      <c r="H15" s="190"/>
      <c r="I15" s="88"/>
      <c r="J15" s="200">
        <v>0</v>
      </c>
      <c r="K15" s="199">
        <f t="shared" si="0"/>
        <v>0</v>
      </c>
    </row>
    <row r="16" spans="1:11" ht="15">
      <c r="A16" s="629" t="s">
        <v>353</v>
      </c>
      <c r="B16" s="190"/>
      <c r="C16" s="88"/>
      <c r="D16" s="200">
        <v>468786</v>
      </c>
      <c r="E16" s="190"/>
      <c r="F16" s="88"/>
      <c r="G16" s="200">
        <v>0</v>
      </c>
      <c r="H16" s="190"/>
      <c r="I16" s="88"/>
      <c r="J16" s="200">
        <v>468786</v>
      </c>
      <c r="K16" s="199">
        <f t="shared" si="0"/>
        <v>0</v>
      </c>
    </row>
    <row r="17" spans="1:11" ht="15">
      <c r="A17" s="629" t="s">
        <v>367</v>
      </c>
      <c r="B17" s="190"/>
      <c r="C17" s="88"/>
      <c r="D17" s="200">
        <v>0</v>
      </c>
      <c r="E17" s="190"/>
      <c r="F17" s="88"/>
      <c r="G17" s="200">
        <v>0</v>
      </c>
      <c r="H17" s="190"/>
      <c r="I17" s="88"/>
      <c r="J17" s="200">
        <v>0</v>
      </c>
      <c r="K17" s="199">
        <f t="shared" si="0"/>
        <v>0</v>
      </c>
    </row>
    <row r="18" spans="1:11" ht="15">
      <c r="A18" s="629" t="s">
        <v>354</v>
      </c>
      <c r="B18" s="190"/>
      <c r="C18" s="88"/>
      <c r="D18" s="200">
        <v>1754710</v>
      </c>
      <c r="E18" s="190"/>
      <c r="F18" s="88"/>
      <c r="G18" s="200">
        <v>0</v>
      </c>
      <c r="H18" s="190"/>
      <c r="I18" s="88"/>
      <c r="J18" s="200">
        <v>1754710</v>
      </c>
      <c r="K18" s="199">
        <f t="shared" si="0"/>
        <v>0</v>
      </c>
    </row>
    <row r="19" spans="1:11" ht="15">
      <c r="A19" s="629" t="s">
        <v>368</v>
      </c>
      <c r="B19" s="190"/>
      <c r="C19" s="88"/>
      <c r="D19" s="200">
        <v>0</v>
      </c>
      <c r="E19" s="190"/>
      <c r="F19" s="88"/>
      <c r="G19" s="200">
        <v>0</v>
      </c>
      <c r="H19" s="190"/>
      <c r="I19" s="88"/>
      <c r="J19" s="200">
        <v>0</v>
      </c>
      <c r="K19" s="199">
        <f t="shared" si="0"/>
        <v>0</v>
      </c>
    </row>
    <row r="20" spans="1:11" ht="14.25">
      <c r="A20" s="628" t="s">
        <v>355</v>
      </c>
      <c r="B20" s="191"/>
      <c r="C20" s="89"/>
      <c r="D20" s="201">
        <v>5000000</v>
      </c>
      <c r="E20" s="191"/>
      <c r="F20" s="89"/>
      <c r="G20" s="201">
        <v>0</v>
      </c>
      <c r="H20" s="191"/>
      <c r="I20" s="89"/>
      <c r="J20" s="201">
        <v>5000000</v>
      </c>
      <c r="K20" s="199">
        <f t="shared" si="0"/>
        <v>0</v>
      </c>
    </row>
    <row r="21" spans="1:11" ht="14.25" customHeight="1">
      <c r="A21" s="628" t="s">
        <v>371</v>
      </c>
      <c r="B21" s="191"/>
      <c r="C21" s="89"/>
      <c r="D21" s="280">
        <v>5000000</v>
      </c>
      <c r="E21" s="191"/>
      <c r="F21" s="89"/>
      <c r="G21" s="280">
        <v>0</v>
      </c>
      <c r="H21" s="191"/>
      <c r="I21" s="89"/>
      <c r="J21" s="280">
        <v>5000000</v>
      </c>
      <c r="K21" s="199">
        <f t="shared" si="0"/>
        <v>0</v>
      </c>
    </row>
    <row r="22" spans="1:11" ht="14.25" customHeight="1">
      <c r="A22" s="628" t="s">
        <v>474</v>
      </c>
      <c r="B22" s="191"/>
      <c r="C22" s="89"/>
      <c r="D22" s="280">
        <v>0</v>
      </c>
      <c r="E22" s="191"/>
      <c r="F22" s="89"/>
      <c r="G22" s="280">
        <v>0</v>
      </c>
      <c r="H22" s="191"/>
      <c r="I22" s="89"/>
      <c r="J22" s="280">
        <v>0</v>
      </c>
      <c r="K22" s="199">
        <f t="shared" si="0"/>
        <v>0</v>
      </c>
    </row>
    <row r="23" spans="1:11" ht="14.25" customHeight="1">
      <c r="A23" s="628" t="s">
        <v>475</v>
      </c>
      <c r="B23" s="191"/>
      <c r="C23" s="89"/>
      <c r="D23" s="280">
        <v>0</v>
      </c>
      <c r="E23" s="191"/>
      <c r="F23" s="89"/>
      <c r="G23" s="280">
        <v>0</v>
      </c>
      <c r="H23" s="191"/>
      <c r="I23" s="89"/>
      <c r="J23" s="280">
        <v>0</v>
      </c>
      <c r="K23" s="199">
        <f t="shared" si="0"/>
        <v>0</v>
      </c>
    </row>
    <row r="24" spans="1:11" ht="14.25" customHeight="1">
      <c r="A24" s="628" t="s">
        <v>356</v>
      </c>
      <c r="B24" s="191"/>
      <c r="C24" s="89"/>
      <c r="D24" s="201">
        <v>29000</v>
      </c>
      <c r="E24" s="191"/>
      <c r="F24" s="89"/>
      <c r="G24" s="201">
        <v>0</v>
      </c>
      <c r="H24" s="191"/>
      <c r="I24" s="89"/>
      <c r="J24" s="201">
        <v>29000</v>
      </c>
      <c r="K24" s="199">
        <f t="shared" si="0"/>
        <v>0</v>
      </c>
    </row>
    <row r="25" spans="1:11" ht="14.25" customHeight="1">
      <c r="A25" s="628" t="s">
        <v>357</v>
      </c>
      <c r="B25" s="191"/>
      <c r="C25" s="89"/>
      <c r="D25" s="280">
        <v>0</v>
      </c>
      <c r="E25" s="191"/>
      <c r="F25" s="89"/>
      <c r="G25" s="280">
        <v>0</v>
      </c>
      <c r="H25" s="191"/>
      <c r="I25" s="89"/>
      <c r="J25" s="280">
        <v>0</v>
      </c>
      <c r="K25" s="199">
        <f t="shared" si="0"/>
        <v>0</v>
      </c>
    </row>
    <row r="26" spans="1:11" ht="14.25" customHeight="1">
      <c r="A26" s="628" t="s">
        <v>479</v>
      </c>
      <c r="B26" s="191"/>
      <c r="C26" s="89"/>
      <c r="D26" s="202">
        <v>1978854</v>
      </c>
      <c r="E26" s="191"/>
      <c r="F26" s="89"/>
      <c r="G26" s="202">
        <v>0</v>
      </c>
      <c r="H26" s="191"/>
      <c r="I26" s="89"/>
      <c r="J26" s="202">
        <v>1978854</v>
      </c>
      <c r="K26" s="199">
        <f t="shared" si="0"/>
        <v>0</v>
      </c>
    </row>
    <row r="27" spans="1:11" ht="14.25" customHeight="1">
      <c r="A27" s="628" t="s">
        <v>480</v>
      </c>
      <c r="B27" s="191"/>
      <c r="C27" s="89"/>
      <c r="D27" s="201">
        <v>0</v>
      </c>
      <c r="E27" s="191"/>
      <c r="F27" s="89"/>
      <c r="G27" s="201">
        <v>0</v>
      </c>
      <c r="H27" s="191"/>
      <c r="I27" s="89"/>
      <c r="J27" s="201">
        <v>0</v>
      </c>
      <c r="K27" s="199">
        <f t="shared" si="0"/>
        <v>0</v>
      </c>
    </row>
    <row r="28" spans="1:11" ht="14.25" customHeight="1">
      <c r="A28" s="628" t="s">
        <v>358</v>
      </c>
      <c r="B28" s="191"/>
      <c r="C28" s="89"/>
      <c r="D28" s="201">
        <v>0</v>
      </c>
      <c r="E28" s="191"/>
      <c r="F28" s="89"/>
      <c r="G28" s="201">
        <v>0</v>
      </c>
      <c r="H28" s="191"/>
      <c r="I28" s="89"/>
      <c r="J28" s="201">
        <v>0</v>
      </c>
      <c r="K28" s="199">
        <f t="shared" si="0"/>
        <v>0</v>
      </c>
    </row>
    <row r="29" spans="1:11" ht="14.25" customHeight="1">
      <c r="A29" s="630" t="s">
        <v>569</v>
      </c>
      <c r="B29" s="485"/>
      <c r="C29" s="483"/>
      <c r="D29" s="484">
        <v>0</v>
      </c>
      <c r="E29" s="485"/>
      <c r="F29" s="483"/>
      <c r="G29" s="484">
        <v>11684</v>
      </c>
      <c r="H29" s="485"/>
      <c r="I29" s="483"/>
      <c r="J29" s="484">
        <v>11684</v>
      </c>
      <c r="K29" s="199">
        <f t="shared" si="0"/>
        <v>11684</v>
      </c>
    </row>
    <row r="30" spans="1:11" ht="14.25" customHeight="1" thickBot="1">
      <c r="A30" s="630" t="s">
        <v>570</v>
      </c>
      <c r="B30" s="485"/>
      <c r="C30" s="483"/>
      <c r="D30" s="484">
        <v>0</v>
      </c>
      <c r="E30" s="485"/>
      <c r="F30" s="483"/>
      <c r="G30" s="484">
        <v>1000000</v>
      </c>
      <c r="H30" s="485"/>
      <c r="I30" s="483"/>
      <c r="J30" s="484">
        <v>1000000</v>
      </c>
      <c r="K30" s="199">
        <f t="shared" si="0"/>
        <v>1000000</v>
      </c>
    </row>
    <row r="31" spans="1:11" ht="15" thickBot="1">
      <c r="A31" s="631" t="s">
        <v>382</v>
      </c>
      <c r="B31" s="490"/>
      <c r="C31" s="489"/>
      <c r="D31" s="489">
        <f>D10+D21+D22+D24+D26+D30</f>
        <v>12972490</v>
      </c>
      <c r="E31" s="489"/>
      <c r="F31" s="489"/>
      <c r="G31" s="489">
        <f>G10+G21+G22+G24+G26+G30+G29</f>
        <v>1011684</v>
      </c>
      <c r="H31" s="489"/>
      <c r="I31" s="489"/>
      <c r="J31" s="489">
        <f>J10+J21+J22+J24+J26+J30+J29</f>
        <v>13984174</v>
      </c>
      <c r="K31" s="489">
        <f>K10+K21+K22+K24+K26+K30+K29</f>
        <v>1011684</v>
      </c>
    </row>
    <row r="32" spans="1:11" ht="14.25">
      <c r="A32" s="632" t="s">
        <v>359</v>
      </c>
      <c r="B32" s="488"/>
      <c r="C32" s="486"/>
      <c r="D32" s="487"/>
      <c r="E32" s="488"/>
      <c r="F32" s="486"/>
      <c r="G32" s="487"/>
      <c r="H32" s="488"/>
      <c r="I32" s="486"/>
      <c r="J32" s="487"/>
      <c r="K32" s="487"/>
    </row>
    <row r="33" spans="1:11" ht="15">
      <c r="A33" s="629" t="s">
        <v>373</v>
      </c>
      <c r="B33" s="192"/>
      <c r="C33" s="90"/>
      <c r="D33" s="203"/>
      <c r="E33" s="192"/>
      <c r="F33" s="90"/>
      <c r="G33" s="203"/>
      <c r="H33" s="192"/>
      <c r="I33" s="90"/>
      <c r="J33" s="203"/>
      <c r="K33" s="203"/>
    </row>
    <row r="34" spans="1:11" ht="15">
      <c r="A34" s="633" t="s">
        <v>374</v>
      </c>
      <c r="B34" s="190"/>
      <c r="C34" s="90"/>
      <c r="D34" s="203"/>
      <c r="E34" s="190"/>
      <c r="F34" s="90"/>
      <c r="G34" s="203"/>
      <c r="H34" s="190"/>
      <c r="I34" s="90"/>
      <c r="J34" s="203"/>
      <c r="K34" s="203"/>
    </row>
    <row r="35" spans="1:11" ht="15">
      <c r="A35" s="629" t="s">
        <v>375</v>
      </c>
      <c r="B35" s="192"/>
      <c r="C35" s="90"/>
      <c r="D35" s="203"/>
      <c r="E35" s="192"/>
      <c r="F35" s="90"/>
      <c r="G35" s="203"/>
      <c r="H35" s="192"/>
      <c r="I35" s="90"/>
      <c r="J35" s="203"/>
      <c r="K35" s="203"/>
    </row>
    <row r="36" spans="1:11" ht="15">
      <c r="A36" s="634" t="s">
        <v>360</v>
      </c>
      <c r="B36" s="193"/>
      <c r="C36" s="91"/>
      <c r="D36" s="204"/>
      <c r="E36" s="193"/>
      <c r="F36" s="91"/>
      <c r="G36" s="204"/>
      <c r="H36" s="193"/>
      <c r="I36" s="91"/>
      <c r="J36" s="204"/>
      <c r="K36" s="204"/>
    </row>
    <row r="37" spans="1:11" ht="15">
      <c r="A37" s="635" t="s">
        <v>376</v>
      </c>
      <c r="B37" s="194"/>
      <c r="C37" s="95"/>
      <c r="D37" s="205"/>
      <c r="E37" s="194"/>
      <c r="F37" s="95"/>
      <c r="G37" s="205"/>
      <c r="H37" s="194"/>
      <c r="I37" s="95"/>
      <c r="J37" s="205"/>
      <c r="K37" s="205"/>
    </row>
    <row r="38" spans="1:11" ht="15.75" thickBot="1">
      <c r="A38" s="636" t="s">
        <v>377</v>
      </c>
      <c r="B38" s="493"/>
      <c r="C38" s="494"/>
      <c r="D38" s="492"/>
      <c r="E38" s="493"/>
      <c r="F38" s="494"/>
      <c r="G38" s="492"/>
      <c r="H38" s="493"/>
      <c r="I38" s="494"/>
      <c r="J38" s="492"/>
      <c r="K38" s="492"/>
    </row>
    <row r="39" spans="1:11" ht="15" thickBot="1">
      <c r="A39" s="631" t="s">
        <v>381</v>
      </c>
      <c r="B39" s="495"/>
      <c r="C39" s="491"/>
      <c r="D39" s="490">
        <f>SUM(D33:D38)</f>
        <v>0</v>
      </c>
      <c r="E39" s="495"/>
      <c r="F39" s="491"/>
      <c r="G39" s="490">
        <f>SUM(G33:G38)</f>
        <v>0</v>
      </c>
      <c r="H39" s="495"/>
      <c r="I39" s="491"/>
      <c r="J39" s="490">
        <f>SUM(J33:J38)</f>
        <v>0</v>
      </c>
      <c r="K39" s="490">
        <f>SUM(K33:K38)</f>
        <v>0</v>
      </c>
    </row>
    <row r="40" spans="1:11" ht="14.25">
      <c r="A40" s="632" t="s">
        <v>361</v>
      </c>
      <c r="B40" s="195"/>
      <c r="C40" s="92"/>
      <c r="D40" s="206"/>
      <c r="E40" s="195"/>
      <c r="F40" s="92"/>
      <c r="G40" s="206"/>
      <c r="H40" s="195"/>
      <c r="I40" s="92"/>
      <c r="J40" s="206"/>
      <c r="K40" s="206"/>
    </row>
    <row r="41" spans="1:11" ht="15">
      <c r="A41" s="629" t="s">
        <v>362</v>
      </c>
      <c r="B41" s="196"/>
      <c r="C41" s="93"/>
      <c r="D41" s="205">
        <v>875000</v>
      </c>
      <c r="E41" s="196"/>
      <c r="F41" s="93"/>
      <c r="G41" s="205">
        <v>0</v>
      </c>
      <c r="H41" s="196"/>
      <c r="I41" s="93"/>
      <c r="J41" s="205">
        <v>875000</v>
      </c>
      <c r="K41" s="205">
        <f>SUM(J41-D41)</f>
        <v>0</v>
      </c>
    </row>
    <row r="42" spans="1:11" ht="15">
      <c r="A42" s="629" t="s">
        <v>378</v>
      </c>
      <c r="B42" s="624">
        <v>6</v>
      </c>
      <c r="C42" s="97">
        <v>55360</v>
      </c>
      <c r="D42" s="281">
        <f>B42*C42</f>
        <v>332160</v>
      </c>
      <c r="E42" s="624"/>
      <c r="F42" s="97"/>
      <c r="G42" s="281"/>
      <c r="H42" s="496">
        <v>6</v>
      </c>
      <c r="I42" s="97">
        <v>55360</v>
      </c>
      <c r="J42" s="281">
        <v>332160</v>
      </c>
      <c r="K42" s="205">
        <f>SUM(J42-D42)</f>
        <v>0</v>
      </c>
    </row>
    <row r="43" spans="1:11" ht="15">
      <c r="A43" s="637" t="s">
        <v>473</v>
      </c>
      <c r="B43" s="625">
        <v>1</v>
      </c>
      <c r="C43" s="97">
        <v>2500000</v>
      </c>
      <c r="D43" s="207">
        <f>B43*C43</f>
        <v>2500000</v>
      </c>
      <c r="E43" s="283"/>
      <c r="F43" s="97"/>
      <c r="G43" s="207">
        <f>E43*F43</f>
        <v>0</v>
      </c>
      <c r="H43" s="283">
        <v>1</v>
      </c>
      <c r="I43" s="97">
        <v>2500000</v>
      </c>
      <c r="J43" s="207">
        <f>H43*I43</f>
        <v>2500000</v>
      </c>
      <c r="K43" s="205">
        <f>SUM(J43-D43)</f>
        <v>0</v>
      </c>
    </row>
    <row r="44" spans="1:11" ht="15">
      <c r="A44" s="635" t="s">
        <v>379</v>
      </c>
      <c r="B44" s="197"/>
      <c r="C44" s="94"/>
      <c r="D44" s="207"/>
      <c r="E44" s="197"/>
      <c r="F44" s="94"/>
      <c r="G44" s="207"/>
      <c r="H44" s="197"/>
      <c r="I44" s="94"/>
      <c r="J44" s="207"/>
      <c r="K44" s="207"/>
    </row>
    <row r="45" spans="1:11" ht="15.75" thickBot="1">
      <c r="A45" s="636" t="s">
        <v>380</v>
      </c>
      <c r="B45" s="197"/>
      <c r="C45" s="94"/>
      <c r="D45" s="497"/>
      <c r="E45" s="197"/>
      <c r="F45" s="94"/>
      <c r="G45" s="497"/>
      <c r="H45" s="197"/>
      <c r="I45" s="94"/>
      <c r="J45" s="497"/>
      <c r="K45" s="497"/>
    </row>
    <row r="46" spans="1:11" ht="15" thickBot="1">
      <c r="A46" s="631" t="s">
        <v>383</v>
      </c>
      <c r="B46" s="500"/>
      <c r="C46" s="499"/>
      <c r="D46" s="498">
        <f>SUM(D41:D45)</f>
        <v>3707160</v>
      </c>
      <c r="E46" s="500"/>
      <c r="F46" s="499"/>
      <c r="G46" s="498">
        <f>SUM(G41:G45)</f>
        <v>0</v>
      </c>
      <c r="H46" s="500"/>
      <c r="I46" s="499"/>
      <c r="J46" s="498">
        <f>SUM(J41:J45)</f>
        <v>3707160</v>
      </c>
      <c r="K46" s="498">
        <f>SUM(K41:K45)</f>
        <v>0</v>
      </c>
    </row>
    <row r="47" spans="1:11" s="83" customFormat="1" ht="15" thickBot="1">
      <c r="A47" s="631" t="s">
        <v>384</v>
      </c>
      <c r="B47" s="495"/>
      <c r="C47" s="499"/>
      <c r="D47" s="498">
        <v>1200000</v>
      </c>
      <c r="E47" s="495"/>
      <c r="F47" s="499"/>
      <c r="G47" s="498">
        <v>0</v>
      </c>
      <c r="H47" s="495"/>
      <c r="I47" s="499"/>
      <c r="J47" s="498">
        <v>1200000</v>
      </c>
      <c r="K47" s="498">
        <f>SUM(J47-D47)</f>
        <v>0</v>
      </c>
    </row>
    <row r="48" spans="1:11" ht="25.5" customHeight="1" thickBot="1">
      <c r="A48" s="643" t="s">
        <v>363</v>
      </c>
      <c r="B48" s="644"/>
      <c r="C48" s="645"/>
      <c r="D48" s="646">
        <f>D31+D39+D46+D47</f>
        <v>17879650</v>
      </c>
      <c r="E48" s="644"/>
      <c r="F48" s="645"/>
      <c r="G48" s="646">
        <f>G31+G39+G46+G47</f>
        <v>1011684</v>
      </c>
      <c r="H48" s="644"/>
      <c r="I48" s="645"/>
      <c r="J48" s="646">
        <f>J31+J39+J46+J47</f>
        <v>18891334</v>
      </c>
      <c r="K48" s="646">
        <f>K31+K39+K46+K47</f>
        <v>1011684</v>
      </c>
    </row>
    <row r="49" spans="1:11" ht="12.75" customHeight="1">
      <c r="A49" s="638" t="s">
        <v>489</v>
      </c>
      <c r="B49" s="503"/>
      <c r="C49" s="501"/>
      <c r="D49" s="502">
        <v>373096</v>
      </c>
      <c r="E49" s="503"/>
      <c r="F49" s="501"/>
      <c r="G49" s="502">
        <v>-2</v>
      </c>
      <c r="H49" s="503"/>
      <c r="I49" s="501"/>
      <c r="J49" s="502">
        <v>373094</v>
      </c>
      <c r="K49" s="502">
        <f>SUM(J49-D49)</f>
        <v>-2</v>
      </c>
    </row>
    <row r="50" spans="1:11" ht="33" customHeight="1">
      <c r="A50" s="642" t="s">
        <v>546</v>
      </c>
      <c r="B50" s="286"/>
      <c r="C50" s="284"/>
      <c r="D50" s="285">
        <v>0</v>
      </c>
      <c r="E50" s="286"/>
      <c r="F50" s="284"/>
      <c r="G50" s="285">
        <v>1132345</v>
      </c>
      <c r="H50" s="286"/>
      <c r="I50" s="284"/>
      <c r="J50" s="285">
        <v>1132345</v>
      </c>
      <c r="K50" s="502">
        <f>SUM(J50-D50)</f>
        <v>1132345</v>
      </c>
    </row>
    <row r="51" spans="1:11" ht="33" customHeight="1">
      <c r="A51" s="642" t="s">
        <v>571</v>
      </c>
      <c r="B51" s="286"/>
      <c r="C51" s="284"/>
      <c r="D51" s="285">
        <v>0</v>
      </c>
      <c r="E51" s="286"/>
      <c r="F51" s="284"/>
      <c r="G51" s="285">
        <v>462280</v>
      </c>
      <c r="H51" s="286"/>
      <c r="I51" s="284"/>
      <c r="J51" s="285">
        <v>462280</v>
      </c>
      <c r="K51" s="502">
        <f>SUM(J51-D51)</f>
        <v>462280</v>
      </c>
    </row>
    <row r="52" spans="1:11" ht="33" customHeight="1">
      <c r="A52" s="642" t="s">
        <v>572</v>
      </c>
      <c r="B52" s="286"/>
      <c r="C52" s="284"/>
      <c r="D52" s="285">
        <v>0</v>
      </c>
      <c r="E52" s="286"/>
      <c r="F52" s="284"/>
      <c r="G52" s="285">
        <v>333333</v>
      </c>
      <c r="H52" s="286"/>
      <c r="I52" s="284"/>
      <c r="J52" s="285">
        <v>333333</v>
      </c>
      <c r="K52" s="502">
        <f>SUM(J52-D52)</f>
        <v>333333</v>
      </c>
    </row>
    <row r="53" spans="1:11" ht="17.25" customHeight="1" thickBot="1">
      <c r="A53" s="639" t="s">
        <v>490</v>
      </c>
      <c r="B53" s="286"/>
      <c r="C53" s="284"/>
      <c r="D53" s="285">
        <v>135148</v>
      </c>
      <c r="E53" s="286"/>
      <c r="F53" s="284"/>
      <c r="G53" s="285">
        <v>-38524</v>
      </c>
      <c r="H53" s="286"/>
      <c r="I53" s="284"/>
      <c r="J53" s="285">
        <v>96624</v>
      </c>
      <c r="K53" s="502">
        <f>SUM(J53-D53)</f>
        <v>-38524</v>
      </c>
    </row>
    <row r="54" spans="1:11" ht="19.5" thickBot="1">
      <c r="A54" s="640" t="s">
        <v>491</v>
      </c>
      <c r="B54" s="504">
        <v>0</v>
      </c>
      <c r="C54" s="287">
        <v>0</v>
      </c>
      <c r="D54" s="287">
        <f>SUM(D48:D53)</f>
        <v>18387894</v>
      </c>
      <c r="E54" s="287">
        <v>0</v>
      </c>
      <c r="F54" s="287">
        <v>0</v>
      </c>
      <c r="G54" s="287">
        <f>SUM(G48:G53)</f>
        <v>2901116</v>
      </c>
      <c r="H54" s="287">
        <v>0</v>
      </c>
      <c r="I54" s="287">
        <v>0</v>
      </c>
      <c r="J54" s="287">
        <f>SUM(J48:J53)</f>
        <v>21289010</v>
      </c>
      <c r="K54" s="287">
        <f>SUM(K48:K53)</f>
        <v>2901116</v>
      </c>
    </row>
  </sheetData>
  <sheetProtection/>
  <mergeCells count="6">
    <mergeCell ref="A1:K1"/>
    <mergeCell ref="A4:A5"/>
    <mergeCell ref="B4:D4"/>
    <mergeCell ref="E4:G4"/>
    <mergeCell ref="H4:J4"/>
    <mergeCell ref="K3:L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D1">
      <selection activeCell="K3" sqref="K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9.75" customHeight="1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12"/>
    </row>
    <row r="2" spans="2:12" ht="19.5" customHeight="1">
      <c r="B2" s="10"/>
      <c r="C2" s="11"/>
      <c r="D2" s="780" t="s">
        <v>581</v>
      </c>
      <c r="E2" s="11"/>
      <c r="F2" s="11"/>
      <c r="G2" s="11"/>
      <c r="H2" s="208"/>
      <c r="I2" s="208"/>
      <c r="J2" s="208"/>
      <c r="K2" s="208"/>
      <c r="L2" s="712"/>
    </row>
    <row r="3" spans="4:12" ht="16.5" thickBot="1">
      <c r="D3" s="780" t="s">
        <v>582</v>
      </c>
      <c r="H3" s="505"/>
      <c r="I3" s="505"/>
      <c r="J3" s="505"/>
      <c r="K3" s="505" t="s">
        <v>465</v>
      </c>
      <c r="L3" s="712"/>
    </row>
    <row r="4" spans="1:12" ht="18" customHeight="1" thickBot="1">
      <c r="A4" s="710" t="s">
        <v>195</v>
      </c>
      <c r="B4" s="13" t="s">
        <v>104</v>
      </c>
      <c r="C4" s="14"/>
      <c r="D4" s="527"/>
      <c r="E4" s="527"/>
      <c r="F4" s="527"/>
      <c r="G4" s="13" t="s">
        <v>105</v>
      </c>
      <c r="H4" s="537"/>
      <c r="I4" s="537"/>
      <c r="J4" s="14"/>
      <c r="K4" s="15"/>
      <c r="L4" s="712"/>
    </row>
    <row r="5" spans="1:12" s="16" customFormat="1" ht="35.25" customHeight="1" thickBot="1">
      <c r="A5" s="711"/>
      <c r="B5" s="539" t="s">
        <v>196</v>
      </c>
      <c r="C5" s="290" t="s">
        <v>547</v>
      </c>
      <c r="D5" s="540" t="s">
        <v>542</v>
      </c>
      <c r="E5" s="290" t="s">
        <v>551</v>
      </c>
      <c r="F5" s="540" t="s">
        <v>552</v>
      </c>
      <c r="G5" s="539" t="s">
        <v>196</v>
      </c>
      <c r="H5" s="540" t="s">
        <v>547</v>
      </c>
      <c r="I5" s="290" t="s">
        <v>542</v>
      </c>
      <c r="J5" s="290" t="s">
        <v>551</v>
      </c>
      <c r="K5" s="290" t="s">
        <v>552</v>
      </c>
      <c r="L5" s="712"/>
    </row>
    <row r="6" spans="1:12" s="18" customFormat="1" ht="12" customHeight="1" thickBot="1">
      <c r="A6" s="17" t="s">
        <v>99</v>
      </c>
      <c r="B6" s="17" t="s">
        <v>100</v>
      </c>
      <c r="C6" s="17" t="s">
        <v>101</v>
      </c>
      <c r="D6" s="528" t="s">
        <v>102</v>
      </c>
      <c r="E6" s="17" t="s">
        <v>103</v>
      </c>
      <c r="F6" s="528" t="s">
        <v>413</v>
      </c>
      <c r="G6" s="17" t="s">
        <v>430</v>
      </c>
      <c r="H6" s="528" t="s">
        <v>538</v>
      </c>
      <c r="I6" s="17" t="s">
        <v>537</v>
      </c>
      <c r="J6" s="556" t="s">
        <v>543</v>
      </c>
      <c r="K6" s="17" t="s">
        <v>544</v>
      </c>
      <c r="L6" s="712"/>
    </row>
    <row r="7" spans="1:12" ht="12.75" customHeight="1">
      <c r="A7" s="508" t="s">
        <v>106</v>
      </c>
      <c r="B7" s="291" t="s">
        <v>197</v>
      </c>
      <c r="C7" s="541">
        <v>18387894</v>
      </c>
      <c r="D7" s="529">
        <v>19520239</v>
      </c>
      <c r="E7" s="541">
        <v>1768771</v>
      </c>
      <c r="F7" s="529">
        <v>21289010</v>
      </c>
      <c r="G7" s="291" t="s">
        <v>56</v>
      </c>
      <c r="H7" s="529">
        <v>6981000</v>
      </c>
      <c r="I7" s="541">
        <v>7870152</v>
      </c>
      <c r="J7" s="555">
        <v>-387709</v>
      </c>
      <c r="K7" s="541">
        <v>7482443</v>
      </c>
      <c r="L7" s="712"/>
    </row>
    <row r="8" spans="1:12" ht="12.75" customHeight="1">
      <c r="A8" s="20" t="s">
        <v>107</v>
      </c>
      <c r="B8" s="292" t="s">
        <v>198</v>
      </c>
      <c r="C8" s="542">
        <v>1135322</v>
      </c>
      <c r="D8" s="288">
        <v>1091322</v>
      </c>
      <c r="E8" s="542">
        <v>-302055</v>
      </c>
      <c r="F8" s="288">
        <v>789267</v>
      </c>
      <c r="G8" s="292" t="s">
        <v>199</v>
      </c>
      <c r="H8" s="288">
        <v>1463000</v>
      </c>
      <c r="I8" s="542">
        <v>1662193</v>
      </c>
      <c r="J8" s="553">
        <v>169572</v>
      </c>
      <c r="K8" s="542">
        <v>1831765</v>
      </c>
      <c r="L8" s="712"/>
    </row>
    <row r="9" spans="1:12" ht="12.75" customHeight="1">
      <c r="A9" s="20" t="s">
        <v>108</v>
      </c>
      <c r="B9" s="292" t="s">
        <v>200</v>
      </c>
      <c r="C9" s="542"/>
      <c r="D9" s="288"/>
      <c r="E9" s="542"/>
      <c r="F9" s="288"/>
      <c r="G9" s="292" t="s">
        <v>201</v>
      </c>
      <c r="H9" s="288">
        <v>11120000</v>
      </c>
      <c r="I9" s="542">
        <v>10507202</v>
      </c>
      <c r="J9" s="553">
        <v>-2832856</v>
      </c>
      <c r="K9" s="542">
        <v>7674346</v>
      </c>
      <c r="L9" s="712"/>
    </row>
    <row r="10" spans="1:12" ht="12.75" customHeight="1">
      <c r="A10" s="20" t="s">
        <v>109</v>
      </c>
      <c r="B10" s="292" t="s">
        <v>17</v>
      </c>
      <c r="C10" s="542">
        <v>1698000</v>
      </c>
      <c r="D10" s="288">
        <v>1698000</v>
      </c>
      <c r="E10" s="542">
        <v>959572</v>
      </c>
      <c r="F10" s="288">
        <v>2657572</v>
      </c>
      <c r="G10" s="292" t="s">
        <v>87</v>
      </c>
      <c r="H10" s="288">
        <v>1195000</v>
      </c>
      <c r="I10" s="542">
        <v>1195000</v>
      </c>
      <c r="J10" s="553">
        <v>561179</v>
      </c>
      <c r="K10" s="542">
        <v>1756179</v>
      </c>
      <c r="L10" s="712"/>
    </row>
    <row r="11" spans="1:12" ht="12.75" customHeight="1">
      <c r="A11" s="20" t="s">
        <v>110</v>
      </c>
      <c r="B11" s="293" t="s">
        <v>30</v>
      </c>
      <c r="C11" s="542">
        <v>660580</v>
      </c>
      <c r="D11" s="288">
        <v>660580</v>
      </c>
      <c r="E11" s="542">
        <v>-72325</v>
      </c>
      <c r="F11" s="288">
        <v>588255</v>
      </c>
      <c r="G11" s="292" t="s">
        <v>118</v>
      </c>
      <c r="H11" s="288">
        <v>650000</v>
      </c>
      <c r="I11" s="542">
        <v>1270798</v>
      </c>
      <c r="J11" s="553">
        <v>-92305</v>
      </c>
      <c r="K11" s="542">
        <v>1178493</v>
      </c>
      <c r="L11" s="712"/>
    </row>
    <row r="12" spans="1:12" ht="12.75" customHeight="1">
      <c r="A12" s="20" t="s">
        <v>111</v>
      </c>
      <c r="B12" s="292" t="s">
        <v>46</v>
      </c>
      <c r="C12" s="542"/>
      <c r="D12" s="288"/>
      <c r="E12" s="542"/>
      <c r="F12" s="288"/>
      <c r="G12" s="292" t="s">
        <v>202</v>
      </c>
      <c r="H12" s="288">
        <v>0</v>
      </c>
      <c r="I12" s="542"/>
      <c r="J12" s="553"/>
      <c r="K12" s="542"/>
      <c r="L12" s="712"/>
    </row>
    <row r="13" spans="1:12" ht="12.75" customHeight="1">
      <c r="A13" s="20" t="s">
        <v>112</v>
      </c>
      <c r="B13" s="292" t="s">
        <v>203</v>
      </c>
      <c r="C13" s="542"/>
      <c r="D13" s="288"/>
      <c r="E13" s="542"/>
      <c r="F13" s="288"/>
      <c r="G13" s="294"/>
      <c r="H13" s="288"/>
      <c r="I13" s="542"/>
      <c r="J13" s="553"/>
      <c r="K13" s="542"/>
      <c r="L13" s="712"/>
    </row>
    <row r="14" spans="1:12" ht="12.75" customHeight="1" thickBot="1">
      <c r="A14" s="511" t="s">
        <v>113</v>
      </c>
      <c r="B14" s="367"/>
      <c r="C14" s="543"/>
      <c r="D14" s="530"/>
      <c r="E14" s="543"/>
      <c r="F14" s="530"/>
      <c r="G14" s="367"/>
      <c r="H14" s="530"/>
      <c r="I14" s="543"/>
      <c r="J14" s="557"/>
      <c r="K14" s="543"/>
      <c r="L14" s="712"/>
    </row>
    <row r="15" spans="1:12" ht="15.75" customHeight="1" thickBot="1">
      <c r="A15" s="21" t="s">
        <v>114</v>
      </c>
      <c r="B15" s="295" t="s">
        <v>208</v>
      </c>
      <c r="C15" s="544">
        <f>SUM(C7:C14)</f>
        <v>21881796</v>
      </c>
      <c r="D15" s="531">
        <f>SUM(D7:D14)</f>
        <v>22970141</v>
      </c>
      <c r="E15" s="544">
        <f>SUM(E7:E14)</f>
        <v>2353963</v>
      </c>
      <c r="F15" s="531">
        <f>SUM(F7:F14)</f>
        <v>25324104</v>
      </c>
      <c r="G15" s="295" t="s">
        <v>209</v>
      </c>
      <c r="H15" s="531">
        <f>SUM(H7:H14)</f>
        <v>21409000</v>
      </c>
      <c r="I15" s="544">
        <f>SUM(I7:I14)</f>
        <v>22505345</v>
      </c>
      <c r="J15" s="544">
        <f>SUM(J7:J14)</f>
        <v>-2582119</v>
      </c>
      <c r="K15" s="544">
        <f>SUM(K7:K14)</f>
        <v>19923226</v>
      </c>
      <c r="L15" s="712"/>
    </row>
    <row r="16" spans="1:12" ht="12.75" customHeight="1">
      <c r="A16" s="19" t="s">
        <v>204</v>
      </c>
      <c r="B16" s="296" t="s">
        <v>211</v>
      </c>
      <c r="C16" s="545">
        <f>+C17+C18+C19+C20</f>
        <v>4688141</v>
      </c>
      <c r="D16" s="532">
        <f>+D17+D18+D19+D20</f>
        <v>4688141</v>
      </c>
      <c r="E16" s="563">
        <f>+E17+E18+E19+E20</f>
        <v>714924</v>
      </c>
      <c r="F16" s="532">
        <f>+F17+F18+F19+F20</f>
        <v>5403065</v>
      </c>
      <c r="G16" s="311" t="s">
        <v>212</v>
      </c>
      <c r="H16" s="534"/>
      <c r="I16" s="559"/>
      <c r="J16" s="558"/>
      <c r="K16" s="559"/>
      <c r="L16" s="712"/>
    </row>
    <row r="17" spans="1:12" ht="12.75" customHeight="1">
      <c r="A17" s="20" t="s">
        <v>205</v>
      </c>
      <c r="B17" s="297" t="s">
        <v>214</v>
      </c>
      <c r="C17" s="546">
        <v>4688141</v>
      </c>
      <c r="D17" s="533">
        <v>4688141</v>
      </c>
      <c r="E17" s="546"/>
      <c r="F17" s="533">
        <v>4688141</v>
      </c>
      <c r="G17" s="297" t="s">
        <v>215</v>
      </c>
      <c r="H17" s="533"/>
      <c r="I17" s="546"/>
      <c r="J17" s="554"/>
      <c r="K17" s="546"/>
      <c r="L17" s="712"/>
    </row>
    <row r="18" spans="1:12" ht="12.75" customHeight="1">
      <c r="A18" s="20" t="s">
        <v>206</v>
      </c>
      <c r="B18" s="297" t="s">
        <v>217</v>
      </c>
      <c r="C18" s="546"/>
      <c r="D18" s="533"/>
      <c r="E18" s="546"/>
      <c r="F18" s="533"/>
      <c r="G18" s="297" t="s">
        <v>218</v>
      </c>
      <c r="H18" s="533"/>
      <c r="I18" s="546"/>
      <c r="J18" s="554"/>
      <c r="K18" s="546"/>
      <c r="L18" s="712"/>
    </row>
    <row r="19" spans="1:12" ht="12.75" customHeight="1">
      <c r="A19" s="20" t="s">
        <v>207</v>
      </c>
      <c r="B19" s="297" t="s">
        <v>220</v>
      </c>
      <c r="C19" s="546"/>
      <c r="D19" s="533"/>
      <c r="E19" s="546"/>
      <c r="F19" s="533"/>
      <c r="G19" s="297" t="s">
        <v>221</v>
      </c>
      <c r="H19" s="533"/>
      <c r="I19" s="546"/>
      <c r="J19" s="554"/>
      <c r="K19" s="546"/>
      <c r="L19" s="712"/>
    </row>
    <row r="20" spans="1:12" ht="12.75" customHeight="1">
      <c r="A20" s="20" t="s">
        <v>210</v>
      </c>
      <c r="B20" s="297" t="s">
        <v>223</v>
      </c>
      <c r="C20" s="546"/>
      <c r="D20" s="534"/>
      <c r="E20" s="547">
        <v>714924</v>
      </c>
      <c r="F20" s="534">
        <v>714924</v>
      </c>
      <c r="G20" s="296" t="s">
        <v>224</v>
      </c>
      <c r="H20" s="533"/>
      <c r="I20" s="546"/>
      <c r="J20" s="554"/>
      <c r="K20" s="546"/>
      <c r="L20" s="712"/>
    </row>
    <row r="21" spans="1:12" ht="12.75" customHeight="1">
      <c r="A21" s="20" t="s">
        <v>213</v>
      </c>
      <c r="B21" s="297" t="s">
        <v>226</v>
      </c>
      <c r="C21" s="548">
        <f>+C22+C23</f>
        <v>0</v>
      </c>
      <c r="D21" s="535"/>
      <c r="E21" s="548"/>
      <c r="F21" s="535"/>
      <c r="G21" s="297" t="s">
        <v>227</v>
      </c>
      <c r="H21" s="533"/>
      <c r="I21" s="546"/>
      <c r="J21" s="554"/>
      <c r="K21" s="546"/>
      <c r="L21" s="712"/>
    </row>
    <row r="22" spans="1:12" ht="12.75" customHeight="1">
      <c r="A22" s="20" t="s">
        <v>216</v>
      </c>
      <c r="B22" s="296" t="s">
        <v>229</v>
      </c>
      <c r="C22" s="547"/>
      <c r="D22" s="534"/>
      <c r="E22" s="547"/>
      <c r="F22" s="534"/>
      <c r="G22" s="291" t="s">
        <v>230</v>
      </c>
      <c r="H22" s="534"/>
      <c r="I22" s="546"/>
      <c r="J22" s="554"/>
      <c r="K22" s="546"/>
      <c r="L22" s="712"/>
    </row>
    <row r="23" spans="1:12" ht="12.75" customHeight="1">
      <c r="A23" s="20" t="s">
        <v>219</v>
      </c>
      <c r="B23" s="297" t="s">
        <v>232</v>
      </c>
      <c r="C23" s="546"/>
      <c r="D23" s="533"/>
      <c r="E23" s="546"/>
      <c r="F23" s="533"/>
      <c r="G23" s="292" t="s">
        <v>233</v>
      </c>
      <c r="H23" s="533"/>
      <c r="I23" s="546"/>
      <c r="J23" s="554"/>
      <c r="K23" s="546"/>
      <c r="L23" s="712"/>
    </row>
    <row r="24" spans="1:12" ht="12.75" customHeight="1">
      <c r="A24" s="20" t="s">
        <v>222</v>
      </c>
      <c r="B24" s="297" t="s">
        <v>235</v>
      </c>
      <c r="C24" s="546"/>
      <c r="D24" s="289"/>
      <c r="E24" s="546"/>
      <c r="F24" s="289"/>
      <c r="G24" s="292" t="s">
        <v>236</v>
      </c>
      <c r="H24" s="533"/>
      <c r="I24" s="546"/>
      <c r="J24" s="554"/>
      <c r="K24" s="546"/>
      <c r="L24" s="712"/>
    </row>
    <row r="25" spans="1:12" ht="12.75" customHeight="1">
      <c r="A25" s="20" t="s">
        <v>225</v>
      </c>
      <c r="B25" s="297" t="s">
        <v>238</v>
      </c>
      <c r="C25" s="546"/>
      <c r="D25" s="289"/>
      <c r="E25" s="546"/>
      <c r="F25" s="289"/>
      <c r="G25" s="292" t="s">
        <v>303</v>
      </c>
      <c r="H25" s="533">
        <v>715186</v>
      </c>
      <c r="I25" s="546">
        <v>715186</v>
      </c>
      <c r="J25" s="554">
        <v>12026</v>
      </c>
      <c r="K25" s="546">
        <v>727212</v>
      </c>
      <c r="L25" s="712"/>
    </row>
    <row r="26" spans="1:12" ht="12.75" customHeight="1">
      <c r="A26" s="20" t="s">
        <v>228</v>
      </c>
      <c r="B26" s="297" t="s">
        <v>238</v>
      </c>
      <c r="C26" s="546"/>
      <c r="D26" s="536"/>
      <c r="E26" s="549"/>
      <c r="F26" s="536"/>
      <c r="G26" s="367" t="s">
        <v>182</v>
      </c>
      <c r="H26" s="561"/>
      <c r="I26" s="546"/>
      <c r="J26" s="554"/>
      <c r="K26" s="546"/>
      <c r="L26" s="712"/>
    </row>
    <row r="27" spans="1:12" ht="23.25" customHeight="1" thickBot="1">
      <c r="A27" s="512" t="s">
        <v>231</v>
      </c>
      <c r="B27" s="513" t="s">
        <v>240</v>
      </c>
      <c r="C27" s="560">
        <f>+C16+C21+C24+C26</f>
        <v>4688141</v>
      </c>
      <c r="D27" s="564">
        <f>+D16+D21+D24+D26</f>
        <v>4688141</v>
      </c>
      <c r="E27" s="560">
        <f>+E16+E21+E24+E26</f>
        <v>714924</v>
      </c>
      <c r="F27" s="560">
        <f>+F16+F21+F24+F26</f>
        <v>5403065</v>
      </c>
      <c r="G27" s="562" t="s">
        <v>241</v>
      </c>
      <c r="H27" s="552">
        <f>SUM(H16:H26)</f>
        <v>715186</v>
      </c>
      <c r="I27" s="552">
        <f>SUM(I16:I26)</f>
        <v>715186</v>
      </c>
      <c r="J27" s="552">
        <f>SUM(J16:J26)</f>
        <v>12026</v>
      </c>
      <c r="K27" s="552">
        <f>SUM(K16:K26)</f>
        <v>727212</v>
      </c>
      <c r="L27" s="712"/>
    </row>
    <row r="28" spans="1:12" ht="13.5" thickBot="1">
      <c r="A28" s="21" t="s">
        <v>234</v>
      </c>
      <c r="B28" s="21" t="s">
        <v>243</v>
      </c>
      <c r="C28" s="550">
        <f>+C15+C27</f>
        <v>26569937</v>
      </c>
      <c r="D28" s="22">
        <f>+D15+D27</f>
        <v>27658282</v>
      </c>
      <c r="E28" s="550">
        <f>+E15+E27</f>
        <v>3068887</v>
      </c>
      <c r="F28" s="550">
        <f>+F15+F27</f>
        <v>30727169</v>
      </c>
      <c r="G28" s="21" t="s">
        <v>244</v>
      </c>
      <c r="H28" s="538">
        <f>+H15+H27</f>
        <v>22124186</v>
      </c>
      <c r="I28" s="550">
        <f>+I15+I27</f>
        <v>23220531</v>
      </c>
      <c r="J28" s="550">
        <f>+J15+J27</f>
        <v>-2570093</v>
      </c>
      <c r="K28" s="550">
        <f>+K15+K27</f>
        <v>20650438</v>
      </c>
      <c r="L28" s="712"/>
    </row>
    <row r="29" spans="1:12" ht="13.5" thickBot="1">
      <c r="A29" s="510" t="s">
        <v>237</v>
      </c>
      <c r="B29" s="510" t="s">
        <v>246</v>
      </c>
      <c r="C29" s="551" t="str">
        <f>IF(C15-H15&lt;0,H15-C15,"-")</f>
        <v>-</v>
      </c>
      <c r="D29" s="551" t="str">
        <f>IF(D15-I15&lt;0,I15-D15,"-")</f>
        <v>-</v>
      </c>
      <c r="E29" s="551" t="str">
        <f>IF(E15-J15&lt;0,J15-E15,"-")</f>
        <v>-</v>
      </c>
      <c r="F29" s="551" t="str">
        <f>IF(F15-K15&lt;0,K15-F15,"-")</f>
        <v>-</v>
      </c>
      <c r="G29" s="510" t="s">
        <v>247</v>
      </c>
      <c r="H29" s="550">
        <f>IF(C15-H15&gt;0,C15-H15,"-")</f>
        <v>472796</v>
      </c>
      <c r="I29" s="550">
        <f>IF(D15-I15&gt;0,D15-I15,"-")</f>
        <v>464796</v>
      </c>
      <c r="J29" s="550">
        <f>IF(E15-J15&gt;0,E15-J15,"-")</f>
        <v>4936082</v>
      </c>
      <c r="K29" s="550">
        <f>IF(F15-K15&gt;0,F15-K15,"-")</f>
        <v>5400878</v>
      </c>
      <c r="L29" s="712"/>
    </row>
    <row r="30" spans="1:12" ht="13.5" thickBot="1">
      <c r="A30" s="510" t="s">
        <v>239</v>
      </c>
      <c r="B30" s="21" t="s">
        <v>249</v>
      </c>
      <c r="C30" s="551" t="str">
        <f>IF(C28-H28&lt;0,H28-C28,"-")</f>
        <v>-</v>
      </c>
      <c r="D30" s="551" t="str">
        <f>IF(D28-I28&lt;0,I28-D28,"-")</f>
        <v>-</v>
      </c>
      <c r="E30" s="551" t="str">
        <f>IF(E28-J28&lt;0,J28-E28,"-")</f>
        <v>-</v>
      </c>
      <c r="F30" s="551" t="str">
        <f>IF(F28-K28&lt;0,K28-F28,"-")</f>
        <v>-</v>
      </c>
      <c r="G30" s="21" t="s">
        <v>250</v>
      </c>
      <c r="H30" s="550">
        <f>IF(C28-H28&gt;0,C28-H28,"-")</f>
        <v>4445751</v>
      </c>
      <c r="I30" s="550">
        <f>IF(D28-I28&gt;0,D28-I28,"-")</f>
        <v>4437751</v>
      </c>
      <c r="J30" s="550">
        <f>IF(E28-J28&gt;0,E28-J28,"-")</f>
        <v>5638980</v>
      </c>
      <c r="K30" s="550">
        <f>IF(F28-K28&gt;0,F28-K28,"-")</f>
        <v>10076731</v>
      </c>
      <c r="L30" s="712"/>
    </row>
    <row r="31" spans="2:7" ht="18.75">
      <c r="B31" s="713"/>
      <c r="C31" s="713"/>
      <c r="D31" s="713"/>
      <c r="E31" s="713"/>
      <c r="F31" s="713"/>
      <c r="G31" s="713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0"/>
  <sheetViews>
    <sheetView zoomScale="110" zoomScaleNormal="110" zoomScaleSheetLayoutView="115" zoomScalePageLayoutView="0" workbookViewId="0" topLeftCell="C1">
      <selection activeCell="C2" sqref="C2:C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6384" width="8.00390625" style="9" customWidth="1"/>
  </cols>
  <sheetData>
    <row r="1" spans="2:11" ht="31.5">
      <c r="B1" s="10" t="s">
        <v>251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9.5" customHeight="1">
      <c r="B2" s="10"/>
      <c r="C2" s="780" t="s">
        <v>583</v>
      </c>
      <c r="D2" s="11"/>
      <c r="E2" s="11"/>
      <c r="F2" s="11"/>
      <c r="G2" s="11"/>
      <c r="H2" s="208"/>
      <c r="I2" s="208"/>
      <c r="J2" s="208"/>
      <c r="K2" s="208"/>
    </row>
    <row r="3" spans="3:11" ht="16.5" thickBot="1">
      <c r="C3" s="780" t="s">
        <v>584</v>
      </c>
      <c r="H3" s="153"/>
      <c r="I3" s="153"/>
      <c r="J3" s="153"/>
      <c r="K3" s="153" t="s">
        <v>465</v>
      </c>
    </row>
    <row r="4" spans="1:11" ht="13.5" thickBot="1">
      <c r="A4" s="714" t="s">
        <v>195</v>
      </c>
      <c r="B4" s="13" t="s">
        <v>104</v>
      </c>
      <c r="C4" s="14"/>
      <c r="D4" s="527"/>
      <c r="E4" s="527"/>
      <c r="F4" s="527"/>
      <c r="G4" s="13" t="s">
        <v>105</v>
      </c>
      <c r="H4" s="15"/>
      <c r="I4" s="15"/>
      <c r="J4" s="15"/>
      <c r="K4" s="15"/>
    </row>
    <row r="5" spans="1:11" s="16" customFormat="1" ht="36.75" thickBot="1">
      <c r="A5" s="715"/>
      <c r="B5" s="290" t="s">
        <v>196</v>
      </c>
      <c r="C5" s="290" t="str">
        <f>+'4,a. Műk. mérleg'!C5</f>
        <v>Eredeti előirányzat             2017.</v>
      </c>
      <c r="D5" s="611" t="s">
        <v>542</v>
      </c>
      <c r="E5" s="290" t="s">
        <v>551</v>
      </c>
      <c r="F5" s="611" t="s">
        <v>552</v>
      </c>
      <c r="G5" s="290" t="s">
        <v>196</v>
      </c>
      <c r="H5" s="298" t="str">
        <f>+'4,a. Műk. mérleg'!C5</f>
        <v>Eredeti előirányzat             2017.</v>
      </c>
      <c r="I5" s="298" t="s">
        <v>542</v>
      </c>
      <c r="J5" s="290" t="s">
        <v>551</v>
      </c>
      <c r="K5" s="298" t="s">
        <v>552</v>
      </c>
    </row>
    <row r="6" spans="1:11" s="16" customFormat="1" ht="13.5" thickBot="1">
      <c r="A6" s="17" t="s">
        <v>99</v>
      </c>
      <c r="B6" s="17" t="s">
        <v>100</v>
      </c>
      <c r="C6" s="17" t="s">
        <v>101</v>
      </c>
      <c r="D6" s="17" t="s">
        <v>102</v>
      </c>
      <c r="E6" s="17" t="s">
        <v>103</v>
      </c>
      <c r="F6" s="528" t="s">
        <v>413</v>
      </c>
      <c r="G6" s="17" t="s">
        <v>430</v>
      </c>
      <c r="H6" s="299" t="s">
        <v>538</v>
      </c>
      <c r="I6" s="299" t="s">
        <v>537</v>
      </c>
      <c r="J6" s="17" t="s">
        <v>543</v>
      </c>
      <c r="K6" s="299" t="s">
        <v>544</v>
      </c>
    </row>
    <row r="7" spans="1:11" ht="12.75" customHeight="1">
      <c r="A7" s="508" t="s">
        <v>106</v>
      </c>
      <c r="B7" s="291" t="s">
        <v>252</v>
      </c>
      <c r="C7" s="541"/>
      <c r="D7" s="541">
        <v>13215505</v>
      </c>
      <c r="E7" s="541">
        <v>750000</v>
      </c>
      <c r="F7" s="529">
        <v>13965505</v>
      </c>
      <c r="G7" s="291" t="s">
        <v>90</v>
      </c>
      <c r="H7" s="300">
        <v>2540000</v>
      </c>
      <c r="I7" s="300">
        <v>2032000</v>
      </c>
      <c r="J7" s="541">
        <v>1410523</v>
      </c>
      <c r="K7" s="300">
        <v>3442523</v>
      </c>
    </row>
    <row r="8" spans="1:11" ht="12.75">
      <c r="A8" s="19" t="s">
        <v>107</v>
      </c>
      <c r="B8" s="292" t="s">
        <v>253</v>
      </c>
      <c r="C8" s="542"/>
      <c r="D8" s="542"/>
      <c r="E8" s="542"/>
      <c r="F8" s="288"/>
      <c r="G8" s="292" t="s">
        <v>254</v>
      </c>
      <c r="H8" s="301"/>
      <c r="I8" s="301"/>
      <c r="J8" s="542">
        <v>0</v>
      </c>
      <c r="K8" s="301"/>
    </row>
    <row r="9" spans="1:11" ht="12.75" customHeight="1">
      <c r="A9" s="19" t="s">
        <v>108</v>
      </c>
      <c r="B9" s="292" t="s">
        <v>44</v>
      </c>
      <c r="C9" s="542">
        <v>0</v>
      </c>
      <c r="D9" s="542"/>
      <c r="E9" s="542"/>
      <c r="F9" s="288"/>
      <c r="G9" s="292" t="s">
        <v>92</v>
      </c>
      <c r="H9" s="301">
        <v>1905751</v>
      </c>
      <c r="I9" s="301">
        <v>15621256</v>
      </c>
      <c r="J9" s="542">
        <v>4978457</v>
      </c>
      <c r="K9" s="301">
        <v>20599713</v>
      </c>
    </row>
    <row r="10" spans="1:11" ht="12.75" customHeight="1">
      <c r="A10" s="19" t="s">
        <v>109</v>
      </c>
      <c r="B10" s="292" t="s">
        <v>255</v>
      </c>
      <c r="C10" s="542">
        <v>0</v>
      </c>
      <c r="D10" s="542"/>
      <c r="E10" s="542"/>
      <c r="F10" s="288"/>
      <c r="G10" s="292" t="s">
        <v>256</v>
      </c>
      <c r="H10" s="301"/>
      <c r="I10" s="301"/>
      <c r="J10" s="542"/>
      <c r="K10" s="301"/>
    </row>
    <row r="11" spans="1:11" ht="12.75" customHeight="1">
      <c r="A11" s="19" t="s">
        <v>110</v>
      </c>
      <c r="B11" s="292" t="s">
        <v>257</v>
      </c>
      <c r="C11" s="542"/>
      <c r="D11" s="542"/>
      <c r="E11" s="542"/>
      <c r="F11" s="288"/>
      <c r="G11" s="292" t="s">
        <v>258</v>
      </c>
      <c r="H11" s="301"/>
      <c r="I11" s="301"/>
      <c r="J11" s="542"/>
      <c r="K11" s="301"/>
    </row>
    <row r="12" spans="1:11" ht="12.75" customHeight="1">
      <c r="A12" s="19" t="s">
        <v>111</v>
      </c>
      <c r="B12" s="292" t="s">
        <v>259</v>
      </c>
      <c r="C12" s="542"/>
      <c r="D12" s="615"/>
      <c r="E12" s="615"/>
      <c r="F12" s="612"/>
      <c r="G12" s="293" t="s">
        <v>202</v>
      </c>
      <c r="H12" s="308"/>
      <c r="I12" s="308"/>
      <c r="J12" s="615"/>
      <c r="K12" s="308"/>
    </row>
    <row r="13" spans="1:11" ht="13.5" thickBot="1">
      <c r="A13" s="19" t="s">
        <v>112</v>
      </c>
      <c r="B13" s="294"/>
      <c r="C13" s="542"/>
      <c r="D13" s="542"/>
      <c r="E13" s="542"/>
      <c r="F13" s="288"/>
      <c r="G13" s="310"/>
      <c r="H13" s="301"/>
      <c r="I13" s="301"/>
      <c r="J13" s="542"/>
      <c r="K13" s="301"/>
    </row>
    <row r="14" spans="1:11" ht="15.75" customHeight="1" thickBot="1">
      <c r="A14" s="506" t="s">
        <v>113</v>
      </c>
      <c r="B14" s="295" t="s">
        <v>260</v>
      </c>
      <c r="C14" s="544">
        <f>+C7+C9+C10+C12+C13</f>
        <v>0</v>
      </c>
      <c r="D14" s="544">
        <f>+D7+D9+D10+D12+D13</f>
        <v>13215505</v>
      </c>
      <c r="E14" s="544">
        <f>+E7+E9+E10+E12+E13</f>
        <v>750000</v>
      </c>
      <c r="F14" s="544">
        <f>+F7+F9+F10+F12+F13</f>
        <v>13965505</v>
      </c>
      <c r="G14" s="295" t="s">
        <v>261</v>
      </c>
      <c r="H14" s="302">
        <f>+H7+H9+H11+H12+H13</f>
        <v>4445751</v>
      </c>
      <c r="I14" s="302">
        <f>+I7+I9+I11+I12+I13</f>
        <v>17653256</v>
      </c>
      <c r="J14" s="302">
        <f>+J7+J9+J11+J12+J13</f>
        <v>6388980</v>
      </c>
      <c r="K14" s="302">
        <f>+K7+K9+K11+K12+K13</f>
        <v>24042236</v>
      </c>
    </row>
    <row r="15" spans="1:11" ht="12.75" customHeight="1">
      <c r="A15" s="19" t="s">
        <v>114</v>
      </c>
      <c r="B15" s="303" t="s">
        <v>262</v>
      </c>
      <c r="C15" s="563">
        <f>+C16+C17+C18+C19+C20</f>
        <v>0</v>
      </c>
      <c r="D15" s="563"/>
      <c r="E15" s="563"/>
      <c r="F15" s="613"/>
      <c r="G15" s="297" t="s">
        <v>212</v>
      </c>
      <c r="H15" s="309"/>
      <c r="I15" s="309"/>
      <c r="J15" s="559"/>
      <c r="K15" s="309"/>
    </row>
    <row r="16" spans="1:11" ht="12.75" customHeight="1">
      <c r="A16" s="19" t="s">
        <v>204</v>
      </c>
      <c r="B16" s="304" t="s">
        <v>263</v>
      </c>
      <c r="C16" s="546"/>
      <c r="D16" s="546"/>
      <c r="E16" s="546"/>
      <c r="F16" s="533"/>
      <c r="G16" s="297" t="s">
        <v>264</v>
      </c>
      <c r="H16" s="289"/>
      <c r="I16" s="289"/>
      <c r="J16" s="546"/>
      <c r="K16" s="289"/>
    </row>
    <row r="17" spans="1:11" ht="12.75" customHeight="1">
      <c r="A17" s="19" t="s">
        <v>205</v>
      </c>
      <c r="B17" s="304" t="s">
        <v>265</v>
      </c>
      <c r="C17" s="546"/>
      <c r="D17" s="546"/>
      <c r="E17" s="546"/>
      <c r="F17" s="533"/>
      <c r="G17" s="297" t="s">
        <v>218</v>
      </c>
      <c r="H17" s="289"/>
      <c r="I17" s="289"/>
      <c r="J17" s="546"/>
      <c r="K17" s="289"/>
    </row>
    <row r="18" spans="1:11" ht="12.75" customHeight="1">
      <c r="A18" s="19" t="s">
        <v>206</v>
      </c>
      <c r="B18" s="304" t="s">
        <v>266</v>
      </c>
      <c r="C18" s="546"/>
      <c r="D18" s="546"/>
      <c r="E18" s="546"/>
      <c r="F18" s="533"/>
      <c r="G18" s="297" t="s">
        <v>221</v>
      </c>
      <c r="H18" s="289"/>
      <c r="I18" s="289"/>
      <c r="J18" s="546"/>
      <c r="K18" s="289"/>
    </row>
    <row r="19" spans="1:11" ht="12.75" customHeight="1">
      <c r="A19" s="19" t="s">
        <v>207</v>
      </c>
      <c r="B19" s="304" t="s">
        <v>267</v>
      </c>
      <c r="C19" s="546"/>
      <c r="D19" s="547"/>
      <c r="E19" s="547"/>
      <c r="F19" s="534"/>
      <c r="G19" s="296" t="s">
        <v>224</v>
      </c>
      <c r="H19" s="289"/>
      <c r="I19" s="289"/>
      <c r="J19" s="546"/>
      <c r="K19" s="289"/>
    </row>
    <row r="20" spans="1:11" ht="12.75" customHeight="1">
      <c r="A20" s="19" t="s">
        <v>210</v>
      </c>
      <c r="B20" s="304" t="s">
        <v>268</v>
      </c>
      <c r="C20" s="546"/>
      <c r="D20" s="546"/>
      <c r="E20" s="546"/>
      <c r="F20" s="533"/>
      <c r="G20" s="297" t="s">
        <v>269</v>
      </c>
      <c r="H20" s="289"/>
      <c r="I20" s="289"/>
      <c r="J20" s="546"/>
      <c r="K20" s="289"/>
    </row>
    <row r="21" spans="1:11" ht="12.75" customHeight="1">
      <c r="A21" s="19" t="s">
        <v>213</v>
      </c>
      <c r="B21" s="305" t="s">
        <v>270</v>
      </c>
      <c r="C21" s="548">
        <f>+C22+C23+C24+C25+C26</f>
        <v>0</v>
      </c>
      <c r="D21" s="563"/>
      <c r="E21" s="563"/>
      <c r="F21" s="613"/>
      <c r="G21" s="311" t="s">
        <v>271</v>
      </c>
      <c r="H21" s="289"/>
      <c r="I21" s="289"/>
      <c r="J21" s="546"/>
      <c r="K21" s="289"/>
    </row>
    <row r="22" spans="1:11" ht="12.75" customHeight="1">
      <c r="A22" s="19" t="s">
        <v>216</v>
      </c>
      <c r="B22" s="304" t="s">
        <v>272</v>
      </c>
      <c r="C22" s="546"/>
      <c r="D22" s="559"/>
      <c r="E22" s="559"/>
      <c r="F22" s="614"/>
      <c r="G22" s="311" t="s">
        <v>273</v>
      </c>
      <c r="H22" s="289"/>
      <c r="I22" s="289"/>
      <c r="J22" s="546"/>
      <c r="K22" s="289"/>
    </row>
    <row r="23" spans="1:11" ht="12.75" customHeight="1">
      <c r="A23" s="19" t="s">
        <v>219</v>
      </c>
      <c r="B23" s="304" t="s">
        <v>274</v>
      </c>
      <c r="C23" s="546"/>
      <c r="D23" s="559"/>
      <c r="E23" s="559"/>
      <c r="F23" s="614"/>
      <c r="G23" s="312"/>
      <c r="H23" s="289"/>
      <c r="I23" s="289"/>
      <c r="J23" s="546"/>
      <c r="K23" s="289"/>
    </row>
    <row r="24" spans="1:11" ht="12.75" customHeight="1">
      <c r="A24" s="19" t="s">
        <v>222</v>
      </c>
      <c r="B24" s="304" t="s">
        <v>188</v>
      </c>
      <c r="C24" s="546"/>
      <c r="D24" s="559"/>
      <c r="E24" s="559"/>
      <c r="F24" s="614"/>
      <c r="G24" s="313"/>
      <c r="H24" s="289"/>
      <c r="I24" s="289"/>
      <c r="J24" s="546"/>
      <c r="K24" s="289"/>
    </row>
    <row r="25" spans="1:11" ht="12.75" customHeight="1">
      <c r="A25" s="19" t="s">
        <v>225</v>
      </c>
      <c r="B25" s="306" t="s">
        <v>275</v>
      </c>
      <c r="C25" s="546"/>
      <c r="D25" s="546"/>
      <c r="E25" s="546"/>
      <c r="F25" s="533"/>
      <c r="G25" s="294"/>
      <c r="H25" s="289"/>
      <c r="I25" s="289"/>
      <c r="J25" s="546"/>
      <c r="K25" s="289"/>
    </row>
    <row r="26" spans="1:11" ht="12.75" customHeight="1" thickBot="1">
      <c r="A26" s="19" t="s">
        <v>228</v>
      </c>
      <c r="B26" s="307" t="s">
        <v>276</v>
      </c>
      <c r="C26" s="546"/>
      <c r="D26" s="559"/>
      <c r="E26" s="559"/>
      <c r="F26" s="614"/>
      <c r="G26" s="313"/>
      <c r="H26" s="289"/>
      <c r="I26" s="289"/>
      <c r="J26" s="546"/>
      <c r="K26" s="289"/>
    </row>
    <row r="27" spans="1:11" ht="21.75" customHeight="1" thickBot="1">
      <c r="A27" s="507" t="s">
        <v>231</v>
      </c>
      <c r="B27" s="295" t="s">
        <v>277</v>
      </c>
      <c r="C27" s="544">
        <f>+C15+C21</f>
        <v>0</v>
      </c>
      <c r="D27" s="544">
        <f>+D15+D21</f>
        <v>0</v>
      </c>
      <c r="E27" s="544">
        <f>+E15+E21</f>
        <v>0</v>
      </c>
      <c r="F27" s="544">
        <f>+F15+F21</f>
        <v>0</v>
      </c>
      <c r="G27" s="295" t="s">
        <v>278</v>
      </c>
      <c r="H27" s="302">
        <f>SUM(H15:H26)</f>
        <v>0</v>
      </c>
      <c r="I27" s="302">
        <f>SUM(I15:I26)</f>
        <v>0</v>
      </c>
      <c r="J27" s="302">
        <f>SUM(J15:J26)</f>
        <v>0</v>
      </c>
      <c r="K27" s="302">
        <f>SUM(K15:K26)</f>
        <v>0</v>
      </c>
    </row>
    <row r="28" spans="1:11" ht="13.5" thickBot="1">
      <c r="A28" s="509" t="s">
        <v>234</v>
      </c>
      <c r="B28" s="21" t="s">
        <v>279</v>
      </c>
      <c r="C28" s="550">
        <f>+C14+C27</f>
        <v>0</v>
      </c>
      <c r="D28" s="550">
        <f>+D14+D27</f>
        <v>13215505</v>
      </c>
      <c r="E28" s="550">
        <f>+E14+E27</f>
        <v>750000</v>
      </c>
      <c r="F28" s="550">
        <f>+F14+F27</f>
        <v>13965505</v>
      </c>
      <c r="G28" s="21" t="s">
        <v>280</v>
      </c>
      <c r="H28" s="22">
        <f>+H14+H27</f>
        <v>4445751</v>
      </c>
      <c r="I28" s="22">
        <f>+I14+I27</f>
        <v>17653256</v>
      </c>
      <c r="J28" s="22">
        <f>+J14+J27</f>
        <v>6388980</v>
      </c>
      <c r="K28" s="22">
        <f>+K14+K27</f>
        <v>24042236</v>
      </c>
    </row>
    <row r="29" spans="1:11" ht="13.5" thickBot="1">
      <c r="A29" s="506" t="s">
        <v>237</v>
      </c>
      <c r="B29" s="21" t="s">
        <v>246</v>
      </c>
      <c r="C29" s="550">
        <f>IF(C14-H14&lt;0,H14-C14,"-")</f>
        <v>4445751</v>
      </c>
      <c r="D29" s="550">
        <f>IF(D14-I14&lt;0,I14-D14,"-")</f>
        <v>4437751</v>
      </c>
      <c r="E29" s="550">
        <f>IF(E14-J14&lt;0,J14-E14,"-")</f>
        <v>5638980</v>
      </c>
      <c r="F29" s="550">
        <f>IF(F14-K14&lt;0,K14-F14,"-")</f>
        <v>10076731</v>
      </c>
      <c r="G29" s="21" t="s">
        <v>247</v>
      </c>
      <c r="H29" s="22" t="str">
        <f>IF(C14-H14&gt;0,C14-H14,"-")</f>
        <v>-</v>
      </c>
      <c r="I29" s="22" t="str">
        <f>IF(D14-I14&gt;0,D14-I14,"-")</f>
        <v>-</v>
      </c>
      <c r="J29" s="22" t="str">
        <f>IF(E14-J14&gt;0,E14-J14,"-")</f>
        <v>-</v>
      </c>
      <c r="K29" s="22" t="str">
        <f>IF(F14-K14&gt;0,F14-K14,"-")</f>
        <v>-</v>
      </c>
    </row>
    <row r="30" spans="1:11" ht="13.5" thickBot="1">
      <c r="A30" s="510" t="s">
        <v>239</v>
      </c>
      <c r="B30" s="21" t="s">
        <v>249</v>
      </c>
      <c r="C30" s="550">
        <f>IF(C28-H28&lt;0,H28-C28,"-")</f>
        <v>4445751</v>
      </c>
      <c r="D30" s="550">
        <f>IF(D28-I28&lt;0,I28-D28,"-")</f>
        <v>4437751</v>
      </c>
      <c r="E30" s="550">
        <f>IF(E28-J28&lt;0,J28-E28,"-")</f>
        <v>5638980</v>
      </c>
      <c r="F30" s="550">
        <f>IF(F28-K28&lt;0,K28-F28,"-")</f>
        <v>10076731</v>
      </c>
      <c r="G30" s="21" t="s">
        <v>250</v>
      </c>
      <c r="H30" s="22" t="str">
        <f>IF(C28-H28&gt;0,C28-H28,"-")</f>
        <v>-</v>
      </c>
      <c r="I30" s="22" t="str">
        <f>IF(D28-I28&gt;0,D28-I28,"-")</f>
        <v>-</v>
      </c>
      <c r="J30" s="22" t="str">
        <f>IF(E28-J28&gt;0,E28-J28,"-")</f>
        <v>-</v>
      </c>
      <c r="K30" s="22" t="str">
        <f>IF(F28-K28&gt;0,F28-K28,"-")</f>
        <v>-</v>
      </c>
    </row>
  </sheetData>
  <sheetProtection/>
  <mergeCells count="1">
    <mergeCell ref="A4:A5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N3" sqref="N3:O3"/>
    </sheetView>
  </sheetViews>
  <sheetFormatPr defaultColWidth="9.140625" defaultRowHeight="12.75"/>
  <cols>
    <col min="1" max="1" width="3.00390625" style="98" customWidth="1"/>
    <col min="2" max="2" width="33.57421875" style="98" customWidth="1"/>
    <col min="3" max="3" width="10.00390625" style="98" customWidth="1"/>
    <col min="4" max="4" width="10.421875" style="98" customWidth="1"/>
    <col min="5" max="5" width="11.421875" style="98" customWidth="1"/>
    <col min="6" max="6" width="10.00390625" style="98" customWidth="1"/>
    <col min="7" max="7" width="11.57421875" style="98" customWidth="1"/>
    <col min="8" max="8" width="10.8515625" style="98" customWidth="1"/>
    <col min="9" max="9" width="10.7109375" style="98" customWidth="1"/>
    <col min="10" max="10" width="11.57421875" style="98" customWidth="1"/>
    <col min="11" max="11" width="11.00390625" style="98" customWidth="1"/>
    <col min="12" max="12" width="10.57421875" style="98" customWidth="1"/>
    <col min="13" max="13" width="11.00390625" style="98" customWidth="1"/>
    <col min="14" max="14" width="11.28125" style="98" customWidth="1"/>
    <col min="15" max="15" width="14.00390625" style="98" customWidth="1"/>
    <col min="16" max="16384" width="9.140625" style="98" customWidth="1"/>
  </cols>
  <sheetData>
    <row r="1" spans="1:20" s="148" customFormat="1" ht="15.75">
      <c r="A1" s="704" t="s">
        <v>528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155"/>
      <c r="Q1" s="155"/>
      <c r="R1" s="155"/>
      <c r="S1" s="155"/>
      <c r="T1" s="155"/>
    </row>
    <row r="2" spans="1:15" s="148" customFormat="1" ht="15.75">
      <c r="A2" s="780" t="s">
        <v>585</v>
      </c>
      <c r="C2" s="154"/>
      <c r="D2" s="154"/>
      <c r="O2" s="149"/>
    </row>
    <row r="3" spans="1:15" s="148" customFormat="1" ht="16.5" thickBot="1">
      <c r="A3" s="780" t="s">
        <v>586</v>
      </c>
      <c r="C3" s="154"/>
      <c r="D3" s="154"/>
      <c r="N3" s="716" t="s">
        <v>465</v>
      </c>
      <c r="O3" s="716"/>
    </row>
    <row r="4" spans="1:15" ht="27.75" customHeight="1" thickBot="1">
      <c r="A4" s="314" t="s">
        <v>388</v>
      </c>
      <c r="B4" s="322" t="s">
        <v>196</v>
      </c>
      <c r="C4" s="319" t="s">
        <v>389</v>
      </c>
      <c r="D4" s="318" t="s">
        <v>390</v>
      </c>
      <c r="E4" s="318" t="s">
        <v>391</v>
      </c>
      <c r="F4" s="318" t="s">
        <v>392</v>
      </c>
      <c r="G4" s="318" t="s">
        <v>393</v>
      </c>
      <c r="H4" s="318" t="s">
        <v>394</v>
      </c>
      <c r="I4" s="318" t="s">
        <v>395</v>
      </c>
      <c r="J4" s="318" t="s">
        <v>396</v>
      </c>
      <c r="K4" s="318" t="s">
        <v>397</v>
      </c>
      <c r="L4" s="318" t="s">
        <v>398</v>
      </c>
      <c r="M4" s="318" t="s">
        <v>399</v>
      </c>
      <c r="N4" s="327" t="s">
        <v>400</v>
      </c>
      <c r="O4" s="322" t="s">
        <v>386</v>
      </c>
    </row>
    <row r="5" spans="1:15" ht="27.75" customHeight="1">
      <c r="A5" s="315"/>
      <c r="B5" s="323" t="s">
        <v>401</v>
      </c>
      <c r="C5" s="320"/>
      <c r="D5" s="317">
        <f>C25</f>
        <v>4604759</v>
      </c>
      <c r="E5" s="317">
        <f aca="true" t="shared" si="0" ref="E5:N5">D25</f>
        <v>5111376</v>
      </c>
      <c r="F5" s="317">
        <f t="shared" si="0"/>
        <v>4903111</v>
      </c>
      <c r="G5" s="317">
        <f t="shared" si="0"/>
        <v>5409728</v>
      </c>
      <c r="H5" s="317">
        <f t="shared" si="0"/>
        <v>6530345</v>
      </c>
      <c r="I5" s="317">
        <f t="shared" si="0"/>
        <v>7027962</v>
      </c>
      <c r="J5" s="317">
        <f t="shared" si="0"/>
        <v>6425579</v>
      </c>
      <c r="K5" s="317">
        <f t="shared" si="0"/>
        <v>19544208</v>
      </c>
      <c r="L5" s="317">
        <f t="shared" si="0"/>
        <v>4767569</v>
      </c>
      <c r="M5" s="317">
        <f t="shared" si="0"/>
        <v>5236189</v>
      </c>
      <c r="N5" s="328">
        <f t="shared" si="0"/>
        <v>5274682</v>
      </c>
      <c r="O5" s="330"/>
    </row>
    <row r="6" spans="1:15" ht="22.5" customHeight="1">
      <c r="A6" s="316" t="s">
        <v>106</v>
      </c>
      <c r="B6" s="324" t="s">
        <v>30</v>
      </c>
      <c r="C6" s="321">
        <v>49021</v>
      </c>
      <c r="D6" s="321">
        <v>49021</v>
      </c>
      <c r="E6" s="321">
        <v>49021</v>
      </c>
      <c r="F6" s="321">
        <v>49021</v>
      </c>
      <c r="G6" s="321">
        <v>49021</v>
      </c>
      <c r="H6" s="321">
        <v>49021</v>
      </c>
      <c r="I6" s="321">
        <v>49021</v>
      </c>
      <c r="J6" s="321">
        <v>49021</v>
      </c>
      <c r="K6" s="321">
        <v>49021</v>
      </c>
      <c r="L6" s="321">
        <v>49021</v>
      </c>
      <c r="M6" s="321">
        <v>49021</v>
      </c>
      <c r="N6" s="321">
        <v>49024</v>
      </c>
      <c r="O6" s="331">
        <f aca="true" t="shared" si="1" ref="O6:O13">SUM(C6:N6)</f>
        <v>588255</v>
      </c>
    </row>
    <row r="7" spans="1:15" ht="21.75" customHeight="1">
      <c r="A7" s="316" t="s">
        <v>107</v>
      </c>
      <c r="B7" s="324" t="s">
        <v>17</v>
      </c>
      <c r="C7" s="321">
        <v>0</v>
      </c>
      <c r="D7" s="145">
        <v>75000</v>
      </c>
      <c r="E7" s="145">
        <v>163000</v>
      </c>
      <c r="F7" s="145">
        <v>75000</v>
      </c>
      <c r="G7" s="145">
        <v>700000</v>
      </c>
      <c r="H7" s="145">
        <v>75000</v>
      </c>
      <c r="I7" s="145">
        <v>75000</v>
      </c>
      <c r="J7" s="145">
        <v>75000</v>
      </c>
      <c r="K7" s="145">
        <v>662000</v>
      </c>
      <c r="L7" s="145">
        <v>548000</v>
      </c>
      <c r="M7" s="145">
        <v>134572</v>
      </c>
      <c r="N7" s="145">
        <v>75000</v>
      </c>
      <c r="O7" s="331">
        <f t="shared" si="1"/>
        <v>2657572</v>
      </c>
    </row>
    <row r="8" spans="1:15" ht="34.5" customHeight="1">
      <c r="A8" s="316" t="s">
        <v>108</v>
      </c>
      <c r="B8" s="324" t="s">
        <v>460</v>
      </c>
      <c r="C8" s="321">
        <v>1774084</v>
      </c>
      <c r="D8" s="321">
        <v>1774084</v>
      </c>
      <c r="E8" s="321">
        <v>1774084</v>
      </c>
      <c r="F8" s="321">
        <v>1774084</v>
      </c>
      <c r="G8" s="321">
        <v>1774084</v>
      </c>
      <c r="H8" s="321">
        <v>1774084</v>
      </c>
      <c r="I8" s="321">
        <v>1774084</v>
      </c>
      <c r="J8" s="321">
        <v>1774084</v>
      </c>
      <c r="K8" s="321">
        <v>1774084</v>
      </c>
      <c r="L8" s="321">
        <v>1774084</v>
      </c>
      <c r="M8" s="321">
        <v>1774084</v>
      </c>
      <c r="N8" s="321">
        <v>1774086</v>
      </c>
      <c r="O8" s="331">
        <f t="shared" si="1"/>
        <v>21289010</v>
      </c>
    </row>
    <row r="9" spans="1:15" ht="27.75" customHeight="1">
      <c r="A9" s="316" t="s">
        <v>109</v>
      </c>
      <c r="B9" s="325" t="s">
        <v>463</v>
      </c>
      <c r="C9" s="321">
        <v>87696</v>
      </c>
      <c r="D9" s="321">
        <v>87696</v>
      </c>
      <c r="E9" s="321">
        <v>0</v>
      </c>
      <c r="F9" s="321">
        <v>87696</v>
      </c>
      <c r="G9" s="321">
        <v>87696</v>
      </c>
      <c r="H9" s="321">
        <v>87696</v>
      </c>
      <c r="I9" s="321">
        <v>87696</v>
      </c>
      <c r="J9" s="321">
        <v>87696</v>
      </c>
      <c r="K9" s="321">
        <v>87696</v>
      </c>
      <c r="L9" s="321">
        <v>87699</v>
      </c>
      <c r="M9" s="321">
        <v>0</v>
      </c>
      <c r="N9" s="321">
        <v>0</v>
      </c>
      <c r="O9" s="331">
        <f t="shared" si="1"/>
        <v>789267</v>
      </c>
    </row>
    <row r="10" spans="1:15" ht="33.75" customHeight="1">
      <c r="A10" s="316" t="s">
        <v>110</v>
      </c>
      <c r="B10" s="325" t="s">
        <v>459</v>
      </c>
      <c r="C10" s="321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0</v>
      </c>
      <c r="K10" s="321">
        <v>0</v>
      </c>
      <c r="L10" s="321">
        <v>0</v>
      </c>
      <c r="M10" s="321">
        <v>0</v>
      </c>
      <c r="N10" s="321">
        <v>0</v>
      </c>
      <c r="O10" s="331">
        <f t="shared" si="1"/>
        <v>0</v>
      </c>
    </row>
    <row r="11" spans="1:15" ht="33.75" customHeight="1">
      <c r="A11" s="316" t="s">
        <v>111</v>
      </c>
      <c r="B11" s="325" t="s">
        <v>464</v>
      </c>
      <c r="C11" s="321">
        <v>0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13215505</v>
      </c>
      <c r="K11" s="321">
        <v>0</v>
      </c>
      <c r="L11" s="321">
        <v>0</v>
      </c>
      <c r="M11" s="321">
        <v>0</v>
      </c>
      <c r="N11" s="321">
        <v>750000</v>
      </c>
      <c r="O11" s="331">
        <f>SUM(C11:N11)</f>
        <v>13965505</v>
      </c>
    </row>
    <row r="12" spans="1:15" ht="33.75" customHeight="1">
      <c r="A12" s="316" t="s">
        <v>112</v>
      </c>
      <c r="B12" s="474" t="s">
        <v>554</v>
      </c>
      <c r="C12" s="465">
        <v>0</v>
      </c>
      <c r="D12" s="465">
        <v>0</v>
      </c>
      <c r="E12" s="465">
        <v>0</v>
      </c>
      <c r="F12" s="465">
        <v>0</v>
      </c>
      <c r="G12" s="465">
        <v>0</v>
      </c>
      <c r="H12" s="465">
        <v>0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5">
        <v>714924</v>
      </c>
      <c r="O12" s="467">
        <f>SUM(C12:N12)</f>
        <v>714924</v>
      </c>
    </row>
    <row r="13" spans="1:15" ht="27.75" customHeight="1" thickBot="1">
      <c r="A13" s="316" t="s">
        <v>113</v>
      </c>
      <c r="B13" s="474" t="s">
        <v>402</v>
      </c>
      <c r="C13" s="465">
        <v>4688141</v>
      </c>
      <c r="D13" s="466">
        <v>0</v>
      </c>
      <c r="E13" s="466">
        <v>0</v>
      </c>
      <c r="F13" s="466">
        <v>0</v>
      </c>
      <c r="G13" s="466">
        <v>0</v>
      </c>
      <c r="H13" s="466">
        <v>0</v>
      </c>
      <c r="I13" s="466">
        <v>0</v>
      </c>
      <c r="J13" s="466">
        <v>0</v>
      </c>
      <c r="K13" s="466">
        <v>0</v>
      </c>
      <c r="L13" s="466">
        <v>0</v>
      </c>
      <c r="M13" s="466">
        <v>0</v>
      </c>
      <c r="N13" s="466">
        <v>0</v>
      </c>
      <c r="O13" s="467">
        <f t="shared" si="1"/>
        <v>4688141</v>
      </c>
    </row>
    <row r="14" spans="1:15" s="146" customFormat="1" ht="27.75" customHeight="1" thickBot="1">
      <c r="A14" s="468"/>
      <c r="B14" s="469" t="s">
        <v>403</v>
      </c>
      <c r="C14" s="470">
        <f aca="true" t="shared" si="2" ref="C14:O14">SUM(C6:C13)</f>
        <v>6598942</v>
      </c>
      <c r="D14" s="471">
        <f t="shared" si="2"/>
        <v>1985801</v>
      </c>
      <c r="E14" s="471">
        <f t="shared" si="2"/>
        <v>1986105</v>
      </c>
      <c r="F14" s="471">
        <f t="shared" si="2"/>
        <v>1985801</v>
      </c>
      <c r="G14" s="471">
        <f t="shared" si="2"/>
        <v>2610801</v>
      </c>
      <c r="H14" s="471">
        <f t="shared" si="2"/>
        <v>1985801</v>
      </c>
      <c r="I14" s="471">
        <f t="shared" si="2"/>
        <v>1985801</v>
      </c>
      <c r="J14" s="471">
        <f t="shared" si="2"/>
        <v>15201306</v>
      </c>
      <c r="K14" s="471">
        <f t="shared" si="2"/>
        <v>2572801</v>
      </c>
      <c r="L14" s="471">
        <f t="shared" si="2"/>
        <v>2458804</v>
      </c>
      <c r="M14" s="471">
        <f t="shared" si="2"/>
        <v>1957677</v>
      </c>
      <c r="N14" s="472">
        <f t="shared" si="2"/>
        <v>3363034</v>
      </c>
      <c r="O14" s="473">
        <f t="shared" si="2"/>
        <v>44692674</v>
      </c>
    </row>
    <row r="15" spans="1:15" ht="27.75" customHeight="1">
      <c r="A15" s="475"/>
      <c r="B15" s="323" t="s">
        <v>105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8"/>
      <c r="O15" s="330"/>
    </row>
    <row r="16" spans="1:15" ht="27.75" customHeight="1">
      <c r="A16" s="316" t="s">
        <v>114</v>
      </c>
      <c r="B16" s="326" t="s">
        <v>56</v>
      </c>
      <c r="C16" s="321">
        <v>623536</v>
      </c>
      <c r="D16" s="321">
        <v>623537</v>
      </c>
      <c r="E16" s="321">
        <v>623537</v>
      </c>
      <c r="F16" s="321">
        <v>623537</v>
      </c>
      <c r="G16" s="321">
        <v>623537</v>
      </c>
      <c r="H16" s="321">
        <v>623537</v>
      </c>
      <c r="I16" s="321">
        <v>623537</v>
      </c>
      <c r="J16" s="321">
        <v>623537</v>
      </c>
      <c r="K16" s="321">
        <v>623537</v>
      </c>
      <c r="L16" s="321">
        <v>623537</v>
      </c>
      <c r="M16" s="321">
        <v>623537</v>
      </c>
      <c r="N16" s="321">
        <v>623537</v>
      </c>
      <c r="O16" s="331">
        <f aca="true" t="shared" si="3" ref="O16:O22">SUM(C16:N16)</f>
        <v>7482443</v>
      </c>
    </row>
    <row r="17" spans="1:15" ht="27.75" customHeight="1">
      <c r="A17" s="316" t="s">
        <v>204</v>
      </c>
      <c r="B17" s="326" t="s">
        <v>404</v>
      </c>
      <c r="C17" s="321">
        <v>152647</v>
      </c>
      <c r="D17" s="321">
        <v>152647</v>
      </c>
      <c r="E17" s="321">
        <v>152647</v>
      </c>
      <c r="F17" s="321">
        <v>152647</v>
      </c>
      <c r="G17" s="321">
        <v>152647</v>
      </c>
      <c r="H17" s="321">
        <v>152647</v>
      </c>
      <c r="I17" s="321">
        <v>152647</v>
      </c>
      <c r="J17" s="321">
        <v>152647</v>
      </c>
      <c r="K17" s="321">
        <v>152647</v>
      </c>
      <c r="L17" s="321">
        <v>152647</v>
      </c>
      <c r="M17" s="321">
        <v>152647</v>
      </c>
      <c r="N17" s="321">
        <v>152648</v>
      </c>
      <c r="O17" s="331">
        <f t="shared" si="3"/>
        <v>1831765</v>
      </c>
    </row>
    <row r="18" spans="1:15" ht="27.75" customHeight="1">
      <c r="A18" s="316" t="s">
        <v>205</v>
      </c>
      <c r="B18" s="326" t="s">
        <v>71</v>
      </c>
      <c r="C18" s="321">
        <v>639000</v>
      </c>
      <c r="D18" s="321">
        <v>639000</v>
      </c>
      <c r="E18" s="321">
        <v>639000</v>
      </c>
      <c r="F18" s="321">
        <v>639000</v>
      </c>
      <c r="G18" s="321">
        <v>639000</v>
      </c>
      <c r="H18" s="321">
        <v>639000</v>
      </c>
      <c r="I18" s="321">
        <v>639000</v>
      </c>
      <c r="J18" s="321">
        <v>639000</v>
      </c>
      <c r="K18" s="321">
        <v>639000</v>
      </c>
      <c r="L18" s="321">
        <v>639000</v>
      </c>
      <c r="M18" s="321">
        <v>639000</v>
      </c>
      <c r="N18" s="321">
        <v>645346</v>
      </c>
      <c r="O18" s="331">
        <f t="shared" si="3"/>
        <v>7674346</v>
      </c>
    </row>
    <row r="19" spans="1:15" ht="27.75" customHeight="1">
      <c r="A19" s="316" t="s">
        <v>206</v>
      </c>
      <c r="B19" s="324" t="s">
        <v>87</v>
      </c>
      <c r="C19" s="321">
        <v>524000</v>
      </c>
      <c r="D19" s="145">
        <v>9000</v>
      </c>
      <c r="E19" s="145">
        <v>9000</v>
      </c>
      <c r="F19" s="145">
        <v>9000</v>
      </c>
      <c r="G19" s="145">
        <v>20000</v>
      </c>
      <c r="H19" s="145">
        <v>18000</v>
      </c>
      <c r="I19" s="145">
        <v>20000</v>
      </c>
      <c r="J19" s="145">
        <v>265000</v>
      </c>
      <c r="K19" s="145">
        <v>58000</v>
      </c>
      <c r="L19" s="145">
        <v>20000</v>
      </c>
      <c r="M19" s="145">
        <v>34000</v>
      </c>
      <c r="N19" s="329">
        <v>770179</v>
      </c>
      <c r="O19" s="331">
        <f t="shared" si="3"/>
        <v>1756179</v>
      </c>
    </row>
    <row r="20" spans="1:15" ht="31.5" customHeight="1">
      <c r="A20" s="316" t="s">
        <v>207</v>
      </c>
      <c r="B20" s="324" t="s">
        <v>302</v>
      </c>
      <c r="C20" s="321">
        <v>55000</v>
      </c>
      <c r="D20" s="321">
        <v>55000</v>
      </c>
      <c r="E20" s="321">
        <v>55000</v>
      </c>
      <c r="F20" s="321">
        <v>55000</v>
      </c>
      <c r="G20" s="321">
        <v>55000</v>
      </c>
      <c r="H20" s="321">
        <v>55000</v>
      </c>
      <c r="I20" s="321">
        <v>236000</v>
      </c>
      <c r="J20" s="321">
        <v>402493</v>
      </c>
      <c r="K20" s="321">
        <v>55000</v>
      </c>
      <c r="L20" s="321">
        <v>55000</v>
      </c>
      <c r="M20" s="321">
        <v>55000</v>
      </c>
      <c r="N20" s="321">
        <v>45000</v>
      </c>
      <c r="O20" s="331">
        <f t="shared" si="3"/>
        <v>1178493</v>
      </c>
    </row>
    <row r="21" spans="1:15" ht="27.75" customHeight="1">
      <c r="A21" s="316" t="s">
        <v>210</v>
      </c>
      <c r="B21" s="326" t="s">
        <v>406</v>
      </c>
      <c r="C21" s="321">
        <v>0</v>
      </c>
      <c r="D21" s="321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917000</v>
      </c>
      <c r="J21" s="145">
        <v>0</v>
      </c>
      <c r="K21" s="145">
        <v>200000</v>
      </c>
      <c r="L21" s="145">
        <v>500000</v>
      </c>
      <c r="M21" s="145">
        <v>415000</v>
      </c>
      <c r="N21" s="145">
        <v>1410523</v>
      </c>
      <c r="O21" s="331">
        <f t="shared" si="3"/>
        <v>3442523</v>
      </c>
    </row>
    <row r="22" spans="1:15" ht="27.75" customHeight="1">
      <c r="A22" s="316" t="s">
        <v>213</v>
      </c>
      <c r="B22" s="326" t="s">
        <v>405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15621256</v>
      </c>
      <c r="L22" s="321">
        <v>0</v>
      </c>
      <c r="M22" s="145">
        <v>0</v>
      </c>
      <c r="N22" s="329">
        <v>4978457</v>
      </c>
      <c r="O22" s="331">
        <f t="shared" si="3"/>
        <v>20599713</v>
      </c>
    </row>
    <row r="23" spans="1:15" ht="27.75" customHeight="1" thickBot="1">
      <c r="A23" s="316" t="s">
        <v>216</v>
      </c>
      <c r="B23" s="464" t="s">
        <v>492</v>
      </c>
      <c r="C23" s="465">
        <v>0</v>
      </c>
      <c r="D23" s="466">
        <v>0</v>
      </c>
      <c r="E23" s="466">
        <v>715186</v>
      </c>
      <c r="F23" s="466">
        <v>0</v>
      </c>
      <c r="G23" s="466">
        <v>0</v>
      </c>
      <c r="H23" s="466">
        <v>0</v>
      </c>
      <c r="I23" s="466">
        <v>0</v>
      </c>
      <c r="J23" s="466">
        <v>0</v>
      </c>
      <c r="K23" s="466">
        <v>0</v>
      </c>
      <c r="L23" s="466">
        <v>0</v>
      </c>
      <c r="M23" s="466">
        <v>0</v>
      </c>
      <c r="N23" s="466">
        <v>12026</v>
      </c>
      <c r="O23" s="467">
        <f>SUM(C23:N23)</f>
        <v>727212</v>
      </c>
    </row>
    <row r="24" spans="1:15" s="146" customFormat="1" ht="27.75" customHeight="1" thickBot="1">
      <c r="A24" s="468"/>
      <c r="B24" s="469" t="s">
        <v>407</v>
      </c>
      <c r="C24" s="470">
        <f aca="true" t="shared" si="4" ref="C24:O24">SUM(C16:C23)</f>
        <v>1994183</v>
      </c>
      <c r="D24" s="471">
        <f t="shared" si="4"/>
        <v>1479184</v>
      </c>
      <c r="E24" s="471">
        <f t="shared" si="4"/>
        <v>2194370</v>
      </c>
      <c r="F24" s="471">
        <f t="shared" si="4"/>
        <v>1479184</v>
      </c>
      <c r="G24" s="471">
        <f t="shared" si="4"/>
        <v>1490184</v>
      </c>
      <c r="H24" s="471">
        <f t="shared" si="4"/>
        <v>1488184</v>
      </c>
      <c r="I24" s="471">
        <f t="shared" si="4"/>
        <v>2588184</v>
      </c>
      <c r="J24" s="471">
        <f t="shared" si="4"/>
        <v>2082677</v>
      </c>
      <c r="K24" s="471">
        <f t="shared" si="4"/>
        <v>17349440</v>
      </c>
      <c r="L24" s="471">
        <f t="shared" si="4"/>
        <v>1990184</v>
      </c>
      <c r="M24" s="471">
        <f t="shared" si="4"/>
        <v>1919184</v>
      </c>
      <c r="N24" s="472">
        <f t="shared" si="4"/>
        <v>8637716</v>
      </c>
      <c r="O24" s="473">
        <f t="shared" si="4"/>
        <v>44692674</v>
      </c>
    </row>
    <row r="25" spans="1:15" ht="16.5" thickBot="1">
      <c r="A25" s="332"/>
      <c r="B25" s="333" t="s">
        <v>408</v>
      </c>
      <c r="C25" s="334">
        <f>C14-C24</f>
        <v>4604759</v>
      </c>
      <c r="D25" s="335">
        <f aca="true" t="shared" si="5" ref="D25:N25">D5+D14-D24</f>
        <v>5111376</v>
      </c>
      <c r="E25" s="335">
        <f t="shared" si="5"/>
        <v>4903111</v>
      </c>
      <c r="F25" s="335">
        <f t="shared" si="5"/>
        <v>5409728</v>
      </c>
      <c r="G25" s="335">
        <f t="shared" si="5"/>
        <v>6530345</v>
      </c>
      <c r="H25" s="335">
        <f t="shared" si="5"/>
        <v>7027962</v>
      </c>
      <c r="I25" s="335">
        <f t="shared" si="5"/>
        <v>6425579</v>
      </c>
      <c r="J25" s="335">
        <f t="shared" si="5"/>
        <v>19544208</v>
      </c>
      <c r="K25" s="335">
        <f t="shared" si="5"/>
        <v>4767569</v>
      </c>
      <c r="L25" s="335">
        <f t="shared" si="5"/>
        <v>5236189</v>
      </c>
      <c r="M25" s="335">
        <f t="shared" si="5"/>
        <v>5274682</v>
      </c>
      <c r="N25" s="336">
        <f t="shared" si="5"/>
        <v>0</v>
      </c>
      <c r="O25" s="337"/>
    </row>
    <row r="27" spans="3:14" ht="12.75">
      <c r="C27" s="147"/>
      <c r="E27" s="147"/>
      <c r="F27" s="147"/>
      <c r="I27" s="147"/>
      <c r="J27" s="147"/>
      <c r="K27" s="147"/>
      <c r="N27" s="147"/>
    </row>
    <row r="28" spans="5:13" ht="12.75">
      <c r="E28" s="147"/>
      <c r="F28" s="147"/>
      <c r="G28" s="147"/>
      <c r="H28" s="147"/>
      <c r="I28" s="147"/>
      <c r="K28" s="147"/>
      <c r="M28" s="147"/>
    </row>
    <row r="29" ht="22.5" customHeight="1">
      <c r="B29" s="99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H4" sqref="H4"/>
    </sheetView>
  </sheetViews>
  <sheetFormatPr defaultColWidth="8.00390625" defaultRowHeight="12.75"/>
  <cols>
    <col min="1" max="1" width="5.00390625" style="122" customWidth="1"/>
    <col min="2" max="2" width="54.140625" style="124" customWidth="1"/>
    <col min="3" max="4" width="15.140625" style="124" customWidth="1"/>
    <col min="5" max="16384" width="8.00390625" style="124" customWidth="1"/>
  </cols>
  <sheetData>
    <row r="1" spans="1:4" ht="40.5" customHeight="1">
      <c r="A1" s="131"/>
      <c r="B1" s="718" t="s">
        <v>481</v>
      </c>
      <c r="C1" s="718"/>
      <c r="D1" s="718"/>
    </row>
    <row r="2" spans="1:4" ht="15.75" customHeight="1">
      <c r="A2" s="131"/>
      <c r="B2" s="123"/>
      <c r="C2" s="719" t="s">
        <v>482</v>
      </c>
      <c r="D2" s="719"/>
    </row>
    <row r="3" spans="1:4" s="125" customFormat="1" ht="15.75" thickBot="1">
      <c r="A3" s="132"/>
      <c r="B3" s="133"/>
      <c r="C3" s="134"/>
      <c r="D3" s="171" t="s">
        <v>483</v>
      </c>
    </row>
    <row r="4" spans="1:4" s="126" customFormat="1" ht="48" customHeight="1" thickBot="1">
      <c r="A4" s="338" t="s">
        <v>409</v>
      </c>
      <c r="B4" s="343" t="s">
        <v>437</v>
      </c>
      <c r="C4" s="343" t="s">
        <v>438</v>
      </c>
      <c r="D4" s="351" t="s">
        <v>439</v>
      </c>
    </row>
    <row r="5" spans="1:4" s="126" customFormat="1" ht="13.5" customHeight="1" thickBot="1">
      <c r="A5" s="338" t="s">
        <v>99</v>
      </c>
      <c r="B5" s="343" t="s">
        <v>100</v>
      </c>
      <c r="C5" s="343" t="s">
        <v>101</v>
      </c>
      <c r="D5" s="351" t="s">
        <v>102</v>
      </c>
    </row>
    <row r="6" spans="1:4" ht="18" customHeight="1">
      <c r="A6" s="339" t="s">
        <v>106</v>
      </c>
      <c r="B6" s="344" t="s">
        <v>440</v>
      </c>
      <c r="C6" s="357">
        <v>647580</v>
      </c>
      <c r="D6" s="352">
        <v>0</v>
      </c>
    </row>
    <row r="7" spans="1:4" ht="18" customHeight="1">
      <c r="A7" s="340" t="s">
        <v>107</v>
      </c>
      <c r="B7" s="345" t="s">
        <v>441</v>
      </c>
      <c r="C7" s="357">
        <v>0</v>
      </c>
      <c r="D7" s="353">
        <v>0</v>
      </c>
    </row>
    <row r="8" spans="1:4" ht="18" customHeight="1">
      <c r="A8" s="340" t="s">
        <v>108</v>
      </c>
      <c r="B8" s="345" t="s">
        <v>442</v>
      </c>
      <c r="C8" s="357">
        <v>0</v>
      </c>
      <c r="D8" s="353">
        <v>0</v>
      </c>
    </row>
    <row r="9" spans="1:4" ht="18" customHeight="1">
      <c r="A9" s="340" t="s">
        <v>109</v>
      </c>
      <c r="B9" s="345" t="s">
        <v>443</v>
      </c>
      <c r="C9" s="357">
        <v>0</v>
      </c>
      <c r="D9" s="353">
        <v>0</v>
      </c>
    </row>
    <row r="10" spans="1:4" ht="18" customHeight="1">
      <c r="A10" s="340" t="s">
        <v>110</v>
      </c>
      <c r="B10" s="345" t="s">
        <v>444</v>
      </c>
      <c r="C10" s="357">
        <v>1363000</v>
      </c>
      <c r="D10" s="353">
        <v>0</v>
      </c>
    </row>
    <row r="11" spans="1:4" ht="18" customHeight="1">
      <c r="A11" s="340" t="s">
        <v>111</v>
      </c>
      <c r="B11" s="345" t="s">
        <v>445</v>
      </c>
      <c r="C11" s="357">
        <v>0</v>
      </c>
      <c r="D11" s="353">
        <v>0</v>
      </c>
    </row>
    <row r="12" spans="1:4" ht="18" customHeight="1">
      <c r="A12" s="340" t="s">
        <v>112</v>
      </c>
      <c r="B12" s="346" t="s">
        <v>446</v>
      </c>
      <c r="C12" s="357">
        <v>0</v>
      </c>
      <c r="D12" s="353">
        <v>0</v>
      </c>
    </row>
    <row r="13" spans="1:4" ht="18" customHeight="1">
      <c r="A13" s="340" t="s">
        <v>114</v>
      </c>
      <c r="B13" s="346" t="s">
        <v>447</v>
      </c>
      <c r="C13" s="357">
        <v>0</v>
      </c>
      <c r="D13" s="353">
        <v>0</v>
      </c>
    </row>
    <row r="14" spans="1:4" ht="18" customHeight="1">
      <c r="A14" s="340" t="s">
        <v>204</v>
      </c>
      <c r="B14" s="346" t="s">
        <v>448</v>
      </c>
      <c r="C14" s="357">
        <v>43000</v>
      </c>
      <c r="D14" s="353">
        <v>0</v>
      </c>
    </row>
    <row r="15" spans="1:4" ht="18" customHeight="1">
      <c r="A15" s="340" t="s">
        <v>205</v>
      </c>
      <c r="B15" s="346" t="s">
        <v>449</v>
      </c>
      <c r="C15" s="357">
        <v>0</v>
      </c>
      <c r="D15" s="353">
        <v>0</v>
      </c>
    </row>
    <row r="16" spans="1:4" ht="22.5" customHeight="1">
      <c r="A16" s="340" t="s">
        <v>206</v>
      </c>
      <c r="B16" s="346" t="s">
        <v>450</v>
      </c>
      <c r="C16" s="357">
        <v>1320000</v>
      </c>
      <c r="D16" s="353">
        <v>0</v>
      </c>
    </row>
    <row r="17" spans="1:4" ht="18" customHeight="1">
      <c r="A17" s="340" t="s">
        <v>207</v>
      </c>
      <c r="B17" s="345" t="s">
        <v>451</v>
      </c>
      <c r="C17" s="357">
        <v>325000</v>
      </c>
      <c r="D17" s="353">
        <v>0</v>
      </c>
    </row>
    <row r="18" spans="1:4" ht="18" customHeight="1">
      <c r="A18" s="340" t="s">
        <v>210</v>
      </c>
      <c r="B18" s="345" t="s">
        <v>452</v>
      </c>
      <c r="C18" s="357">
        <v>0</v>
      </c>
      <c r="D18" s="353">
        <v>0</v>
      </c>
    </row>
    <row r="19" spans="1:4" ht="18" customHeight="1">
      <c r="A19" s="340" t="s">
        <v>213</v>
      </c>
      <c r="B19" s="345" t="s">
        <v>453</v>
      </c>
      <c r="C19" s="357">
        <v>0</v>
      </c>
      <c r="D19" s="353">
        <v>0</v>
      </c>
    </row>
    <row r="20" spans="1:4" ht="18" customHeight="1">
      <c r="A20" s="340" t="s">
        <v>216</v>
      </c>
      <c r="B20" s="345" t="s">
        <v>454</v>
      </c>
      <c r="C20" s="357">
        <v>0</v>
      </c>
      <c r="D20" s="353">
        <v>0</v>
      </c>
    </row>
    <row r="21" spans="1:4" ht="18" customHeight="1">
      <c r="A21" s="340" t="s">
        <v>219</v>
      </c>
      <c r="B21" s="345" t="s">
        <v>455</v>
      </c>
      <c r="C21" s="357">
        <v>0</v>
      </c>
      <c r="D21" s="353">
        <v>0</v>
      </c>
    </row>
    <row r="22" spans="1:4" ht="18" customHeight="1">
      <c r="A22" s="340" t="s">
        <v>222</v>
      </c>
      <c r="B22" s="347"/>
      <c r="C22" s="358"/>
      <c r="D22" s="354"/>
    </row>
    <row r="23" spans="1:4" ht="18" customHeight="1">
      <c r="A23" s="340" t="s">
        <v>225</v>
      </c>
      <c r="B23" s="348"/>
      <c r="C23" s="358"/>
      <c r="D23" s="354"/>
    </row>
    <row r="24" spans="1:4" ht="18" customHeight="1">
      <c r="A24" s="340" t="s">
        <v>228</v>
      </c>
      <c r="B24" s="348"/>
      <c r="C24" s="358"/>
      <c r="D24" s="354"/>
    </row>
    <row r="25" spans="1:4" ht="18" customHeight="1">
      <c r="A25" s="340" t="s">
        <v>231</v>
      </c>
      <c r="B25" s="348"/>
      <c r="C25" s="358"/>
      <c r="D25" s="354"/>
    </row>
    <row r="26" spans="1:4" ht="18" customHeight="1">
      <c r="A26" s="340" t="s">
        <v>234</v>
      </c>
      <c r="B26" s="348"/>
      <c r="C26" s="358"/>
      <c r="D26" s="354"/>
    </row>
    <row r="27" spans="1:4" ht="18" customHeight="1">
      <c r="A27" s="340" t="s">
        <v>237</v>
      </c>
      <c r="B27" s="348"/>
      <c r="C27" s="358"/>
      <c r="D27" s="354"/>
    </row>
    <row r="28" spans="1:4" ht="18" customHeight="1">
      <c r="A28" s="340" t="s">
        <v>239</v>
      </c>
      <c r="B28" s="348"/>
      <c r="C28" s="358"/>
      <c r="D28" s="354"/>
    </row>
    <row r="29" spans="1:4" ht="18" customHeight="1">
      <c r="A29" s="340" t="s">
        <v>242</v>
      </c>
      <c r="B29" s="348"/>
      <c r="C29" s="358"/>
      <c r="D29" s="354"/>
    </row>
    <row r="30" spans="1:4" ht="18" customHeight="1" thickBot="1">
      <c r="A30" s="341" t="s">
        <v>245</v>
      </c>
      <c r="B30" s="349"/>
      <c r="C30" s="359"/>
      <c r="D30" s="355"/>
    </row>
    <row r="31" spans="1:4" ht="18" customHeight="1" thickBot="1">
      <c r="A31" s="342" t="s">
        <v>248</v>
      </c>
      <c r="B31" s="350" t="s">
        <v>387</v>
      </c>
      <c r="C31" s="360">
        <f>+C6+C7+C8+C9+C10+C17+C18+C19+C20+C21+C22+C23+C24+C25+C26+C27+C28+C29+C30</f>
        <v>2335580</v>
      </c>
      <c r="D31" s="356">
        <f>SUM(D6:D21)</f>
        <v>0</v>
      </c>
    </row>
    <row r="32" spans="1:4" ht="8.25" customHeight="1">
      <c r="A32" s="135"/>
      <c r="B32" s="717"/>
      <c r="C32" s="717"/>
      <c r="D32" s="717"/>
    </row>
    <row r="33" spans="1:4" ht="12.75">
      <c r="A33" s="131"/>
      <c r="B33" s="136"/>
      <c r="C33" s="136"/>
      <c r="D33" s="136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21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4" width="11.00390625" style="9" customWidth="1"/>
    <col min="5" max="5" width="12.00390625" style="9" customWidth="1"/>
    <col min="6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29" t="s">
        <v>484</v>
      </c>
      <c r="B2" s="729"/>
      <c r="C2" s="729"/>
      <c r="D2" s="729"/>
      <c r="E2" s="729"/>
      <c r="F2" s="729"/>
      <c r="G2" s="729"/>
      <c r="H2" s="729"/>
    </row>
    <row r="3" spans="1:9" s="124" customFormat="1" ht="15.75" customHeight="1">
      <c r="A3" s="780" t="s">
        <v>587</v>
      </c>
      <c r="B3" s="123"/>
      <c r="C3" s="719"/>
      <c r="D3" s="719"/>
      <c r="G3" s="727"/>
      <c r="H3" s="727"/>
      <c r="I3" s="157"/>
    </row>
    <row r="4" spans="1:9" s="125" customFormat="1" ht="16.5" thickBot="1">
      <c r="A4" s="780" t="s">
        <v>588</v>
      </c>
      <c r="B4" s="133"/>
      <c r="C4" s="134"/>
      <c r="D4" s="156"/>
      <c r="G4" s="726" t="s">
        <v>483</v>
      </c>
      <c r="H4" s="726"/>
      <c r="I4" s="156"/>
    </row>
    <row r="5" spans="1:8" s="119" customFormat="1" ht="26.25" customHeight="1" thickBot="1">
      <c r="A5" s="736" t="s">
        <v>195</v>
      </c>
      <c r="B5" s="720" t="s">
        <v>427</v>
      </c>
      <c r="C5" s="722" t="s">
        <v>428</v>
      </c>
      <c r="D5" s="724" t="s">
        <v>529</v>
      </c>
      <c r="E5" s="734" t="s">
        <v>429</v>
      </c>
      <c r="F5" s="735"/>
      <c r="G5" s="735"/>
      <c r="H5" s="732" t="s">
        <v>386</v>
      </c>
    </row>
    <row r="6" spans="1:8" s="120" customFormat="1" ht="32.25" customHeight="1" thickBot="1">
      <c r="A6" s="737"/>
      <c r="B6" s="721"/>
      <c r="C6" s="723"/>
      <c r="D6" s="725"/>
      <c r="E6" s="382" t="s">
        <v>485</v>
      </c>
      <c r="F6" s="383" t="s">
        <v>486</v>
      </c>
      <c r="G6" s="384" t="s">
        <v>493</v>
      </c>
      <c r="H6" s="733"/>
    </row>
    <row r="7" spans="1:8" s="121" customFormat="1" ht="12.75" customHeight="1" thickBot="1">
      <c r="A7" s="361" t="s">
        <v>99</v>
      </c>
      <c r="B7" s="363" t="s">
        <v>100</v>
      </c>
      <c r="C7" s="368" t="s">
        <v>101</v>
      </c>
      <c r="D7" s="363" t="s">
        <v>102</v>
      </c>
      <c r="E7" s="363" t="s">
        <v>103</v>
      </c>
      <c r="F7" s="363" t="s">
        <v>413</v>
      </c>
      <c r="G7" s="363" t="s">
        <v>430</v>
      </c>
      <c r="H7" s="400" t="s">
        <v>462</v>
      </c>
    </row>
    <row r="8" spans="1:8" ht="24.75" customHeight="1">
      <c r="A8" s="362" t="s">
        <v>106</v>
      </c>
      <c r="B8" s="364" t="s">
        <v>431</v>
      </c>
      <c r="C8" s="369"/>
      <c r="D8" s="375">
        <v>0</v>
      </c>
      <c r="E8" s="385">
        <v>0</v>
      </c>
      <c r="F8" s="392">
        <v>0</v>
      </c>
      <c r="G8" s="392">
        <v>0</v>
      </c>
      <c r="H8" s="394">
        <v>0</v>
      </c>
    </row>
    <row r="9" spans="1:9" ht="25.5" customHeight="1">
      <c r="A9" s="362" t="s">
        <v>107</v>
      </c>
      <c r="B9" s="365" t="s">
        <v>432</v>
      </c>
      <c r="C9" s="370"/>
      <c r="D9" s="376">
        <v>0</v>
      </c>
      <c r="E9" s="386">
        <v>0</v>
      </c>
      <c r="F9" s="648">
        <v>0</v>
      </c>
      <c r="G9" s="376">
        <v>0</v>
      </c>
      <c r="H9" s="395">
        <v>0</v>
      </c>
      <c r="I9" s="728"/>
    </row>
    <row r="10" spans="1:9" ht="19.5" customHeight="1">
      <c r="A10" s="362" t="s">
        <v>108</v>
      </c>
      <c r="B10" s="365" t="s">
        <v>433</v>
      </c>
      <c r="C10" s="371" t="s">
        <v>485</v>
      </c>
      <c r="D10" s="377">
        <f aca="true" t="shared" si="0" ref="D10:D16">+D11</f>
        <v>0</v>
      </c>
      <c r="E10" s="387">
        <f>SUM(E11:E15)</f>
        <v>2692523</v>
      </c>
      <c r="F10" s="377">
        <f>SUM(F11:F12)</f>
        <v>750000</v>
      </c>
      <c r="G10" s="377">
        <f>SUM(G11:G12)</f>
        <v>0</v>
      </c>
      <c r="H10" s="396">
        <f aca="true" t="shared" si="1" ref="H10:H17">SUM(D10:G10)</f>
        <v>3442523</v>
      </c>
      <c r="I10" s="728"/>
    </row>
    <row r="11" spans="1:9" ht="22.5" customHeight="1">
      <c r="A11" s="362" t="s">
        <v>109</v>
      </c>
      <c r="B11" s="514" t="s">
        <v>560</v>
      </c>
      <c r="C11" s="370" t="s">
        <v>485</v>
      </c>
      <c r="D11" s="377">
        <f t="shared" si="0"/>
        <v>0</v>
      </c>
      <c r="E11" s="388">
        <v>914793</v>
      </c>
      <c r="F11" s="653" t="s">
        <v>564</v>
      </c>
      <c r="G11" s="377">
        <f aca="true" t="shared" si="2" ref="G11:G16">+G12</f>
        <v>0</v>
      </c>
      <c r="H11" s="395">
        <f t="shared" si="1"/>
        <v>914793</v>
      </c>
      <c r="I11" s="728"/>
    </row>
    <row r="12" spans="1:9" ht="22.5" customHeight="1">
      <c r="A12" s="362" t="s">
        <v>110</v>
      </c>
      <c r="B12" s="652" t="s">
        <v>555</v>
      </c>
      <c r="C12" s="370" t="s">
        <v>485</v>
      </c>
      <c r="D12" s="377">
        <f t="shared" si="0"/>
        <v>0</v>
      </c>
      <c r="E12" s="388">
        <f>-M15</f>
        <v>0</v>
      </c>
      <c r="F12" s="378">
        <v>750000</v>
      </c>
      <c r="G12" s="377">
        <f t="shared" si="2"/>
        <v>0</v>
      </c>
      <c r="H12" s="395">
        <f t="shared" si="1"/>
        <v>750000</v>
      </c>
      <c r="I12" s="728"/>
    </row>
    <row r="13" spans="1:9" ht="22.5" customHeight="1">
      <c r="A13" s="362" t="s">
        <v>111</v>
      </c>
      <c r="B13" s="652" t="s">
        <v>561</v>
      </c>
      <c r="C13" s="370" t="s">
        <v>485</v>
      </c>
      <c r="D13" s="377">
        <f t="shared" si="0"/>
        <v>0</v>
      </c>
      <c r="E13" s="388">
        <v>1000000</v>
      </c>
      <c r="F13" s="378">
        <f>-K13</f>
        <v>0</v>
      </c>
      <c r="G13" s="377">
        <f t="shared" si="2"/>
        <v>0</v>
      </c>
      <c r="H13" s="395">
        <f t="shared" si="1"/>
        <v>1000000</v>
      </c>
      <c r="I13" s="728"/>
    </row>
    <row r="14" spans="1:9" ht="22.5" customHeight="1">
      <c r="A14" s="362" t="s">
        <v>112</v>
      </c>
      <c r="B14" s="652" t="s">
        <v>562</v>
      </c>
      <c r="C14" s="370" t="s">
        <v>485</v>
      </c>
      <c r="D14" s="377">
        <f t="shared" si="0"/>
        <v>0</v>
      </c>
      <c r="E14" s="388">
        <v>254000</v>
      </c>
      <c r="F14" s="378">
        <f>-K14</f>
        <v>0</v>
      </c>
      <c r="G14" s="377">
        <f t="shared" si="2"/>
        <v>0</v>
      </c>
      <c r="H14" s="395">
        <f t="shared" si="1"/>
        <v>254000</v>
      </c>
      <c r="I14" s="728"/>
    </row>
    <row r="15" spans="1:9" ht="22.5" customHeight="1">
      <c r="A15" s="362" t="s">
        <v>113</v>
      </c>
      <c r="B15" s="652" t="s">
        <v>563</v>
      </c>
      <c r="C15" s="370" t="s">
        <v>485</v>
      </c>
      <c r="D15" s="377">
        <f t="shared" si="0"/>
        <v>0</v>
      </c>
      <c r="E15" s="388">
        <v>523730</v>
      </c>
      <c r="F15" s="378">
        <f>-K15</f>
        <v>0</v>
      </c>
      <c r="G15" s="377">
        <f t="shared" si="2"/>
        <v>0</v>
      </c>
      <c r="H15" s="395">
        <f t="shared" si="1"/>
        <v>523730</v>
      </c>
      <c r="I15" s="728"/>
    </row>
    <row r="16" spans="1:9" ht="19.5" customHeight="1">
      <c r="A16" s="362" t="s">
        <v>114</v>
      </c>
      <c r="B16" s="365" t="s">
        <v>434</v>
      </c>
      <c r="C16" s="371" t="s">
        <v>485</v>
      </c>
      <c r="D16" s="377">
        <f t="shared" si="0"/>
        <v>0</v>
      </c>
      <c r="E16" s="387">
        <f>+E17</f>
        <v>17208686</v>
      </c>
      <c r="F16" s="377">
        <f>+F17</f>
        <v>3391027</v>
      </c>
      <c r="G16" s="377">
        <f t="shared" si="2"/>
        <v>0</v>
      </c>
      <c r="H16" s="396">
        <f t="shared" si="1"/>
        <v>20599713</v>
      </c>
      <c r="I16" s="728"/>
    </row>
    <row r="17" spans="1:9" ht="19.5" customHeight="1">
      <c r="A17" s="362" t="s">
        <v>204</v>
      </c>
      <c r="B17" s="654" t="s">
        <v>536</v>
      </c>
      <c r="C17" s="370" t="s">
        <v>485</v>
      </c>
      <c r="D17" s="378"/>
      <c r="E17" s="388">
        <v>17208686</v>
      </c>
      <c r="F17" s="378">
        <v>3391027</v>
      </c>
      <c r="G17" s="378"/>
      <c r="H17" s="395">
        <f t="shared" si="1"/>
        <v>20599713</v>
      </c>
      <c r="I17" s="728"/>
    </row>
    <row r="18" spans="1:9" ht="19.5" customHeight="1">
      <c r="A18" s="362" t="s">
        <v>205</v>
      </c>
      <c r="B18" s="366" t="s">
        <v>435</v>
      </c>
      <c r="C18" s="371" t="s">
        <v>485</v>
      </c>
      <c r="D18" s="377">
        <f>SUM(D19:D20)</f>
        <v>0</v>
      </c>
      <c r="E18" s="387">
        <f>+E20+E19</f>
        <v>715186</v>
      </c>
      <c r="F18" s="377">
        <f>+F20+F19</f>
        <v>702898</v>
      </c>
      <c r="G18" s="377">
        <f>+G20+G19</f>
        <v>0</v>
      </c>
      <c r="H18" s="396">
        <f>H19+H20</f>
        <v>1418084</v>
      </c>
      <c r="I18" s="728"/>
    </row>
    <row r="19" spans="1:9" ht="19.5" customHeight="1">
      <c r="A19" s="362" t="s">
        <v>206</v>
      </c>
      <c r="B19" s="366"/>
      <c r="C19" s="372"/>
      <c r="D19" s="379"/>
      <c r="E19" s="389"/>
      <c r="F19" s="379"/>
      <c r="G19" s="379"/>
      <c r="H19" s="397">
        <f>SUM(D19:G19)</f>
        <v>0</v>
      </c>
      <c r="I19" s="728"/>
    </row>
    <row r="20" spans="1:9" ht="19.5" customHeight="1" thickBot="1">
      <c r="A20" s="362" t="s">
        <v>207</v>
      </c>
      <c r="B20" s="655" t="s">
        <v>456</v>
      </c>
      <c r="C20" s="373" t="s">
        <v>485</v>
      </c>
      <c r="D20" s="380">
        <v>0</v>
      </c>
      <c r="E20" s="390">
        <v>715186</v>
      </c>
      <c r="F20" s="393">
        <v>702898</v>
      </c>
      <c r="G20" s="393"/>
      <c r="H20" s="398">
        <f>SUM(D20:G20)</f>
        <v>1418084</v>
      </c>
      <c r="I20" s="728"/>
    </row>
    <row r="21" spans="1:9" s="137" customFormat="1" ht="19.5" customHeight="1" thickBot="1">
      <c r="A21" s="730" t="s">
        <v>436</v>
      </c>
      <c r="B21" s="731"/>
      <c r="C21" s="374"/>
      <c r="D21" s="381">
        <f>+D8+D9+D10+D16+D18</f>
        <v>0</v>
      </c>
      <c r="E21" s="391">
        <f>+E8+E9+E10+E16+E18</f>
        <v>20616395</v>
      </c>
      <c r="F21" s="381">
        <f>+F8+F9+F10+F16+F18</f>
        <v>4843925</v>
      </c>
      <c r="G21" s="381">
        <f>+G8+G9+G10+G16+G18</f>
        <v>0</v>
      </c>
      <c r="H21" s="399">
        <f>+H8+H9+H10+H16+H18</f>
        <v>25460320</v>
      </c>
      <c r="I21" s="728"/>
    </row>
  </sheetData>
  <sheetProtection/>
  <mergeCells count="12">
    <mergeCell ref="I9:I21"/>
    <mergeCell ref="A2:H2"/>
    <mergeCell ref="A21:B21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2018-02-09T08:13:47Z</cp:lastPrinted>
  <dcterms:created xsi:type="dcterms:W3CDTF">2014-10-28T13:28:45Z</dcterms:created>
  <dcterms:modified xsi:type="dcterms:W3CDTF">2018-02-26T08:32:36Z</dcterms:modified>
  <cp:category/>
  <cp:version/>
  <cp:contentType/>
  <cp:contentStatus/>
</cp:coreProperties>
</file>