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</sheets>
  <definedNames>
    <definedName name="_xlnm.Print_Titles" localSheetId="9">'10'!$1:$1</definedName>
    <definedName name="_xlnm.Print_Titles" localSheetId="11">'12'!$1:$1</definedName>
    <definedName name="_xlnm.Print_Titles" localSheetId="12">'13'!$1:$1</definedName>
    <definedName name="_xlnm.Print_Titles" localSheetId="1">'2'!$1:$1</definedName>
    <definedName name="_xlnm.Print_Titles" localSheetId="4">'5'!$1:$5</definedName>
    <definedName name="_xlnm.Print_Titles" localSheetId="7">'8'!$1:$5</definedName>
    <definedName name="_xlnm.Print_Titles" localSheetId="8">'9'!$1:$4</definedName>
    <definedName name="_xlnm.Print_Area" localSheetId="5">'6'!$A$1:$O$40</definedName>
    <definedName name="_xlnm.Print_Area" localSheetId="8">'9'!$A$1:$M$40</definedName>
  </definedNames>
  <calcPr fullCalcOnLoad="1"/>
</workbook>
</file>

<file path=xl/sharedStrings.xml><?xml version="1.0" encoding="utf-8"?>
<sst xmlns="http://schemas.openxmlformats.org/spreadsheetml/2006/main" count="833" uniqueCount="501">
  <si>
    <t>Személyi juttatások</t>
  </si>
  <si>
    <t>Összesen</t>
  </si>
  <si>
    <t>I. Működési bevételek</t>
  </si>
  <si>
    <t>II. Felhalmozási bevételek</t>
  </si>
  <si>
    <t>Cím</t>
  </si>
  <si>
    <t>Pénz-eszköz átvétel</t>
  </si>
  <si>
    <t>Lét-szám-keret</t>
  </si>
  <si>
    <t>Állami támogatás</t>
  </si>
  <si>
    <t>Működési</t>
  </si>
  <si>
    <t>Felhal-mozási</t>
  </si>
  <si>
    <t>Támoga-tásértékű bevételek</t>
  </si>
  <si>
    <t>Támogatás-értékű bevételek</t>
  </si>
  <si>
    <t>Egyéb működési célú kiadások</t>
  </si>
  <si>
    <t>I. Működési költségvetés</t>
  </si>
  <si>
    <t>Egyéb felhal-mozási kiadások</t>
  </si>
  <si>
    <t>Kiadások összesen</t>
  </si>
  <si>
    <t>Ellá-tottak pénz-beli jutt.</t>
  </si>
  <si>
    <t>III. Köl-csönök</t>
  </si>
  <si>
    <t>Dologi kiadások</t>
  </si>
  <si>
    <t>Intéz-ményi beruhá-zások</t>
  </si>
  <si>
    <t>Felújí-tások</t>
  </si>
  <si>
    <t>Költségvetési bevételek</t>
  </si>
  <si>
    <t>III. Kölcsö-nök</t>
  </si>
  <si>
    <t>II. Felhalmozási költségvetés</t>
  </si>
  <si>
    <t>Munkaadókat terhelő járulékok és szoc. hozzájár. adó</t>
  </si>
  <si>
    <t>Felhalmo-zási bevételek</t>
  </si>
  <si>
    <t>IV. Irányító szervtől kapott támogatás</t>
  </si>
  <si>
    <t>Sor-szám</t>
  </si>
  <si>
    <t>Megnevezés</t>
  </si>
  <si>
    <t>Támogatásértékű működési kiadások</t>
  </si>
  <si>
    <t>Működési célú pénzeszköz átadások</t>
  </si>
  <si>
    <t>Ellátottak pénzbeli juttatása</t>
  </si>
  <si>
    <t>Általános tartalék</t>
  </si>
  <si>
    <t>Működési céltartalék</t>
  </si>
  <si>
    <t>Támogatásértékű felhalmozási kiadások</t>
  </si>
  <si>
    <t>Felhalmozási célú pénzeszközátadás</t>
  </si>
  <si>
    <t>Fejlesztési céltartalék</t>
  </si>
  <si>
    <t>Támogatási kölcsön nyújtása</t>
  </si>
  <si>
    <t xml:space="preserve">     ebből: építményadó </t>
  </si>
  <si>
    <t>telekadó</t>
  </si>
  <si>
    <t>magánszemélyek kommunális adója</t>
  </si>
  <si>
    <t>idegenforgalmi adó tartózkodás után</t>
  </si>
  <si>
    <t>iparűzési adó</t>
  </si>
  <si>
    <t>Központosított támogatás</t>
  </si>
  <si>
    <t>Támogatásértékű működési bevételek</t>
  </si>
  <si>
    <t>Működési célú pénzeszközátvétel</t>
  </si>
  <si>
    <t>Támogatásértékű felhalmozási bevételek</t>
  </si>
  <si>
    <t xml:space="preserve">Felhalmozási célú pénzeszköz átvételek </t>
  </si>
  <si>
    <t>Költségvetési hiány külső finanszírozása:</t>
  </si>
  <si>
    <t xml:space="preserve">Finanszírozási bevételek </t>
  </si>
  <si>
    <t xml:space="preserve">Felhalmozási célú hitel felvétele </t>
  </si>
  <si>
    <t>Finanszírozási kiadások</t>
  </si>
  <si>
    <t xml:space="preserve">Működési célú hitel törlesztése </t>
  </si>
  <si>
    <t>Felhalmozási célú hitel törlesztése</t>
  </si>
  <si>
    <t>Összesen:</t>
  </si>
  <si>
    <t>Intézményi beruházások</t>
  </si>
  <si>
    <t>Felújítások</t>
  </si>
  <si>
    <t>Közhatalmi bevételek</t>
  </si>
  <si>
    <t>Gépjárműadó</t>
  </si>
  <si>
    <t>Helyi adók</t>
  </si>
  <si>
    <t>ebből: kapott kamatok</t>
  </si>
  <si>
    <t>Bevételek</t>
  </si>
  <si>
    <t>Kiadások</t>
  </si>
  <si>
    <t>I. Működési célú bevételek</t>
  </si>
  <si>
    <t>I. Működési célú kiadások</t>
  </si>
  <si>
    <t>1. Személyi juttatások</t>
  </si>
  <si>
    <t>4. Támogatásértékű működési kiadások</t>
  </si>
  <si>
    <t>5. Végleges pénzeszközátadások</t>
  </si>
  <si>
    <t>Működési célú kiadások összesen:</t>
  </si>
  <si>
    <t>II. Felhalmozási célú kiadások</t>
  </si>
  <si>
    <t>Működési célú bevételek összesen:</t>
  </si>
  <si>
    <t>II. Felhalmozási célú bevételek</t>
  </si>
  <si>
    <t>Felhalmozási célú kiadások összesen:</t>
  </si>
  <si>
    <t>Mind összesen:</t>
  </si>
  <si>
    <t>1. Közhatalmi bevételek</t>
  </si>
  <si>
    <t>3. Intézményi működési bevételek</t>
  </si>
  <si>
    <t>4. Támogatásértékű működési bevételek</t>
  </si>
  <si>
    <t>5. Működési célú pénzeszköz átvétel</t>
  </si>
  <si>
    <t>6. Támogatási kölcsönök visszatérülése</t>
  </si>
  <si>
    <t xml:space="preserve">8. Működési célú hitel felvétele </t>
  </si>
  <si>
    <t>3. Dologi kiadások</t>
  </si>
  <si>
    <t>Egyéb működési bevételek</t>
  </si>
  <si>
    <t>Felhalmozási és tőke jellegű bevételek</t>
  </si>
  <si>
    <t>Áteng. központi adók</t>
  </si>
  <si>
    <t>Közpon-tosított előir.</t>
  </si>
  <si>
    <t>Önk. sajátos felhalm. és tőke bevételei</t>
  </si>
  <si>
    <t>Műkö-dési célra</t>
  </si>
  <si>
    <t>Felhal-mozási célra</t>
  </si>
  <si>
    <t>Műkö-dési célú</t>
  </si>
  <si>
    <t>Költségvetési szerv megnevezése</t>
  </si>
  <si>
    <t>Kapott támogatás</t>
  </si>
  <si>
    <t xml:space="preserve">III. Kölcsö-nök </t>
  </si>
  <si>
    <t>Intéz-ményi műkö-dési bevételek</t>
  </si>
  <si>
    <t>Bírságok, pótlékok, egyéb köz-hatalmi bev.</t>
  </si>
  <si>
    <t>Tárgyi eszközök érté-kesítése</t>
  </si>
  <si>
    <t>Támoga-tásértékű  bevételek</t>
  </si>
  <si>
    <t>Pénz-eszköz átvételek</t>
  </si>
  <si>
    <t>IV. Pénzfor-galom nélk.bev.</t>
  </si>
  <si>
    <t>V. Hitelek felvétele</t>
  </si>
  <si>
    <t>Pénzmaradvány igénybevétele</t>
  </si>
  <si>
    <t>Finanszírozási bevételek</t>
  </si>
  <si>
    <t>Bevételek összesen</t>
  </si>
  <si>
    <t>Személyi jutta-tások</t>
  </si>
  <si>
    <t>Egyéb működési kiadások</t>
  </si>
  <si>
    <t>Műkö-dési tartalék</t>
  </si>
  <si>
    <t>Ellátot-tak pénz-beli jutta-tása</t>
  </si>
  <si>
    <t>Felhal-mozási tartalék</t>
  </si>
  <si>
    <t>Tám. értékű kiadás</t>
  </si>
  <si>
    <t>Végleges pe. átadás</t>
  </si>
  <si>
    <t>Költségvetési kiadások</t>
  </si>
  <si>
    <t xml:space="preserve">IV. Hitelek törlesztése </t>
  </si>
  <si>
    <t xml:space="preserve">Műk. célú </t>
  </si>
  <si>
    <t xml:space="preserve">Felh. célú </t>
  </si>
  <si>
    <t xml:space="preserve">Összesen </t>
  </si>
  <si>
    <t>IV. Irányító szerv alá tartozó költség-vetési szervnek folyósított támogatás</t>
  </si>
  <si>
    <t>Beruházás megnevezése</t>
  </si>
  <si>
    <t>Mozgás Háza beruházás részlet</t>
  </si>
  <si>
    <t>Önkormányzat összesen:</t>
  </si>
  <si>
    <t>Keszthely Város Önkormányzata:</t>
  </si>
  <si>
    <t>Költségvetési szervek</t>
  </si>
  <si>
    <t>Felújítás megnevezése</t>
  </si>
  <si>
    <t>Keszthely Város Önkormányzata</t>
  </si>
  <si>
    <t>Castrum Camping értéknövelő beruházás</t>
  </si>
  <si>
    <t>Támogatásértékű kiadás megnevezése</t>
  </si>
  <si>
    <t>Pénzeszköz átadás megnevezése</t>
  </si>
  <si>
    <t>TISZK</t>
  </si>
  <si>
    <t>Bursa Hungarica</t>
  </si>
  <si>
    <t>Keszthelyi Polgárőr Egyesület</t>
  </si>
  <si>
    <t>Sportegyesületek</t>
  </si>
  <si>
    <t xml:space="preserve">VÜZ Kft - Csik F. Tanuszoda </t>
  </si>
  <si>
    <t>Sarutlan Karmelita Rendtartomány</t>
  </si>
  <si>
    <t>Egyéb felhalmozási bevételek</t>
  </si>
  <si>
    <t>IV. Pénzforgalom nélk.bev.</t>
  </si>
  <si>
    <t>Egyéb felhalmozási kiadások</t>
  </si>
  <si>
    <t>Munka-adókat terhelő járulékok és szoc. hozzá-jár. adó</t>
  </si>
  <si>
    <t>Áteng. közpon-ti adók</t>
  </si>
  <si>
    <t>Része-sedések értéke-sítése</t>
  </si>
  <si>
    <t>Felhal-mozási célú</t>
  </si>
  <si>
    <t>Állami támo-gatások</t>
  </si>
  <si>
    <t>Keszthely Város Roma Nemzetiségi Önkormányzata</t>
  </si>
  <si>
    <t>Zala Volán Zrt - helyijárat közlekedési állami támogatása</t>
  </si>
  <si>
    <t>Zala Volán Zrt - helyijárat önkormányzati támogatása</t>
  </si>
  <si>
    <t>Zala Volán Zrt - veszteség kiegyenlítés</t>
  </si>
  <si>
    <t>Sport Camping vízmérő átalakítás</t>
  </si>
  <si>
    <t>Támogatási kölcsönök visszatérülése</t>
  </si>
  <si>
    <t>Hiány belső finanszírozása:</t>
  </si>
  <si>
    <t>Pénzforgalom nélküli bevételek - pénzmaradvány</t>
  </si>
  <si>
    <t>Sétányfejl. és a közter.megújítása a keszthelyi B.parton II. ütem</t>
  </si>
  <si>
    <t>Tervezés, lebonyolítás, műszaki ellenőrzés</t>
  </si>
  <si>
    <t>II. Felhalmozási  költségvetés</t>
  </si>
  <si>
    <t>ebből: kötelező feladat</t>
  </si>
  <si>
    <t>önként vállalt feladat</t>
  </si>
  <si>
    <t xml:space="preserve">Költségvetési bevételek </t>
  </si>
  <si>
    <t>A.</t>
  </si>
  <si>
    <t>B.</t>
  </si>
  <si>
    <t xml:space="preserve">Költségvetési kiadások </t>
  </si>
  <si>
    <t>C.</t>
  </si>
  <si>
    <t>D.</t>
  </si>
  <si>
    <t>Engedélyezett létszám:</t>
  </si>
  <si>
    <t>ebből: Önkormányzat - 1 fő vál. tisztségviselő</t>
  </si>
  <si>
    <t>Működési bevételek összesen (A + D)</t>
  </si>
  <si>
    <t>Működési kiadások összesen (B + C)</t>
  </si>
  <si>
    <t>Beruházások</t>
  </si>
  <si>
    <t>Felhalmozási bevételek összesen (A + D)</t>
  </si>
  <si>
    <t>Felhalmozási kiadások összesen (B + C)</t>
  </si>
  <si>
    <t>Keszthelyi Közös Önkormányzati Hivatal</t>
  </si>
  <si>
    <t>Működési bevételek</t>
  </si>
  <si>
    <t>Tám. Áht-n belülre</t>
  </si>
  <si>
    <t>Tám. Áht-n kivülre</t>
  </si>
  <si>
    <t>Egyéb tám.</t>
  </si>
  <si>
    <t>Helyi adók és adójellegű bevételek</t>
  </si>
  <si>
    <t>talajterhelési díj</t>
  </si>
  <si>
    <t>Bírság, pótlék</t>
  </si>
  <si>
    <t>Önkormányzat műk.célú költségvetési támogatása</t>
  </si>
  <si>
    <t xml:space="preserve">Munkaadókat terhelő járulékok </t>
  </si>
  <si>
    <t>Felhalmozási és tőkejellegű bevételek</t>
  </si>
  <si>
    <t xml:space="preserve">ebből: tárgyi eszközök értékesítése </t>
  </si>
  <si>
    <t>ingatlan értékesítése</t>
  </si>
  <si>
    <t>lakásértékesítés</t>
  </si>
  <si>
    <t xml:space="preserve">Intézményi működési bevételek </t>
  </si>
  <si>
    <t>Egyéb központi támogatás (adósságkonszolidáció)</t>
  </si>
  <si>
    <t>pénzügyi befektetések bevétele - osztalék</t>
  </si>
  <si>
    <t>2. Önkormányzat költségvetési támogatása</t>
  </si>
  <si>
    <t xml:space="preserve">2. Munkaadókat terhelő járulékok </t>
  </si>
  <si>
    <t>7. Pénzmaradvány igénybevétele</t>
  </si>
  <si>
    <t>1. Felhalmozási és tőkejellegű bevételek</t>
  </si>
  <si>
    <t>3. Támogatásértékű felhalmozási bevételek</t>
  </si>
  <si>
    <t>4. Felhalmozási célú pénzeszköz átvételek</t>
  </si>
  <si>
    <t>5. Pénzmaradvány igénybevétele</t>
  </si>
  <si>
    <t>6. Felhalmozási célú hitelek felvétele</t>
  </si>
  <si>
    <t>7. Támogatási kölcsön visszatérülése</t>
  </si>
  <si>
    <t>Közösségi közlekedés útvonalán várakozó hely kialakítás</t>
  </si>
  <si>
    <t>Parkoló építés Vaszary K.u. 4348/2. hrsz</t>
  </si>
  <si>
    <t>Köztéri berendezések - városi információs táblák készítése</t>
  </si>
  <si>
    <t>Közösségi közlekedés fejlesztésével kapcsolatos egyéb járulékos munkák</t>
  </si>
  <si>
    <t>Forgalomszámláló mobil készülék</t>
  </si>
  <si>
    <t>Bazársor sétány</t>
  </si>
  <si>
    <t>Karácsonyi díszkivilágítás bővítése</t>
  </si>
  <si>
    <t>Bem dombormű készítése</t>
  </si>
  <si>
    <t>Közvilágítás korszerűsítése</t>
  </si>
  <si>
    <t>Damjanich u. garázssor közvilágítás - II.ütem</t>
  </si>
  <si>
    <t>Közvilágítási lámpák elhelyezése meglévő oszlopokra</t>
  </si>
  <si>
    <t>Fő téri színpad energia ellátása</t>
  </si>
  <si>
    <t>Közvilágítás korszerűsítési pályázat egyéb járulékos költségeire</t>
  </si>
  <si>
    <t>Fő tér 12. épülettel határos terület DK-i rész vízelvezetése</t>
  </si>
  <si>
    <t>Kossuth u. 101. áteresz építése</t>
  </si>
  <si>
    <t>Csány-Szendrey ÁMK uszoda udvari vízelvezetése</t>
  </si>
  <si>
    <t>Belvárosi utcák csapadékvíz elvezetési tervének felülvizsgálata, vízjogi engedélyezése</t>
  </si>
  <si>
    <t>Büdös-árok vápa átalakítás - kárelhárításhoz</t>
  </si>
  <si>
    <t>Keszthely Város vízjogi üzemeltetési engedélye - előkészítés (áthúzódó)</t>
  </si>
  <si>
    <t xml:space="preserve">Keszthely Város vízjogi üzemeltetési engedélye </t>
  </si>
  <si>
    <t>Csapadékvíz elvezető rendszer tervezése, kivitelezése lakossági felvetés megoldására</t>
  </si>
  <si>
    <t>Gazdasági Ellátó Szervezet Keszthely</t>
  </si>
  <si>
    <t>Ingatlan felújítás</t>
  </si>
  <si>
    <t>Keszthely Város Önkormányzata Egyesített Szociális Intézménye</t>
  </si>
  <si>
    <t>Autóbusz váró tervezése</t>
  </si>
  <si>
    <t>Széchenyi u. Pannon Egyetem előtti forgalmi sáv aszfaltozás, aknafedlap emelés</t>
  </si>
  <si>
    <t>Bercsényi u. járda felújítás</t>
  </si>
  <si>
    <t xml:space="preserve">Vaszary K.u. Ny-i oldal járda </t>
  </si>
  <si>
    <t>Tomaji sor kiegészítő aszfaltozása</t>
  </si>
  <si>
    <t>SUN Tenisz klub</t>
  </si>
  <si>
    <t xml:space="preserve">Sportcsarnok </t>
  </si>
  <si>
    <t>Arany János Tehetséggondozó Program</t>
  </si>
  <si>
    <t>Lakossági ivóvíz és csatorna támogatás - DRV</t>
  </si>
  <si>
    <t>Ingatlan vásárlás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</si>
  <si>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</si>
  <si>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</si>
  <si>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</si>
  <si>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</si>
  <si>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</si>
  <si>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</si>
  <si>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</si>
  <si>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</si>
  <si>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</si>
  <si>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</si>
  <si>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</si>
  <si>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</si>
  <si>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Nyitó pénzkészlet</t>
  </si>
  <si>
    <t>3. Felhalmozási és tőke jellegű bevételek</t>
  </si>
  <si>
    <t>4. Pénzeszköz átvétel, támogatásértékű bevétel</t>
  </si>
  <si>
    <t>5. Kölcsön visszatérülés</t>
  </si>
  <si>
    <t>6. Hitelek</t>
  </si>
  <si>
    <t>7. Pénzmaradvány</t>
  </si>
  <si>
    <t xml:space="preserve">Bevételek összesen </t>
  </si>
  <si>
    <t>8. Személyi juttatások</t>
  </si>
  <si>
    <t>10. Dologi kiadások</t>
  </si>
  <si>
    <t>11. Pénzeszköz átadás, támogatásértékű kiadás</t>
  </si>
  <si>
    <t>13. Felújítás</t>
  </si>
  <si>
    <t>14. Beruházás</t>
  </si>
  <si>
    <t>16. Tartalék</t>
  </si>
  <si>
    <t xml:space="preserve"> Kiadások összesen</t>
  </si>
  <si>
    <t>Záró pénzkészlet</t>
  </si>
  <si>
    <t>Lakás vásárlás</t>
  </si>
  <si>
    <t>TÁMOP-2-4-5-12/3-2012-0036. pályázat</t>
  </si>
  <si>
    <t>ÁROP-1-A.5-2013-2013-0119. pályázat</t>
  </si>
  <si>
    <t>Keszthelyi Vöröskeresztes Vizimentő Egyesület</t>
  </si>
  <si>
    <t>Magyarok Nagyasszonya Plébánia - Ny-i homlokzat támpillér felújítása</t>
  </si>
  <si>
    <t>Kossuth u. 28. (615.hrsz)</t>
  </si>
  <si>
    <t>Balaton-part II. és ÉNY-Dunántúli kerékpárút előre nem látható költségei és a Toldi u. járda építése</t>
  </si>
  <si>
    <t xml:space="preserve">Keszthely és Környéke Kistérségi Többcélú Társulás </t>
  </si>
  <si>
    <t>2. Felújítások</t>
  </si>
  <si>
    <t>3. Végleges pénzeszközátadások</t>
  </si>
  <si>
    <t>KEOP épületenergetikai fejlesztés</t>
  </si>
  <si>
    <t>Üst vásárlás</t>
  </si>
  <si>
    <t>Melegítő pult</t>
  </si>
  <si>
    <t>Gyalugép</t>
  </si>
  <si>
    <t>Párakapu</t>
  </si>
  <si>
    <t>Működési hiány (A-B) :</t>
  </si>
  <si>
    <t>Felhalmozási hiány (A-B) :</t>
  </si>
  <si>
    <t>1. Intézmény működési és közhatalmi bevételek</t>
  </si>
  <si>
    <t>2.Önkormányzat költségvetési támogatása</t>
  </si>
  <si>
    <t>Parkoló üz. 045170</t>
  </si>
  <si>
    <t>Nem lakóing.bérbeadás 013350</t>
  </si>
  <si>
    <t>Önk.jogalkotás 011130</t>
  </si>
  <si>
    <t>Közterület 031030</t>
  </si>
  <si>
    <t>Közvilágítás 064010</t>
  </si>
  <si>
    <t>Város-és község-gazd. szolg. (főép.) 066020</t>
  </si>
  <si>
    <t>Önk.elszám. 018010</t>
  </si>
  <si>
    <t>Fin. műv. 900060</t>
  </si>
  <si>
    <t>Közcélú fogl. 041233</t>
  </si>
  <si>
    <t>Erdősítés 042220</t>
  </si>
  <si>
    <t>Tel.hull. kez. 051030</t>
  </si>
  <si>
    <t>Utak, üz. 045160</t>
  </si>
  <si>
    <t>Nem lakóing. bérbeadása 013350</t>
  </si>
  <si>
    <t>Zöldter.kez. 066010</t>
  </si>
  <si>
    <t>Tartalékok 900070</t>
  </si>
  <si>
    <t>Fin.műv. 900060</t>
  </si>
  <si>
    <t>Önk. elszám. 018030</t>
  </si>
  <si>
    <t>Közter.rendj. 031030</t>
  </si>
  <si>
    <t>Ár- és belvíz-véd.tev. 047410</t>
  </si>
  <si>
    <t xml:space="preserve">Alapfokú okt. int. tám. 092111 </t>
  </si>
  <si>
    <t>Középf.okt.int. tám. 092211</t>
  </si>
  <si>
    <t>Szoc.ösztöndíj 094260</t>
  </si>
  <si>
    <t>Fogorvosi szakell. 072313</t>
  </si>
  <si>
    <t>Átmeneti segély 107060</t>
  </si>
  <si>
    <t>Köztemetés 107060</t>
  </si>
  <si>
    <t>Civil szerv. műk.tám. 084031</t>
  </si>
  <si>
    <t>Egyházak köz. és hitél. tev.084040</t>
  </si>
  <si>
    <t>Másh.nem sor. egyéb sport tám. 081030</t>
  </si>
  <si>
    <t>Köztemető fennt., műk. 013320</t>
  </si>
  <si>
    <t>Út, autópálya építés ( 045120 )</t>
  </si>
  <si>
    <t>Önkormányzati jogalkotás ( 011130 )</t>
  </si>
  <si>
    <t>Nem lakóingatlan bérbeadás ( 013350 )</t>
  </si>
  <si>
    <t>Önkormányzati jogalkotás ( 11130 )</t>
  </si>
  <si>
    <t>Alapfokú okt. intézmények tám. ( 092111 )</t>
  </si>
  <si>
    <t>Szociális ösztöndíjak ( 094260 )</t>
  </si>
  <si>
    <t>Máshova nem sor. egyéb sporttámogatás ( 084030 )</t>
  </si>
  <si>
    <t>Egyházak, közösségi és hitéleti tevékenységének támogatása ( 084040 )</t>
  </si>
  <si>
    <t>4. Felhalmozási tartalék</t>
  </si>
  <si>
    <t>5. Támogatási kölcsön nyújtása</t>
  </si>
  <si>
    <t>6. Felhalmozási célú hitel törlesztése</t>
  </si>
  <si>
    <t>Felhalmozási célú bevételek összesen:</t>
  </si>
  <si>
    <t>eből: köt.feladat</t>
  </si>
  <si>
    <t>ebból: köt.feladat</t>
  </si>
  <si>
    <t>ebből: köt.feladat</t>
  </si>
  <si>
    <t>Kötelező feladatok</t>
  </si>
  <si>
    <t>Önként vállalt feladatok</t>
  </si>
  <si>
    <t>Kötelező feladat</t>
  </si>
  <si>
    <t>Önként vállalt feladat</t>
  </si>
  <si>
    <t>Módosítás</t>
  </si>
  <si>
    <t>Módosított előirányzat</t>
  </si>
  <si>
    <t xml:space="preserve">Módosítás </t>
  </si>
  <si>
    <t>Módosított előrirányzat</t>
  </si>
  <si>
    <t>Módosított ei.</t>
  </si>
  <si>
    <t>Módosított elirányzat</t>
  </si>
  <si>
    <t>Önkormányzatok és önkormányzati hivatalok jogalkotó és általános igazgatási tevékenysége (011130)</t>
  </si>
  <si>
    <t xml:space="preserve">Szeghalmi Bálint Református Egyházi Közhasznú Alapítvány  - PM </t>
  </si>
  <si>
    <t>Zalaegerszegi Szimfónikus Zenekar Egyesület - PM</t>
  </si>
  <si>
    <t xml:space="preserve">Magyar Politikai Foglyok Szövetsége Zala Megyei Szervezete  - PM </t>
  </si>
  <si>
    <t>Országos Egyesület a Mosolyért Közhasznú Egyesület - PM 50, eüprev. 50</t>
  </si>
  <si>
    <t>Spartacus Sportkör - PM 120</t>
  </si>
  <si>
    <t xml:space="preserve">VÜZ Nonprofit Kft -Vásár téri távhőhálózat rekonstrukciója </t>
  </si>
  <si>
    <t xml:space="preserve">VÜZ Nonprofit Kft - BFT pályázat "Keszthelyi Balaton-part menti területek, sétányok fejlesztése II. ütem </t>
  </si>
  <si>
    <t xml:space="preserve">Közműfejlesztési támogatás </t>
  </si>
  <si>
    <t>Futball Club Keszthely</t>
  </si>
  <si>
    <t>Középfokú oktatási intézmények tám. (092211)</t>
  </si>
  <si>
    <t>Alapfokú oktatási intézmények tám. (092111)</t>
  </si>
  <si>
    <t>Közutak, hidak üzemeltetése fenntartása (045160)</t>
  </si>
  <si>
    <t>Ár- és belvízvédelemmel összefüggő tev. (047410)</t>
  </si>
  <si>
    <t>Máshova nem sor. egyéb sporttámogatás (084030)</t>
  </si>
  <si>
    <t>Közterület rendjének fenntartása (031030)</t>
  </si>
  <si>
    <t>Hóvirág utca aszfaltozása</t>
  </si>
  <si>
    <t>Lehel utca aszfaltozása</t>
  </si>
  <si>
    <t>Malom utca aszfaltozása</t>
  </si>
  <si>
    <t xml:space="preserve">Keringő utca csapadékvíz-elvezető rendszer átalakítása és támfaljavítása </t>
  </si>
  <si>
    <t>Köztemető-fenntartás és -működtetés (013320)</t>
  </si>
  <si>
    <t xml:space="preserve">Újköztemető ravatalozó </t>
  </si>
  <si>
    <t>Nem lakóingatlan bérbeadása (013350)</t>
  </si>
  <si>
    <t>Zöldterület kezelés (066010)</t>
  </si>
  <si>
    <t>Önkormányzati jogalkotás (011130)</t>
  </si>
  <si>
    <t>Közvilágítás (064010)</t>
  </si>
  <si>
    <t>Globomax Mikrovoks rendszer hardverek</t>
  </si>
  <si>
    <t xml:space="preserve">Oracle DB SE One 8 felhasználói licenc </t>
  </si>
  <si>
    <t>Ár- és belvízvédelemmel összefüggő tevékenység (047410)</t>
  </si>
  <si>
    <t>Középfokú oktatás int.programjainak komplex tám. (092211)</t>
  </si>
  <si>
    <t>Tám. értékű kiadás, elvonás</t>
  </si>
  <si>
    <t>Felhalmozási célú önk. támogatások</t>
  </si>
  <si>
    <t>önk. vállalt feladat</t>
  </si>
  <si>
    <t>Út, autóp.építés 045120</t>
  </si>
  <si>
    <t>Önkormányzat felhalmozási célú költségvetési támogatása</t>
  </si>
  <si>
    <t>2. Önkormányzat felhalmozási célú költségvetési támogatása</t>
  </si>
  <si>
    <t>6. Működési tartalék</t>
  </si>
  <si>
    <t>7. Ellátottak pénzbeli juttatásai</t>
  </si>
  <si>
    <t>8. Működési hitel törlesztés</t>
  </si>
  <si>
    <t>9. Támogatási kölcsön nyújtása</t>
  </si>
  <si>
    <t>1. Beruházások</t>
  </si>
  <si>
    <t xml:space="preserve">15. Hiteltörl. kölcsön nyújt. </t>
  </si>
  <si>
    <t>12. Ellátottak pénzbeli jutt.</t>
  </si>
  <si>
    <t>9. Munkaadót terhelő jár.</t>
  </si>
  <si>
    <t>Z.M. Rendőrfőkapitányság - közterület-figyelő rendszer üzemeltetés 1.200, nyári járőrszolgálat 400 + 1.000</t>
  </si>
  <si>
    <t>Városfejlesztési tanulmánytervek</t>
  </si>
  <si>
    <t xml:space="preserve">Bünmegelőzés 031060 </t>
  </si>
  <si>
    <t xml:space="preserve"> Módosítás</t>
  </si>
  <si>
    <t>Fogorvosi szakellátás 072313</t>
  </si>
  <si>
    <t>Bünmegelőzés 031060</t>
  </si>
  <si>
    <t>Gyermekjóléti szolg. 104042</t>
  </si>
  <si>
    <r>
      <t>Keszthelyi Közös Önkormányzati Hivata</t>
    </r>
    <r>
      <rPr>
        <sz val="10"/>
        <rFont val="Book Antiqua"/>
        <family val="1"/>
      </rPr>
      <t>l</t>
    </r>
    <r>
      <rPr>
        <b/>
        <sz val="10"/>
        <rFont val="Book Antiqua"/>
        <family val="1"/>
      </rPr>
      <t xml:space="preserve"> </t>
    </r>
    <r>
      <rPr>
        <sz val="10"/>
        <rFont val="Book Antiqua"/>
        <family val="1"/>
      </rPr>
      <t>módosított előirányzat</t>
    </r>
  </si>
  <si>
    <r>
      <rPr>
        <b/>
        <sz val="10"/>
        <rFont val="Book Antiqua"/>
        <family val="1"/>
      </rPr>
      <t>Életfa Napközi Otthonos Székhely Óvoda</t>
    </r>
    <r>
      <rPr>
        <sz val="10"/>
        <rFont val="Book Antiqua"/>
        <family val="1"/>
      </rPr>
      <t xml:space="preserve"> módosított előirányzat</t>
    </r>
  </si>
  <si>
    <r>
      <rPr>
        <b/>
        <sz val="10"/>
        <rFont val="Book Antiqua"/>
        <family val="1"/>
      </rPr>
      <t>Goldmark Károly Művelődési Központ</t>
    </r>
    <r>
      <rPr>
        <sz val="10"/>
        <rFont val="Book Antiqua"/>
        <family val="1"/>
      </rPr>
      <t xml:space="preserve"> módosított előirányzat</t>
    </r>
  </si>
  <si>
    <r>
      <rPr>
        <b/>
        <sz val="10"/>
        <rFont val="Book Antiqua"/>
        <family val="1"/>
      </rPr>
      <t>F.Gy. Városi Könyvtár</t>
    </r>
    <r>
      <rPr>
        <sz val="10"/>
        <rFont val="Book Antiqua"/>
        <family val="1"/>
      </rPr>
      <t xml:space="preserve"> módosított előir.</t>
    </r>
  </si>
  <si>
    <r>
      <rPr>
        <b/>
        <sz val="10"/>
        <rFont val="Book Antiqua"/>
        <family val="1"/>
      </rPr>
      <t xml:space="preserve">Keszthely Város Önk. Alapellátási Intézete </t>
    </r>
    <r>
      <rPr>
        <sz val="10"/>
        <rFont val="Book Antiqua"/>
        <family val="1"/>
      </rPr>
      <t>módosított előir.</t>
    </r>
  </si>
  <si>
    <r>
      <rPr>
        <b/>
        <sz val="10"/>
        <rFont val="Book Antiqua"/>
        <family val="1"/>
      </rPr>
      <t xml:space="preserve">Keszthely Város Önk. Egyesített Szociális Intézménye </t>
    </r>
    <r>
      <rPr>
        <sz val="10"/>
        <rFont val="Book Antiqua"/>
        <family val="1"/>
      </rPr>
      <t>módosított ei.</t>
    </r>
  </si>
  <si>
    <r>
      <rPr>
        <b/>
        <sz val="10"/>
        <rFont val="Book Antiqua"/>
        <family val="1"/>
      </rPr>
      <t xml:space="preserve">Balatoni Múzeum </t>
    </r>
    <r>
      <rPr>
        <sz val="10"/>
        <rFont val="Book Antiqua"/>
        <family val="1"/>
      </rPr>
      <t>módosított ei.</t>
    </r>
  </si>
  <si>
    <r>
      <rPr>
        <b/>
        <sz val="10"/>
        <rFont val="Book Antiqua"/>
        <family val="1"/>
      </rPr>
      <t xml:space="preserve">Gazdasági Ellátó Szervezet Keszthely </t>
    </r>
    <r>
      <rPr>
        <sz val="10"/>
        <rFont val="Book Antiqua"/>
        <family val="1"/>
      </rPr>
      <t>módosított előirányzat</t>
    </r>
  </si>
  <si>
    <t>Költségvetési szervek módosított előirányzata összesen</t>
  </si>
  <si>
    <t>Önkormányzat mód. ei</t>
  </si>
  <si>
    <t>Költségvetési szervek mód. Ei.</t>
  </si>
  <si>
    <r>
      <rPr>
        <b/>
        <sz val="9"/>
        <rFont val="Book Antiqua"/>
        <family val="1"/>
      </rPr>
      <t>Életfa Napközi Otthonos Székhely Óvoda</t>
    </r>
    <r>
      <rPr>
        <sz val="9"/>
        <rFont val="Book Antiqua"/>
        <family val="1"/>
      </rPr>
      <t xml:space="preserve"> módosított előir.</t>
    </r>
  </si>
  <si>
    <r>
      <rPr>
        <b/>
        <sz val="9"/>
        <rFont val="Book Antiqua"/>
        <family val="1"/>
      </rPr>
      <t xml:space="preserve">Goldmark Károly Művelődési Központ </t>
    </r>
    <r>
      <rPr>
        <sz val="9"/>
        <rFont val="Book Antiqua"/>
        <family val="1"/>
      </rPr>
      <t xml:space="preserve"> módosított előirányzat</t>
    </r>
  </si>
  <si>
    <r>
      <rPr>
        <b/>
        <sz val="9"/>
        <rFont val="Book Antiqua"/>
        <family val="1"/>
      </rPr>
      <t>Gazdasági Ellátó Szervezet Keszthely</t>
    </r>
    <r>
      <rPr>
        <sz val="9"/>
        <rFont val="Book Antiqua"/>
        <family val="1"/>
      </rPr>
      <t xml:space="preserve"> módosított előirányzat</t>
    </r>
  </si>
  <si>
    <r>
      <rPr>
        <b/>
        <sz val="9"/>
        <rFont val="Book Antiqua"/>
        <family val="1"/>
      </rPr>
      <t>Balatoni Múzeum</t>
    </r>
    <r>
      <rPr>
        <sz val="9"/>
        <rFont val="Book Antiqua"/>
        <family val="1"/>
      </rPr>
      <t xml:space="preserve"> mód. előirányzat</t>
    </r>
  </si>
  <si>
    <r>
      <rPr>
        <b/>
        <sz val="9"/>
        <rFont val="Book Antiqua"/>
        <family val="1"/>
      </rPr>
      <t>Keszthely Város Önkorm. Egyesített Szociális Intézménye</t>
    </r>
    <r>
      <rPr>
        <sz val="9"/>
        <rFont val="Book Antiqua"/>
        <family val="1"/>
      </rPr>
      <t xml:space="preserve"> mód. Ei.</t>
    </r>
  </si>
  <si>
    <r>
      <rPr>
        <b/>
        <sz val="9"/>
        <rFont val="Book Antiqua"/>
        <family val="1"/>
      </rPr>
      <t xml:space="preserve">F.Gy. Városi Könyvtár </t>
    </r>
    <r>
      <rPr>
        <sz val="9"/>
        <rFont val="Book Antiqua"/>
        <family val="1"/>
      </rPr>
      <t>módosított ei.</t>
    </r>
  </si>
  <si>
    <r>
      <t xml:space="preserve">Keszthelyi Közös Önkormányzati Hivatal </t>
    </r>
    <r>
      <rPr>
        <sz val="9"/>
        <rFont val="Book Antiqua"/>
        <family val="1"/>
      </rPr>
      <t>módosított ei.</t>
    </r>
  </si>
  <si>
    <r>
      <rPr>
        <b/>
        <sz val="9"/>
        <rFont val="Book Antiqua"/>
        <family val="1"/>
      </rPr>
      <t xml:space="preserve">Keszthely Város Önkorm. Alapellátási Intézete </t>
    </r>
    <r>
      <rPr>
        <sz val="9"/>
        <rFont val="Book Antiqua"/>
        <family val="1"/>
      </rPr>
      <t>módosított ei.</t>
    </r>
  </si>
  <si>
    <t xml:space="preserve">Összesen mód. Ei. </t>
  </si>
  <si>
    <t>Önkormány-zat módosított  előirányzat</t>
  </si>
  <si>
    <t>Költségvetési szervek módosított előirányzata</t>
  </si>
  <si>
    <t>Magasnyomású mosó</t>
  </si>
  <si>
    <t>Sütő (kombinált)</t>
  </si>
  <si>
    <t>Kasza</t>
  </si>
  <si>
    <t>Fénymásoló</t>
  </si>
  <si>
    <t>Lengőkéses kasza</t>
  </si>
  <si>
    <t>Takarítógép</t>
  </si>
  <si>
    <t>Kisteherautó</t>
  </si>
  <si>
    <t>Ipari mosogatógép</t>
  </si>
  <si>
    <t>Hómaró</t>
  </si>
  <si>
    <t>Lombszívó</t>
  </si>
  <si>
    <t>Riasztó</t>
  </si>
  <si>
    <t xml:space="preserve">Játszótér (Egry isk. + Gagarin u. óvoda) </t>
  </si>
  <si>
    <t>Nyilászárók ( Kísérleti u. Óvoda)</t>
  </si>
  <si>
    <t>Járműfelújítás</t>
  </si>
  <si>
    <t>Tűzjelző</t>
  </si>
  <si>
    <t xml:space="preserve">Erzsébet királyné útja gyalogos átvezetés </t>
  </si>
  <si>
    <t xml:space="preserve">VÜZ Nonprofit Kft - BFT pályázat "Keszthelyi Balaton-part menti területek, sétányok fejlesztése II. ütem , KJAVSE kikötő kerékpáros átvezető híd és sétány </t>
  </si>
  <si>
    <t>Belső ellenőrzés</t>
  </si>
  <si>
    <t xml:space="preserve">Szociális ágazati pótlék </t>
  </si>
  <si>
    <t>Keszthely és Környéke Kistérségi Többcélú Társulás ebből:</t>
  </si>
  <si>
    <t>Bérkompenzáció</t>
  </si>
  <si>
    <t xml:space="preserve">Állami támogatás </t>
  </si>
  <si>
    <t>Jelzőrendszeres házi segítségnyújtás</t>
  </si>
  <si>
    <t>Támogató szolgálat</t>
  </si>
  <si>
    <t>Családsegítő és gyermekjóléti szolgálat</t>
  </si>
  <si>
    <t xml:space="preserve">Házi segítségnyújtás </t>
  </si>
  <si>
    <t>Mindenféle egyéb szabadidős szolg. 086090</t>
  </si>
  <si>
    <t>Köztemetőfenntartás 013320</t>
  </si>
  <si>
    <t>Út, autópálya ép., 045120</t>
  </si>
  <si>
    <t>Kölcsön</t>
  </si>
  <si>
    <t>Felhalmozási célú támogatás áht-n kívülre</t>
  </si>
  <si>
    <t xml:space="preserve">Kölcsö-nök </t>
  </si>
  <si>
    <t>II.Felhalmozási  költségvetés</t>
  </si>
  <si>
    <t>ebből: köt.fel.</t>
  </si>
  <si>
    <t>Kölcsön nyújtás</t>
  </si>
  <si>
    <t>KEOP "Fotovoltaikus rendszerek kialakítása"</t>
  </si>
  <si>
    <t>Innovációs Inkubátorház Kft. Törzstőke emelése</t>
  </si>
  <si>
    <t>Bünmegelőzés (31060)</t>
  </si>
  <si>
    <t>Motor beszerzés</t>
  </si>
  <si>
    <t xml:space="preserve">Számítástechnikai eszközök (szerver) </t>
  </si>
  <si>
    <t>Felújítások, beruházások előkészítése, közbeszerzés, műszaki ellenőrzés, hirdetmények díja és egyéb terv. díj</t>
  </si>
  <si>
    <t>Köztemetőfenntartás (013320)</t>
  </si>
  <si>
    <t xml:space="preserve">Szent Miklós temtőben I. világháborús emlékmű </t>
  </si>
  <si>
    <t xml:space="preserve">Fő tér 1. épület (vizesblokk)(akadályment.1000) </t>
  </si>
  <si>
    <t xml:space="preserve">Kinizsi utca </t>
  </si>
  <si>
    <t xml:space="preserve">Ruszek utca </t>
  </si>
  <si>
    <t>Pázmány Péter utca</t>
  </si>
  <si>
    <t>Zámor utca</t>
  </si>
  <si>
    <t>Bajcsy utca</t>
  </si>
  <si>
    <t>Civil szervezetek működési támogatása (084031)</t>
  </si>
  <si>
    <t>Zámor Térségéért Egyesület PM 50</t>
  </si>
  <si>
    <t>Keszthely Kertvárosért Egyesület -PM 100</t>
  </si>
  <si>
    <t>Csány-Szendrey ÁMK Gyermekekért Alapítvány PM</t>
  </si>
  <si>
    <t>Rákóczi Szövetség PM</t>
  </si>
  <si>
    <t>Keszthelyi Belvárosi Kereskedők Egyesületete - PM 400, TVKB 150</t>
  </si>
  <si>
    <t>Bethlen Gábor Nyugdíjas Klub TVKB 50</t>
  </si>
  <si>
    <t>Helikon Kórus és Baráti Köre Közhasznú Egyesület TVKB</t>
  </si>
  <si>
    <t>Keszthelyi Yacht Club PM</t>
  </si>
  <si>
    <t>Balatoni Strand Kézilabda Egyesület TVKB 100, PM 100</t>
  </si>
  <si>
    <t>Keszthelyi Kilóméterek Egyesület - PM 300, PM 500</t>
  </si>
  <si>
    <t xml:space="preserve">Keszthelyi Televízió Nonprofit Kft. </t>
  </si>
  <si>
    <t>Szent Erzsébet Jótékonysági Alapítvány- fűtéskorszerűsítés</t>
  </si>
  <si>
    <t xml:space="preserve">Magyarok Nagyasszonya Plébánia  Szent Család templomkert játszótér </t>
  </si>
  <si>
    <t>NRSZH - kistérség támogató szolgálat- 2012. évi normatíva visszafizetés</t>
  </si>
  <si>
    <t>Pénzmarad-vány igénybe-vétel</t>
  </si>
  <si>
    <t>Ár- és belvíz-véd.tev. 047410 módosítás</t>
  </si>
  <si>
    <t>Gyermekvéd.ellátások 104051 módosítás</t>
  </si>
  <si>
    <t>Központi kv.befiz. 018020</t>
  </si>
  <si>
    <t>Lovassy u. 15-23. házak csapadékvíz elvezetése</t>
  </si>
  <si>
    <t>Bakacs u. 10. fűtéskorszerűsítése</t>
  </si>
  <si>
    <t>Sopron Utcai Tagóvoda felújítása</t>
  </si>
  <si>
    <t xml:space="preserve">2013. 11. havi bérkompenzáció </t>
  </si>
  <si>
    <t>Előző évi állami támogatás visszafizetés</t>
  </si>
  <si>
    <t>Központi költségvetési befizetések (018020)</t>
  </si>
  <si>
    <t>Da Bibere Zalai Borlovagrend - PM</t>
  </si>
  <si>
    <t>Zeneiskola Baráti Kör - PM 120, OKIB 100</t>
  </si>
  <si>
    <t>Magyar Máltai Szeretetszolgálat Keszthelyi Csoportja - PM 100, ESZEB 300</t>
  </si>
  <si>
    <t>Keszthelyi Turisztikai Egyesület PM 600, TVKB 150, EEB 100</t>
  </si>
  <si>
    <t>Nagycsaládosok Keszthelyi Egyesülete - PM 100, EEB 80</t>
  </si>
  <si>
    <t>Szent Erzsébet Alapítvány - ESZEB 150, EEB 100</t>
  </si>
  <si>
    <t>Értelmi Fogyatékos Gyerm.Alapítvány - OB 100</t>
  </si>
  <si>
    <t>Erdei Faluért Kiemelten Közh.Alapítvány - PM</t>
  </si>
  <si>
    <t>Keszthelyi Nétánc Hagy.  Alapítvány - PM</t>
  </si>
  <si>
    <t xml:space="preserve">Látásfogyatékosok Keszthelyi Kistérségi Egy.-EEB </t>
  </si>
  <si>
    <t>Keszthely Város Sportjáért és Okt.Egyesület - EEB</t>
  </si>
  <si>
    <t>Jóakarat Óvodai Alapítvány - hangszer</t>
  </si>
  <si>
    <t xml:space="preserve">Fénymásoló  </t>
  </si>
  <si>
    <t xml:space="preserve">Mobiltelefonok </t>
  </si>
  <si>
    <t>Keszthelyi Életfa Óvoda</t>
  </si>
  <si>
    <t>Kazán</t>
  </si>
  <si>
    <t>Számítógép</t>
  </si>
  <si>
    <t>Radiátor, fagyasztó</t>
  </si>
  <si>
    <t>Zeneiskola - fénymásoló</t>
  </si>
  <si>
    <t>Vajda János Gimnázium - riasztó</t>
  </si>
  <si>
    <t>Épület kamera</t>
  </si>
  <si>
    <t>Csőkamera</t>
  </si>
  <si>
    <t>Vega traktor és tartozékai</t>
  </si>
  <si>
    <t>Szerver</t>
  </si>
  <si>
    <t>Seprőgép és adapter</t>
  </si>
  <si>
    <t>Egry J. Általános Iskola és AMI felújítása</t>
  </si>
  <si>
    <t>Csány-Szendrey ÁMK szigetelés</t>
  </si>
  <si>
    <t>Balaton Fesztivál Alapítvány TVKB 100, OKIB150</t>
  </si>
  <si>
    <t>ebből: köt. Feladat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</si>
</sst>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_-* #,##0\ _F_t_-;\-* #,##0\ _F_t_-;_-* \-??\ _F_t_-;_-@_-"/>
    <numFmt numFmtId="166" formatCode="_-* #,##0\ _F_t_-;\-* #,##0\ _F_t_-;_-* &quot;-&quot;??\ _F_t_-;_-@_-"/>
    <numFmt numFmtId="167" formatCode="#,##0_ ;\-#,##0\ "/>
    <numFmt numFmtId="168" formatCode="_-* #,##0.0\ _F_t_-;\-* #,##0.0\ _F_t_-;_-* \-??\ _F_t_-;_-@_-"/>
    <numFmt numFmtId="169" formatCode="[$-40E]yyyy\.\ mmmm\ d\."/>
    <numFmt numFmtId="170" formatCode="0.0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0"/>
      <name val="Book Antiqua"/>
      <family val="1"/>
    </font>
    <font>
      <b/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i/>
      <sz val="16"/>
      <name val="Arial"/>
      <family val="2"/>
    </font>
    <font>
      <sz val="7"/>
      <name val="Book Antiqua"/>
      <family val="1"/>
    </font>
    <font>
      <b/>
      <sz val="9"/>
      <name val="Book Antiqua"/>
      <family val="1"/>
    </font>
    <font>
      <i/>
      <sz val="10"/>
      <name val="Book Antiqua"/>
      <family val="1"/>
    </font>
    <font>
      <sz val="8"/>
      <name val="Book Antiqua"/>
      <family val="1"/>
    </font>
    <font>
      <sz val="9"/>
      <name val="Book Antiqua"/>
      <family val="1"/>
    </font>
    <font>
      <b/>
      <sz val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8"/>
      <name val="Book Antiqua"/>
      <family val="1"/>
    </font>
    <font>
      <b/>
      <sz val="7"/>
      <name val="Book Antiqua"/>
      <family val="1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/>
      <right/>
      <top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/>
      <top/>
      <bottom style="medium"/>
    </border>
    <border>
      <left style="medium"/>
      <right/>
      <top/>
      <bottom/>
    </border>
    <border>
      <left style="thin"/>
      <right style="thin"/>
      <top style="medium"/>
      <bottom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/>
      <right style="medium"/>
      <top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 style="thin"/>
      <top/>
      <bottom/>
    </border>
    <border>
      <left/>
      <right style="thin"/>
      <top style="thin"/>
      <bottom style="medium"/>
    </border>
    <border>
      <left/>
      <right style="thin"/>
      <top style="thin"/>
      <bottom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>
        <color indexed="63"/>
      </right>
      <top/>
      <bottom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/>
      <right style="medium"/>
      <top/>
      <bottom style="thin"/>
    </border>
    <border>
      <left/>
      <right style="medium"/>
      <top style="thin"/>
      <bottom/>
    </border>
    <border>
      <left>
        <color indexed="63"/>
      </left>
      <right style="medium"/>
      <top style="thin"/>
      <bottom style="thin"/>
    </border>
    <border>
      <left/>
      <right style="medium"/>
      <top/>
      <bottom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/>
      <bottom>
        <color indexed="63"/>
      </bottom>
    </border>
    <border>
      <left>
        <color indexed="63"/>
      </left>
      <right style="medium"/>
      <top style="medium"/>
      <bottom/>
    </border>
    <border>
      <left style="thin"/>
      <right style="medium"/>
      <top/>
      <bottom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/>
      <right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/>
      <right style="medium"/>
      <top style="thin">
        <color indexed="8"/>
      </top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medium"/>
      <bottom style="thin"/>
    </border>
    <border>
      <left/>
      <right/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/>
      <top style="medium"/>
      <bottom style="thin">
        <color indexed="8"/>
      </bottom>
    </border>
    <border>
      <left/>
      <right>
        <color indexed="63"/>
      </right>
      <top style="medium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7" fillId="14" borderId="1" applyNumberFormat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Protection="0">
      <alignment horizontal="center"/>
    </xf>
    <xf numFmtId="0" fontId="19" fillId="0" borderId="2" applyNumberFormat="0" applyFill="0" applyAlignment="0" applyProtection="0"/>
    <xf numFmtId="0" fontId="24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38" fillId="15" borderId="5" applyNumberFormat="0" applyAlignment="0" applyProtection="0"/>
    <xf numFmtId="164" fontId="0" fillId="0" borderId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16" borderId="7" applyNumberFormat="0" applyFont="0" applyAlignment="0" applyProtection="0"/>
    <xf numFmtId="0" fontId="36" fillId="11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" borderId="1" applyNumberFormat="0" applyAlignment="0" applyProtection="0"/>
    <xf numFmtId="9" fontId="0" fillId="0" borderId="0" applyFont="0" applyFill="0" applyBorder="0" applyAlignment="0" applyProtection="0"/>
  </cellStyleXfs>
  <cellXfs count="69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166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 indent="1"/>
    </xf>
    <xf numFmtId="0" fontId="10" fillId="0" borderId="0" xfId="0" applyFont="1" applyAlignment="1">
      <alignment/>
    </xf>
    <xf numFmtId="166" fontId="4" fillId="0" borderId="0" xfId="41" applyNumberFormat="1" applyFont="1" applyFill="1" applyBorder="1" applyAlignment="1">
      <alignment/>
    </xf>
    <xf numFmtId="0" fontId="11" fillId="0" borderId="12" xfId="0" applyFont="1" applyFill="1" applyBorder="1" applyAlignment="1">
      <alignment horizontal="left" wrapText="1" indent="1"/>
    </xf>
    <xf numFmtId="0" fontId="11" fillId="0" borderId="0" xfId="0" applyFont="1" applyFill="1" applyAlignment="1">
      <alignment wrapText="1"/>
    </xf>
    <xf numFmtId="166" fontId="2" fillId="0" borderId="13" xfId="41" applyNumberFormat="1" applyFont="1" applyFill="1" applyBorder="1" applyAlignment="1">
      <alignment/>
    </xf>
    <xf numFmtId="166" fontId="2" fillId="0" borderId="14" xfId="41" applyNumberFormat="1" applyFont="1" applyFill="1" applyBorder="1" applyAlignment="1">
      <alignment/>
    </xf>
    <xf numFmtId="166" fontId="3" fillId="0" borderId="15" xfId="41" applyNumberFormat="1" applyFont="1" applyFill="1" applyBorder="1" applyAlignment="1">
      <alignment/>
    </xf>
    <xf numFmtId="166" fontId="2" fillId="0" borderId="15" xfId="41" applyNumberFormat="1" applyFont="1" applyFill="1" applyBorder="1" applyAlignment="1">
      <alignment/>
    </xf>
    <xf numFmtId="166" fontId="2" fillId="0" borderId="16" xfId="41" applyNumberFormat="1" applyFont="1" applyFill="1" applyBorder="1" applyAlignment="1">
      <alignment horizontal="right"/>
    </xf>
    <xf numFmtId="166" fontId="2" fillId="0" borderId="16" xfId="41" applyNumberFormat="1" applyFont="1" applyFill="1" applyBorder="1" applyAlignment="1">
      <alignment/>
    </xf>
    <xf numFmtId="166" fontId="2" fillId="0" borderId="14" xfId="41" applyNumberFormat="1" applyFont="1" applyFill="1" applyBorder="1" applyAlignment="1">
      <alignment horizontal="right"/>
    </xf>
    <xf numFmtId="166" fontId="2" fillId="0" borderId="17" xfId="41" applyNumberFormat="1" applyFont="1" applyFill="1" applyBorder="1" applyAlignment="1">
      <alignment/>
    </xf>
    <xf numFmtId="166" fontId="2" fillId="0" borderId="18" xfId="41" applyNumberFormat="1" applyFont="1" applyFill="1" applyBorder="1" applyAlignment="1">
      <alignment horizontal="right"/>
    </xf>
    <xf numFmtId="166" fontId="2" fillId="0" borderId="18" xfId="41" applyNumberFormat="1" applyFont="1" applyFill="1" applyBorder="1" applyAlignment="1">
      <alignment/>
    </xf>
    <xf numFmtId="166" fontId="3" fillId="0" borderId="16" xfId="41" applyNumberFormat="1" applyFont="1" applyFill="1" applyBorder="1" applyAlignment="1">
      <alignment horizontal="right"/>
    </xf>
    <xf numFmtId="165" fontId="0" fillId="0" borderId="0" xfId="41" applyNumberFormat="1" applyFill="1" applyAlignment="1">
      <alignment wrapText="1"/>
    </xf>
    <xf numFmtId="3" fontId="2" fillId="0" borderId="13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0" fontId="4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 wrapText="1"/>
    </xf>
    <xf numFmtId="0" fontId="11" fillId="0" borderId="25" xfId="0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165" fontId="8" fillId="0" borderId="28" xfId="41" applyNumberFormat="1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29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5" fillId="0" borderId="29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left" indent="2"/>
    </xf>
    <xf numFmtId="0" fontId="5" fillId="0" borderId="15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5" fillId="0" borderId="28" xfId="0" applyFont="1" applyBorder="1" applyAlignment="1">
      <alignment/>
    </xf>
    <xf numFmtId="0" fontId="3" fillId="0" borderId="3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166" fontId="2" fillId="0" borderId="15" xfId="41" applyNumberFormat="1" applyFont="1" applyBorder="1" applyAlignment="1">
      <alignment wrapText="1"/>
    </xf>
    <xf numFmtId="0" fontId="3" fillId="0" borderId="12" xfId="0" applyFont="1" applyBorder="1" applyAlignment="1">
      <alignment horizontal="center" vertical="top" wrapText="1"/>
    </xf>
    <xf numFmtId="166" fontId="3" fillId="0" borderId="27" xfId="41" applyNumberFormat="1" applyFont="1" applyBorder="1" applyAlignment="1">
      <alignment vertical="center" wrapText="1"/>
    </xf>
    <xf numFmtId="166" fontId="3" fillId="0" borderId="27" xfId="4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vertical="top" wrapText="1"/>
    </xf>
    <xf numFmtId="166" fontId="13" fillId="0" borderId="0" xfId="41" applyNumberFormat="1" applyFont="1" applyAlignment="1">
      <alignment/>
    </xf>
    <xf numFmtId="0" fontId="10" fillId="0" borderId="17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1" fontId="7" fillId="0" borderId="35" xfId="0" applyNumberFormat="1" applyFont="1" applyFill="1" applyBorder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41" applyNumberFormat="1" applyFont="1" applyAlignment="1">
      <alignment/>
    </xf>
    <xf numFmtId="166" fontId="11" fillId="0" borderId="0" xfId="41" applyNumberFormat="1" applyFont="1" applyAlignment="1">
      <alignment/>
    </xf>
    <xf numFmtId="0" fontId="10" fillId="0" borderId="12" xfId="0" applyFont="1" applyBorder="1" applyAlignment="1">
      <alignment horizontal="left" vertical="center" wrapText="1"/>
    </xf>
    <xf numFmtId="0" fontId="2" fillId="0" borderId="37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41" applyNumberFormat="1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10" fillId="0" borderId="15" xfId="0" applyFont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1" fontId="7" fillId="0" borderId="35" xfId="41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10" fillId="0" borderId="12" xfId="0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" fontId="16" fillId="0" borderId="35" xfId="41" applyNumberFormat="1" applyFont="1" applyFill="1" applyBorder="1" applyAlignment="1">
      <alignment horizontal="center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left" wrapText="1" indent="2"/>
    </xf>
    <xf numFmtId="0" fontId="5" fillId="0" borderId="43" xfId="0" applyFont="1" applyBorder="1" applyAlignment="1">
      <alignment wrapText="1"/>
    </xf>
    <xf numFmtId="0" fontId="4" fillId="0" borderId="43" xfId="0" applyFont="1" applyBorder="1" applyAlignment="1">
      <alignment horizontal="left" wrapText="1" indent="1"/>
    </xf>
    <xf numFmtId="0" fontId="5" fillId="0" borderId="0" xfId="0" applyFont="1" applyAlignment="1">
      <alignment horizontal="left"/>
    </xf>
    <xf numFmtId="0" fontId="5" fillId="0" borderId="44" xfId="0" applyFont="1" applyBorder="1" applyAlignment="1">
      <alignment wrapText="1"/>
    </xf>
    <xf numFmtId="0" fontId="5" fillId="0" borderId="45" xfId="0" applyFont="1" applyBorder="1" applyAlignment="1">
      <alignment horizontal="center"/>
    </xf>
    <xf numFmtId="0" fontId="4" fillId="0" borderId="44" xfId="0" applyFont="1" applyBorder="1" applyAlignment="1">
      <alignment horizontal="left" wrapText="1" indent="1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 wrapText="1"/>
    </xf>
    <xf numFmtId="0" fontId="5" fillId="0" borderId="44" xfId="0" applyFont="1" applyBorder="1" applyAlignment="1">
      <alignment horizontal="left" wrapText="1"/>
    </xf>
    <xf numFmtId="0" fontId="5" fillId="0" borderId="43" xfId="0" applyFont="1" applyBorder="1" applyAlignment="1">
      <alignment horizontal="left" wrapText="1"/>
    </xf>
    <xf numFmtId="0" fontId="4" fillId="0" borderId="0" xfId="0" applyFont="1" applyAlignment="1">
      <alignment horizontal="left" indent="3"/>
    </xf>
    <xf numFmtId="0" fontId="5" fillId="0" borderId="43" xfId="0" applyFont="1" applyBorder="1" applyAlignment="1">
      <alignment horizontal="center" wrapText="1"/>
    </xf>
    <xf numFmtId="0" fontId="4" fillId="0" borderId="43" xfId="0" applyFont="1" applyBorder="1" applyAlignment="1">
      <alignment wrapText="1"/>
    </xf>
    <xf numFmtId="0" fontId="5" fillId="0" borderId="48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5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left" wrapText="1" indent="1"/>
    </xf>
    <xf numFmtId="0" fontId="5" fillId="0" borderId="51" xfId="0" applyFont="1" applyBorder="1" applyAlignment="1">
      <alignment horizontal="center" wrapText="1"/>
    </xf>
    <xf numFmtId="0" fontId="5" fillId="0" borderId="47" xfId="0" applyFont="1" applyBorder="1" applyAlignment="1">
      <alignment wrapText="1"/>
    </xf>
    <xf numFmtId="0" fontId="4" fillId="0" borderId="47" xfId="0" applyFont="1" applyBorder="1" applyAlignment="1">
      <alignment horizontal="left" wrapText="1" indent="1"/>
    </xf>
    <xf numFmtId="0" fontId="5" fillId="0" borderId="0" xfId="0" applyFont="1" applyAlignment="1">
      <alignment horizontal="left" indent="3"/>
    </xf>
    <xf numFmtId="0" fontId="4" fillId="0" borderId="47" xfId="0" applyFont="1" applyBorder="1" applyAlignment="1">
      <alignment wrapText="1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wrapText="1"/>
    </xf>
    <xf numFmtId="0" fontId="4" fillId="0" borderId="54" xfId="0" applyFont="1" applyBorder="1" applyAlignment="1">
      <alignment horizontal="left" wrapText="1" indent="1"/>
    </xf>
    <xf numFmtId="0" fontId="4" fillId="0" borderId="43" xfId="0" applyFont="1" applyBorder="1" applyAlignment="1">
      <alignment horizontal="left" wrapText="1"/>
    </xf>
    <xf numFmtId="0" fontId="4" fillId="0" borderId="55" xfId="0" applyFont="1" applyBorder="1" applyAlignment="1">
      <alignment horizontal="left" wrapText="1" indent="1"/>
    </xf>
    <xf numFmtId="0" fontId="5" fillId="0" borderId="56" xfId="0" applyFont="1" applyBorder="1" applyAlignment="1">
      <alignment wrapText="1"/>
    </xf>
    <xf numFmtId="0" fontId="4" fillId="0" borderId="55" xfId="0" applyFont="1" applyBorder="1" applyAlignment="1">
      <alignment horizontal="left" wrapText="1"/>
    </xf>
    <xf numFmtId="166" fontId="2" fillId="0" borderId="37" xfId="41" applyNumberFormat="1" applyFont="1" applyFill="1" applyBorder="1" applyAlignment="1">
      <alignment/>
    </xf>
    <xf numFmtId="0" fontId="4" fillId="0" borderId="15" xfId="0" applyFont="1" applyBorder="1" applyAlignment="1">
      <alignment wrapText="1"/>
    </xf>
    <xf numFmtId="166" fontId="3" fillId="0" borderId="25" xfId="41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/>
    </xf>
    <xf numFmtId="0" fontId="3" fillId="0" borderId="20" xfId="0" applyFont="1" applyBorder="1" applyAlignment="1">
      <alignment/>
    </xf>
    <xf numFmtId="0" fontId="2" fillId="0" borderId="37" xfId="0" applyFont="1" applyFill="1" applyBorder="1" applyAlignment="1">
      <alignment/>
    </xf>
    <xf numFmtId="166" fontId="2" fillId="0" borderId="13" xfId="41" applyNumberFormat="1" applyFont="1" applyFill="1" applyBorder="1" applyAlignment="1">
      <alignment wrapText="1"/>
    </xf>
    <xf numFmtId="166" fontId="2" fillId="0" borderId="15" xfId="41" applyNumberFormat="1" applyFont="1" applyFill="1" applyBorder="1" applyAlignment="1">
      <alignment wrapText="1"/>
    </xf>
    <xf numFmtId="166" fontId="2" fillId="0" borderId="15" xfId="41" applyNumberFormat="1" applyFont="1" applyFill="1" applyBorder="1" applyAlignment="1">
      <alignment vertical="top" wrapText="1"/>
    </xf>
    <xf numFmtId="166" fontId="3" fillId="0" borderId="15" xfId="41" applyNumberFormat="1" applyFont="1" applyFill="1" applyBorder="1" applyAlignment="1">
      <alignment wrapText="1"/>
    </xf>
    <xf numFmtId="166" fontId="3" fillId="0" borderId="15" xfId="41" applyNumberFormat="1" applyFont="1" applyFill="1" applyBorder="1" applyAlignment="1">
      <alignment horizontal="center"/>
    </xf>
    <xf numFmtId="166" fontId="3" fillId="0" borderId="20" xfId="41" applyNumberFormat="1" applyFont="1" applyFill="1" applyBorder="1" applyAlignment="1">
      <alignment vertical="top" wrapText="1"/>
    </xf>
    <xf numFmtId="0" fontId="3" fillId="0" borderId="15" xfId="0" applyFont="1" applyFill="1" applyBorder="1" applyAlignment="1">
      <alignment/>
    </xf>
    <xf numFmtId="0" fontId="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2" fillId="0" borderId="37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3" fillId="0" borderId="28" xfId="0" applyFont="1" applyBorder="1" applyAlignment="1">
      <alignment/>
    </xf>
    <xf numFmtId="1" fontId="2" fillId="0" borderId="37" xfId="41" applyNumberFormat="1" applyFont="1" applyFill="1" applyBorder="1" applyAlignment="1">
      <alignment/>
    </xf>
    <xf numFmtId="1" fontId="2" fillId="0" borderId="15" xfId="41" applyNumberFormat="1" applyFont="1" applyFill="1" applyBorder="1" applyAlignment="1">
      <alignment/>
    </xf>
    <xf numFmtId="1" fontId="2" fillId="0" borderId="20" xfId="41" applyNumberFormat="1" applyFont="1" applyFill="1" applyBorder="1" applyAlignment="1">
      <alignment/>
    </xf>
    <xf numFmtId="166" fontId="3" fillId="0" borderId="14" xfId="41" applyNumberFormat="1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166" fontId="2" fillId="0" borderId="28" xfId="41" applyNumberFormat="1" applyFont="1" applyFill="1" applyBorder="1" applyAlignment="1">
      <alignment/>
    </xf>
    <xf numFmtId="166" fontId="2" fillId="0" borderId="34" xfId="41" applyNumberFormat="1" applyFont="1" applyFill="1" applyBorder="1" applyAlignment="1">
      <alignment horizontal="right"/>
    </xf>
    <xf numFmtId="166" fontId="2" fillId="0" borderId="34" xfId="41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horizontal="left" indent="7"/>
    </xf>
    <xf numFmtId="0" fontId="5" fillId="0" borderId="3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0" fillId="0" borderId="12" xfId="0" applyBorder="1" applyAlignment="1">
      <alignment/>
    </xf>
    <xf numFmtId="0" fontId="12" fillId="0" borderId="12" xfId="0" applyFont="1" applyBorder="1" applyAlignment="1">
      <alignment/>
    </xf>
    <xf numFmtId="166" fontId="2" fillId="0" borderId="21" xfId="41" applyNumberFormat="1" applyFont="1" applyFill="1" applyBorder="1" applyAlignment="1">
      <alignment/>
    </xf>
    <xf numFmtId="2" fontId="4" fillId="0" borderId="0" xfId="0" applyNumberFormat="1" applyFont="1" applyAlignment="1">
      <alignment/>
    </xf>
    <xf numFmtId="0" fontId="5" fillId="0" borderId="13" xfId="0" applyFont="1" applyBorder="1" applyAlignment="1">
      <alignment horizontal="left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37" xfId="0" applyFont="1" applyBorder="1" applyAlignment="1">
      <alignment/>
    </xf>
    <xf numFmtId="0" fontId="3" fillId="0" borderId="57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0" fillId="0" borderId="10" xfId="0" applyFont="1" applyBorder="1" applyAlignment="1">
      <alignment horizontal="left" vertical="center" wrapText="1"/>
    </xf>
    <xf numFmtId="0" fontId="3" fillId="0" borderId="20" xfId="0" applyFont="1" applyBorder="1" applyAlignment="1">
      <alignment wrapText="1"/>
    </xf>
    <xf numFmtId="0" fontId="15" fillId="0" borderId="12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/>
    </xf>
    <xf numFmtId="0" fontId="10" fillId="0" borderId="29" xfId="0" applyFont="1" applyFill="1" applyBorder="1" applyAlignment="1">
      <alignment wrapText="1"/>
    </xf>
    <xf numFmtId="1" fontId="2" fillId="0" borderId="17" xfId="41" applyNumberFormat="1" applyFont="1" applyFill="1" applyBorder="1" applyAlignment="1">
      <alignment/>
    </xf>
    <xf numFmtId="0" fontId="8" fillId="0" borderId="58" xfId="0" applyFont="1" applyBorder="1" applyAlignment="1">
      <alignment horizontal="left" vertical="center" wrapText="1"/>
    </xf>
    <xf numFmtId="3" fontId="3" fillId="0" borderId="28" xfId="0" applyNumberFormat="1" applyFont="1" applyFill="1" applyBorder="1" applyAlignment="1">
      <alignment/>
    </xf>
    <xf numFmtId="166" fontId="2" fillId="0" borderId="59" xfId="41" applyNumberFormat="1" applyFont="1" applyFill="1" applyBorder="1" applyAlignment="1">
      <alignment/>
    </xf>
    <xf numFmtId="0" fontId="11" fillId="0" borderId="11" xfId="0" applyFont="1" applyFill="1" applyBorder="1" applyAlignment="1">
      <alignment horizontal="left" wrapText="1" indent="1"/>
    </xf>
    <xf numFmtId="166" fontId="2" fillId="0" borderId="20" xfId="41" applyNumberFormat="1" applyFont="1" applyFill="1" applyBorder="1" applyAlignment="1">
      <alignment/>
    </xf>
    <xf numFmtId="0" fontId="3" fillId="0" borderId="12" xfId="0" applyFont="1" applyFill="1" applyBorder="1" applyAlignment="1">
      <alignment horizontal="left" vertical="top" wrapText="1" indent="1"/>
    </xf>
    <xf numFmtId="0" fontId="3" fillId="0" borderId="60" xfId="0" applyFont="1" applyFill="1" applyBorder="1" applyAlignment="1">
      <alignment horizontal="left" vertical="top" wrapText="1" indent="4"/>
    </xf>
    <xf numFmtId="166" fontId="3" fillId="0" borderId="16" xfId="41" applyNumberFormat="1" applyFont="1" applyFill="1" applyBorder="1" applyAlignment="1">
      <alignment/>
    </xf>
    <xf numFmtId="0" fontId="8" fillId="0" borderId="12" xfId="0" applyFont="1" applyFill="1" applyBorder="1" applyAlignment="1">
      <alignment vertical="center" wrapText="1"/>
    </xf>
    <xf numFmtId="0" fontId="8" fillId="0" borderId="60" xfId="0" applyFont="1" applyFill="1" applyBorder="1" applyAlignment="1">
      <alignment horizontal="left" vertical="center" wrapText="1" indent="2"/>
    </xf>
    <xf numFmtId="3" fontId="3" fillId="0" borderId="20" xfId="0" applyNumberFormat="1" applyFont="1" applyFill="1" applyBorder="1" applyAlignment="1">
      <alignment/>
    </xf>
    <xf numFmtId="0" fontId="4" fillId="0" borderId="61" xfId="0" applyFont="1" applyBorder="1" applyAlignment="1">
      <alignment horizontal="left" wrapText="1" indent="1"/>
    </xf>
    <xf numFmtId="0" fontId="5" fillId="0" borderId="62" xfId="0" applyFont="1" applyBorder="1" applyAlignment="1">
      <alignment wrapText="1"/>
    </xf>
    <xf numFmtId="0" fontId="15" fillId="0" borderId="58" xfId="0" applyFont="1" applyBorder="1" applyAlignment="1">
      <alignment horizontal="left" vertical="center" wrapText="1"/>
    </xf>
    <xf numFmtId="0" fontId="15" fillId="0" borderId="32" xfId="0" applyFont="1" applyBorder="1" applyAlignment="1">
      <alignment horizontal="left" vertical="center" wrapText="1" indent="1"/>
    </xf>
    <xf numFmtId="0" fontId="3" fillId="0" borderId="63" xfId="0" applyFont="1" applyBorder="1" applyAlignment="1">
      <alignment wrapText="1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 indent="1"/>
    </xf>
    <xf numFmtId="0" fontId="8" fillId="0" borderId="32" xfId="0" applyFont="1" applyBorder="1" applyAlignment="1">
      <alignment horizontal="left" vertical="center" wrapText="1" indent="1"/>
    </xf>
    <xf numFmtId="165" fontId="3" fillId="0" borderId="15" xfId="41" applyNumberFormat="1" applyFont="1" applyFill="1" applyBorder="1" applyAlignment="1">
      <alignment vertical="center" wrapText="1"/>
    </xf>
    <xf numFmtId="165" fontId="3" fillId="0" borderId="20" xfId="41" applyNumberFormat="1" applyFont="1" applyFill="1" applyBorder="1" applyAlignment="1">
      <alignment vertical="center" wrapText="1"/>
    </xf>
    <xf numFmtId="165" fontId="3" fillId="0" borderId="28" xfId="41" applyNumberFormat="1" applyFont="1" applyFill="1" applyBorder="1" applyAlignment="1">
      <alignment vertical="center" wrapText="1"/>
    </xf>
    <xf numFmtId="0" fontId="4" fillId="0" borderId="60" xfId="0" applyFont="1" applyBorder="1" applyAlignment="1">
      <alignment horizontal="center"/>
    </xf>
    <xf numFmtId="0" fontId="5" fillId="0" borderId="28" xfId="0" applyFont="1" applyBorder="1" applyAlignment="1">
      <alignment horizontal="left" indent="4"/>
    </xf>
    <xf numFmtId="0" fontId="12" fillId="0" borderId="60" xfId="0" applyFont="1" applyBorder="1" applyAlignment="1">
      <alignment/>
    </xf>
    <xf numFmtId="1" fontId="2" fillId="0" borderId="21" xfId="41" applyNumberFormat="1" applyFont="1" applyFill="1" applyBorder="1" applyAlignment="1">
      <alignment/>
    </xf>
    <xf numFmtId="0" fontId="5" fillId="0" borderId="52" xfId="0" applyFont="1" applyBorder="1" applyAlignment="1">
      <alignment horizontal="left" wrapText="1"/>
    </xf>
    <xf numFmtId="0" fontId="3" fillId="0" borderId="20" xfId="0" applyFont="1" applyFill="1" applyBorder="1" applyAlignment="1">
      <alignment vertical="center" wrapText="1"/>
    </xf>
    <xf numFmtId="1" fontId="2" fillId="0" borderId="28" xfId="41" applyNumberFormat="1" applyFont="1" applyFill="1" applyBorder="1" applyAlignment="1">
      <alignment/>
    </xf>
    <xf numFmtId="1" fontId="2" fillId="0" borderId="35" xfId="41" applyNumberFormat="1" applyFont="1" applyFill="1" applyBorder="1" applyAlignment="1">
      <alignment/>
    </xf>
    <xf numFmtId="0" fontId="3" fillId="0" borderId="3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indent="6"/>
    </xf>
    <xf numFmtId="0" fontId="4" fillId="0" borderId="17" xfId="0" applyFont="1" applyBorder="1" applyAlignment="1">
      <alignment horizontal="left" indent="6"/>
    </xf>
    <xf numFmtId="0" fontId="4" fillId="0" borderId="15" xfId="0" applyFont="1" applyBorder="1" applyAlignment="1">
      <alignment horizontal="left" indent="1"/>
    </xf>
    <xf numFmtId="0" fontId="4" fillId="0" borderId="15" xfId="0" applyFont="1" applyBorder="1" applyAlignment="1">
      <alignment horizontal="left" indent="5"/>
    </xf>
    <xf numFmtId="0" fontId="12" fillId="0" borderId="29" xfId="0" applyFont="1" applyBorder="1" applyAlignment="1">
      <alignment/>
    </xf>
    <xf numFmtId="0" fontId="5" fillId="0" borderId="27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13" fillId="0" borderId="12" xfId="0" applyFont="1" applyBorder="1" applyAlignment="1">
      <alignment vertical="top" wrapText="1"/>
    </xf>
    <xf numFmtId="0" fontId="13" fillId="0" borderId="15" xfId="0" applyFont="1" applyBorder="1" applyAlignment="1">
      <alignment/>
    </xf>
    <xf numFmtId="0" fontId="3" fillId="0" borderId="12" xfId="0" applyFont="1" applyBorder="1" applyAlignment="1">
      <alignment vertical="top" wrapText="1"/>
    </xf>
    <xf numFmtId="0" fontId="2" fillId="0" borderId="64" xfId="0" applyFont="1" applyBorder="1" applyAlignment="1">
      <alignment/>
    </xf>
    <xf numFmtId="166" fontId="3" fillId="0" borderId="0" xfId="0" applyNumberFormat="1" applyFont="1" applyAlignment="1">
      <alignment/>
    </xf>
    <xf numFmtId="166" fontId="3" fillId="0" borderId="0" xfId="41" applyNumberFormat="1" applyFont="1" applyAlignment="1">
      <alignment/>
    </xf>
    <xf numFmtId="0" fontId="5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left" wrapText="1" indent="1"/>
    </xf>
    <xf numFmtId="0" fontId="4" fillId="0" borderId="54" xfId="0" applyFont="1" applyBorder="1" applyAlignment="1">
      <alignment horizontal="left" wrapText="1" indent="2"/>
    </xf>
    <xf numFmtId="0" fontId="5" fillId="0" borderId="15" xfId="0" applyFont="1" applyBorder="1" applyAlignment="1">
      <alignment horizontal="left" wrapText="1"/>
    </xf>
    <xf numFmtId="0" fontId="0" fillId="0" borderId="0" xfId="0" applyFont="1" applyAlignment="1">
      <alignment/>
    </xf>
    <xf numFmtId="166" fontId="2" fillId="0" borderId="65" xfId="41" applyNumberFormat="1" applyFont="1" applyFill="1" applyBorder="1" applyAlignment="1">
      <alignment/>
    </xf>
    <xf numFmtId="166" fontId="3" fillId="0" borderId="35" xfId="41" applyNumberFormat="1" applyFont="1" applyBorder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66" xfId="0" applyFont="1" applyBorder="1" applyAlignment="1">
      <alignment horizontal="left" wrapText="1"/>
    </xf>
    <xf numFmtId="166" fontId="3" fillId="0" borderId="65" xfId="41" applyNumberFormat="1" applyFont="1" applyFill="1" applyBorder="1" applyAlignment="1">
      <alignment/>
    </xf>
    <xf numFmtId="1" fontId="3" fillId="0" borderId="65" xfId="41" applyNumberFormat="1" applyFont="1" applyBorder="1" applyAlignment="1">
      <alignment/>
    </xf>
    <xf numFmtId="0" fontId="2" fillId="0" borderId="15" xfId="0" applyFont="1" applyBorder="1" applyAlignment="1">
      <alignment/>
    </xf>
    <xf numFmtId="0" fontId="10" fillId="0" borderId="12" xfId="0" applyFont="1" applyFill="1" applyBorder="1" applyAlignment="1">
      <alignment horizontal="left" wrapText="1" indent="1"/>
    </xf>
    <xf numFmtId="1" fontId="2" fillId="0" borderId="31" xfId="41" applyNumberFormat="1" applyFont="1" applyFill="1" applyBorder="1" applyAlignment="1">
      <alignment/>
    </xf>
    <xf numFmtId="0" fontId="3" fillId="0" borderId="12" xfId="0" applyFont="1" applyBorder="1" applyAlignment="1">
      <alignment horizontal="left" indent="1"/>
    </xf>
    <xf numFmtId="0" fontId="3" fillId="0" borderId="60" xfId="0" applyFont="1" applyBorder="1" applyAlignment="1">
      <alignment horizontal="left" wrapText="1" indent="1"/>
    </xf>
    <xf numFmtId="0" fontId="10" fillId="0" borderId="11" xfId="0" applyFont="1" applyFill="1" applyBorder="1" applyAlignment="1">
      <alignment wrapText="1"/>
    </xf>
    <xf numFmtId="1" fontId="2" fillId="0" borderId="13" xfId="41" applyNumberFormat="1" applyFont="1" applyFill="1" applyBorder="1" applyAlignment="1">
      <alignment/>
    </xf>
    <xf numFmtId="1" fontId="2" fillId="0" borderId="38" xfId="41" applyNumberFormat="1" applyFont="1" applyFill="1" applyBorder="1" applyAlignment="1">
      <alignment/>
    </xf>
    <xf numFmtId="0" fontId="10" fillId="0" borderId="12" xfId="0" applyFont="1" applyBorder="1" applyAlignment="1">
      <alignment horizontal="left" vertical="center" wrapText="1" indent="1"/>
    </xf>
    <xf numFmtId="0" fontId="3" fillId="0" borderId="5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wrapText="1" indent="1"/>
    </xf>
    <xf numFmtId="0" fontId="3" fillId="0" borderId="28" xfId="0" applyFont="1" applyBorder="1" applyAlignment="1">
      <alignment wrapText="1"/>
    </xf>
    <xf numFmtId="1" fontId="3" fillId="0" borderId="15" xfId="0" applyNumberFormat="1" applyFont="1" applyBorder="1" applyAlignment="1">
      <alignment/>
    </xf>
    <xf numFmtId="1" fontId="3" fillId="0" borderId="28" xfId="0" applyNumberFormat="1" applyFont="1" applyBorder="1" applyAlignment="1">
      <alignment/>
    </xf>
    <xf numFmtId="1" fontId="3" fillId="0" borderId="20" xfId="0" applyNumberFormat="1" applyFont="1" applyBorder="1" applyAlignment="1">
      <alignment/>
    </xf>
    <xf numFmtId="0" fontId="10" fillId="0" borderId="60" xfId="0" applyFont="1" applyFill="1" applyBorder="1" applyAlignment="1">
      <alignment horizontal="left" wrapText="1" indent="1"/>
    </xf>
    <xf numFmtId="0" fontId="8" fillId="0" borderId="12" xfId="0" applyFont="1" applyBorder="1" applyAlignment="1">
      <alignment horizontal="left" vertical="center" wrapText="1"/>
    </xf>
    <xf numFmtId="0" fontId="2" fillId="0" borderId="15" xfId="0" applyFont="1" applyFill="1" applyBorder="1" applyAlignment="1">
      <alignment/>
    </xf>
    <xf numFmtId="0" fontId="3" fillId="0" borderId="19" xfId="0" applyFont="1" applyBorder="1" applyAlignment="1">
      <alignment/>
    </xf>
    <xf numFmtId="0" fontId="2" fillId="0" borderId="13" xfId="0" applyFont="1" applyBorder="1" applyAlignment="1">
      <alignment vertical="center" wrapText="1"/>
    </xf>
    <xf numFmtId="0" fontId="2" fillId="0" borderId="67" xfId="0" applyFont="1" applyBorder="1" applyAlignment="1">
      <alignment vertical="center" wrapText="1"/>
    </xf>
    <xf numFmtId="0" fontId="2" fillId="0" borderId="67" xfId="41" applyNumberFormat="1" applyFont="1" applyBorder="1" applyAlignment="1">
      <alignment vertical="center" wrapText="1"/>
    </xf>
    <xf numFmtId="0" fontId="10" fillId="0" borderId="11" xfId="0" applyFont="1" applyBorder="1" applyAlignment="1">
      <alignment horizontal="left" vertical="center" wrapText="1" indent="1"/>
    </xf>
    <xf numFmtId="0" fontId="10" fillId="0" borderId="22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vertical="center" wrapText="1"/>
    </xf>
    <xf numFmtId="0" fontId="3" fillId="0" borderId="68" xfId="0" applyFont="1" applyBorder="1" applyAlignment="1">
      <alignment wrapText="1"/>
    </xf>
    <xf numFmtId="0" fontId="0" fillId="0" borderId="16" xfId="0" applyFont="1" applyFill="1" applyBorder="1" applyAlignment="1">
      <alignment/>
    </xf>
    <xf numFmtId="0" fontId="12" fillId="0" borderId="15" xfId="0" applyFont="1" applyBorder="1" applyAlignment="1">
      <alignment/>
    </xf>
    <xf numFmtId="0" fontId="4" fillId="0" borderId="20" xfId="0" applyFont="1" applyBorder="1" applyAlignment="1">
      <alignment/>
    </xf>
    <xf numFmtId="0" fontId="5" fillId="0" borderId="69" xfId="0" applyFont="1" applyBorder="1" applyAlignment="1">
      <alignment horizontal="center" vertical="center" wrapText="1"/>
    </xf>
    <xf numFmtId="165" fontId="4" fillId="0" borderId="70" xfId="41" applyNumberFormat="1" applyFont="1" applyFill="1" applyBorder="1" applyAlignment="1" applyProtection="1">
      <alignment/>
      <protection/>
    </xf>
    <xf numFmtId="0" fontId="4" fillId="0" borderId="19" xfId="0" applyFont="1" applyBorder="1" applyAlignment="1">
      <alignment/>
    </xf>
    <xf numFmtId="0" fontId="5" fillId="0" borderId="16" xfId="0" applyFont="1" applyBorder="1" applyAlignment="1">
      <alignment horizontal="left" wrapText="1"/>
    </xf>
    <xf numFmtId="0" fontId="4" fillId="0" borderId="70" xfId="0" applyFont="1" applyFill="1" applyBorder="1" applyAlignment="1">
      <alignment/>
    </xf>
    <xf numFmtId="0" fontId="4" fillId="0" borderId="71" xfId="0" applyFont="1" applyFill="1" applyBorder="1" applyAlignment="1">
      <alignment/>
    </xf>
    <xf numFmtId="0" fontId="3" fillId="0" borderId="72" xfId="0" applyFont="1" applyBorder="1" applyAlignment="1">
      <alignment horizontal="center" vertical="center" wrapText="1"/>
    </xf>
    <xf numFmtId="0" fontId="2" fillId="0" borderId="36" xfId="0" applyFont="1" applyBorder="1" applyAlignment="1">
      <alignment/>
    </xf>
    <xf numFmtId="0" fontId="8" fillId="0" borderId="30" xfId="0" applyFont="1" applyBorder="1" applyAlignment="1">
      <alignment horizontal="center" wrapText="1"/>
    </xf>
    <xf numFmtId="0" fontId="8" fillId="0" borderId="27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30" xfId="0" applyFont="1" applyBorder="1" applyAlignment="1">
      <alignment horizontal="left" wrapText="1"/>
    </xf>
    <xf numFmtId="0" fontId="11" fillId="0" borderId="12" xfId="0" applyFont="1" applyBorder="1" applyAlignment="1">
      <alignment wrapText="1"/>
    </xf>
    <xf numFmtId="1" fontId="2" fillId="0" borderId="15" xfId="41" applyNumberFormat="1" applyFont="1" applyBorder="1" applyAlignment="1">
      <alignment/>
    </xf>
    <xf numFmtId="1" fontId="3" fillId="0" borderId="20" xfId="41" applyNumberFormat="1" applyFont="1" applyBorder="1" applyAlignment="1">
      <alignment/>
    </xf>
    <xf numFmtId="165" fontId="21" fillId="0" borderId="0" xfId="41" applyNumberFormat="1" applyFont="1" applyAlignment="1">
      <alignment/>
    </xf>
    <xf numFmtId="0" fontId="11" fillId="0" borderId="29" xfId="0" applyFont="1" applyBorder="1" applyAlignment="1">
      <alignment wrapText="1"/>
    </xf>
    <xf numFmtId="1" fontId="2" fillId="0" borderId="17" xfId="41" applyNumberFormat="1" applyFont="1" applyBorder="1" applyAlignment="1">
      <alignment/>
    </xf>
    <xf numFmtId="1" fontId="3" fillId="0" borderId="21" xfId="41" applyNumberFormat="1" applyFont="1" applyBorder="1" applyAlignment="1">
      <alignment/>
    </xf>
    <xf numFmtId="0" fontId="11" fillId="0" borderId="11" xfId="0" applyFont="1" applyBorder="1" applyAlignment="1">
      <alignment wrapText="1"/>
    </xf>
    <xf numFmtId="1" fontId="2" fillId="0" borderId="13" xfId="41" applyNumberFormat="1" applyFont="1" applyBorder="1" applyAlignment="1">
      <alignment/>
    </xf>
    <xf numFmtId="1" fontId="3" fillId="0" borderId="35" xfId="41" applyNumberFormat="1" applyFont="1" applyBorder="1" applyAlignment="1">
      <alignment/>
    </xf>
    <xf numFmtId="0" fontId="8" fillId="0" borderId="32" xfId="0" applyFont="1" applyBorder="1" applyAlignment="1">
      <alignment wrapText="1"/>
    </xf>
    <xf numFmtId="1" fontId="3" fillId="0" borderId="23" xfId="0" applyNumberFormat="1" applyFont="1" applyBorder="1" applyAlignment="1">
      <alignment/>
    </xf>
    <xf numFmtId="1" fontId="11" fillId="0" borderId="0" xfId="0" applyNumberFormat="1" applyFont="1" applyAlignment="1">
      <alignment/>
    </xf>
    <xf numFmtId="166" fontId="3" fillId="0" borderId="26" xfId="41" applyNumberFormat="1" applyFont="1" applyBorder="1" applyAlignment="1">
      <alignment horizontal="center" vertical="center"/>
    </xf>
    <xf numFmtId="166" fontId="2" fillId="0" borderId="16" xfId="41" applyNumberFormat="1" applyFont="1" applyFill="1" applyBorder="1" applyAlignment="1">
      <alignment/>
    </xf>
    <xf numFmtId="166" fontId="3" fillId="0" borderId="16" xfId="41" applyNumberFormat="1" applyFont="1" applyFill="1" applyBorder="1" applyAlignment="1">
      <alignment vertical="top" wrapText="1"/>
    </xf>
    <xf numFmtId="166" fontId="3" fillId="0" borderId="16" xfId="41" applyNumberFormat="1" applyFont="1" applyFill="1" applyBorder="1" applyAlignment="1">
      <alignment/>
    </xf>
    <xf numFmtId="166" fontId="13" fillId="0" borderId="16" xfId="41" applyNumberFormat="1" applyFont="1" applyFill="1" applyBorder="1" applyAlignment="1">
      <alignment/>
    </xf>
    <xf numFmtId="166" fontId="2" fillId="0" borderId="16" xfId="41" applyNumberFormat="1" applyFont="1" applyBorder="1" applyAlignment="1">
      <alignment/>
    </xf>
    <xf numFmtId="166" fontId="2" fillId="0" borderId="15" xfId="41" applyNumberFormat="1" applyFont="1" applyFill="1" applyBorder="1" applyAlignment="1">
      <alignment/>
    </xf>
    <xf numFmtId="166" fontId="3" fillId="0" borderId="15" xfId="41" applyNumberFormat="1" applyFont="1" applyFill="1" applyBorder="1" applyAlignment="1">
      <alignment/>
    </xf>
    <xf numFmtId="166" fontId="13" fillId="0" borderId="15" xfId="41" applyNumberFormat="1" applyFont="1" applyFill="1" applyBorder="1" applyAlignment="1">
      <alignment/>
    </xf>
    <xf numFmtId="0" fontId="3" fillId="0" borderId="11" xfId="0" applyFont="1" applyBorder="1" applyAlignment="1">
      <alignment horizontal="left" vertical="center" wrapText="1"/>
    </xf>
    <xf numFmtId="166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166" fontId="3" fillId="0" borderId="14" xfId="41" applyNumberFormat="1" applyFont="1" applyBorder="1" applyAlignment="1">
      <alignment horizontal="center" vertical="center" wrapText="1"/>
    </xf>
    <xf numFmtId="166" fontId="3" fillId="0" borderId="13" xfId="41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60" xfId="0" applyFont="1" applyBorder="1" applyAlignment="1">
      <alignment horizontal="center" vertical="top" wrapText="1"/>
    </xf>
    <xf numFmtId="166" fontId="3" fillId="0" borderId="28" xfId="41" applyNumberFormat="1" applyFont="1" applyBorder="1" applyAlignment="1">
      <alignment wrapText="1"/>
    </xf>
    <xf numFmtId="166" fontId="3" fillId="0" borderId="28" xfId="41" applyNumberFormat="1" applyFont="1" applyFill="1" applyBorder="1" applyAlignment="1">
      <alignment horizontal="center"/>
    </xf>
    <xf numFmtId="166" fontId="3" fillId="0" borderId="34" xfId="41" applyNumberFormat="1" applyFont="1" applyBorder="1" applyAlignment="1">
      <alignment/>
    </xf>
    <xf numFmtId="166" fontId="2" fillId="0" borderId="20" xfId="0" applyNumberFormat="1" applyFont="1" applyBorder="1" applyAlignment="1">
      <alignment/>
    </xf>
    <xf numFmtId="166" fontId="2" fillId="0" borderId="28" xfId="41" applyNumberFormat="1" applyFont="1" applyFill="1" applyBorder="1" applyAlignment="1">
      <alignment vertical="top" wrapText="1"/>
    </xf>
    <xf numFmtId="166" fontId="3" fillId="0" borderId="27" xfId="41" applyNumberFormat="1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66" fontId="3" fillId="0" borderId="14" xfId="41" applyNumberFormat="1" applyFont="1" applyFill="1" applyBorder="1" applyAlignment="1">
      <alignment/>
    </xf>
    <xf numFmtId="166" fontId="3" fillId="0" borderId="19" xfId="0" applyNumberFormat="1" applyFont="1" applyBorder="1" applyAlignment="1">
      <alignment/>
    </xf>
    <xf numFmtId="166" fontId="2" fillId="0" borderId="14" xfId="41" applyNumberFormat="1" applyFont="1" applyFill="1" applyBorder="1" applyAlignment="1">
      <alignment/>
    </xf>
    <xf numFmtId="166" fontId="2" fillId="0" borderId="19" xfId="0" applyNumberFormat="1" applyFont="1" applyBorder="1" applyAlignment="1">
      <alignment/>
    </xf>
    <xf numFmtId="166" fontId="2" fillId="0" borderId="16" xfId="41" applyNumberFormat="1" applyFont="1" applyFill="1" applyBorder="1" applyAlignment="1">
      <alignment/>
    </xf>
    <xf numFmtId="166" fontId="3" fillId="0" borderId="20" xfId="41" applyNumberFormat="1" applyFont="1" applyFill="1" applyBorder="1" applyAlignment="1">
      <alignment/>
    </xf>
    <xf numFmtId="166" fontId="3" fillId="0" borderId="18" xfId="41" applyNumberFormat="1" applyFont="1" applyFill="1" applyBorder="1" applyAlignment="1">
      <alignment/>
    </xf>
    <xf numFmtId="0" fontId="2" fillId="0" borderId="28" xfId="0" applyFont="1" applyBorder="1" applyAlignment="1">
      <alignment/>
    </xf>
    <xf numFmtId="166" fontId="2" fillId="0" borderId="68" xfId="0" applyNumberFormat="1" applyFont="1" applyBorder="1" applyAlignment="1">
      <alignment/>
    </xf>
    <xf numFmtId="166" fontId="3" fillId="0" borderId="26" xfId="41" applyNumberFormat="1" applyFont="1" applyFill="1" applyBorder="1" applyAlignment="1">
      <alignment horizontal="center" vertical="center" wrapText="1"/>
    </xf>
    <xf numFmtId="166" fontId="3" fillId="0" borderId="73" xfId="41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166" fontId="3" fillId="0" borderId="34" xfId="41" applyNumberFormat="1" applyFont="1" applyFill="1" applyBorder="1" applyAlignment="1">
      <alignment/>
    </xf>
    <xf numFmtId="0" fontId="10" fillId="0" borderId="11" xfId="0" applyFont="1" applyBorder="1" applyAlignment="1">
      <alignment horizontal="left" vertical="center" wrapText="1"/>
    </xf>
    <xf numFmtId="0" fontId="3" fillId="0" borderId="20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3" fillId="0" borderId="19" xfId="0" applyFont="1" applyBorder="1" applyAlignment="1">
      <alignment wrapText="1"/>
    </xf>
    <xf numFmtId="0" fontId="15" fillId="0" borderId="12" xfId="0" applyFont="1" applyBorder="1" applyAlignment="1">
      <alignment horizontal="left" vertical="center" wrapText="1"/>
    </xf>
    <xf numFmtId="0" fontId="8" fillId="0" borderId="11" xfId="0" applyFont="1" applyFill="1" applyBorder="1" applyAlignment="1">
      <alignment wrapText="1"/>
    </xf>
    <xf numFmtId="165" fontId="3" fillId="0" borderId="74" xfId="41" applyNumberFormat="1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wrapText="1"/>
    </xf>
    <xf numFmtId="165" fontId="3" fillId="0" borderId="15" xfId="41" applyNumberFormat="1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wrapText="1"/>
    </xf>
    <xf numFmtId="165" fontId="3" fillId="0" borderId="13" xfId="41" applyNumberFormat="1" applyFont="1" applyFill="1" applyBorder="1" applyAlignment="1">
      <alignment horizontal="left" vertical="center" wrapText="1"/>
    </xf>
    <xf numFmtId="0" fontId="11" fillId="0" borderId="60" xfId="0" applyFont="1" applyFill="1" applyBorder="1" applyAlignment="1">
      <alignment horizontal="left" wrapText="1" indent="1"/>
    </xf>
    <xf numFmtId="166" fontId="2" fillId="0" borderId="75" xfId="41" applyNumberFormat="1" applyFont="1" applyFill="1" applyBorder="1" applyAlignment="1">
      <alignment/>
    </xf>
    <xf numFmtId="166" fontId="2" fillId="0" borderId="33" xfId="41" applyNumberFormat="1" applyFont="1" applyFill="1" applyBorder="1" applyAlignment="1">
      <alignment horizontal="right"/>
    </xf>
    <xf numFmtId="166" fontId="3" fillId="0" borderId="28" xfId="41" applyNumberFormat="1" applyFont="1" applyFill="1" applyBorder="1" applyAlignment="1">
      <alignment/>
    </xf>
    <xf numFmtId="166" fontId="2" fillId="0" borderId="15" xfId="41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left" vertical="center" wrapText="1"/>
    </xf>
    <xf numFmtId="165" fontId="3" fillId="0" borderId="19" xfId="41" applyNumberFormat="1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wrapText="1"/>
    </xf>
    <xf numFmtId="165" fontId="3" fillId="0" borderId="20" xfId="41" applyNumberFormat="1" applyFont="1" applyFill="1" applyBorder="1" applyAlignment="1">
      <alignment horizontal="left" vertical="center" wrapText="1"/>
    </xf>
    <xf numFmtId="165" fontId="2" fillId="0" borderId="36" xfId="41" applyNumberFormat="1" applyFont="1" applyFill="1" applyBorder="1" applyAlignment="1">
      <alignment horizontal="left" wrapText="1" indent="1"/>
    </xf>
    <xf numFmtId="165" fontId="2" fillId="0" borderId="59" xfId="41" applyNumberFormat="1" applyFont="1" applyFill="1" applyBorder="1" applyAlignment="1">
      <alignment horizontal="left" wrapText="1" indent="1"/>
    </xf>
    <xf numFmtId="165" fontId="2" fillId="0" borderId="15" xfId="41" applyNumberFormat="1" applyFont="1" applyFill="1" applyBorder="1" applyAlignment="1">
      <alignment horizontal="left" wrapText="1" indent="1"/>
    </xf>
    <xf numFmtId="165" fontId="2" fillId="0" borderId="76" xfId="41" applyNumberFormat="1" applyFont="1" applyFill="1" applyBorder="1" applyAlignment="1">
      <alignment horizontal="left" wrapText="1" indent="1"/>
    </xf>
    <xf numFmtId="167" fontId="2" fillId="0" borderId="36" xfId="41" applyNumberFormat="1" applyFont="1" applyFill="1" applyBorder="1" applyAlignment="1">
      <alignment horizontal="left" wrapText="1" indent="1"/>
    </xf>
    <xf numFmtId="167" fontId="2" fillId="0" borderId="76" xfId="41" applyNumberFormat="1" applyFont="1" applyFill="1" applyBorder="1" applyAlignment="1">
      <alignment horizontal="left" wrapText="1" indent="1"/>
    </xf>
    <xf numFmtId="165" fontId="2" fillId="0" borderId="74" xfId="41" applyNumberFormat="1" applyFont="1" applyFill="1" applyBorder="1" applyAlignment="1">
      <alignment horizontal="left" wrapText="1" indent="1"/>
    </xf>
    <xf numFmtId="165" fontId="2" fillId="0" borderId="75" xfId="41" applyNumberFormat="1" applyFont="1" applyFill="1" applyBorder="1" applyAlignment="1">
      <alignment horizontal="left" wrapText="1" indent="1"/>
    </xf>
    <xf numFmtId="0" fontId="3" fillId="0" borderId="13" xfId="0" applyFont="1" applyBorder="1" applyAlignment="1">
      <alignment/>
    </xf>
    <xf numFmtId="0" fontId="8" fillId="0" borderId="60" xfId="0" applyFont="1" applyBorder="1" applyAlignment="1">
      <alignment horizontal="left" vertical="center" wrapText="1"/>
    </xf>
    <xf numFmtId="0" fontId="2" fillId="0" borderId="28" xfId="0" applyFont="1" applyFill="1" applyBorder="1" applyAlignment="1">
      <alignment/>
    </xf>
    <xf numFmtId="0" fontId="3" fillId="0" borderId="35" xfId="0" applyFont="1" applyBorder="1" applyAlignment="1">
      <alignment/>
    </xf>
    <xf numFmtId="0" fontId="8" fillId="0" borderId="11" xfId="0" applyFont="1" applyBorder="1" applyAlignment="1">
      <alignment horizontal="left" vertical="center" wrapText="1"/>
    </xf>
    <xf numFmtId="0" fontId="15" fillId="0" borderId="12" xfId="0" applyFont="1" applyFill="1" applyBorder="1" applyAlignment="1">
      <alignment wrapText="1"/>
    </xf>
    <xf numFmtId="1" fontId="3" fillId="0" borderId="15" xfId="41" applyNumberFormat="1" applyFont="1" applyBorder="1" applyAlignment="1">
      <alignment/>
    </xf>
    <xf numFmtId="0" fontId="3" fillId="0" borderId="1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3" fontId="3" fillId="0" borderId="13" xfId="0" applyNumberFormat="1" applyFont="1" applyFill="1" applyBorder="1" applyAlignment="1">
      <alignment/>
    </xf>
    <xf numFmtId="0" fontId="2" fillId="0" borderId="60" xfId="0" applyFont="1" applyFill="1" applyBorder="1" applyAlignment="1">
      <alignment horizontal="left" vertical="top" wrapText="1" indent="1"/>
    </xf>
    <xf numFmtId="3" fontId="2" fillId="0" borderId="28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3" fontId="2" fillId="0" borderId="35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165" fontId="4" fillId="0" borderId="15" xfId="41" applyNumberFormat="1" applyFont="1" applyFill="1" applyBorder="1" applyAlignment="1" applyProtection="1">
      <alignment/>
      <protection/>
    </xf>
    <xf numFmtId="165" fontId="5" fillId="0" borderId="55" xfId="41" applyNumberFormat="1" applyFont="1" applyFill="1" applyBorder="1" applyAlignment="1" applyProtection="1">
      <alignment/>
      <protection/>
    </xf>
    <xf numFmtId="165" fontId="5" fillId="0" borderId="15" xfId="41" applyNumberFormat="1" applyFont="1" applyFill="1" applyBorder="1" applyAlignment="1" applyProtection="1">
      <alignment/>
      <protection/>
    </xf>
    <xf numFmtId="165" fontId="2" fillId="0" borderId="70" xfId="41" applyNumberFormat="1" applyFont="1" applyFill="1" applyBorder="1" applyAlignment="1" applyProtection="1">
      <alignment/>
      <protection/>
    </xf>
    <xf numFmtId="165" fontId="2" fillId="0" borderId="15" xfId="41" applyNumberFormat="1" applyFont="1" applyFill="1" applyBorder="1" applyAlignment="1" applyProtection="1">
      <alignment/>
      <protection/>
    </xf>
    <xf numFmtId="165" fontId="3" fillId="0" borderId="70" xfId="41" applyNumberFormat="1" applyFont="1" applyFill="1" applyBorder="1" applyAlignment="1" applyProtection="1">
      <alignment/>
      <protection/>
    </xf>
    <xf numFmtId="165" fontId="3" fillId="0" borderId="77" xfId="41" applyNumberFormat="1" applyFont="1" applyFill="1" applyBorder="1" applyAlignment="1" applyProtection="1">
      <alignment/>
      <protection/>
    </xf>
    <xf numFmtId="165" fontId="2" fillId="0" borderId="20" xfId="0" applyNumberFormat="1" applyFont="1" applyBorder="1" applyAlignment="1">
      <alignment/>
    </xf>
    <xf numFmtId="165" fontId="3" fillId="0" borderId="71" xfId="41" applyNumberFormat="1" applyFont="1" applyFill="1" applyBorder="1" applyAlignment="1" applyProtection="1">
      <alignment/>
      <protection/>
    </xf>
    <xf numFmtId="165" fontId="3" fillId="0" borderId="78" xfId="41" applyNumberFormat="1" applyFont="1" applyFill="1" applyBorder="1" applyAlignment="1" applyProtection="1">
      <alignment/>
      <protection/>
    </xf>
    <xf numFmtId="165" fontId="2" fillId="0" borderId="71" xfId="41" applyNumberFormat="1" applyFont="1" applyFill="1" applyBorder="1" applyAlignment="1" applyProtection="1">
      <alignment/>
      <protection/>
    </xf>
    <xf numFmtId="165" fontId="2" fillId="0" borderId="70" xfId="41" applyNumberFormat="1" applyFont="1" applyFill="1" applyBorder="1" applyAlignment="1" applyProtection="1">
      <alignment horizontal="left"/>
      <protection/>
    </xf>
    <xf numFmtId="165" fontId="3" fillId="0" borderId="79" xfId="41" applyNumberFormat="1" applyFont="1" applyFill="1" applyBorder="1" applyAlignment="1" applyProtection="1">
      <alignment/>
      <protection/>
    </xf>
    <xf numFmtId="165" fontId="2" fillId="0" borderId="55" xfId="41" applyNumberFormat="1" applyFont="1" applyFill="1" applyBorder="1" applyAlignment="1" applyProtection="1">
      <alignment/>
      <protection/>
    </xf>
    <xf numFmtId="165" fontId="2" fillId="0" borderId="80" xfId="41" applyNumberFormat="1" applyFont="1" applyFill="1" applyBorder="1" applyAlignment="1" applyProtection="1">
      <alignment/>
      <protection/>
    </xf>
    <xf numFmtId="165" fontId="2" fillId="0" borderId="81" xfId="41" applyNumberFormat="1" applyFont="1" applyFill="1" applyBorder="1" applyAlignment="1" applyProtection="1">
      <alignment/>
      <protection/>
    </xf>
    <xf numFmtId="165" fontId="3" fillId="0" borderId="56" xfId="41" applyNumberFormat="1" applyFont="1" applyFill="1" applyBorder="1" applyAlignment="1" applyProtection="1">
      <alignment/>
      <protection/>
    </xf>
    <xf numFmtId="165" fontId="3" fillId="0" borderId="80" xfId="41" applyNumberFormat="1" applyFont="1" applyFill="1" applyBorder="1" applyAlignment="1" applyProtection="1">
      <alignment/>
      <protection/>
    </xf>
    <xf numFmtId="165" fontId="3" fillId="0" borderId="82" xfId="41" applyNumberFormat="1" applyFont="1" applyFill="1" applyBorder="1" applyAlignment="1" applyProtection="1">
      <alignment/>
      <protection/>
    </xf>
    <xf numFmtId="165" fontId="3" fillId="0" borderId="83" xfId="41" applyNumberFormat="1" applyFont="1" applyFill="1" applyBorder="1" applyAlignment="1" applyProtection="1">
      <alignment/>
      <protection/>
    </xf>
    <xf numFmtId="165" fontId="3" fillId="0" borderId="84" xfId="41" applyNumberFormat="1" applyFont="1" applyFill="1" applyBorder="1" applyAlignment="1" applyProtection="1">
      <alignment/>
      <protection/>
    </xf>
    <xf numFmtId="165" fontId="3" fillId="0" borderId="85" xfId="41" applyNumberFormat="1" applyFont="1" applyFill="1" applyBorder="1" applyAlignment="1" applyProtection="1">
      <alignment/>
      <protection/>
    </xf>
    <xf numFmtId="165" fontId="2" fillId="0" borderId="85" xfId="41" applyNumberFormat="1" applyFont="1" applyFill="1" applyBorder="1" applyAlignment="1" applyProtection="1">
      <alignment/>
      <protection/>
    </xf>
    <xf numFmtId="165" fontId="2" fillId="0" borderId="70" xfId="41" applyNumberFormat="1" applyFont="1" applyFill="1" applyBorder="1" applyAlignment="1" applyProtection="1">
      <alignment horizontal="left" indent="3"/>
      <protection/>
    </xf>
    <xf numFmtId="0" fontId="3" fillId="0" borderId="69" xfId="0" applyFont="1" applyBorder="1" applyAlignment="1">
      <alignment horizontal="center" vertical="center" wrapText="1"/>
    </xf>
    <xf numFmtId="0" fontId="4" fillId="0" borderId="36" xfId="0" applyFont="1" applyBorder="1" applyAlignment="1">
      <alignment/>
    </xf>
    <xf numFmtId="165" fontId="3" fillId="0" borderId="15" xfId="41" applyNumberFormat="1" applyFont="1" applyFill="1" applyBorder="1" applyAlignment="1" applyProtection="1">
      <alignment/>
      <protection/>
    </xf>
    <xf numFmtId="165" fontId="3" fillId="0" borderId="86" xfId="41" applyNumberFormat="1" applyFont="1" applyFill="1" applyBorder="1" applyAlignment="1" applyProtection="1">
      <alignment/>
      <protection/>
    </xf>
    <xf numFmtId="165" fontId="2" fillId="0" borderId="56" xfId="41" applyNumberFormat="1" applyFont="1" applyFill="1" applyBorder="1" applyAlignment="1" applyProtection="1">
      <alignment/>
      <protection/>
    </xf>
    <xf numFmtId="0" fontId="3" fillId="0" borderId="55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164" fontId="0" fillId="0" borderId="70" xfId="41" applyFont="1" applyFill="1" applyBorder="1" applyAlignment="1" applyProtection="1">
      <alignment horizontal="left" indent="3"/>
      <protection/>
    </xf>
    <xf numFmtId="164" fontId="0" fillId="0" borderId="15" xfId="41" applyFont="1" applyFill="1" applyBorder="1" applyAlignment="1" applyProtection="1">
      <alignment horizontal="left" indent="3"/>
      <protection/>
    </xf>
    <xf numFmtId="0" fontId="2" fillId="0" borderId="36" xfId="0" applyFont="1" applyBorder="1" applyAlignment="1">
      <alignment horizontal="left" indent="3"/>
    </xf>
    <xf numFmtId="165" fontId="3" fillId="0" borderId="28" xfId="41" applyNumberFormat="1" applyFont="1" applyFill="1" applyBorder="1" applyAlignment="1" applyProtection="1">
      <alignment/>
      <protection/>
    </xf>
    <xf numFmtId="165" fontId="3" fillId="0" borderId="70" xfId="41" applyNumberFormat="1" applyFont="1" applyFill="1" applyBorder="1" applyAlignment="1" applyProtection="1">
      <alignment horizontal="center"/>
      <protection/>
    </xf>
    <xf numFmtId="165" fontId="3" fillId="0" borderId="15" xfId="41" applyNumberFormat="1" applyFont="1" applyFill="1" applyBorder="1" applyAlignment="1" applyProtection="1">
      <alignment horizontal="center"/>
      <protection/>
    </xf>
    <xf numFmtId="165" fontId="2" fillId="0" borderId="15" xfId="41" applyNumberFormat="1" applyFont="1" applyFill="1" applyBorder="1" applyAlignment="1" applyProtection="1">
      <alignment horizontal="center"/>
      <protection/>
    </xf>
    <xf numFmtId="165" fontId="3" fillId="0" borderId="70" xfId="41" applyNumberFormat="1" applyFont="1" applyFill="1" applyBorder="1" applyAlignment="1" applyProtection="1">
      <alignment horizontal="left" wrapText="1"/>
      <protection/>
    </xf>
    <xf numFmtId="165" fontId="3" fillId="0" borderId="15" xfId="41" applyNumberFormat="1" applyFont="1" applyFill="1" applyBorder="1" applyAlignment="1" applyProtection="1">
      <alignment horizontal="left" wrapText="1"/>
      <protection/>
    </xf>
    <xf numFmtId="165" fontId="3" fillId="0" borderId="55" xfId="41" applyNumberFormat="1" applyFont="1" applyFill="1" applyBorder="1" applyAlignment="1" applyProtection="1">
      <alignment horizontal="left" wrapText="1"/>
      <protection/>
    </xf>
    <xf numFmtId="165" fontId="3" fillId="0" borderId="77" xfId="41" applyNumberFormat="1" applyFont="1" applyFill="1" applyBorder="1" applyAlignment="1" applyProtection="1">
      <alignment horizontal="left" wrapText="1"/>
      <protection/>
    </xf>
    <xf numFmtId="165" fontId="2" fillId="0" borderId="70" xfId="41" applyNumberFormat="1" applyFont="1" applyFill="1" applyBorder="1" applyAlignment="1" applyProtection="1">
      <alignment horizontal="left" wrapText="1"/>
      <protection/>
    </xf>
    <xf numFmtId="165" fontId="2" fillId="0" borderId="15" xfId="41" applyNumberFormat="1" applyFont="1" applyFill="1" applyBorder="1" applyAlignment="1" applyProtection="1">
      <alignment horizontal="left" wrapText="1"/>
      <protection/>
    </xf>
    <xf numFmtId="165" fontId="3" fillId="0" borderId="82" xfId="41" applyNumberFormat="1" applyFont="1" applyFill="1" applyBorder="1" applyAlignment="1" applyProtection="1">
      <alignment horizontal="center"/>
      <protection/>
    </xf>
    <xf numFmtId="165" fontId="3" fillId="0" borderId="28" xfId="41" applyNumberFormat="1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>
      <alignment/>
    </xf>
    <xf numFmtId="0" fontId="3" fillId="0" borderId="2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/>
    </xf>
    <xf numFmtId="165" fontId="3" fillId="0" borderId="71" xfId="41" applyNumberFormat="1" applyFont="1" applyFill="1" applyBorder="1" applyAlignment="1" applyProtection="1">
      <alignment horizontal="left" wrapText="1"/>
      <protection/>
    </xf>
    <xf numFmtId="165" fontId="2" fillId="0" borderId="79" xfId="41" applyNumberFormat="1" applyFont="1" applyFill="1" applyBorder="1" applyAlignment="1" applyProtection="1">
      <alignment horizontal="left" wrapText="1"/>
      <protection/>
    </xf>
    <xf numFmtId="165" fontId="3" fillId="0" borderId="20" xfId="0" applyNumberFormat="1" applyFont="1" applyBorder="1" applyAlignment="1">
      <alignment/>
    </xf>
    <xf numFmtId="165" fontId="2" fillId="0" borderId="71" xfId="41" applyNumberFormat="1" applyFont="1" applyFill="1" applyBorder="1" applyAlignment="1" applyProtection="1">
      <alignment horizontal="left" wrapText="1"/>
      <protection/>
    </xf>
    <xf numFmtId="165" fontId="2" fillId="0" borderId="81" xfId="41" applyNumberFormat="1" applyFont="1" applyFill="1" applyBorder="1" applyAlignment="1" applyProtection="1">
      <alignment horizontal="left" wrapText="1"/>
      <protection/>
    </xf>
    <xf numFmtId="0" fontId="2" fillId="0" borderId="87" xfId="0" applyFont="1" applyBorder="1" applyAlignment="1">
      <alignment/>
    </xf>
    <xf numFmtId="0" fontId="2" fillId="0" borderId="20" xfId="0" applyFont="1" applyBorder="1" applyAlignment="1">
      <alignment/>
    </xf>
    <xf numFmtId="165" fontId="3" fillId="0" borderId="84" xfId="41" applyNumberFormat="1" applyFont="1" applyFill="1" applyBorder="1" applyAlignment="1" applyProtection="1">
      <alignment horizontal="left" wrapText="1"/>
      <protection/>
    </xf>
    <xf numFmtId="0" fontId="5" fillId="0" borderId="70" xfId="0" applyFont="1" applyBorder="1" applyAlignment="1">
      <alignment horizontal="left" wrapText="1"/>
    </xf>
    <xf numFmtId="0" fontId="5" fillId="0" borderId="70" xfId="0" applyFont="1" applyBorder="1" applyAlignment="1">
      <alignment wrapText="1"/>
    </xf>
    <xf numFmtId="0" fontId="4" fillId="0" borderId="70" xfId="0" applyFont="1" applyBorder="1" applyAlignment="1">
      <alignment horizontal="left" wrapText="1" indent="1"/>
    </xf>
    <xf numFmtId="0" fontId="5" fillId="0" borderId="70" xfId="0" applyFont="1" applyBorder="1" applyAlignment="1">
      <alignment horizontal="center" wrapText="1"/>
    </xf>
    <xf numFmtId="0" fontId="4" fillId="0" borderId="70" xfId="0" applyFont="1" applyBorder="1" applyAlignment="1">
      <alignment horizontal="left" indent="2"/>
    </xf>
    <xf numFmtId="0" fontId="4" fillId="0" borderId="70" xfId="0" applyFont="1" applyBorder="1" applyAlignment="1">
      <alignment wrapText="1"/>
    </xf>
    <xf numFmtId="0" fontId="2" fillId="0" borderId="88" xfId="0" applyFont="1" applyBorder="1" applyAlignment="1">
      <alignment/>
    </xf>
    <xf numFmtId="165" fontId="3" fillId="0" borderId="83" xfId="41" applyNumberFormat="1" applyFont="1" applyFill="1" applyBorder="1" applyAlignment="1" applyProtection="1">
      <alignment horizontal="left" wrapText="1"/>
      <protection/>
    </xf>
    <xf numFmtId="0" fontId="2" fillId="0" borderId="13" xfId="0" applyFont="1" applyBorder="1" applyAlignment="1">
      <alignment/>
    </xf>
    <xf numFmtId="0" fontId="8" fillId="0" borderId="12" xfId="0" applyFont="1" applyBorder="1" applyAlignment="1">
      <alignment wrapText="1"/>
    </xf>
    <xf numFmtId="1" fontId="3" fillId="0" borderId="28" xfId="41" applyNumberFormat="1" applyFont="1" applyBorder="1" applyAlignment="1">
      <alignment/>
    </xf>
    <xf numFmtId="1" fontId="3" fillId="0" borderId="68" xfId="0" applyNumberFormat="1" applyFont="1" applyBorder="1" applyAlignment="1">
      <alignment/>
    </xf>
    <xf numFmtId="165" fontId="2" fillId="0" borderId="79" xfId="41" applyNumberFormat="1" applyFont="1" applyFill="1" applyBorder="1" applyAlignment="1" applyProtection="1">
      <alignment/>
      <protection/>
    </xf>
    <xf numFmtId="165" fontId="2" fillId="0" borderId="77" xfId="41" applyNumberFormat="1" applyFont="1" applyFill="1" applyBorder="1" applyAlignment="1" applyProtection="1">
      <alignment horizontal="left" wrapText="1"/>
      <protection/>
    </xf>
    <xf numFmtId="0" fontId="4" fillId="0" borderId="56" xfId="0" applyFont="1" applyBorder="1" applyAlignment="1">
      <alignment horizontal="left" wrapText="1" indent="1"/>
    </xf>
    <xf numFmtId="165" fontId="2" fillId="0" borderId="56" xfId="41" applyNumberFormat="1" applyFont="1" applyFill="1" applyBorder="1" applyAlignment="1" applyProtection="1">
      <alignment horizontal="left" wrapText="1"/>
      <protection/>
    </xf>
    <xf numFmtId="0" fontId="3" fillId="0" borderId="27" xfId="0" applyFont="1" applyFill="1" applyBorder="1" applyAlignment="1">
      <alignment horizontal="center" vertical="center" wrapText="1"/>
    </xf>
    <xf numFmtId="165" fontId="2" fillId="0" borderId="36" xfId="41" applyNumberFormat="1" applyFont="1" applyFill="1" applyBorder="1" applyAlignment="1" applyProtection="1">
      <alignment horizontal="left" wrapText="1"/>
      <protection/>
    </xf>
    <xf numFmtId="165" fontId="3" fillId="0" borderId="36" xfId="41" applyNumberFormat="1" applyFont="1" applyFill="1" applyBorder="1" applyAlignment="1" applyProtection="1">
      <alignment horizontal="left" wrapText="1"/>
      <protection/>
    </xf>
    <xf numFmtId="165" fontId="3" fillId="0" borderId="20" xfId="41" applyNumberFormat="1" applyFont="1" applyFill="1" applyBorder="1" applyAlignment="1" applyProtection="1">
      <alignment horizontal="left" wrapText="1"/>
      <protection/>
    </xf>
    <xf numFmtId="165" fontId="3" fillId="0" borderId="0" xfId="41" applyNumberFormat="1" applyFont="1" applyFill="1" applyBorder="1" applyAlignment="1" applyProtection="1">
      <alignment horizontal="center"/>
      <protection/>
    </xf>
    <xf numFmtId="165" fontId="2" fillId="0" borderId="77" xfId="41" applyNumberFormat="1" applyFont="1" applyFill="1" applyBorder="1" applyAlignment="1" applyProtection="1">
      <alignment/>
      <protection/>
    </xf>
    <xf numFmtId="0" fontId="5" fillId="0" borderId="89" xfId="0" applyFont="1" applyBorder="1" applyAlignment="1">
      <alignment horizontal="center"/>
    </xf>
    <xf numFmtId="0" fontId="5" fillId="0" borderId="90" xfId="0" applyFont="1" applyBorder="1" applyAlignment="1">
      <alignment horizontal="center" wrapText="1"/>
    </xf>
    <xf numFmtId="0" fontId="4" fillId="0" borderId="15" xfId="0" applyFont="1" applyBorder="1" applyAlignment="1">
      <alignment horizontal="left" wrapText="1" indent="1"/>
    </xf>
    <xf numFmtId="0" fontId="5" fillId="0" borderId="15" xfId="0" applyFont="1" applyBorder="1" applyAlignment="1">
      <alignment horizontal="left" wrapText="1" indent="1"/>
    </xf>
    <xf numFmtId="0" fontId="4" fillId="0" borderId="15" xfId="0" applyFont="1" applyBorder="1" applyAlignment="1">
      <alignment horizontal="left" wrapText="1" indent="2"/>
    </xf>
    <xf numFmtId="165" fontId="3" fillId="0" borderId="15" xfId="41" applyNumberFormat="1" applyFont="1" applyFill="1" applyBorder="1" applyAlignment="1">
      <alignment horizontal="left" wrapText="1" indent="1"/>
    </xf>
    <xf numFmtId="165" fontId="3" fillId="0" borderId="59" xfId="41" applyNumberFormat="1" applyFont="1" applyFill="1" applyBorder="1" applyAlignment="1">
      <alignment horizontal="left" wrapText="1" indent="1"/>
    </xf>
    <xf numFmtId="165" fontId="3" fillId="0" borderId="76" xfId="41" applyNumberFormat="1" applyFont="1" applyFill="1" applyBorder="1" applyAlignment="1">
      <alignment horizontal="left" wrapText="1" indent="1"/>
    </xf>
    <xf numFmtId="166" fontId="2" fillId="0" borderId="91" xfId="41" applyNumberFormat="1" applyFont="1" applyFill="1" applyBorder="1" applyAlignment="1">
      <alignment/>
    </xf>
    <xf numFmtId="165" fontId="2" fillId="0" borderId="92" xfId="41" applyNumberFormat="1" applyFont="1" applyFill="1" applyBorder="1" applyAlignment="1">
      <alignment horizontal="left" wrapText="1" indent="1"/>
    </xf>
    <xf numFmtId="165" fontId="2" fillId="0" borderId="93" xfId="41" applyNumberFormat="1" applyFont="1" applyFill="1" applyBorder="1" applyAlignment="1">
      <alignment horizontal="left" wrapText="1" indent="1"/>
    </xf>
    <xf numFmtId="167" fontId="2" fillId="0" borderId="92" xfId="41" applyNumberFormat="1" applyFont="1" applyFill="1" applyBorder="1" applyAlignment="1">
      <alignment horizontal="left" wrapText="1" indent="1"/>
    </xf>
    <xf numFmtId="165" fontId="2" fillId="0" borderId="20" xfId="41" applyNumberFormat="1" applyFont="1" applyFill="1" applyBorder="1" applyAlignment="1">
      <alignment horizontal="left" wrapText="1" indent="1"/>
    </xf>
    <xf numFmtId="166" fontId="2" fillId="0" borderId="35" xfId="41" applyNumberFormat="1" applyFont="1" applyFill="1" applyBorder="1" applyAlignment="1">
      <alignment/>
    </xf>
    <xf numFmtId="165" fontId="3" fillId="0" borderId="94" xfId="41" applyNumberFormat="1" applyFont="1" applyFill="1" applyBorder="1" applyAlignment="1">
      <alignment horizontal="left" vertical="center" wrapText="1"/>
    </xf>
    <xf numFmtId="167" fontId="3" fillId="0" borderId="76" xfId="41" applyNumberFormat="1" applyFont="1" applyFill="1" applyBorder="1" applyAlignment="1">
      <alignment horizontal="left" wrapText="1" indent="1"/>
    </xf>
    <xf numFmtId="167" fontId="3" fillId="0" borderId="15" xfId="41" applyNumberFormat="1" applyFont="1" applyFill="1" applyBorder="1" applyAlignment="1">
      <alignment horizontal="left" wrapText="1" indent="1"/>
    </xf>
    <xf numFmtId="165" fontId="3" fillId="0" borderId="36" xfId="41" applyNumberFormat="1" applyFont="1" applyFill="1" applyBorder="1" applyAlignment="1">
      <alignment horizontal="left" wrapText="1" indent="1"/>
    </xf>
    <xf numFmtId="166" fontId="3" fillId="0" borderId="59" xfId="41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166" fontId="3" fillId="0" borderId="38" xfId="41" applyNumberFormat="1" applyFont="1" applyFill="1" applyBorder="1" applyAlignment="1">
      <alignment/>
    </xf>
    <xf numFmtId="166" fontId="3" fillId="0" borderId="68" xfId="41" applyNumberFormat="1" applyFont="1" applyFill="1" applyBorder="1" applyAlignment="1">
      <alignment/>
    </xf>
    <xf numFmtId="166" fontId="3" fillId="0" borderId="25" xfId="41" applyNumberFormat="1" applyFont="1" applyBorder="1" applyAlignment="1">
      <alignment horizontal="center" vertical="center"/>
    </xf>
    <xf numFmtId="0" fontId="8" fillId="0" borderId="60" xfId="0" applyFont="1" applyBorder="1" applyAlignment="1">
      <alignment wrapText="1"/>
    </xf>
    <xf numFmtId="1" fontId="3" fillId="0" borderId="21" xfId="41" applyNumberFormat="1" applyFont="1" applyFill="1" applyBorder="1" applyAlignment="1">
      <alignment/>
    </xf>
    <xf numFmtId="0" fontId="8" fillId="0" borderId="10" xfId="0" applyFont="1" applyBorder="1" applyAlignment="1">
      <alignment wrapText="1"/>
    </xf>
    <xf numFmtId="1" fontId="3" fillId="0" borderId="37" xfId="41" applyNumberFormat="1" applyFont="1" applyBorder="1" applyAlignment="1">
      <alignment/>
    </xf>
    <xf numFmtId="1" fontId="3" fillId="0" borderId="87" xfId="41" applyNumberFormat="1" applyFont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1" fontId="2" fillId="0" borderId="19" xfId="41" applyNumberFormat="1" applyFont="1" applyFill="1" applyBorder="1" applyAlignment="1">
      <alignment/>
    </xf>
    <xf numFmtId="0" fontId="10" fillId="0" borderId="15" xfId="0" applyFont="1" applyBorder="1" applyAlignment="1">
      <alignment vertical="center"/>
    </xf>
    <xf numFmtId="0" fontId="2" fillId="0" borderId="15" xfId="0" applyFont="1" applyBorder="1" applyAlignment="1">
      <alignment/>
    </xf>
    <xf numFmtId="0" fontId="10" fillId="0" borderId="15" xfId="0" applyFont="1" applyBorder="1" applyAlignment="1">
      <alignment vertical="center" wrapText="1"/>
    </xf>
    <xf numFmtId="165" fontId="2" fillId="0" borderId="13" xfId="41" applyNumberFormat="1" applyFont="1" applyFill="1" applyBorder="1" applyAlignment="1" applyProtection="1">
      <alignment/>
      <protection/>
    </xf>
    <xf numFmtId="165" fontId="3" fillId="0" borderId="13" xfId="41" applyNumberFormat="1" applyFont="1" applyFill="1" applyBorder="1" applyAlignment="1" applyProtection="1">
      <alignment/>
      <protection/>
    </xf>
    <xf numFmtId="0" fontId="2" fillId="0" borderId="59" xfId="0" applyFont="1" applyBorder="1" applyAlignment="1">
      <alignment/>
    </xf>
    <xf numFmtId="165" fontId="3" fillId="0" borderId="17" xfId="41" applyNumberFormat="1" applyFont="1" applyFill="1" applyBorder="1" applyAlignment="1" applyProtection="1">
      <alignment/>
      <protection/>
    </xf>
    <xf numFmtId="0" fontId="3" fillId="0" borderId="76" xfId="0" applyFont="1" applyBorder="1" applyAlignment="1">
      <alignment/>
    </xf>
    <xf numFmtId="165" fontId="3" fillId="0" borderId="95" xfId="41" applyNumberFormat="1" applyFont="1" applyFill="1" applyBorder="1" applyAlignment="1" applyProtection="1">
      <alignment/>
      <protection/>
    </xf>
    <xf numFmtId="0" fontId="4" fillId="0" borderId="48" xfId="0" applyFont="1" applyBorder="1" applyAlignment="1">
      <alignment horizontal="left" wrapText="1" indent="1"/>
    </xf>
    <xf numFmtId="165" fontId="2" fillId="0" borderId="82" xfId="41" applyNumberFormat="1" applyFont="1" applyFill="1" applyBorder="1" applyAlignment="1" applyProtection="1">
      <alignment/>
      <protection/>
    </xf>
    <xf numFmtId="165" fontId="3" fillId="0" borderId="20" xfId="41" applyNumberFormat="1" applyFont="1" applyFill="1" applyBorder="1" applyAlignment="1" applyProtection="1">
      <alignment horizontal="center"/>
      <protection/>
    </xf>
    <xf numFmtId="0" fontId="4" fillId="0" borderId="15" xfId="0" applyFont="1" applyBorder="1" applyAlignment="1">
      <alignment horizontal="left" wrapText="1" indent="3"/>
    </xf>
    <xf numFmtId="0" fontId="5" fillId="0" borderId="15" xfId="0" applyFont="1" applyBorder="1" applyAlignment="1">
      <alignment horizontal="center" wrapText="1"/>
    </xf>
    <xf numFmtId="0" fontId="5" fillId="0" borderId="12" xfId="0" applyFont="1" applyBorder="1" applyAlignment="1">
      <alignment horizontal="left" wrapText="1"/>
    </xf>
    <xf numFmtId="165" fontId="2" fillId="0" borderId="20" xfId="41" applyNumberFormat="1" applyFont="1" applyFill="1" applyBorder="1" applyAlignment="1" applyProtection="1">
      <alignment horizontal="center"/>
      <protection/>
    </xf>
    <xf numFmtId="0" fontId="5" fillId="0" borderId="60" xfId="0" applyFont="1" applyBorder="1" applyAlignment="1">
      <alignment horizontal="center"/>
    </xf>
    <xf numFmtId="0" fontId="5" fillId="0" borderId="28" xfId="0" applyFont="1" applyBorder="1" applyAlignment="1">
      <alignment horizontal="center" wrapText="1"/>
    </xf>
    <xf numFmtId="165" fontId="3" fillId="0" borderId="35" xfId="41" applyNumberFormat="1" applyFont="1" applyFill="1" applyBorder="1" applyAlignment="1" applyProtection="1">
      <alignment horizontal="center"/>
      <protection/>
    </xf>
    <xf numFmtId="165" fontId="2" fillId="0" borderId="0" xfId="41" applyNumberFormat="1" applyFont="1" applyFill="1" applyBorder="1" applyAlignment="1" applyProtection="1">
      <alignment horizontal="left" wrapText="1"/>
      <protection/>
    </xf>
    <xf numFmtId="0" fontId="5" fillId="0" borderId="96" xfId="0" applyFont="1" applyBorder="1" applyAlignment="1">
      <alignment horizontal="center"/>
    </xf>
    <xf numFmtId="165" fontId="3" fillId="0" borderId="97" xfId="41" applyNumberFormat="1" applyFont="1" applyFill="1" applyBorder="1" applyAlignment="1" applyProtection="1">
      <alignment horizontal="left" wrapText="1"/>
      <protection/>
    </xf>
    <xf numFmtId="165" fontId="2" fillId="0" borderId="17" xfId="41" applyNumberFormat="1" applyFont="1" applyFill="1" applyBorder="1" applyAlignment="1" applyProtection="1">
      <alignment horizontal="left" wrapText="1"/>
      <protection/>
    </xf>
    <xf numFmtId="165" fontId="2" fillId="0" borderId="13" xfId="41" applyNumberFormat="1" applyFont="1" applyFill="1" applyBorder="1" applyAlignment="1" applyProtection="1">
      <alignment horizontal="left" wrapText="1"/>
      <protection/>
    </xf>
    <xf numFmtId="0" fontId="4" fillId="0" borderId="55" xfId="0" applyFont="1" applyBorder="1" applyAlignment="1">
      <alignment wrapText="1"/>
    </xf>
    <xf numFmtId="165" fontId="3" fillId="0" borderId="0" xfId="41" applyNumberFormat="1" applyFont="1" applyFill="1" applyBorder="1" applyAlignment="1" applyProtection="1">
      <alignment horizontal="left" wrapText="1"/>
      <protection/>
    </xf>
    <xf numFmtId="165" fontId="3" fillId="0" borderId="98" xfId="41" applyNumberFormat="1" applyFont="1" applyFill="1" applyBorder="1" applyAlignment="1" applyProtection="1">
      <alignment horizontal="left" wrapText="1"/>
      <protection/>
    </xf>
    <xf numFmtId="165" fontId="3" fillId="0" borderId="99" xfId="41" applyNumberFormat="1" applyFont="1" applyFill="1" applyBorder="1" applyAlignment="1" applyProtection="1">
      <alignment horizontal="left" wrapText="1"/>
      <protection/>
    </xf>
    <xf numFmtId="0" fontId="4" fillId="0" borderId="82" xfId="0" applyFont="1" applyBorder="1" applyAlignment="1">
      <alignment wrapText="1"/>
    </xf>
    <xf numFmtId="165" fontId="2" fillId="0" borderId="28" xfId="41" applyNumberFormat="1" applyFont="1" applyFill="1" applyBorder="1" applyAlignment="1" applyProtection="1">
      <alignment/>
      <protection/>
    </xf>
    <xf numFmtId="165" fontId="3" fillId="0" borderId="28" xfId="41" applyNumberFormat="1" applyFont="1" applyFill="1" applyBorder="1" applyAlignment="1" applyProtection="1">
      <alignment horizontal="left" wrapText="1"/>
      <protection/>
    </xf>
    <xf numFmtId="0" fontId="2" fillId="0" borderId="75" xfId="0" applyFont="1" applyBorder="1" applyAlignment="1">
      <alignment/>
    </xf>
    <xf numFmtId="165" fontId="2" fillId="0" borderId="35" xfId="0" applyNumberFormat="1" applyFont="1" applyBorder="1" applyAlignment="1">
      <alignment/>
    </xf>
    <xf numFmtId="0" fontId="2" fillId="0" borderId="35" xfId="0" applyFont="1" applyBorder="1" applyAlignment="1">
      <alignment vertical="center" wrapText="1"/>
    </xf>
    <xf numFmtId="0" fontId="5" fillId="0" borderId="100" xfId="0" applyFont="1" applyBorder="1" applyAlignment="1">
      <alignment horizontal="center"/>
    </xf>
    <xf numFmtId="0" fontId="4" fillId="0" borderId="0" xfId="0" applyFont="1" applyBorder="1" applyAlignment="1">
      <alignment horizontal="left" wrapText="1" indent="1"/>
    </xf>
    <xf numFmtId="0" fontId="4" fillId="0" borderId="13" xfId="0" applyFont="1" applyBorder="1" applyAlignment="1">
      <alignment horizontal="left" wrapText="1" indent="1"/>
    </xf>
    <xf numFmtId="165" fontId="2" fillId="0" borderId="28" xfId="41" applyNumberFormat="1" applyFont="1" applyFill="1" applyBorder="1" applyAlignment="1" applyProtection="1">
      <alignment horizontal="left" wrapText="1"/>
      <protection/>
    </xf>
    <xf numFmtId="165" fontId="3" fillId="0" borderId="35" xfId="41" applyNumberFormat="1" applyFont="1" applyFill="1" applyBorder="1" applyAlignment="1">
      <alignment vertical="center" wrapText="1"/>
    </xf>
    <xf numFmtId="166" fontId="2" fillId="0" borderId="101" xfId="41" applyNumberFormat="1" applyFont="1" applyFill="1" applyBorder="1" applyAlignment="1">
      <alignment/>
    </xf>
    <xf numFmtId="166" fontId="2" fillId="0" borderId="93" xfId="41" applyNumberFormat="1" applyFont="1" applyFill="1" applyBorder="1" applyAlignment="1">
      <alignment/>
    </xf>
    <xf numFmtId="166" fontId="3" fillId="0" borderId="13" xfId="41" applyNumberFormat="1" applyFont="1" applyFill="1" applyBorder="1" applyAlignment="1">
      <alignment/>
    </xf>
    <xf numFmtId="0" fontId="11" fillId="0" borderId="27" xfId="0" applyFont="1" applyFill="1" applyBorder="1" applyAlignment="1">
      <alignment horizontal="center" wrapText="1"/>
    </xf>
    <xf numFmtId="0" fontId="3" fillId="0" borderId="87" xfId="0" applyFont="1" applyFill="1" applyBorder="1" applyAlignment="1">
      <alignment vertical="center" wrapText="1"/>
    </xf>
    <xf numFmtId="0" fontId="10" fillId="0" borderId="60" xfId="0" applyFont="1" applyFill="1" applyBorder="1" applyAlignment="1">
      <alignment wrapText="1"/>
    </xf>
    <xf numFmtId="0" fontId="2" fillId="0" borderId="23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vertical="center" wrapText="1"/>
    </xf>
    <xf numFmtId="0" fontId="3" fillId="0" borderId="38" xfId="0" applyFont="1" applyBorder="1" applyAlignment="1">
      <alignment wrapText="1"/>
    </xf>
    <xf numFmtId="0" fontId="3" fillId="0" borderId="35" xfId="0" applyFont="1" applyBorder="1" applyAlignment="1">
      <alignment wrapText="1"/>
    </xf>
    <xf numFmtId="1" fontId="2" fillId="0" borderId="102" xfId="41" applyNumberFormat="1" applyFont="1" applyFill="1" applyBorder="1" applyAlignment="1">
      <alignment/>
    </xf>
    <xf numFmtId="1" fontId="2" fillId="0" borderId="87" xfId="41" applyNumberFormat="1" applyFont="1" applyFill="1" applyBorder="1" applyAlignment="1">
      <alignment/>
    </xf>
    <xf numFmtId="0" fontId="10" fillId="0" borderId="58" xfId="0" applyFont="1" applyFill="1" applyBorder="1" applyAlignment="1">
      <alignment wrapText="1"/>
    </xf>
    <xf numFmtId="1" fontId="2" fillId="0" borderId="65" xfId="41" applyNumberFormat="1" applyFont="1" applyFill="1" applyBorder="1" applyAlignment="1">
      <alignment/>
    </xf>
    <xf numFmtId="1" fontId="3" fillId="0" borderId="38" xfId="41" applyNumberFormat="1" applyFont="1" applyBorder="1" applyAlignment="1">
      <alignment/>
    </xf>
    <xf numFmtId="1" fontId="3" fillId="0" borderId="35" xfId="0" applyNumberFormat="1" applyFont="1" applyBorder="1" applyAlignment="1">
      <alignment/>
    </xf>
    <xf numFmtId="0" fontId="4" fillId="0" borderId="103" xfId="0" applyFont="1" applyBorder="1" applyAlignment="1">
      <alignment horizontal="left" wrapText="1" indent="1"/>
    </xf>
    <xf numFmtId="0" fontId="4" fillId="0" borderId="37" xfId="0" applyFont="1" applyBorder="1" applyAlignment="1">
      <alignment/>
    </xf>
    <xf numFmtId="0" fontId="4" fillId="0" borderId="87" xfId="0" applyFont="1" applyBorder="1" applyAlignment="1">
      <alignment/>
    </xf>
    <xf numFmtId="165" fontId="3" fillId="0" borderId="104" xfId="41" applyNumberFormat="1" applyFont="1" applyFill="1" applyBorder="1" applyAlignment="1" applyProtection="1">
      <alignment/>
      <protection/>
    </xf>
    <xf numFmtId="165" fontId="2" fillId="0" borderId="83" xfId="41" applyNumberFormat="1" applyFont="1" applyFill="1" applyBorder="1" applyAlignment="1" applyProtection="1">
      <alignment/>
      <protection/>
    </xf>
    <xf numFmtId="165" fontId="2" fillId="0" borderId="105" xfId="41" applyNumberFormat="1" applyFont="1" applyFill="1" applyBorder="1" applyAlignment="1" applyProtection="1">
      <alignment/>
      <protection/>
    </xf>
    <xf numFmtId="0" fontId="5" fillId="0" borderId="106" xfId="0" applyFont="1" applyBorder="1" applyAlignment="1">
      <alignment horizontal="center"/>
    </xf>
    <xf numFmtId="0" fontId="5" fillId="0" borderId="107" xfId="0" applyFont="1" applyBorder="1" applyAlignment="1">
      <alignment wrapText="1"/>
    </xf>
    <xf numFmtId="165" fontId="3" fillId="0" borderId="108" xfId="41" applyNumberFormat="1" applyFont="1" applyFill="1" applyBorder="1" applyAlignment="1" applyProtection="1">
      <alignment/>
      <protection/>
    </xf>
    <xf numFmtId="0" fontId="4" fillId="0" borderId="48" xfId="0" applyFont="1" applyBorder="1" applyAlignment="1">
      <alignment horizontal="left" wrapText="1" indent="2"/>
    </xf>
    <xf numFmtId="165" fontId="2" fillId="0" borderId="84" xfId="41" applyNumberFormat="1" applyFont="1" applyFill="1" applyBorder="1" applyAlignment="1" applyProtection="1">
      <alignment/>
      <protection/>
    </xf>
    <xf numFmtId="0" fontId="4" fillId="0" borderId="107" xfId="0" applyFont="1" applyBorder="1" applyAlignment="1">
      <alignment horizontal="left" wrapText="1" indent="2"/>
    </xf>
    <xf numFmtId="165" fontId="2" fillId="0" borderId="108" xfId="41" applyNumberFormat="1" applyFont="1" applyFill="1" applyBorder="1" applyAlignment="1" applyProtection="1">
      <alignment/>
      <protection/>
    </xf>
    <xf numFmtId="165" fontId="3" fillId="0" borderId="20" xfId="41" applyNumberFormat="1" applyFont="1" applyFill="1" applyBorder="1" applyAlignment="1" applyProtection="1">
      <alignment/>
      <protection/>
    </xf>
    <xf numFmtId="0" fontId="5" fillId="0" borderId="109" xfId="0" applyFont="1" applyBorder="1" applyAlignment="1">
      <alignment horizontal="center"/>
    </xf>
    <xf numFmtId="0" fontId="4" fillId="0" borderId="110" xfId="0" applyFont="1" applyBorder="1" applyAlignment="1">
      <alignment horizontal="left" wrapText="1" indent="1"/>
    </xf>
    <xf numFmtId="165" fontId="2" fillId="0" borderId="110" xfId="41" applyNumberFormat="1" applyFont="1" applyFill="1" applyBorder="1" applyAlignment="1" applyProtection="1">
      <alignment horizontal="left" wrapText="1"/>
      <protection/>
    </xf>
    <xf numFmtId="0" fontId="4" fillId="0" borderId="28" xfId="0" applyFont="1" applyBorder="1" applyAlignment="1">
      <alignment horizontal="left" wrapText="1" indent="1"/>
    </xf>
    <xf numFmtId="0" fontId="4" fillId="0" borderId="37" xfId="0" applyFont="1" applyBorder="1" applyAlignment="1">
      <alignment horizontal="left" wrapText="1" indent="1"/>
    </xf>
    <xf numFmtId="165" fontId="2" fillId="0" borderId="65" xfId="41" applyNumberFormat="1" applyFont="1" applyFill="1" applyBorder="1" applyAlignment="1" applyProtection="1">
      <alignment horizontal="left" wrapText="1"/>
      <protection/>
    </xf>
    <xf numFmtId="165" fontId="2" fillId="0" borderId="37" xfId="41" applyNumberFormat="1" applyFont="1" applyFill="1" applyBorder="1" applyAlignment="1" applyProtection="1">
      <alignment horizontal="left" wrapText="1"/>
      <protection/>
    </xf>
    <xf numFmtId="1" fontId="3" fillId="0" borderId="19" xfId="41" applyNumberFormat="1" applyFont="1" applyBorder="1" applyAlignment="1">
      <alignment/>
    </xf>
    <xf numFmtId="0" fontId="8" fillId="0" borderId="58" xfId="0" applyFont="1" applyBorder="1" applyAlignment="1">
      <alignment wrapText="1"/>
    </xf>
    <xf numFmtId="165" fontId="2" fillId="0" borderId="111" xfId="41" applyNumberFormat="1" applyFont="1" applyFill="1" applyBorder="1" applyAlignment="1" applyProtection="1">
      <alignment horizontal="left" wrapText="1"/>
      <protection/>
    </xf>
    <xf numFmtId="165" fontId="4" fillId="0" borderId="0" xfId="0" applyNumberFormat="1" applyFont="1" applyAlignment="1">
      <alignment/>
    </xf>
    <xf numFmtId="0" fontId="10" fillId="0" borderId="18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7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110" xfId="0" applyFont="1" applyBorder="1" applyAlignment="1">
      <alignment horizontal="center" vertical="center" wrapText="1"/>
    </xf>
    <xf numFmtId="1" fontId="10" fillId="0" borderId="38" xfId="41" applyNumberFormat="1" applyFont="1" applyFill="1" applyBorder="1" applyAlignment="1">
      <alignment horizontal="center" vertical="center" wrapText="1"/>
    </xf>
    <xf numFmtId="1" fontId="10" fillId="0" borderId="102" xfId="41" applyNumberFormat="1" applyFont="1" applyFill="1" applyBorder="1" applyAlignment="1">
      <alignment horizontal="center" vertical="center" wrapText="1"/>
    </xf>
    <xf numFmtId="1" fontId="10" fillId="0" borderId="19" xfId="41" applyNumberFormat="1" applyFont="1" applyFill="1" applyBorder="1" applyAlignment="1">
      <alignment horizontal="center" vertical="center" wrapText="1"/>
    </xf>
    <xf numFmtId="0" fontId="10" fillId="0" borderId="112" xfId="0" applyFont="1" applyFill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center" vertical="center" wrapText="1"/>
    </xf>
    <xf numFmtId="0" fontId="10" fillId="0" borderId="11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10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14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11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/>
    </xf>
    <xf numFmtId="0" fontId="3" fillId="0" borderId="115" xfId="0" applyFont="1" applyBorder="1" applyAlignment="1">
      <alignment horizontal="center"/>
    </xf>
    <xf numFmtId="0" fontId="10" fillId="0" borderId="73" xfId="0" applyFont="1" applyBorder="1" applyAlignment="1">
      <alignment horizontal="center" vertical="center"/>
    </xf>
    <xf numFmtId="0" fontId="10" fillId="0" borderId="115" xfId="0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/>
    </xf>
    <xf numFmtId="0" fontId="10" fillId="0" borderId="115" xfId="0" applyFont="1" applyBorder="1" applyAlignment="1">
      <alignment horizontal="center" vertical="center" wrapText="1"/>
    </xf>
    <xf numFmtId="0" fontId="10" fillId="0" borderId="88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3" fillId="0" borderId="116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15" fillId="0" borderId="26" xfId="0" applyFont="1" applyBorder="1" applyAlignment="1">
      <alignment horizontal="center" vertical="center" wrapText="1"/>
    </xf>
    <xf numFmtId="0" fontId="15" fillId="0" borderId="116" xfId="0" applyFont="1" applyBorder="1" applyAlignment="1">
      <alignment horizontal="center" vertical="center" wrapText="1"/>
    </xf>
    <xf numFmtId="0" fontId="15" fillId="0" borderId="72" xfId="0" applyFont="1" applyBorder="1" applyAlignment="1">
      <alignment horizontal="center" vertical="center" wrapText="1"/>
    </xf>
    <xf numFmtId="165" fontId="8" fillId="0" borderId="37" xfId="41" applyNumberFormat="1" applyFont="1" applyFill="1" applyBorder="1" applyAlignment="1">
      <alignment horizontal="center" vertical="center" wrapText="1"/>
    </xf>
    <xf numFmtId="165" fontId="8" fillId="0" borderId="73" xfId="41" applyNumberFormat="1" applyFont="1" applyFill="1" applyBorder="1" applyAlignment="1">
      <alignment horizontal="center" vertical="center" wrapText="1"/>
    </xf>
    <xf numFmtId="165" fontId="8" fillId="0" borderId="115" xfId="41" applyNumberFormat="1" applyFont="1" applyFill="1" applyBorder="1" applyAlignment="1">
      <alignment horizontal="center" vertical="center" wrapText="1"/>
    </xf>
    <xf numFmtId="165" fontId="8" fillId="0" borderId="87" xfId="41" applyNumberFormat="1" applyFont="1" applyFill="1" applyBorder="1" applyAlignment="1">
      <alignment horizontal="center" vertical="center" wrapText="1"/>
    </xf>
    <xf numFmtId="165" fontId="8" fillId="0" borderId="20" xfId="41" applyNumberFormat="1" applyFont="1" applyFill="1" applyBorder="1" applyAlignment="1">
      <alignment horizontal="center" vertical="center" wrapText="1"/>
    </xf>
    <xf numFmtId="165" fontId="8" fillId="0" borderId="35" xfId="41" applyNumberFormat="1" applyFont="1" applyFill="1" applyBorder="1" applyAlignment="1">
      <alignment horizontal="center" vertical="center" wrapText="1"/>
    </xf>
    <xf numFmtId="165" fontId="8" fillId="0" borderId="16" xfId="41" applyNumberFormat="1" applyFont="1" applyFill="1" applyBorder="1" applyAlignment="1">
      <alignment horizontal="center" vertical="center" wrapText="1"/>
    </xf>
    <xf numFmtId="165" fontId="8" fillId="0" borderId="34" xfId="41" applyNumberFormat="1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165" fontId="8" fillId="0" borderId="31" xfId="41" applyNumberFormat="1" applyFont="1" applyFill="1" applyBorder="1" applyAlignment="1">
      <alignment horizontal="center" vertical="center" wrapText="1"/>
    </xf>
    <xf numFmtId="165" fontId="8" fillId="0" borderId="23" xfId="41" applyNumberFormat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165" fontId="8" fillId="0" borderId="15" xfId="41" applyNumberFormat="1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15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1" fontId="15" fillId="0" borderId="38" xfId="41" applyNumberFormat="1" applyFont="1" applyFill="1" applyBorder="1" applyAlignment="1">
      <alignment horizontal="center" vertical="center" wrapText="1"/>
    </xf>
    <xf numFmtId="1" fontId="15" fillId="0" borderId="102" xfId="41" applyNumberFormat="1" applyFont="1" applyFill="1" applyBorder="1" applyAlignment="1">
      <alignment horizontal="center" vertical="center" wrapText="1"/>
    </xf>
    <xf numFmtId="1" fontId="15" fillId="0" borderId="19" xfId="41" applyNumberFormat="1" applyFont="1" applyFill="1" applyBorder="1" applyAlignment="1">
      <alignment horizontal="center" vertical="center" wrapText="1"/>
    </xf>
    <xf numFmtId="0" fontId="10" fillId="0" borderId="73" xfId="0" applyFont="1" applyBorder="1" applyAlignment="1">
      <alignment horizontal="center"/>
    </xf>
    <xf numFmtId="0" fontId="10" fillId="0" borderId="115" xfId="0" applyFont="1" applyBorder="1" applyAlignment="1">
      <alignment horizontal="center"/>
    </xf>
    <xf numFmtId="0" fontId="10" fillId="0" borderId="88" xfId="0" applyFont="1" applyBorder="1" applyAlignment="1">
      <alignment horizontal="center"/>
    </xf>
    <xf numFmtId="0" fontId="10" fillId="0" borderId="57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15" fillId="0" borderId="58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10" xfId="0" applyBorder="1" applyAlignment="1">
      <alignment wrapText="1"/>
    </xf>
    <xf numFmtId="0" fontId="0" fillId="0" borderId="36" xfId="0" applyBorder="1" applyAlignment="1">
      <alignment wrapText="1"/>
    </xf>
    <xf numFmtId="0" fontId="10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/>
    </xf>
    <xf numFmtId="0" fontId="2" fillId="0" borderId="11" xfId="0" applyFont="1" applyBorder="1" applyAlignment="1">
      <alignment/>
    </xf>
    <xf numFmtId="0" fontId="15" fillId="0" borderId="73" xfId="0" applyFont="1" applyBorder="1" applyAlignment="1">
      <alignment horizontal="center" vertical="center"/>
    </xf>
    <xf numFmtId="0" fontId="15" fillId="0" borderId="115" xfId="0" applyFont="1" applyBorder="1" applyAlignment="1">
      <alignment horizontal="center" vertical="center"/>
    </xf>
    <xf numFmtId="0" fontId="15" fillId="0" borderId="88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wrapText="1"/>
    </xf>
    <xf numFmtId="0" fontId="15" fillId="0" borderId="88" xfId="0" applyFont="1" applyBorder="1" applyAlignment="1">
      <alignment horizontal="center" wrapText="1"/>
    </xf>
    <xf numFmtId="0" fontId="10" fillId="0" borderId="14" xfId="0" applyFont="1" applyBorder="1" applyAlignment="1">
      <alignment horizontal="center"/>
    </xf>
    <xf numFmtId="0" fontId="10" fillId="0" borderId="114" xfId="0" applyFont="1" applyBorder="1" applyAlignment="1">
      <alignment horizontal="center"/>
    </xf>
    <xf numFmtId="0" fontId="10" fillId="0" borderId="59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45" xfId="0" applyFont="1" applyBorder="1" applyAlignment="1">
      <alignment horizontal="left" wrapText="1"/>
    </xf>
    <xf numFmtId="0" fontId="5" fillId="0" borderId="54" xfId="0" applyFont="1" applyBorder="1" applyAlignment="1">
      <alignment horizontal="left" wrapText="1"/>
    </xf>
    <xf numFmtId="0" fontId="5" fillId="0" borderId="71" xfId="0" applyFont="1" applyBorder="1" applyAlignment="1">
      <alignment horizontal="left" wrapText="1"/>
    </xf>
    <xf numFmtId="0" fontId="5" fillId="0" borderId="106" xfId="0" applyFont="1" applyBorder="1" applyAlignment="1">
      <alignment horizontal="left" wrapText="1"/>
    </xf>
    <xf numFmtId="0" fontId="5" fillId="0" borderId="117" xfId="0" applyFont="1" applyBorder="1" applyAlignment="1">
      <alignment horizontal="left" wrapText="1"/>
    </xf>
    <xf numFmtId="0" fontId="5" fillId="0" borderId="96" xfId="0" applyFont="1" applyBorder="1" applyAlignment="1">
      <alignment horizontal="left" wrapText="1"/>
    </xf>
    <xf numFmtId="0" fontId="5" fillId="0" borderId="56" xfId="0" applyFont="1" applyBorder="1" applyAlignment="1">
      <alignment horizontal="left" wrapText="1"/>
    </xf>
    <xf numFmtId="0" fontId="5" fillId="0" borderId="52" xfId="0" applyFont="1" applyBorder="1" applyAlignment="1">
      <alignment horizontal="left" wrapText="1"/>
    </xf>
    <xf numFmtId="0" fontId="5" fillId="0" borderId="55" xfId="0" applyFont="1" applyBorder="1" applyAlignment="1">
      <alignment horizontal="left" wrapText="1"/>
    </xf>
    <xf numFmtId="0" fontId="5" fillId="0" borderId="86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37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52" xfId="0" applyFont="1" applyBorder="1" applyAlignment="1">
      <alignment horizontal="left"/>
    </xf>
    <xf numFmtId="0" fontId="5" fillId="0" borderId="70" xfId="0" applyFont="1" applyBorder="1" applyAlignment="1">
      <alignment horizontal="left"/>
    </xf>
    <xf numFmtId="0" fontId="5" fillId="0" borderId="118" xfId="0" applyFont="1" applyBorder="1" applyAlignment="1">
      <alignment horizontal="left" wrapText="1"/>
    </xf>
    <xf numFmtId="0" fontId="5" fillId="0" borderId="119" xfId="0" applyFont="1" applyBorder="1" applyAlignment="1">
      <alignment horizontal="left" wrapText="1"/>
    </xf>
    <xf numFmtId="0" fontId="5" fillId="0" borderId="55" xfId="0" applyFont="1" applyBorder="1" applyAlignment="1">
      <alignment horizontal="left"/>
    </xf>
    <xf numFmtId="166" fontId="3" fillId="0" borderId="19" xfId="41" applyNumberFormat="1" applyFont="1" applyFill="1" applyBorder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" xfId="35"/>
    <cellStyle name="Címsor 1" xfId="36"/>
    <cellStyle name="Címsor 2" xfId="37"/>
    <cellStyle name="Címsor 3" xfId="38"/>
    <cellStyle name="Címsor 4" xfId="39"/>
    <cellStyle name="Ellenőrzőcella" xfId="40"/>
    <cellStyle name="Comma" xfId="41"/>
    <cellStyle name="Comma [0]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37.8515625" style="75" customWidth="1"/>
    <col min="2" max="2" width="11.00390625" style="66" bestFit="1" customWidth="1"/>
    <col min="3" max="4" width="11.00390625" style="66" customWidth="1"/>
    <col min="5" max="5" width="37.00390625" style="66" customWidth="1"/>
    <col min="6" max="6" width="12.28125" style="76" bestFit="1" customWidth="1"/>
    <col min="7" max="7" width="10.28125" style="76" customWidth="1"/>
    <col min="8" max="8" width="12.00390625" style="66" bestFit="1" customWidth="1"/>
    <col min="9" max="16384" width="9.140625" style="66" customWidth="1"/>
  </cols>
  <sheetData>
    <row r="1" spans="1:9" ht="30.75" thickBot="1">
      <c r="A1" s="63" t="s">
        <v>61</v>
      </c>
      <c r="B1" s="64" t="s">
        <v>320</v>
      </c>
      <c r="C1" s="64" t="s">
        <v>319</v>
      </c>
      <c r="D1" s="64" t="s">
        <v>320</v>
      </c>
      <c r="E1" s="64" t="s">
        <v>62</v>
      </c>
      <c r="F1" s="64" t="s">
        <v>320</v>
      </c>
      <c r="G1" s="64" t="s">
        <v>321</v>
      </c>
      <c r="H1" s="146" t="s">
        <v>320</v>
      </c>
      <c r="I1" s="65"/>
    </row>
    <row r="2" spans="1:9" ht="15">
      <c r="A2" s="315" t="s">
        <v>63</v>
      </c>
      <c r="B2" s="316"/>
      <c r="C2" s="316"/>
      <c r="D2" s="316"/>
      <c r="E2" s="317" t="s">
        <v>64</v>
      </c>
      <c r="F2" s="318"/>
      <c r="G2" s="319"/>
      <c r="H2" s="320"/>
      <c r="I2" s="65"/>
    </row>
    <row r="3" spans="1:9" ht="13.5">
      <c r="A3" s="67" t="s">
        <v>74</v>
      </c>
      <c r="B3" s="150">
        <v>1027000</v>
      </c>
      <c r="C3" s="150">
        <v>0</v>
      </c>
      <c r="D3" s="150">
        <f>B3+C3</f>
        <v>1027000</v>
      </c>
      <c r="E3" s="150" t="s">
        <v>65</v>
      </c>
      <c r="F3" s="307">
        <v>1064161</v>
      </c>
      <c r="G3" s="312">
        <v>7950</v>
      </c>
      <c r="H3" s="326">
        <f>F3+G3</f>
        <v>1072111</v>
      </c>
      <c r="I3" s="65"/>
    </row>
    <row r="4" spans="1:9" ht="13.5">
      <c r="A4" s="68" t="s">
        <v>182</v>
      </c>
      <c r="B4" s="151">
        <v>1425144</v>
      </c>
      <c r="C4" s="151">
        <v>9782</v>
      </c>
      <c r="D4" s="150">
        <f aca="true" t="shared" si="0" ref="D4:D10">B4+C4</f>
        <v>1434926</v>
      </c>
      <c r="E4" s="151" t="s">
        <v>183</v>
      </c>
      <c r="F4" s="307">
        <v>304416</v>
      </c>
      <c r="G4" s="312">
        <v>-447</v>
      </c>
      <c r="H4" s="326">
        <f aca="true" t="shared" si="1" ref="H4:H12">F4+G4</f>
        <v>303969</v>
      </c>
      <c r="I4" s="65"/>
    </row>
    <row r="5" spans="1:9" ht="13.5">
      <c r="A5" s="68" t="s">
        <v>75</v>
      </c>
      <c r="B5" s="151">
        <v>534833</v>
      </c>
      <c r="C5" s="151">
        <v>46994</v>
      </c>
      <c r="D5" s="150">
        <f t="shared" si="0"/>
        <v>581827</v>
      </c>
      <c r="E5" s="151" t="s">
        <v>80</v>
      </c>
      <c r="F5" s="307">
        <v>1435514</v>
      </c>
      <c r="G5" s="312">
        <v>49979</v>
      </c>
      <c r="H5" s="326">
        <f t="shared" si="1"/>
        <v>1485493</v>
      </c>
      <c r="I5" s="65"/>
    </row>
    <row r="6" spans="1:9" ht="13.5">
      <c r="A6" s="68" t="s">
        <v>76</v>
      </c>
      <c r="B6" s="151">
        <v>237867</v>
      </c>
      <c r="C6" s="151">
        <v>33596</v>
      </c>
      <c r="D6" s="150">
        <f t="shared" si="0"/>
        <v>271463</v>
      </c>
      <c r="E6" s="151" t="s">
        <v>66</v>
      </c>
      <c r="F6" s="307">
        <v>95644</v>
      </c>
      <c r="G6" s="312">
        <v>30611</v>
      </c>
      <c r="H6" s="326">
        <f t="shared" si="1"/>
        <v>126255</v>
      </c>
      <c r="I6" s="65"/>
    </row>
    <row r="7" spans="1:9" ht="13.5">
      <c r="A7" s="68" t="s">
        <v>77</v>
      </c>
      <c r="B7" s="151">
        <v>26650</v>
      </c>
      <c r="C7" s="151">
        <v>984</v>
      </c>
      <c r="D7" s="150">
        <f t="shared" si="0"/>
        <v>27634</v>
      </c>
      <c r="E7" s="151" t="s">
        <v>67</v>
      </c>
      <c r="F7" s="307">
        <v>297998</v>
      </c>
      <c r="G7" s="312">
        <v>1840</v>
      </c>
      <c r="H7" s="326">
        <f t="shared" si="1"/>
        <v>299838</v>
      </c>
      <c r="I7" s="65"/>
    </row>
    <row r="8" spans="1:9" ht="13.5">
      <c r="A8" s="68" t="s">
        <v>78</v>
      </c>
      <c r="B8" s="152">
        <v>7000</v>
      </c>
      <c r="C8" s="152"/>
      <c r="D8" s="150">
        <f t="shared" si="0"/>
        <v>7000</v>
      </c>
      <c r="E8" s="151"/>
      <c r="F8" s="307"/>
      <c r="G8" s="312"/>
      <c r="H8" s="326"/>
      <c r="I8" s="65"/>
    </row>
    <row r="9" spans="1:9" ht="13.5">
      <c r="A9" s="68" t="s">
        <v>184</v>
      </c>
      <c r="B9" s="151">
        <v>389282</v>
      </c>
      <c r="C9" s="151"/>
      <c r="D9" s="150">
        <f t="shared" si="0"/>
        <v>389282</v>
      </c>
      <c r="E9" s="151" t="s">
        <v>361</v>
      </c>
      <c r="F9" s="307">
        <v>112236</v>
      </c>
      <c r="G9" s="312">
        <v>-41512</v>
      </c>
      <c r="H9" s="326">
        <f t="shared" si="1"/>
        <v>70724</v>
      </c>
      <c r="I9" s="65"/>
    </row>
    <row r="10" spans="1:9" ht="13.5">
      <c r="A10" s="68" t="s">
        <v>79</v>
      </c>
      <c r="B10" s="151">
        <v>0</v>
      </c>
      <c r="C10" s="151"/>
      <c r="D10" s="150">
        <f t="shared" si="0"/>
        <v>0</v>
      </c>
      <c r="E10" s="151" t="s">
        <v>362</v>
      </c>
      <c r="F10" s="307">
        <v>144472</v>
      </c>
      <c r="G10" s="312">
        <v>5615</v>
      </c>
      <c r="H10" s="326">
        <f t="shared" si="1"/>
        <v>150087</v>
      </c>
      <c r="I10" s="65"/>
    </row>
    <row r="11" spans="1:9" ht="15">
      <c r="A11" s="70" t="s">
        <v>70</v>
      </c>
      <c r="B11" s="153">
        <f>SUM(B3:B10)</f>
        <v>3647776</v>
      </c>
      <c r="C11" s="153">
        <f>SUM(C3:C10)</f>
        <v>91356</v>
      </c>
      <c r="D11" s="153">
        <f>SUM(D3:D10)</f>
        <v>3739132</v>
      </c>
      <c r="E11" s="151" t="s">
        <v>363</v>
      </c>
      <c r="F11" s="307">
        <v>74216</v>
      </c>
      <c r="G11" s="312"/>
      <c r="H11" s="326">
        <f t="shared" si="1"/>
        <v>74216</v>
      </c>
      <c r="I11" s="65"/>
    </row>
    <row r="12" spans="1:9" ht="15">
      <c r="A12" s="70"/>
      <c r="B12" s="153"/>
      <c r="C12" s="153"/>
      <c r="D12" s="153"/>
      <c r="E12" s="151" t="s">
        <v>364</v>
      </c>
      <c r="F12" s="307">
        <v>5080</v>
      </c>
      <c r="G12" s="312">
        <v>15000</v>
      </c>
      <c r="H12" s="326">
        <f t="shared" si="1"/>
        <v>20080</v>
      </c>
      <c r="I12" s="65"/>
    </row>
    <row r="13" spans="1:9" ht="15">
      <c r="A13" s="232"/>
      <c r="B13" s="233"/>
      <c r="C13" s="233"/>
      <c r="D13" s="233"/>
      <c r="E13" s="154" t="s">
        <v>68</v>
      </c>
      <c r="F13" s="308">
        <f>SUM(F3:F12)</f>
        <v>3533737</v>
      </c>
      <c r="G13" s="308">
        <f>SUM(G3:G12)</f>
        <v>69036</v>
      </c>
      <c r="H13" s="155">
        <f>SUM(H3:H12)</f>
        <v>3602773</v>
      </c>
      <c r="I13" s="65"/>
    </row>
    <row r="14" spans="1:9" ht="15">
      <c r="A14" s="234" t="s">
        <v>71</v>
      </c>
      <c r="B14" s="151"/>
      <c r="C14" s="151"/>
      <c r="D14" s="151"/>
      <c r="E14" s="154"/>
      <c r="F14" s="309"/>
      <c r="G14" s="313"/>
      <c r="H14" s="321"/>
      <c r="I14" s="65"/>
    </row>
    <row r="15" spans="1:10" ht="15">
      <c r="A15" s="235" t="s">
        <v>185</v>
      </c>
      <c r="B15" s="152">
        <v>185615</v>
      </c>
      <c r="C15" s="152"/>
      <c r="D15" s="152">
        <f>B15+C15</f>
        <v>185615</v>
      </c>
      <c r="E15" s="156" t="s">
        <v>69</v>
      </c>
      <c r="F15" s="310"/>
      <c r="G15" s="314"/>
      <c r="H15" s="321"/>
      <c r="I15" s="157"/>
      <c r="J15" s="158"/>
    </row>
    <row r="16" spans="1:10" ht="27">
      <c r="A16" s="68" t="s">
        <v>360</v>
      </c>
      <c r="B16" s="151">
        <v>122735</v>
      </c>
      <c r="C16" s="151">
        <v>-598</v>
      </c>
      <c r="D16" s="151">
        <f aca="true" t="shared" si="2" ref="D16:D22">B16+C16</f>
        <v>122137</v>
      </c>
      <c r="E16" s="151" t="s">
        <v>365</v>
      </c>
      <c r="F16" s="307">
        <v>1042060</v>
      </c>
      <c r="G16" s="312">
        <v>14264</v>
      </c>
      <c r="H16" s="326">
        <f aca="true" t="shared" si="3" ref="H16:H21">F16+G16</f>
        <v>1056324</v>
      </c>
      <c r="I16" s="157"/>
      <c r="J16" s="158"/>
    </row>
    <row r="17" spans="1:9" ht="13.5">
      <c r="A17" s="68" t="s">
        <v>186</v>
      </c>
      <c r="B17" s="151">
        <v>745082</v>
      </c>
      <c r="C17" s="151"/>
      <c r="D17" s="152">
        <f t="shared" si="2"/>
        <v>745082</v>
      </c>
      <c r="E17" s="151" t="s">
        <v>260</v>
      </c>
      <c r="F17" s="307">
        <v>132524</v>
      </c>
      <c r="G17" s="312">
        <v>8558</v>
      </c>
      <c r="H17" s="326">
        <f t="shared" si="3"/>
        <v>141082</v>
      </c>
      <c r="I17" s="65"/>
    </row>
    <row r="18" spans="1:9" ht="13.5">
      <c r="A18" s="68" t="s">
        <v>187</v>
      </c>
      <c r="B18" s="151">
        <v>26295</v>
      </c>
      <c r="C18" s="151"/>
      <c r="D18" s="152">
        <f t="shared" si="2"/>
        <v>26295</v>
      </c>
      <c r="E18" s="151" t="s">
        <v>261</v>
      </c>
      <c r="F18" s="307">
        <v>48086</v>
      </c>
      <c r="G18" s="312">
        <v>-1100</v>
      </c>
      <c r="H18" s="326">
        <f t="shared" si="3"/>
        <v>46986</v>
      </c>
      <c r="I18" s="65"/>
    </row>
    <row r="19" spans="1:9" ht="13.5">
      <c r="A19" s="68" t="s">
        <v>188</v>
      </c>
      <c r="B19" s="151">
        <v>225838</v>
      </c>
      <c r="C19" s="151"/>
      <c r="D19" s="152">
        <f t="shared" si="2"/>
        <v>225838</v>
      </c>
      <c r="E19" s="152" t="s">
        <v>308</v>
      </c>
      <c r="F19" s="307">
        <v>99914</v>
      </c>
      <c r="G19" s="312"/>
      <c r="H19" s="326">
        <f t="shared" si="3"/>
        <v>99914</v>
      </c>
      <c r="I19" s="65"/>
    </row>
    <row r="20" spans="1:9" ht="13.5">
      <c r="A20" s="68" t="s">
        <v>189</v>
      </c>
      <c r="B20" s="151">
        <v>46495</v>
      </c>
      <c r="C20" s="151"/>
      <c r="D20" s="152">
        <f t="shared" si="2"/>
        <v>46495</v>
      </c>
      <c r="E20" s="151" t="s">
        <v>309</v>
      </c>
      <c r="F20" s="307">
        <v>19686</v>
      </c>
      <c r="G20" s="312"/>
      <c r="H20" s="326">
        <f t="shared" si="3"/>
        <v>19686</v>
      </c>
      <c r="I20" s="65"/>
    </row>
    <row r="21" spans="1:9" ht="13.5">
      <c r="A21" s="68" t="s">
        <v>190</v>
      </c>
      <c r="B21" s="151">
        <v>600</v>
      </c>
      <c r="C21" s="151"/>
      <c r="D21" s="152">
        <f t="shared" si="2"/>
        <v>600</v>
      </c>
      <c r="E21" s="69" t="s">
        <v>310</v>
      </c>
      <c r="F21" s="311">
        <v>124429</v>
      </c>
      <c r="G21" s="312"/>
      <c r="H21" s="326">
        <f t="shared" si="3"/>
        <v>124429</v>
      </c>
      <c r="I21" s="65"/>
    </row>
    <row r="22" spans="1:9" ht="15.75" thickBot="1">
      <c r="A22" s="322" t="s">
        <v>311</v>
      </c>
      <c r="B22" s="323">
        <f>SUM(B15:B21)</f>
        <v>1352660</v>
      </c>
      <c r="C22" s="323">
        <f>SUM(C15:C21)</f>
        <v>-598</v>
      </c>
      <c r="D22" s="327">
        <f t="shared" si="2"/>
        <v>1352062</v>
      </c>
      <c r="E22" s="324" t="s">
        <v>72</v>
      </c>
      <c r="F22" s="325">
        <f>SUM(F16:F21)</f>
        <v>1466699</v>
      </c>
      <c r="G22" s="325">
        <f>SUM(G16:G21)</f>
        <v>21722</v>
      </c>
      <c r="H22" s="244">
        <f>SUM(H16:H21)</f>
        <v>1488421</v>
      </c>
      <c r="I22" s="65"/>
    </row>
    <row r="23" spans="1:9" s="74" customFormat="1" ht="15.75" thickBot="1">
      <c r="A23" s="63" t="s">
        <v>73</v>
      </c>
      <c r="B23" s="71">
        <f>SUM(B11+B22)</f>
        <v>5000436</v>
      </c>
      <c r="C23" s="71">
        <f>SUM(C11+C22)</f>
        <v>90758</v>
      </c>
      <c r="D23" s="71">
        <f>SUM(D11+D22)</f>
        <v>5091194</v>
      </c>
      <c r="E23" s="72" t="s">
        <v>73</v>
      </c>
      <c r="F23" s="306">
        <f>SUM(F13+F22)</f>
        <v>5000436</v>
      </c>
      <c r="G23" s="306">
        <f>SUM(G13+G22)</f>
        <v>90758</v>
      </c>
      <c r="H23" s="491">
        <f>SUM(H13+H22)</f>
        <v>5091194</v>
      </c>
      <c r="I23" s="73"/>
    </row>
    <row r="25" spans="5:6" ht="15">
      <c r="E25" s="236"/>
      <c r="F25" s="237"/>
    </row>
  </sheetData>
  <sheetProtection/>
  <printOptions/>
  <pageMargins left="0.34" right="0.2362204724409449" top="1.141732283464567" bottom="0.7480314960629921" header="0.31496062992125984" footer="0.31496062992125984"/>
  <pageSetup horizontalDpi="600" verticalDpi="600" orientation="landscape" paperSize="9" r:id="rId1"/>
  <headerFooter>
    <oddHeader>&amp;C&amp;"Book Antiqua,Félkövér"&amp;11Keszthely Város Önkormányzata
költségvetési mérlege közgazdasági tagolásban
2014. év&amp;R&amp;"Book Antiqua,Félkövér"1. sz. melléklet
ezer Ft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5"/>
  <sheetViews>
    <sheetView zoomScalePageLayoutView="0" workbookViewId="0" topLeftCell="A97">
      <selection activeCell="I88" sqref="I87:I88"/>
    </sheetView>
  </sheetViews>
  <sheetFormatPr defaultColWidth="9.140625" defaultRowHeight="12.75"/>
  <cols>
    <col min="1" max="1" width="4.8515625" style="128" customWidth="1"/>
    <col min="2" max="2" width="54.140625" style="129" customWidth="1"/>
    <col min="3" max="3" width="11.8515625" style="46" customWidth="1"/>
    <col min="4" max="4" width="11.00390625" style="46" customWidth="1"/>
    <col min="5" max="5" width="12.28125" style="46" customWidth="1"/>
    <col min="6" max="6" width="9.57421875" style="3" customWidth="1"/>
    <col min="7" max="7" width="12.421875" style="3" customWidth="1"/>
    <col min="8" max="13" width="9.140625" style="3" customWidth="1"/>
    <col min="14" max="14" width="9.140625" style="55" customWidth="1"/>
    <col min="15" max="16384" width="9.140625" style="3" customWidth="1"/>
  </cols>
  <sheetData>
    <row r="1" spans="1:7" ht="45.75" thickBot="1">
      <c r="A1" s="110" t="s">
        <v>27</v>
      </c>
      <c r="B1" s="111" t="s">
        <v>115</v>
      </c>
      <c r="C1" s="413" t="s">
        <v>320</v>
      </c>
      <c r="D1" s="329" t="s">
        <v>319</v>
      </c>
      <c r="E1" s="329" t="s">
        <v>324</v>
      </c>
      <c r="F1" s="329" t="s">
        <v>317</v>
      </c>
      <c r="G1" s="330" t="s">
        <v>318</v>
      </c>
    </row>
    <row r="2" spans="1:7" ht="16.5" customHeight="1">
      <c r="A2" s="679" t="s">
        <v>118</v>
      </c>
      <c r="B2" s="680"/>
      <c r="C2" s="681"/>
      <c r="D2" s="179"/>
      <c r="E2" s="179"/>
      <c r="F2" s="170"/>
      <c r="G2" s="283"/>
    </row>
    <row r="3" spans="1:7" s="55" customFormat="1" ht="16.5">
      <c r="A3" s="112"/>
      <c r="B3" s="113"/>
      <c r="C3" s="392"/>
      <c r="D3" s="393"/>
      <c r="E3" s="393"/>
      <c r="F3" s="190"/>
      <c r="G3" s="148"/>
    </row>
    <row r="4" spans="1:7" s="55" customFormat="1" ht="15.75">
      <c r="A4" s="112">
        <v>1</v>
      </c>
      <c r="B4" s="114" t="s">
        <v>300</v>
      </c>
      <c r="C4" s="394">
        <f>SUM(C5:C18)</f>
        <v>467919</v>
      </c>
      <c r="D4" s="394">
        <f>SUM(D5:D18)</f>
        <v>150</v>
      </c>
      <c r="E4" s="394">
        <f>C4+D4</f>
        <v>468069</v>
      </c>
      <c r="F4" s="394">
        <f>SUM(F5:F18)</f>
        <v>67491</v>
      </c>
      <c r="G4" s="395">
        <f>E4-F4</f>
        <v>400578</v>
      </c>
    </row>
    <row r="5" spans="1:7" s="55" customFormat="1" ht="33">
      <c r="A5" s="112"/>
      <c r="B5" s="115" t="s">
        <v>147</v>
      </c>
      <c r="C5" s="392">
        <v>389812</v>
      </c>
      <c r="D5" s="392"/>
      <c r="E5" s="392">
        <f aca="true" t="shared" si="0" ref="E5:E26">C5+D5</f>
        <v>389812</v>
      </c>
      <c r="F5" s="392"/>
      <c r="G5" s="467">
        <f aca="true" t="shared" si="1" ref="G5:G79">E5-F5</f>
        <v>389812</v>
      </c>
    </row>
    <row r="6" spans="1:7" s="55" customFormat="1" ht="33">
      <c r="A6" s="112"/>
      <c r="B6" s="115" t="s">
        <v>191</v>
      </c>
      <c r="C6" s="392">
        <v>0</v>
      </c>
      <c r="D6" s="392"/>
      <c r="E6" s="392">
        <f t="shared" si="0"/>
        <v>0</v>
      </c>
      <c r="F6" s="392">
        <v>0</v>
      </c>
      <c r="G6" s="467">
        <f t="shared" si="1"/>
        <v>0</v>
      </c>
    </row>
    <row r="7" spans="1:7" s="55" customFormat="1" ht="16.5">
      <c r="A7" s="112"/>
      <c r="B7" s="115" t="s">
        <v>192</v>
      </c>
      <c r="C7" s="392">
        <v>9000</v>
      </c>
      <c r="D7" s="392"/>
      <c r="E7" s="392">
        <f t="shared" si="0"/>
        <v>9000</v>
      </c>
      <c r="F7" s="392">
        <v>9000</v>
      </c>
      <c r="G7" s="467">
        <f t="shared" si="1"/>
        <v>0</v>
      </c>
    </row>
    <row r="8" spans="1:7" s="55" customFormat="1" ht="15.75" customHeight="1">
      <c r="A8" s="112"/>
      <c r="B8" s="115" t="s">
        <v>193</v>
      </c>
      <c r="C8" s="392">
        <v>500</v>
      </c>
      <c r="D8" s="392"/>
      <c r="E8" s="392">
        <f t="shared" si="0"/>
        <v>500</v>
      </c>
      <c r="F8" s="392"/>
      <c r="G8" s="467">
        <f t="shared" si="1"/>
        <v>500</v>
      </c>
    </row>
    <row r="9" spans="1:7" s="55" customFormat="1" ht="33">
      <c r="A9" s="112"/>
      <c r="B9" s="115" t="s">
        <v>258</v>
      </c>
      <c r="C9" s="392">
        <v>8616</v>
      </c>
      <c r="D9" s="392">
        <v>-1000</v>
      </c>
      <c r="E9" s="392">
        <f>SUM(C9:D9)</f>
        <v>7616</v>
      </c>
      <c r="F9" s="392"/>
      <c r="G9" s="467">
        <f t="shared" si="1"/>
        <v>7616</v>
      </c>
    </row>
    <row r="10" spans="1:7" s="55" customFormat="1" ht="16.5">
      <c r="A10" s="112"/>
      <c r="B10" s="115" t="s">
        <v>466</v>
      </c>
      <c r="C10" s="392">
        <v>0</v>
      </c>
      <c r="D10" s="392">
        <v>1150</v>
      </c>
      <c r="E10" s="392">
        <f>SUM(C10:D10)</f>
        <v>1150</v>
      </c>
      <c r="F10" s="392"/>
      <c r="G10" s="467">
        <f t="shared" si="1"/>
        <v>1150</v>
      </c>
    </row>
    <row r="11" spans="1:7" s="55" customFormat="1" ht="16.5">
      <c r="A11" s="112"/>
      <c r="B11" s="115" t="s">
        <v>442</v>
      </c>
      <c r="C11" s="392">
        <v>10939</v>
      </c>
      <c r="D11" s="392"/>
      <c r="E11" s="392">
        <f t="shared" si="0"/>
        <v>10939</v>
      </c>
      <c r="F11" s="392">
        <v>10939</v>
      </c>
      <c r="G11" s="467">
        <f t="shared" si="1"/>
        <v>0</v>
      </c>
    </row>
    <row r="12" spans="1:7" s="55" customFormat="1" ht="16.5">
      <c r="A12" s="112"/>
      <c r="B12" s="115" t="s">
        <v>443</v>
      </c>
      <c r="C12" s="392">
        <v>9984</v>
      </c>
      <c r="D12" s="392"/>
      <c r="E12" s="392">
        <f t="shared" si="0"/>
        <v>9984</v>
      </c>
      <c r="F12" s="392">
        <v>9984</v>
      </c>
      <c r="G12" s="467">
        <f t="shared" si="1"/>
        <v>0</v>
      </c>
    </row>
    <row r="13" spans="1:7" s="55" customFormat="1" ht="16.5">
      <c r="A13" s="112"/>
      <c r="B13" s="115" t="s">
        <v>444</v>
      </c>
      <c r="C13" s="392">
        <v>9859</v>
      </c>
      <c r="D13" s="392"/>
      <c r="E13" s="392">
        <f t="shared" si="0"/>
        <v>9859</v>
      </c>
      <c r="F13" s="392">
        <v>9859</v>
      </c>
      <c r="G13" s="467">
        <f t="shared" si="1"/>
        <v>0</v>
      </c>
    </row>
    <row r="14" spans="1:7" s="55" customFormat="1" ht="16.5">
      <c r="A14" s="112"/>
      <c r="B14" s="115" t="s">
        <v>445</v>
      </c>
      <c r="C14" s="392">
        <v>12933</v>
      </c>
      <c r="D14" s="392"/>
      <c r="E14" s="392">
        <f t="shared" si="0"/>
        <v>12933</v>
      </c>
      <c r="F14" s="392">
        <v>12933</v>
      </c>
      <c r="G14" s="467">
        <f t="shared" si="1"/>
        <v>0</v>
      </c>
    </row>
    <row r="15" spans="1:7" s="55" customFormat="1" ht="16.5">
      <c r="A15" s="112"/>
      <c r="B15" s="115" t="s">
        <v>446</v>
      </c>
      <c r="C15" s="392">
        <v>9276</v>
      </c>
      <c r="D15" s="392"/>
      <c r="E15" s="392">
        <f t="shared" si="0"/>
        <v>9276</v>
      </c>
      <c r="F15" s="392">
        <v>9276</v>
      </c>
      <c r="G15" s="467">
        <f t="shared" si="1"/>
        <v>0</v>
      </c>
    </row>
    <row r="16" spans="1:7" s="55" customFormat="1" ht="33">
      <c r="A16" s="112"/>
      <c r="B16" s="115" t="s">
        <v>194</v>
      </c>
      <c r="C16" s="392">
        <v>2000</v>
      </c>
      <c r="D16" s="392"/>
      <c r="E16" s="392">
        <f t="shared" si="0"/>
        <v>2000</v>
      </c>
      <c r="F16" s="392">
        <v>2000</v>
      </c>
      <c r="G16" s="467">
        <f t="shared" si="1"/>
        <v>0</v>
      </c>
    </row>
    <row r="17" spans="1:7" s="55" customFormat="1" ht="31.5" customHeight="1">
      <c r="A17" s="112"/>
      <c r="B17" s="115" t="s">
        <v>438</v>
      </c>
      <c r="C17" s="392">
        <v>3500</v>
      </c>
      <c r="D17" s="392"/>
      <c r="E17" s="392">
        <f t="shared" si="0"/>
        <v>3500</v>
      </c>
      <c r="F17" s="392">
        <v>3500</v>
      </c>
      <c r="G17" s="467">
        <f t="shared" si="1"/>
        <v>0</v>
      </c>
    </row>
    <row r="18" spans="1:7" s="55" customFormat="1" ht="16.5">
      <c r="A18" s="112"/>
      <c r="B18" s="115" t="s">
        <v>195</v>
      </c>
      <c r="C18" s="392">
        <v>1500</v>
      </c>
      <c r="D18" s="392"/>
      <c r="E18" s="392">
        <f t="shared" si="0"/>
        <v>1500</v>
      </c>
      <c r="F18" s="392"/>
      <c r="G18" s="467">
        <f t="shared" si="1"/>
        <v>1500</v>
      </c>
    </row>
    <row r="19" spans="1:7" s="55" customFormat="1" ht="16.5">
      <c r="A19" s="112"/>
      <c r="B19" s="115"/>
      <c r="C19" s="392"/>
      <c r="D19" s="392"/>
      <c r="E19" s="394">
        <f t="shared" si="0"/>
        <v>0</v>
      </c>
      <c r="F19" s="392"/>
      <c r="G19" s="395">
        <f t="shared" si="1"/>
        <v>0</v>
      </c>
    </row>
    <row r="20" spans="1:7" s="55" customFormat="1" ht="15.75">
      <c r="A20" s="112">
        <v>2</v>
      </c>
      <c r="B20" s="114" t="s">
        <v>347</v>
      </c>
      <c r="C20" s="394">
        <f>SUM(C21:C25)</f>
        <v>62452</v>
      </c>
      <c r="D20" s="394">
        <f>SUM(D21:D25)</f>
        <v>-600</v>
      </c>
      <c r="E20" s="394">
        <f t="shared" si="0"/>
        <v>61852</v>
      </c>
      <c r="F20" s="394">
        <f>SUM(F21:F25)</f>
        <v>0</v>
      </c>
      <c r="G20" s="395">
        <f t="shared" si="1"/>
        <v>61852</v>
      </c>
    </row>
    <row r="21" spans="1:7" s="55" customFormat="1" ht="16.5">
      <c r="A21" s="112"/>
      <c r="B21" s="115" t="s">
        <v>224</v>
      </c>
      <c r="C21" s="392">
        <v>19050</v>
      </c>
      <c r="D21" s="392"/>
      <c r="E21" s="392">
        <f t="shared" si="0"/>
        <v>19050</v>
      </c>
      <c r="F21" s="392"/>
      <c r="G21" s="467">
        <f t="shared" si="1"/>
        <v>19050</v>
      </c>
    </row>
    <row r="22" spans="1:7" s="55" customFormat="1" ht="16.5">
      <c r="A22" s="112"/>
      <c r="B22" s="115" t="s">
        <v>262</v>
      </c>
      <c r="C22" s="392">
        <v>10033</v>
      </c>
      <c r="D22" s="392"/>
      <c r="E22" s="392">
        <f t="shared" si="0"/>
        <v>10033</v>
      </c>
      <c r="F22" s="392"/>
      <c r="G22" s="467">
        <f t="shared" si="1"/>
        <v>10033</v>
      </c>
    </row>
    <row r="23" spans="1:7" s="55" customFormat="1" ht="16.5">
      <c r="A23" s="112"/>
      <c r="B23" s="115" t="s">
        <v>433</v>
      </c>
      <c r="C23" s="392">
        <v>600</v>
      </c>
      <c r="D23" s="392">
        <v>-600</v>
      </c>
      <c r="E23" s="392">
        <f t="shared" si="0"/>
        <v>0</v>
      </c>
      <c r="F23" s="392"/>
      <c r="G23" s="467">
        <f t="shared" si="1"/>
        <v>0</v>
      </c>
    </row>
    <row r="24" spans="1:7" s="55" customFormat="1" ht="16.5">
      <c r="A24" s="112"/>
      <c r="B24" s="115" t="s">
        <v>252</v>
      </c>
      <c r="C24" s="392">
        <v>30000</v>
      </c>
      <c r="D24" s="392"/>
      <c r="E24" s="392">
        <f t="shared" si="0"/>
        <v>30000</v>
      </c>
      <c r="F24" s="392"/>
      <c r="G24" s="467">
        <f t="shared" si="1"/>
        <v>30000</v>
      </c>
    </row>
    <row r="25" spans="1:7" s="55" customFormat="1" ht="16.5">
      <c r="A25" s="112"/>
      <c r="B25" s="115" t="s">
        <v>196</v>
      </c>
      <c r="C25" s="392">
        <v>2769</v>
      </c>
      <c r="D25" s="392"/>
      <c r="E25" s="392">
        <f t="shared" si="0"/>
        <v>2769</v>
      </c>
      <c r="F25" s="392"/>
      <c r="G25" s="467">
        <f t="shared" si="1"/>
        <v>2769</v>
      </c>
    </row>
    <row r="26" spans="1:7" s="55" customFormat="1" ht="16.5">
      <c r="A26" s="112"/>
      <c r="B26" s="115"/>
      <c r="C26" s="392"/>
      <c r="D26" s="392"/>
      <c r="E26" s="394">
        <f t="shared" si="0"/>
        <v>0</v>
      </c>
      <c r="F26" s="392"/>
      <c r="G26" s="467">
        <f t="shared" si="1"/>
        <v>0</v>
      </c>
    </row>
    <row r="27" spans="1:7" s="55" customFormat="1" ht="15.75">
      <c r="A27" s="112">
        <v>3</v>
      </c>
      <c r="B27" s="114" t="s">
        <v>348</v>
      </c>
      <c r="C27" s="394">
        <f>SUM(C28)</f>
        <v>500</v>
      </c>
      <c r="D27" s="394">
        <f>SUM(D28)</f>
        <v>-171</v>
      </c>
      <c r="E27" s="394">
        <f>C27+D27</f>
        <v>329</v>
      </c>
      <c r="F27" s="394">
        <f>SUM(F28)</f>
        <v>0</v>
      </c>
      <c r="G27" s="467">
        <f t="shared" si="1"/>
        <v>329</v>
      </c>
    </row>
    <row r="28" spans="1:7" s="55" customFormat="1" ht="16.5">
      <c r="A28" s="112"/>
      <c r="B28" s="115" t="s">
        <v>197</v>
      </c>
      <c r="C28" s="392">
        <v>500</v>
      </c>
      <c r="D28" s="392">
        <v>-171</v>
      </c>
      <c r="E28" s="392">
        <f aca="true" t="shared" si="2" ref="E28:E104">C28+D28</f>
        <v>329</v>
      </c>
      <c r="F28" s="392"/>
      <c r="G28" s="467">
        <f t="shared" si="1"/>
        <v>329</v>
      </c>
    </row>
    <row r="29" spans="1:7" s="55" customFormat="1" ht="16.5">
      <c r="A29" s="112"/>
      <c r="B29" s="115"/>
      <c r="C29" s="392"/>
      <c r="D29" s="392"/>
      <c r="E29" s="394">
        <f t="shared" si="2"/>
        <v>0</v>
      </c>
      <c r="F29" s="392"/>
      <c r="G29" s="395">
        <f t="shared" si="1"/>
        <v>0</v>
      </c>
    </row>
    <row r="30" spans="1:7" s="55" customFormat="1" ht="15.75">
      <c r="A30" s="118">
        <v>4</v>
      </c>
      <c r="B30" s="117" t="s">
        <v>349</v>
      </c>
      <c r="C30" s="397">
        <f>SUM(C31:C36)</f>
        <v>16859</v>
      </c>
      <c r="D30" s="397">
        <f>SUM(D31:D36)</f>
        <v>0</v>
      </c>
      <c r="E30" s="397">
        <f>SUM(E31:E36)</f>
        <v>16859</v>
      </c>
      <c r="F30" s="397">
        <f>SUM(F31:F35)</f>
        <v>0</v>
      </c>
      <c r="G30" s="395">
        <f t="shared" si="1"/>
        <v>16859</v>
      </c>
    </row>
    <row r="31" spans="1:7" s="55" customFormat="1" ht="16.5">
      <c r="A31" s="118"/>
      <c r="B31" s="115" t="s">
        <v>198</v>
      </c>
      <c r="C31" s="399">
        <v>1700</v>
      </c>
      <c r="D31" s="399"/>
      <c r="E31" s="392">
        <f t="shared" si="2"/>
        <v>1700</v>
      </c>
      <c r="F31" s="392"/>
      <c r="G31" s="467">
        <f t="shared" si="1"/>
        <v>1700</v>
      </c>
    </row>
    <row r="32" spans="1:7" s="55" customFormat="1" ht="16.5">
      <c r="A32" s="118"/>
      <c r="B32" s="115" t="s">
        <v>370</v>
      </c>
      <c r="C32" s="399">
        <v>10000</v>
      </c>
      <c r="D32" s="399"/>
      <c r="E32" s="392">
        <f t="shared" si="2"/>
        <v>10000</v>
      </c>
      <c r="F32" s="392"/>
      <c r="G32" s="467">
        <f t="shared" si="1"/>
        <v>10000</v>
      </c>
    </row>
    <row r="33" spans="1:7" s="55" customFormat="1" ht="16.5">
      <c r="A33" s="118"/>
      <c r="B33" s="115" t="s">
        <v>351</v>
      </c>
      <c r="C33" s="399">
        <v>500</v>
      </c>
      <c r="D33" s="399"/>
      <c r="E33" s="392">
        <f t="shared" si="2"/>
        <v>500</v>
      </c>
      <c r="F33" s="392">
        <v>0</v>
      </c>
      <c r="G33" s="467">
        <f t="shared" si="1"/>
        <v>500</v>
      </c>
    </row>
    <row r="34" spans="1:7" s="55" customFormat="1" ht="16.5">
      <c r="A34" s="118"/>
      <c r="B34" s="115" t="s">
        <v>253</v>
      </c>
      <c r="C34" s="399">
        <v>222</v>
      </c>
      <c r="D34" s="399"/>
      <c r="E34" s="392">
        <f t="shared" si="2"/>
        <v>222</v>
      </c>
      <c r="F34" s="392"/>
      <c r="G34" s="467">
        <f t="shared" si="1"/>
        <v>222</v>
      </c>
    </row>
    <row r="35" spans="1:7" s="55" customFormat="1" ht="16.5">
      <c r="A35" s="118"/>
      <c r="B35" s="115" t="s">
        <v>254</v>
      </c>
      <c r="C35" s="399">
        <v>3937</v>
      </c>
      <c r="D35" s="399"/>
      <c r="E35" s="392">
        <f t="shared" si="2"/>
        <v>3937</v>
      </c>
      <c r="F35" s="392"/>
      <c r="G35" s="467">
        <f t="shared" si="1"/>
        <v>3937</v>
      </c>
    </row>
    <row r="36" spans="1:7" s="55" customFormat="1" ht="16.5">
      <c r="A36" s="118"/>
      <c r="B36" s="115" t="s">
        <v>434</v>
      </c>
      <c r="C36" s="399">
        <v>500</v>
      </c>
      <c r="D36" s="399"/>
      <c r="E36" s="392">
        <f t="shared" si="2"/>
        <v>500</v>
      </c>
      <c r="F36" s="392"/>
      <c r="G36" s="467">
        <f t="shared" si="1"/>
        <v>500</v>
      </c>
    </row>
    <row r="37" spans="1:7" s="116" customFormat="1" ht="16.5">
      <c r="A37" s="112"/>
      <c r="B37" s="115"/>
      <c r="C37" s="400"/>
      <c r="D37" s="400"/>
      <c r="E37" s="394">
        <f t="shared" si="2"/>
        <v>0</v>
      </c>
      <c r="F37" s="392"/>
      <c r="G37" s="467">
        <f t="shared" si="1"/>
        <v>0</v>
      </c>
    </row>
    <row r="38" spans="1:7" ht="16.5">
      <c r="A38" s="112">
        <v>5</v>
      </c>
      <c r="B38" s="117" t="s">
        <v>350</v>
      </c>
      <c r="C38" s="397">
        <f>SUM(C39:C43)</f>
        <v>429704</v>
      </c>
      <c r="D38" s="397">
        <f>SUM(D39:D43)</f>
        <v>0</v>
      </c>
      <c r="E38" s="401">
        <f t="shared" si="2"/>
        <v>429704</v>
      </c>
      <c r="F38" s="397">
        <f>SUM(F39:F43)</f>
        <v>1704</v>
      </c>
      <c r="G38" s="395">
        <f t="shared" si="1"/>
        <v>428000</v>
      </c>
    </row>
    <row r="39" spans="1:7" ht="16.5">
      <c r="A39" s="112"/>
      <c r="B39" s="115" t="s">
        <v>199</v>
      </c>
      <c r="C39" s="399">
        <v>428000</v>
      </c>
      <c r="D39" s="399"/>
      <c r="E39" s="393">
        <f t="shared" si="2"/>
        <v>428000</v>
      </c>
      <c r="F39" s="402"/>
      <c r="G39" s="467">
        <f t="shared" si="1"/>
        <v>428000</v>
      </c>
    </row>
    <row r="40" spans="1:7" ht="33">
      <c r="A40" s="112"/>
      <c r="B40" s="115" t="s">
        <v>203</v>
      </c>
      <c r="C40" s="399">
        <v>1000</v>
      </c>
      <c r="D40" s="399"/>
      <c r="E40" s="393">
        <f t="shared" si="2"/>
        <v>1000</v>
      </c>
      <c r="F40" s="402">
        <v>1000</v>
      </c>
      <c r="G40" s="395">
        <f t="shared" si="1"/>
        <v>0</v>
      </c>
    </row>
    <row r="41" spans="1:7" ht="21" customHeight="1">
      <c r="A41" s="112"/>
      <c r="B41" s="115" t="s">
        <v>201</v>
      </c>
      <c r="C41" s="399">
        <v>300</v>
      </c>
      <c r="D41" s="399"/>
      <c r="E41" s="393">
        <f t="shared" si="2"/>
        <v>300</v>
      </c>
      <c r="F41" s="402">
        <v>300</v>
      </c>
      <c r="G41" s="395">
        <f t="shared" si="1"/>
        <v>0</v>
      </c>
    </row>
    <row r="42" spans="1:7" ht="16.5">
      <c r="A42" s="112"/>
      <c r="B42" s="115" t="s">
        <v>202</v>
      </c>
      <c r="C42" s="399">
        <v>150</v>
      </c>
      <c r="D42" s="399"/>
      <c r="E42" s="393">
        <f t="shared" si="2"/>
        <v>150</v>
      </c>
      <c r="F42" s="402">
        <v>150</v>
      </c>
      <c r="G42" s="395">
        <f t="shared" si="1"/>
        <v>0</v>
      </c>
    </row>
    <row r="43" spans="1:7" ht="17.25" thickBot="1">
      <c r="A43" s="120"/>
      <c r="B43" s="509" t="s">
        <v>200</v>
      </c>
      <c r="C43" s="559">
        <v>254</v>
      </c>
      <c r="D43" s="559"/>
      <c r="E43" s="529">
        <f t="shared" si="2"/>
        <v>254</v>
      </c>
      <c r="F43" s="560">
        <v>254</v>
      </c>
      <c r="G43" s="409">
        <f t="shared" si="1"/>
        <v>0</v>
      </c>
    </row>
    <row r="44" spans="1:7" ht="30.75">
      <c r="A44" s="561">
        <v>6</v>
      </c>
      <c r="B44" s="562" t="s">
        <v>353</v>
      </c>
      <c r="C44" s="410">
        <f>SUM(C45:C53)</f>
        <v>6860</v>
      </c>
      <c r="D44" s="410">
        <f>SUM(D45:D53)</f>
        <v>0</v>
      </c>
      <c r="E44" s="410">
        <f t="shared" si="2"/>
        <v>6860</v>
      </c>
      <c r="F44" s="410">
        <f>SUM(F45:F53)</f>
        <v>6814</v>
      </c>
      <c r="G44" s="563">
        <f t="shared" si="1"/>
        <v>46</v>
      </c>
    </row>
    <row r="45" spans="1:7" ht="16.5">
      <c r="A45" s="112"/>
      <c r="B45" s="115" t="s">
        <v>143</v>
      </c>
      <c r="C45" s="399">
        <v>46</v>
      </c>
      <c r="D45" s="399"/>
      <c r="E45" s="392">
        <f t="shared" si="2"/>
        <v>46</v>
      </c>
      <c r="F45" s="392"/>
      <c r="G45" s="467">
        <f t="shared" si="1"/>
        <v>46</v>
      </c>
    </row>
    <row r="46" spans="1:7" ht="15" customHeight="1">
      <c r="A46" s="130"/>
      <c r="B46" s="131" t="s">
        <v>204</v>
      </c>
      <c r="C46" s="404">
        <v>150</v>
      </c>
      <c r="D46" s="404"/>
      <c r="E46" s="404">
        <f t="shared" si="2"/>
        <v>150</v>
      </c>
      <c r="F46" s="404">
        <v>150</v>
      </c>
      <c r="G46" s="558">
        <f t="shared" si="1"/>
        <v>0</v>
      </c>
    </row>
    <row r="47" spans="1:7" ht="16.5">
      <c r="A47" s="118"/>
      <c r="B47" s="119" t="s">
        <v>205</v>
      </c>
      <c r="C47" s="399">
        <v>1000</v>
      </c>
      <c r="D47" s="399"/>
      <c r="E47" s="399">
        <f t="shared" si="2"/>
        <v>1000</v>
      </c>
      <c r="F47" s="399">
        <v>1000</v>
      </c>
      <c r="G47" s="398">
        <f t="shared" si="1"/>
        <v>0</v>
      </c>
    </row>
    <row r="48" spans="1:7" ht="16.5">
      <c r="A48" s="112"/>
      <c r="B48" s="115" t="s">
        <v>206</v>
      </c>
      <c r="C48" s="399">
        <v>400</v>
      </c>
      <c r="D48" s="399"/>
      <c r="E48" s="392">
        <f t="shared" si="2"/>
        <v>400</v>
      </c>
      <c r="F48" s="392">
        <v>400</v>
      </c>
      <c r="G48" s="395">
        <f t="shared" si="1"/>
        <v>0</v>
      </c>
    </row>
    <row r="49" spans="1:7" ht="33">
      <c r="A49" s="112"/>
      <c r="B49" s="115" t="s">
        <v>207</v>
      </c>
      <c r="C49" s="399">
        <v>600</v>
      </c>
      <c r="D49" s="399"/>
      <c r="E49" s="392">
        <f t="shared" si="2"/>
        <v>600</v>
      </c>
      <c r="F49" s="392">
        <v>600</v>
      </c>
      <c r="G49" s="395">
        <f t="shared" si="1"/>
        <v>0</v>
      </c>
    </row>
    <row r="50" spans="1:7" ht="16.5">
      <c r="A50" s="112"/>
      <c r="B50" s="115" t="s">
        <v>208</v>
      </c>
      <c r="C50" s="399">
        <v>300</v>
      </c>
      <c r="D50" s="399"/>
      <c r="E50" s="392">
        <f t="shared" si="2"/>
        <v>300</v>
      </c>
      <c r="F50" s="392">
        <v>300</v>
      </c>
      <c r="G50" s="395">
        <f t="shared" si="1"/>
        <v>0</v>
      </c>
    </row>
    <row r="51" spans="1:7" ht="33">
      <c r="A51" s="112"/>
      <c r="B51" s="115" t="s">
        <v>209</v>
      </c>
      <c r="C51" s="399">
        <v>964</v>
      </c>
      <c r="D51" s="399"/>
      <c r="E51" s="392">
        <f t="shared" si="2"/>
        <v>964</v>
      </c>
      <c r="F51" s="392">
        <v>964</v>
      </c>
      <c r="G51" s="395">
        <f t="shared" si="1"/>
        <v>0</v>
      </c>
    </row>
    <row r="52" spans="1:7" ht="16.5">
      <c r="A52" s="112"/>
      <c r="B52" s="115" t="s">
        <v>210</v>
      </c>
      <c r="C52" s="399">
        <v>3000</v>
      </c>
      <c r="D52" s="399"/>
      <c r="E52" s="392">
        <f t="shared" si="2"/>
        <v>3000</v>
      </c>
      <c r="F52" s="392">
        <v>3000</v>
      </c>
      <c r="G52" s="395">
        <f t="shared" si="1"/>
        <v>0</v>
      </c>
    </row>
    <row r="53" spans="1:7" ht="33">
      <c r="A53" s="112"/>
      <c r="B53" s="115" t="s">
        <v>211</v>
      </c>
      <c r="C53" s="399">
        <v>400</v>
      </c>
      <c r="D53" s="399"/>
      <c r="E53" s="392">
        <f t="shared" si="2"/>
        <v>400</v>
      </c>
      <c r="F53" s="392">
        <v>400</v>
      </c>
      <c r="G53" s="395">
        <f t="shared" si="1"/>
        <v>0</v>
      </c>
    </row>
    <row r="54" spans="1:7" ht="16.5">
      <c r="A54" s="112"/>
      <c r="B54" s="115"/>
      <c r="C54" s="399"/>
      <c r="D54" s="399"/>
      <c r="E54" s="394">
        <f t="shared" si="2"/>
        <v>0</v>
      </c>
      <c r="F54" s="392"/>
      <c r="G54" s="395">
        <f t="shared" si="1"/>
        <v>0</v>
      </c>
    </row>
    <row r="55" spans="1:7" ht="30.75">
      <c r="A55" s="112">
        <v>7</v>
      </c>
      <c r="B55" s="117" t="s">
        <v>354</v>
      </c>
      <c r="C55" s="397">
        <f>SUM(C56:C56)</f>
        <v>5000</v>
      </c>
      <c r="D55" s="406">
        <f>SUM(D56:D56)</f>
        <v>0</v>
      </c>
      <c r="E55" s="394">
        <f t="shared" si="2"/>
        <v>5000</v>
      </c>
      <c r="F55" s="397">
        <f>SUM(F56:F56)</f>
        <v>0</v>
      </c>
      <c r="G55" s="395">
        <f t="shared" si="1"/>
        <v>5000</v>
      </c>
    </row>
    <row r="56" spans="1:7" ht="16.5">
      <c r="A56" s="130"/>
      <c r="B56" s="131" t="s">
        <v>116</v>
      </c>
      <c r="C56" s="404">
        <v>5000</v>
      </c>
      <c r="D56" s="393"/>
      <c r="E56" s="402">
        <f t="shared" si="2"/>
        <v>5000</v>
      </c>
      <c r="F56" s="392"/>
      <c r="G56" s="467">
        <f t="shared" si="1"/>
        <v>5000</v>
      </c>
    </row>
    <row r="57" spans="1:7" ht="16.5">
      <c r="A57" s="49"/>
      <c r="B57" s="470"/>
      <c r="C57" s="393"/>
      <c r="D57" s="393"/>
      <c r="E57" s="402"/>
      <c r="F57" s="392"/>
      <c r="G57" s="395">
        <f t="shared" si="1"/>
        <v>0</v>
      </c>
    </row>
    <row r="58" spans="1:7" ht="16.5">
      <c r="A58" s="49">
        <v>8</v>
      </c>
      <c r="B58" s="471" t="s">
        <v>345</v>
      </c>
      <c r="C58" s="393">
        <f>C59</f>
        <v>19000</v>
      </c>
      <c r="D58" s="415">
        <f>D59</f>
        <v>0</v>
      </c>
      <c r="E58" s="415">
        <f>C58+D58</f>
        <v>19000</v>
      </c>
      <c r="F58" s="394">
        <f>F59</f>
        <v>0</v>
      </c>
      <c r="G58" s="395">
        <f t="shared" si="1"/>
        <v>19000</v>
      </c>
    </row>
    <row r="59" spans="1:7" ht="16.5">
      <c r="A59" s="49"/>
      <c r="B59" s="470" t="s">
        <v>346</v>
      </c>
      <c r="C59" s="393">
        <v>19000</v>
      </c>
      <c r="D59" s="393"/>
      <c r="E59" s="393">
        <f>C59+D59</f>
        <v>19000</v>
      </c>
      <c r="F59" s="392"/>
      <c r="G59" s="467">
        <f t="shared" si="1"/>
        <v>19000</v>
      </c>
    </row>
    <row r="60" spans="1:7" ht="16.5">
      <c r="A60" s="49"/>
      <c r="B60" s="470"/>
      <c r="C60" s="393"/>
      <c r="D60" s="393"/>
      <c r="E60" s="393">
        <f>C60+D60</f>
        <v>0</v>
      </c>
      <c r="F60" s="402"/>
      <c r="G60" s="467">
        <f t="shared" si="1"/>
        <v>0</v>
      </c>
    </row>
    <row r="61" spans="1:7" ht="16.5">
      <c r="A61" s="49">
        <v>9</v>
      </c>
      <c r="B61" s="471" t="s">
        <v>435</v>
      </c>
      <c r="C61" s="415">
        <f>C62</f>
        <v>340</v>
      </c>
      <c r="D61" s="415">
        <f>D62</f>
        <v>0</v>
      </c>
      <c r="E61" s="415">
        <f>E62</f>
        <v>340</v>
      </c>
      <c r="F61" s="415">
        <f>F62</f>
        <v>0</v>
      </c>
      <c r="G61" s="395">
        <f t="shared" si="1"/>
        <v>340</v>
      </c>
    </row>
    <row r="62" spans="1:7" ht="16.5">
      <c r="A62" s="49"/>
      <c r="B62" s="470" t="s">
        <v>436</v>
      </c>
      <c r="C62" s="393">
        <v>340</v>
      </c>
      <c r="D62" s="393"/>
      <c r="E62" s="393">
        <f>C62+D62</f>
        <v>340</v>
      </c>
      <c r="F62" s="402"/>
      <c r="G62" s="467">
        <f t="shared" si="1"/>
        <v>340</v>
      </c>
    </row>
    <row r="63" spans="1:7" ht="16.5">
      <c r="A63" s="49"/>
      <c r="B63" s="472"/>
      <c r="C63" s="393"/>
      <c r="D63" s="393"/>
      <c r="E63" s="417">
        <f t="shared" si="2"/>
        <v>0</v>
      </c>
      <c r="F63" s="392"/>
      <c r="G63" s="395">
        <f t="shared" si="1"/>
        <v>0</v>
      </c>
    </row>
    <row r="64" spans="1:7" ht="17.25" thickBot="1">
      <c r="A64" s="468"/>
      <c r="B64" s="469" t="s">
        <v>54</v>
      </c>
      <c r="C64" s="408">
        <f>SUM(C4+C30+C20+C38+C44+C55+C27+C58+C61)</f>
        <v>1008634</v>
      </c>
      <c r="D64" s="408">
        <f>SUM(D4+D30+D20+D38+D44+D55+D27+D58+D61)</f>
        <v>-621</v>
      </c>
      <c r="E64" s="408">
        <f>SUM(E4+E30+E20+E38+E44+E55+E27+E58+E61)</f>
        <v>1008013</v>
      </c>
      <c r="F64" s="408">
        <f>SUM(F4+F30+F20+F38+F44+F55+F27+F58+F61)</f>
        <v>76009</v>
      </c>
      <c r="G64" s="409">
        <f t="shared" si="1"/>
        <v>932004</v>
      </c>
    </row>
    <row r="65" spans="1:7" s="55" customFormat="1" ht="15" customHeight="1">
      <c r="A65" s="682" t="s">
        <v>119</v>
      </c>
      <c r="B65" s="683"/>
      <c r="C65" s="410"/>
      <c r="D65" s="410"/>
      <c r="E65" s="397">
        <f t="shared" si="2"/>
        <v>0</v>
      </c>
      <c r="F65" s="411"/>
      <c r="G65" s="398">
        <f t="shared" si="1"/>
        <v>0</v>
      </c>
    </row>
    <row r="66" spans="1:7" s="55" customFormat="1" ht="15.75">
      <c r="A66" s="112"/>
      <c r="B66" s="122"/>
      <c r="C66" s="397"/>
      <c r="D66" s="397"/>
      <c r="E66" s="394">
        <f t="shared" si="2"/>
        <v>0</v>
      </c>
      <c r="F66" s="392"/>
      <c r="G66" s="395">
        <f t="shared" si="1"/>
        <v>0</v>
      </c>
    </row>
    <row r="67" spans="1:7" s="55" customFormat="1" ht="15.75">
      <c r="A67" s="112">
        <v>1</v>
      </c>
      <c r="B67" s="122" t="s">
        <v>165</v>
      </c>
      <c r="C67" s="397">
        <f>SUM(C68:C72)</f>
        <v>1554</v>
      </c>
      <c r="D67" s="397">
        <f>SUM(D68:D72)</f>
        <v>698</v>
      </c>
      <c r="E67" s="394">
        <f t="shared" si="2"/>
        <v>2252</v>
      </c>
      <c r="F67" s="397">
        <f>SUM(F72:F72)</f>
        <v>0</v>
      </c>
      <c r="G67" s="395">
        <f t="shared" si="1"/>
        <v>2252</v>
      </c>
    </row>
    <row r="68" spans="1:7" s="55" customFormat="1" ht="16.5">
      <c r="A68" s="112"/>
      <c r="B68" s="113" t="s">
        <v>351</v>
      </c>
      <c r="C68" s="399">
        <v>0</v>
      </c>
      <c r="D68" s="399"/>
      <c r="E68" s="392">
        <f t="shared" si="2"/>
        <v>0</v>
      </c>
      <c r="F68" s="397"/>
      <c r="G68" s="467">
        <f t="shared" si="1"/>
        <v>0</v>
      </c>
    </row>
    <row r="69" spans="1:7" s="55" customFormat="1" ht="16.5">
      <c r="A69" s="112"/>
      <c r="B69" s="113" t="s">
        <v>352</v>
      </c>
      <c r="C69" s="399">
        <v>422</v>
      </c>
      <c r="D69" s="399"/>
      <c r="E69" s="392">
        <f t="shared" si="2"/>
        <v>422</v>
      </c>
      <c r="F69" s="397"/>
      <c r="G69" s="467">
        <f t="shared" si="1"/>
        <v>422</v>
      </c>
    </row>
    <row r="70" spans="1:7" s="55" customFormat="1" ht="16.5">
      <c r="A70" s="112"/>
      <c r="B70" s="113" t="s">
        <v>485</v>
      </c>
      <c r="C70" s="399">
        <v>493</v>
      </c>
      <c r="D70" s="399">
        <v>215</v>
      </c>
      <c r="E70" s="392">
        <f t="shared" si="2"/>
        <v>708</v>
      </c>
      <c r="F70" s="397"/>
      <c r="G70" s="467">
        <f t="shared" si="1"/>
        <v>708</v>
      </c>
    </row>
    <row r="71" spans="1:7" s="55" customFormat="1" ht="16.5">
      <c r="A71" s="112"/>
      <c r="B71" s="113" t="s">
        <v>484</v>
      </c>
      <c r="C71" s="399">
        <v>0</v>
      </c>
      <c r="D71" s="399">
        <v>483</v>
      </c>
      <c r="E71" s="392">
        <f t="shared" si="2"/>
        <v>483</v>
      </c>
      <c r="F71" s="397"/>
      <c r="G71" s="467">
        <f t="shared" si="1"/>
        <v>483</v>
      </c>
    </row>
    <row r="72" spans="1:7" s="55" customFormat="1" ht="16.5">
      <c r="A72" s="112"/>
      <c r="B72" s="113" t="s">
        <v>437</v>
      </c>
      <c r="C72" s="392">
        <v>639</v>
      </c>
      <c r="D72" s="392"/>
      <c r="E72" s="392">
        <f t="shared" si="2"/>
        <v>639</v>
      </c>
      <c r="F72" s="392"/>
      <c r="G72" s="467">
        <f t="shared" si="1"/>
        <v>639</v>
      </c>
    </row>
    <row r="73" spans="1:7" s="55" customFormat="1" ht="16.5">
      <c r="A73" s="112"/>
      <c r="B73" s="113"/>
      <c r="C73" s="392"/>
      <c r="D73" s="392"/>
      <c r="E73" s="394">
        <f t="shared" si="2"/>
        <v>0</v>
      </c>
      <c r="F73" s="392"/>
      <c r="G73" s="395">
        <f t="shared" si="1"/>
        <v>0</v>
      </c>
    </row>
    <row r="74" spans="1:7" s="55" customFormat="1" ht="15.75">
      <c r="A74" s="112">
        <v>2</v>
      </c>
      <c r="B74" s="122" t="s">
        <v>212</v>
      </c>
      <c r="C74" s="394">
        <f>SUM(C75:C99)</f>
        <v>31872</v>
      </c>
      <c r="D74" s="394">
        <f>SUM(D75:D99)</f>
        <v>13351</v>
      </c>
      <c r="E74" s="394">
        <f t="shared" si="2"/>
        <v>45223</v>
      </c>
      <c r="F74" s="394">
        <f>SUM(F75:F99)</f>
        <v>15735</v>
      </c>
      <c r="G74" s="395">
        <f t="shared" si="1"/>
        <v>29488</v>
      </c>
    </row>
    <row r="75" spans="1:7" s="55" customFormat="1" ht="16.5">
      <c r="A75" s="112"/>
      <c r="B75" s="113" t="s">
        <v>263</v>
      </c>
      <c r="C75" s="392">
        <v>0</v>
      </c>
      <c r="D75" s="392"/>
      <c r="E75" s="394">
        <f t="shared" si="2"/>
        <v>0</v>
      </c>
      <c r="F75" s="392">
        <v>0</v>
      </c>
      <c r="G75" s="395">
        <f t="shared" si="1"/>
        <v>0</v>
      </c>
    </row>
    <row r="76" spans="1:7" s="55" customFormat="1" ht="16.5">
      <c r="A76" s="112"/>
      <c r="B76" s="113" t="s">
        <v>398</v>
      </c>
      <c r="C76" s="392">
        <v>269</v>
      </c>
      <c r="D76" s="392"/>
      <c r="E76" s="392">
        <f t="shared" si="2"/>
        <v>269</v>
      </c>
      <c r="F76" s="392">
        <v>0</v>
      </c>
      <c r="G76" s="467">
        <f t="shared" si="1"/>
        <v>269</v>
      </c>
    </row>
    <row r="77" spans="1:7" s="55" customFormat="1" ht="16.5">
      <c r="A77" s="112"/>
      <c r="B77" s="113" t="s">
        <v>400</v>
      </c>
      <c r="C77" s="392">
        <v>543</v>
      </c>
      <c r="D77" s="392"/>
      <c r="E77" s="392">
        <f t="shared" si="2"/>
        <v>543</v>
      </c>
      <c r="F77" s="392">
        <v>543</v>
      </c>
      <c r="G77" s="467">
        <f t="shared" si="1"/>
        <v>0</v>
      </c>
    </row>
    <row r="78" spans="1:7" s="55" customFormat="1" ht="16.5">
      <c r="A78" s="112"/>
      <c r="B78" s="113" t="s">
        <v>401</v>
      </c>
      <c r="C78" s="392">
        <v>382</v>
      </c>
      <c r="D78" s="392"/>
      <c r="E78" s="392">
        <f t="shared" si="2"/>
        <v>382</v>
      </c>
      <c r="F78" s="392">
        <v>0</v>
      </c>
      <c r="G78" s="467">
        <f t="shared" si="1"/>
        <v>382</v>
      </c>
    </row>
    <row r="79" spans="1:7" s="55" customFormat="1" ht="16.5">
      <c r="A79" s="112"/>
      <c r="B79" s="113" t="s">
        <v>402</v>
      </c>
      <c r="C79" s="392">
        <v>814</v>
      </c>
      <c r="D79" s="392"/>
      <c r="E79" s="392">
        <f t="shared" si="2"/>
        <v>814</v>
      </c>
      <c r="F79" s="392">
        <v>814</v>
      </c>
      <c r="G79" s="467">
        <f t="shared" si="1"/>
        <v>0</v>
      </c>
    </row>
    <row r="80" spans="1:7" s="55" customFormat="1" ht="16.5">
      <c r="A80" s="112"/>
      <c r="B80" s="113" t="s">
        <v>403</v>
      </c>
      <c r="C80" s="392">
        <v>260</v>
      </c>
      <c r="D80" s="392"/>
      <c r="E80" s="392">
        <f t="shared" si="2"/>
        <v>260</v>
      </c>
      <c r="F80" s="392">
        <v>0</v>
      </c>
      <c r="G80" s="467">
        <f aca="true" t="shared" si="3" ref="G80:G104">E80-F80</f>
        <v>260</v>
      </c>
    </row>
    <row r="81" spans="1:7" s="55" customFormat="1" ht="16.5">
      <c r="A81" s="112"/>
      <c r="B81" s="113" t="s">
        <v>406</v>
      </c>
      <c r="C81" s="392">
        <v>480</v>
      </c>
      <c r="D81" s="392">
        <v>-180</v>
      </c>
      <c r="E81" s="392">
        <f t="shared" si="2"/>
        <v>300</v>
      </c>
      <c r="F81" s="392">
        <v>300</v>
      </c>
      <c r="G81" s="467">
        <f t="shared" si="3"/>
        <v>0</v>
      </c>
    </row>
    <row r="82" spans="1:7" s="55" customFormat="1" ht="16.5">
      <c r="A82" s="112"/>
      <c r="B82" s="113" t="s">
        <v>407</v>
      </c>
      <c r="C82" s="392">
        <v>1840</v>
      </c>
      <c r="D82" s="392">
        <v>-50</v>
      </c>
      <c r="E82" s="392">
        <f t="shared" si="2"/>
        <v>1790</v>
      </c>
      <c r="F82" s="392">
        <v>1790</v>
      </c>
      <c r="G82" s="467">
        <f t="shared" si="3"/>
        <v>0</v>
      </c>
    </row>
    <row r="83" spans="1:7" s="55" customFormat="1" ht="16.5">
      <c r="A83" s="112"/>
      <c r="B83" s="113" t="s">
        <v>409</v>
      </c>
      <c r="C83" s="392">
        <v>2300</v>
      </c>
      <c r="D83" s="392">
        <v>-800</v>
      </c>
      <c r="E83" s="392">
        <f t="shared" si="2"/>
        <v>1500</v>
      </c>
      <c r="F83" s="392">
        <v>0</v>
      </c>
      <c r="G83" s="467">
        <f t="shared" si="3"/>
        <v>1500</v>
      </c>
    </row>
    <row r="84" spans="1:7" s="55" customFormat="1" ht="16.5">
      <c r="A84" s="112"/>
      <c r="B84" s="113" t="s">
        <v>410</v>
      </c>
      <c r="C84" s="392">
        <v>3000</v>
      </c>
      <c r="D84" s="392"/>
      <c r="E84" s="392">
        <f t="shared" si="2"/>
        <v>3000</v>
      </c>
      <c r="F84" s="392">
        <v>3000</v>
      </c>
      <c r="G84" s="467">
        <f t="shared" si="3"/>
        <v>0</v>
      </c>
    </row>
    <row r="85" spans="1:7" s="55" customFormat="1" ht="16.5">
      <c r="A85" s="112"/>
      <c r="B85" s="113" t="s">
        <v>404</v>
      </c>
      <c r="C85" s="392">
        <v>3037</v>
      </c>
      <c r="D85" s="392"/>
      <c r="E85" s="392">
        <f t="shared" si="2"/>
        <v>3037</v>
      </c>
      <c r="F85" s="392">
        <v>0</v>
      </c>
      <c r="G85" s="467">
        <f t="shared" si="3"/>
        <v>3037</v>
      </c>
    </row>
    <row r="86" spans="1:7" s="55" customFormat="1" ht="16.5">
      <c r="A86" s="112"/>
      <c r="B86" s="113" t="s">
        <v>405</v>
      </c>
      <c r="C86" s="392">
        <v>610</v>
      </c>
      <c r="D86" s="392"/>
      <c r="E86" s="392">
        <f t="shared" si="2"/>
        <v>610</v>
      </c>
      <c r="F86" s="392">
        <v>610</v>
      </c>
      <c r="G86" s="467">
        <f t="shared" si="3"/>
        <v>0</v>
      </c>
    </row>
    <row r="87" spans="1:7" s="55" customFormat="1" ht="16.5">
      <c r="A87" s="112"/>
      <c r="B87" s="113" t="s">
        <v>399</v>
      </c>
      <c r="C87" s="392">
        <v>6584</v>
      </c>
      <c r="D87" s="392"/>
      <c r="E87" s="392">
        <f t="shared" si="2"/>
        <v>6584</v>
      </c>
      <c r="F87" s="392">
        <v>6584</v>
      </c>
      <c r="G87" s="467">
        <f t="shared" si="3"/>
        <v>0</v>
      </c>
    </row>
    <row r="88" spans="1:7" s="55" customFormat="1" ht="16.5">
      <c r="A88" s="112"/>
      <c r="B88" s="113" t="s">
        <v>264</v>
      </c>
      <c r="C88" s="392">
        <v>2094</v>
      </c>
      <c r="D88" s="392"/>
      <c r="E88" s="392">
        <f t="shared" si="2"/>
        <v>2094</v>
      </c>
      <c r="F88" s="392">
        <v>2094</v>
      </c>
      <c r="G88" s="467">
        <f t="shared" si="3"/>
        <v>0</v>
      </c>
    </row>
    <row r="89" spans="1:7" s="55" customFormat="1" ht="16.5">
      <c r="A89" s="112"/>
      <c r="B89" s="113" t="s">
        <v>265</v>
      </c>
      <c r="C89" s="392">
        <v>5609</v>
      </c>
      <c r="D89" s="392"/>
      <c r="E89" s="392">
        <f t="shared" si="2"/>
        <v>5609</v>
      </c>
      <c r="F89" s="392">
        <v>0</v>
      </c>
      <c r="G89" s="467">
        <f t="shared" si="3"/>
        <v>5609</v>
      </c>
    </row>
    <row r="90" spans="1:7" s="55" customFormat="1" ht="16.5">
      <c r="A90" s="112"/>
      <c r="B90" s="113" t="s">
        <v>489</v>
      </c>
      <c r="C90" s="392">
        <v>0</v>
      </c>
      <c r="D90" s="392">
        <v>470</v>
      </c>
      <c r="E90" s="392">
        <f t="shared" si="2"/>
        <v>470</v>
      </c>
      <c r="F90" s="392">
        <v>0</v>
      </c>
      <c r="G90" s="467">
        <f t="shared" si="3"/>
        <v>470</v>
      </c>
    </row>
    <row r="91" spans="1:7" s="55" customFormat="1" ht="17.25" thickBot="1">
      <c r="A91" s="120"/>
      <c r="B91" s="564" t="s">
        <v>408</v>
      </c>
      <c r="C91" s="510">
        <v>281</v>
      </c>
      <c r="D91" s="510"/>
      <c r="E91" s="510">
        <f t="shared" si="2"/>
        <v>281</v>
      </c>
      <c r="F91" s="510"/>
      <c r="G91" s="565">
        <f t="shared" si="3"/>
        <v>281</v>
      </c>
    </row>
    <row r="92" spans="1:7" s="55" customFormat="1" ht="16.5">
      <c r="A92" s="561"/>
      <c r="B92" s="566" t="s">
        <v>266</v>
      </c>
      <c r="C92" s="411">
        <v>3769</v>
      </c>
      <c r="D92" s="411"/>
      <c r="E92" s="411">
        <f t="shared" si="2"/>
        <v>3769</v>
      </c>
      <c r="F92" s="411">
        <v>0</v>
      </c>
      <c r="G92" s="567">
        <f t="shared" si="3"/>
        <v>3769</v>
      </c>
    </row>
    <row r="93" spans="1:7" s="55" customFormat="1" ht="16.5">
      <c r="A93" s="112"/>
      <c r="B93" s="113" t="s">
        <v>491</v>
      </c>
      <c r="C93" s="392">
        <v>0</v>
      </c>
      <c r="D93" s="392">
        <v>453</v>
      </c>
      <c r="E93" s="392">
        <f t="shared" si="2"/>
        <v>453</v>
      </c>
      <c r="F93" s="392"/>
      <c r="G93" s="467">
        <f t="shared" si="3"/>
        <v>453</v>
      </c>
    </row>
    <row r="94" spans="1:7" s="55" customFormat="1" ht="16.5">
      <c r="A94" s="112"/>
      <c r="B94" s="113" t="s">
        <v>492</v>
      </c>
      <c r="C94" s="392">
        <v>0</v>
      </c>
      <c r="D94" s="392">
        <v>385</v>
      </c>
      <c r="E94" s="392">
        <f t="shared" si="2"/>
        <v>385</v>
      </c>
      <c r="F94" s="392"/>
      <c r="G94" s="467">
        <f t="shared" si="3"/>
        <v>385</v>
      </c>
    </row>
    <row r="95" spans="1:7" s="55" customFormat="1" ht="16.5">
      <c r="A95" s="112"/>
      <c r="B95" s="113" t="s">
        <v>493</v>
      </c>
      <c r="C95" s="392">
        <v>0</v>
      </c>
      <c r="D95" s="392">
        <v>610</v>
      </c>
      <c r="E95" s="392">
        <f t="shared" si="2"/>
        <v>610</v>
      </c>
      <c r="F95" s="392"/>
      <c r="G95" s="467">
        <f t="shared" si="3"/>
        <v>610</v>
      </c>
    </row>
    <row r="96" spans="1:7" s="55" customFormat="1" ht="16.5">
      <c r="A96" s="112"/>
      <c r="B96" s="113" t="s">
        <v>494</v>
      </c>
      <c r="C96" s="392">
        <v>0</v>
      </c>
      <c r="D96" s="392">
        <v>10280</v>
      </c>
      <c r="E96" s="392">
        <f t="shared" si="2"/>
        <v>10280</v>
      </c>
      <c r="F96" s="392"/>
      <c r="G96" s="467">
        <f t="shared" si="3"/>
        <v>10280</v>
      </c>
    </row>
    <row r="97" spans="1:7" s="55" customFormat="1" ht="16.5">
      <c r="A97" s="112"/>
      <c r="B97" s="113" t="s">
        <v>496</v>
      </c>
      <c r="C97" s="392">
        <v>0</v>
      </c>
      <c r="D97" s="392">
        <v>1340</v>
      </c>
      <c r="E97" s="392">
        <f t="shared" si="2"/>
        <v>1340</v>
      </c>
      <c r="F97" s="392"/>
      <c r="G97" s="467">
        <f t="shared" si="3"/>
        <v>1340</v>
      </c>
    </row>
    <row r="98" spans="1:7" s="55" customFormat="1" ht="16.5">
      <c r="A98" s="112"/>
      <c r="B98" s="113" t="s">
        <v>495</v>
      </c>
      <c r="C98" s="392">
        <v>0</v>
      </c>
      <c r="D98" s="392">
        <v>500</v>
      </c>
      <c r="E98" s="392">
        <f t="shared" si="2"/>
        <v>500</v>
      </c>
      <c r="F98" s="392"/>
      <c r="G98" s="467">
        <f t="shared" si="3"/>
        <v>500</v>
      </c>
    </row>
    <row r="99" spans="1:7" s="55" customFormat="1" ht="16.5">
      <c r="A99" s="112"/>
      <c r="B99" s="113" t="s">
        <v>490</v>
      </c>
      <c r="C99" s="392">
        <v>0</v>
      </c>
      <c r="D99" s="392">
        <v>343</v>
      </c>
      <c r="E99" s="392">
        <f t="shared" si="2"/>
        <v>343</v>
      </c>
      <c r="F99" s="392">
        <v>0</v>
      </c>
      <c r="G99" s="467">
        <f t="shared" si="3"/>
        <v>343</v>
      </c>
    </row>
    <row r="100" spans="1:7" s="55" customFormat="1" ht="16.5">
      <c r="A100" s="112"/>
      <c r="B100" s="113"/>
      <c r="C100" s="392"/>
      <c r="D100" s="392"/>
      <c r="E100" s="392"/>
      <c r="F100" s="392"/>
      <c r="G100" s="467"/>
    </row>
    <row r="101" spans="1:7" s="55" customFormat="1" ht="15.75">
      <c r="A101" s="112">
        <v>3</v>
      </c>
      <c r="B101" s="122" t="s">
        <v>486</v>
      </c>
      <c r="C101" s="394">
        <f>SUM(C102:C103)</f>
        <v>0</v>
      </c>
      <c r="D101" s="394">
        <f>SUM(D102:D103)</f>
        <v>836</v>
      </c>
      <c r="E101" s="394">
        <f>SUM(C101:D101)</f>
        <v>836</v>
      </c>
      <c r="F101" s="392"/>
      <c r="G101" s="395">
        <f t="shared" si="3"/>
        <v>836</v>
      </c>
    </row>
    <row r="102" spans="1:7" s="55" customFormat="1" ht="16.5">
      <c r="A102" s="112"/>
      <c r="B102" s="113" t="s">
        <v>487</v>
      </c>
      <c r="C102" s="392"/>
      <c r="D102" s="392">
        <v>248</v>
      </c>
      <c r="E102" s="392">
        <f>SUM(C102:D102)</f>
        <v>248</v>
      </c>
      <c r="F102" s="392"/>
      <c r="G102" s="467">
        <f t="shared" si="3"/>
        <v>248</v>
      </c>
    </row>
    <row r="103" spans="1:7" s="55" customFormat="1" ht="16.5">
      <c r="A103" s="112"/>
      <c r="B103" s="113" t="s">
        <v>488</v>
      </c>
      <c r="C103" s="392"/>
      <c r="D103" s="392">
        <v>588</v>
      </c>
      <c r="E103" s="392">
        <f>SUM(C103:D103)</f>
        <v>588</v>
      </c>
      <c r="F103" s="392"/>
      <c r="G103" s="467">
        <f t="shared" si="3"/>
        <v>588</v>
      </c>
    </row>
    <row r="104" spans="1:7" s="124" customFormat="1" ht="16.5">
      <c r="A104" s="112"/>
      <c r="B104" s="113"/>
      <c r="C104" s="412"/>
      <c r="D104" s="412"/>
      <c r="E104" s="392">
        <f t="shared" si="2"/>
        <v>0</v>
      </c>
      <c r="F104" s="392"/>
      <c r="G104" s="395">
        <f t="shared" si="3"/>
        <v>0</v>
      </c>
    </row>
    <row r="105" spans="1:7" ht="16.5">
      <c r="A105" s="112"/>
      <c r="B105" s="125" t="s">
        <v>54</v>
      </c>
      <c r="C105" s="394">
        <f>SUM(C67+C74+C101)</f>
        <v>33426</v>
      </c>
      <c r="D105" s="394">
        <f>SUM(D67+D74+D101)</f>
        <v>14885</v>
      </c>
      <c r="E105" s="394">
        <f>SUM(E67+E74+E101)</f>
        <v>48311</v>
      </c>
      <c r="F105" s="394">
        <f>SUM(F67+F74+F101)</f>
        <v>15735</v>
      </c>
      <c r="G105" s="395">
        <f>SUM(G67+G74+G101)</f>
        <v>32576</v>
      </c>
    </row>
    <row r="106" spans="1:7" ht="16.5">
      <c r="A106" s="112"/>
      <c r="B106" s="126"/>
      <c r="C106" s="392"/>
      <c r="D106" s="392"/>
      <c r="E106" s="394"/>
      <c r="F106" s="392"/>
      <c r="G106" s="395"/>
    </row>
    <row r="107" spans="1:7" ht="17.25" thickBot="1">
      <c r="A107" s="120"/>
      <c r="B107" s="127" t="s">
        <v>117</v>
      </c>
      <c r="C107" s="407">
        <f>SUM(C64+C105)</f>
        <v>1042060</v>
      </c>
      <c r="D107" s="407">
        <f>SUM(D64+D105)</f>
        <v>14264</v>
      </c>
      <c r="E107" s="407">
        <f>SUM(E64+E105)</f>
        <v>1056324</v>
      </c>
      <c r="F107" s="407">
        <f>SUM(F64+F105)</f>
        <v>91744</v>
      </c>
      <c r="G107" s="409">
        <f>SUM(G64+G105)</f>
        <v>964580</v>
      </c>
    </row>
    <row r="109" ht="16.5">
      <c r="B109" s="3"/>
    </row>
    <row r="111" spans="4:5" ht="16.5">
      <c r="D111" s="3"/>
      <c r="E111" s="3"/>
    </row>
    <row r="115" ht="16.5">
      <c r="E115" s="3"/>
    </row>
  </sheetData>
  <sheetProtection/>
  <mergeCells count="2">
    <mergeCell ref="A2:C2"/>
    <mergeCell ref="A65:B65"/>
  </mergeCells>
  <printOptions/>
  <pageMargins left="0.31496062992125984" right="0.1968503937007874" top="0.7086614173228347" bottom="0.2755905511811024" header="0.2362204724409449" footer="0.1968503937007874"/>
  <pageSetup horizontalDpi="600" verticalDpi="600" orientation="portrait" paperSize="9" scale="84" r:id="rId1"/>
  <headerFooter>
    <oddHeader>&amp;C&amp;"Book Antiqua,Félkövér"&amp;11Keszthely Város Önkormányzata
beruházási kiadásai feladatonként&amp;R&amp;"Book Antiqua,Félkövér"10. sz. melléklet
ezer Ft</oddHeader>
    <oddFooter>&amp;C&amp;P</oddFooter>
  </headerFooter>
  <rowBreaks count="2" manualBreakCount="2">
    <brk id="43" max="255" man="1"/>
    <brk id="9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34">
      <selection activeCell="B54" sqref="B54"/>
    </sheetView>
  </sheetViews>
  <sheetFormatPr defaultColWidth="9.140625" defaultRowHeight="12.75"/>
  <cols>
    <col min="1" max="1" width="5.7109375" style="128" customWidth="1"/>
    <col min="2" max="2" width="49.28125" style="3" customWidth="1"/>
    <col min="3" max="3" width="10.28125" style="3" customWidth="1"/>
    <col min="4" max="4" width="10.57421875" style="3" customWidth="1"/>
    <col min="5" max="5" width="10.8515625" style="3" customWidth="1"/>
    <col min="6" max="6" width="9.28125" style="3" customWidth="1"/>
    <col min="7" max="7" width="10.00390625" style="3" customWidth="1"/>
    <col min="8" max="16384" width="9.140625" style="3" customWidth="1"/>
  </cols>
  <sheetData>
    <row r="1" spans="1:14" ht="45.75" thickBot="1">
      <c r="A1" s="110" t="s">
        <v>27</v>
      </c>
      <c r="B1" s="111" t="s">
        <v>120</v>
      </c>
      <c r="C1" s="413" t="s">
        <v>320</v>
      </c>
      <c r="D1" s="329" t="s">
        <v>319</v>
      </c>
      <c r="E1" s="329" t="s">
        <v>320</v>
      </c>
      <c r="F1" s="329" t="s">
        <v>317</v>
      </c>
      <c r="G1" s="330" t="s">
        <v>318</v>
      </c>
      <c r="N1" s="55"/>
    </row>
    <row r="2" spans="1:14" ht="16.5" customHeight="1">
      <c r="A2" s="684" t="s">
        <v>121</v>
      </c>
      <c r="B2" s="685"/>
      <c r="C2" s="685"/>
      <c r="D2" s="179"/>
      <c r="E2" s="179"/>
      <c r="F2" s="414"/>
      <c r="G2" s="283"/>
      <c r="N2" s="55"/>
    </row>
    <row r="3" spans="1:14" ht="16.5">
      <c r="A3" s="112"/>
      <c r="B3" s="133"/>
      <c r="C3" s="282"/>
      <c r="D3" s="389"/>
      <c r="E3" s="389"/>
      <c r="F3" s="390"/>
      <c r="G3" s="280"/>
      <c r="N3" s="55"/>
    </row>
    <row r="4" spans="1:14" ht="16.5">
      <c r="A4" s="112">
        <v>1</v>
      </c>
      <c r="B4" s="133" t="s">
        <v>300</v>
      </c>
      <c r="C4" s="394">
        <f>SUM(C5:C15)</f>
        <v>55258</v>
      </c>
      <c r="D4" s="394">
        <f>SUM(D5:D15)</f>
        <v>0</v>
      </c>
      <c r="E4" s="415">
        <f>C4+D4</f>
        <v>55258</v>
      </c>
      <c r="F4" s="416">
        <f>SUM(F5:F15)</f>
        <v>55258</v>
      </c>
      <c r="G4" s="395">
        <f>E4-F4</f>
        <v>0</v>
      </c>
      <c r="N4" s="55"/>
    </row>
    <row r="5" spans="1:14" ht="16.5">
      <c r="A5" s="112"/>
      <c r="B5" s="134" t="s">
        <v>148</v>
      </c>
      <c r="C5" s="392">
        <v>999</v>
      </c>
      <c r="D5" s="393"/>
      <c r="E5" s="393">
        <f aca="true" t="shared" si="0" ref="E5:E47">C5+D5</f>
        <v>999</v>
      </c>
      <c r="F5" s="393">
        <v>999</v>
      </c>
      <c r="G5" s="395">
        <f aca="true" t="shared" si="1" ref="G5:G48">E5-F5</f>
        <v>0</v>
      </c>
      <c r="N5" s="55"/>
    </row>
    <row r="6" spans="1:14" ht="16.5">
      <c r="A6" s="112"/>
      <c r="B6" s="134" t="s">
        <v>215</v>
      </c>
      <c r="C6" s="392">
        <v>200</v>
      </c>
      <c r="D6" s="393"/>
      <c r="E6" s="393">
        <f t="shared" si="0"/>
        <v>200</v>
      </c>
      <c r="F6" s="417">
        <v>200</v>
      </c>
      <c r="G6" s="395">
        <f t="shared" si="1"/>
        <v>0</v>
      </c>
      <c r="N6" s="55"/>
    </row>
    <row r="7" spans="1:14" ht="33">
      <c r="A7" s="112"/>
      <c r="B7" s="134" t="s">
        <v>216</v>
      </c>
      <c r="C7" s="392">
        <v>2000</v>
      </c>
      <c r="D7" s="393"/>
      <c r="E7" s="393">
        <f t="shared" si="0"/>
        <v>2000</v>
      </c>
      <c r="F7" s="402">
        <v>2000</v>
      </c>
      <c r="G7" s="395">
        <f t="shared" si="1"/>
        <v>0</v>
      </c>
      <c r="N7" s="55"/>
    </row>
    <row r="8" spans="1:14" ht="16.5">
      <c r="A8" s="112"/>
      <c r="B8" s="134" t="s">
        <v>217</v>
      </c>
      <c r="C8" s="392">
        <v>2000</v>
      </c>
      <c r="D8" s="393"/>
      <c r="E8" s="393">
        <f t="shared" si="0"/>
        <v>2000</v>
      </c>
      <c r="F8" s="402">
        <v>2000</v>
      </c>
      <c r="G8" s="395">
        <f t="shared" si="1"/>
        <v>0</v>
      </c>
      <c r="N8" s="55"/>
    </row>
    <row r="9" spans="1:14" ht="16.5">
      <c r="A9" s="112"/>
      <c r="B9" s="134" t="s">
        <v>341</v>
      </c>
      <c r="C9" s="392">
        <v>6031</v>
      </c>
      <c r="D9" s="393"/>
      <c r="E9" s="393">
        <f t="shared" si="0"/>
        <v>6031</v>
      </c>
      <c r="F9" s="402">
        <v>6031</v>
      </c>
      <c r="G9" s="395">
        <f t="shared" si="1"/>
        <v>0</v>
      </c>
      <c r="N9" s="55"/>
    </row>
    <row r="10" spans="1:14" ht="16.5">
      <c r="A10" s="112"/>
      <c r="B10" s="134" t="s">
        <v>342</v>
      </c>
      <c r="C10" s="392">
        <v>14945</v>
      </c>
      <c r="D10" s="393"/>
      <c r="E10" s="393">
        <f t="shared" si="0"/>
        <v>14945</v>
      </c>
      <c r="F10" s="402">
        <v>14945</v>
      </c>
      <c r="G10" s="395">
        <f t="shared" si="1"/>
        <v>0</v>
      </c>
      <c r="N10" s="55"/>
    </row>
    <row r="11" spans="1:14" ht="16.5">
      <c r="A11" s="112"/>
      <c r="B11" s="134" t="s">
        <v>343</v>
      </c>
      <c r="C11" s="392">
        <v>3999</v>
      </c>
      <c r="D11" s="393"/>
      <c r="E11" s="393">
        <f t="shared" si="0"/>
        <v>3999</v>
      </c>
      <c r="F11" s="402">
        <v>3999</v>
      </c>
      <c r="G11" s="395">
        <f t="shared" si="1"/>
        <v>0</v>
      </c>
      <c r="N11" s="55"/>
    </row>
    <row r="12" spans="1:14" ht="33">
      <c r="A12" s="112"/>
      <c r="B12" s="134" t="s">
        <v>344</v>
      </c>
      <c r="C12" s="392">
        <v>1700</v>
      </c>
      <c r="D12" s="393"/>
      <c r="E12" s="393">
        <f t="shared" si="0"/>
        <v>1700</v>
      </c>
      <c r="F12" s="402">
        <v>1700</v>
      </c>
      <c r="G12" s="395">
        <f t="shared" si="1"/>
        <v>0</v>
      </c>
      <c r="N12" s="55"/>
    </row>
    <row r="13" spans="1:14" ht="16.5">
      <c r="A13" s="112"/>
      <c r="B13" s="134" t="s">
        <v>413</v>
      </c>
      <c r="C13" s="392">
        <v>1384</v>
      </c>
      <c r="D13" s="393"/>
      <c r="E13" s="393">
        <f t="shared" si="0"/>
        <v>1384</v>
      </c>
      <c r="F13" s="402">
        <v>1384</v>
      </c>
      <c r="G13" s="395">
        <f t="shared" si="1"/>
        <v>0</v>
      </c>
      <c r="N13" s="55"/>
    </row>
    <row r="14" spans="1:14" ht="16.5">
      <c r="A14" s="112"/>
      <c r="B14" s="134" t="s">
        <v>218</v>
      </c>
      <c r="C14" s="392">
        <v>2000</v>
      </c>
      <c r="D14" s="393"/>
      <c r="E14" s="393">
        <f t="shared" si="0"/>
        <v>2000</v>
      </c>
      <c r="F14" s="402">
        <v>2000</v>
      </c>
      <c r="G14" s="395">
        <f t="shared" si="1"/>
        <v>0</v>
      </c>
      <c r="N14" s="55"/>
    </row>
    <row r="15" spans="1:14" ht="16.5">
      <c r="A15" s="112"/>
      <c r="B15" s="134" t="s">
        <v>219</v>
      </c>
      <c r="C15" s="392">
        <v>20000</v>
      </c>
      <c r="D15" s="393"/>
      <c r="E15" s="393">
        <f t="shared" si="0"/>
        <v>20000</v>
      </c>
      <c r="F15" s="402">
        <v>20000</v>
      </c>
      <c r="G15" s="395">
        <f t="shared" si="1"/>
        <v>0</v>
      </c>
      <c r="N15" s="55"/>
    </row>
    <row r="16" spans="1:14" ht="16.5">
      <c r="A16" s="112"/>
      <c r="B16" s="134"/>
      <c r="C16" s="392"/>
      <c r="D16" s="393"/>
      <c r="E16" s="415">
        <f t="shared" si="0"/>
        <v>0</v>
      </c>
      <c r="F16" s="288"/>
      <c r="G16" s="395">
        <f t="shared" si="1"/>
        <v>0</v>
      </c>
      <c r="N16" s="55"/>
    </row>
    <row r="17" spans="1:14" ht="16.5">
      <c r="A17" s="112">
        <v>2</v>
      </c>
      <c r="B17" s="138" t="s">
        <v>302</v>
      </c>
      <c r="C17" s="401">
        <f>SUM(C18:C23)</f>
        <v>24496</v>
      </c>
      <c r="D17" s="401">
        <f>SUM(D18:D23)</f>
        <v>4175</v>
      </c>
      <c r="E17" s="415">
        <f t="shared" si="0"/>
        <v>28671</v>
      </c>
      <c r="F17" s="416">
        <f>SUM(F18:F23)</f>
        <v>0</v>
      </c>
      <c r="G17" s="395">
        <f t="shared" si="1"/>
        <v>28671</v>
      </c>
      <c r="N17" s="55"/>
    </row>
    <row r="18" spans="1:14" ht="16.5">
      <c r="A18" s="137"/>
      <c r="B18" s="134" t="s">
        <v>122</v>
      </c>
      <c r="C18" s="392">
        <v>3746</v>
      </c>
      <c r="D18" s="393"/>
      <c r="E18" s="393">
        <f t="shared" si="0"/>
        <v>3746</v>
      </c>
      <c r="F18" s="288"/>
      <c r="G18" s="395">
        <f t="shared" si="1"/>
        <v>3746</v>
      </c>
      <c r="N18" s="55"/>
    </row>
    <row r="19" spans="1:14" ht="16.5">
      <c r="A19" s="137"/>
      <c r="B19" s="134" t="s">
        <v>257</v>
      </c>
      <c r="C19" s="392">
        <v>20000</v>
      </c>
      <c r="D19" s="393"/>
      <c r="E19" s="393">
        <f t="shared" si="0"/>
        <v>20000</v>
      </c>
      <c r="F19" s="288"/>
      <c r="G19" s="395">
        <f t="shared" si="1"/>
        <v>20000</v>
      </c>
      <c r="N19" s="55"/>
    </row>
    <row r="20" spans="1:14" ht="16.5">
      <c r="A20" s="137"/>
      <c r="B20" s="555" t="s">
        <v>433</v>
      </c>
      <c r="C20" s="392">
        <v>0</v>
      </c>
      <c r="D20" s="393">
        <v>600</v>
      </c>
      <c r="E20" s="393">
        <f t="shared" si="0"/>
        <v>600</v>
      </c>
      <c r="F20" s="288"/>
      <c r="G20" s="395">
        <f t="shared" si="1"/>
        <v>600</v>
      </c>
      <c r="N20" s="55"/>
    </row>
    <row r="21" spans="1:14" ht="16.5">
      <c r="A21" s="137"/>
      <c r="B21" s="555" t="s">
        <v>467</v>
      </c>
      <c r="C21" s="392">
        <v>0</v>
      </c>
      <c r="D21" s="393">
        <v>1200</v>
      </c>
      <c r="E21" s="393">
        <f t="shared" si="0"/>
        <v>1200</v>
      </c>
      <c r="F21" s="288"/>
      <c r="G21" s="395">
        <f t="shared" si="1"/>
        <v>1200</v>
      </c>
      <c r="N21" s="55"/>
    </row>
    <row r="22" spans="1:14" ht="16.5">
      <c r="A22" s="137"/>
      <c r="B22" s="555" t="s">
        <v>468</v>
      </c>
      <c r="C22" s="392">
        <v>0</v>
      </c>
      <c r="D22" s="393">
        <v>2375</v>
      </c>
      <c r="E22" s="393">
        <f t="shared" si="0"/>
        <v>2375</v>
      </c>
      <c r="F22" s="288"/>
      <c r="G22" s="395">
        <f t="shared" si="1"/>
        <v>2375</v>
      </c>
      <c r="N22" s="55"/>
    </row>
    <row r="23" spans="1:14" ht="16.5">
      <c r="A23" s="137"/>
      <c r="B23" s="134" t="s">
        <v>220</v>
      </c>
      <c r="C23" s="392">
        <v>750</v>
      </c>
      <c r="D23" s="393"/>
      <c r="E23" s="393">
        <f t="shared" si="0"/>
        <v>750</v>
      </c>
      <c r="F23" s="288"/>
      <c r="G23" s="395">
        <f t="shared" si="1"/>
        <v>750</v>
      </c>
      <c r="N23" s="55"/>
    </row>
    <row r="24" spans="1:14" ht="16.5">
      <c r="A24" s="137"/>
      <c r="B24" s="204"/>
      <c r="C24" s="399"/>
      <c r="D24" s="393"/>
      <c r="E24" s="415">
        <f t="shared" si="0"/>
        <v>0</v>
      </c>
      <c r="F24" s="288"/>
      <c r="G24" s="395">
        <f t="shared" si="1"/>
        <v>0</v>
      </c>
      <c r="N24" s="55"/>
    </row>
    <row r="25" spans="1:14" ht="16.5">
      <c r="A25" s="137">
        <v>3</v>
      </c>
      <c r="B25" s="205" t="s">
        <v>303</v>
      </c>
      <c r="C25" s="397">
        <f>SUM(C26)</f>
        <v>6754</v>
      </c>
      <c r="D25" s="397">
        <f>SUM(D26)</f>
        <v>0</v>
      </c>
      <c r="E25" s="415">
        <f t="shared" si="0"/>
        <v>6754</v>
      </c>
      <c r="F25" s="405">
        <f>SUM(F26)</f>
        <v>0</v>
      </c>
      <c r="G25" s="395">
        <f t="shared" si="1"/>
        <v>6754</v>
      </c>
      <c r="N25" s="55"/>
    </row>
    <row r="26" spans="1:14" ht="18.75" customHeight="1">
      <c r="A26" s="137"/>
      <c r="B26" s="139" t="s">
        <v>441</v>
      </c>
      <c r="C26" s="399">
        <v>6754</v>
      </c>
      <c r="D26" s="393"/>
      <c r="E26" s="393">
        <f t="shared" si="0"/>
        <v>6754</v>
      </c>
      <c r="F26" s="288"/>
      <c r="G26" s="395">
        <f t="shared" si="1"/>
        <v>6754</v>
      </c>
      <c r="N26" s="55"/>
    </row>
    <row r="27" spans="1:14" ht="16.5">
      <c r="A27" s="137"/>
      <c r="B27" s="139"/>
      <c r="C27" s="399"/>
      <c r="D27" s="393"/>
      <c r="E27" s="415">
        <f t="shared" si="0"/>
        <v>0</v>
      </c>
      <c r="F27" s="288"/>
      <c r="G27" s="395">
        <f t="shared" si="1"/>
        <v>0</v>
      </c>
      <c r="N27" s="55"/>
    </row>
    <row r="28" spans="1:14" ht="16.5">
      <c r="A28" s="137">
        <v>4</v>
      </c>
      <c r="B28" s="138" t="s">
        <v>304</v>
      </c>
      <c r="C28" s="397">
        <f>SUM(C29)</f>
        <v>30000</v>
      </c>
      <c r="D28" s="397">
        <f>SUM(D29)</f>
        <v>0</v>
      </c>
      <c r="E28" s="415">
        <f t="shared" si="0"/>
        <v>30000</v>
      </c>
      <c r="F28" s="405">
        <f>SUM(F29)</f>
        <v>0</v>
      </c>
      <c r="G28" s="395">
        <f t="shared" si="1"/>
        <v>30000</v>
      </c>
      <c r="N28" s="55"/>
    </row>
    <row r="29" spans="1:14" ht="16.5">
      <c r="A29" s="137"/>
      <c r="B29" s="134" t="s">
        <v>221</v>
      </c>
      <c r="C29" s="399">
        <v>30000</v>
      </c>
      <c r="D29" s="393"/>
      <c r="E29" s="393">
        <f t="shared" si="0"/>
        <v>30000</v>
      </c>
      <c r="F29" s="288"/>
      <c r="G29" s="395">
        <f t="shared" si="1"/>
        <v>30000</v>
      </c>
      <c r="N29" s="55"/>
    </row>
    <row r="30" spans="1:14" ht="16.5">
      <c r="A30" s="137"/>
      <c r="B30" s="204"/>
      <c r="C30" s="406"/>
      <c r="D30" s="506"/>
      <c r="E30" s="506"/>
      <c r="F30" s="507"/>
      <c r="G30" s="395">
        <f t="shared" si="1"/>
        <v>0</v>
      </c>
      <c r="N30" s="55"/>
    </row>
    <row r="31" spans="1:14" ht="16.5">
      <c r="A31" s="137">
        <v>5</v>
      </c>
      <c r="B31" s="60" t="s">
        <v>439</v>
      </c>
      <c r="C31" s="415">
        <f>SUM(C32)</f>
        <v>1750</v>
      </c>
      <c r="D31" s="415">
        <f>SUM(D32)</f>
        <v>300</v>
      </c>
      <c r="E31" s="415">
        <f>C31+D31</f>
        <v>2050</v>
      </c>
      <c r="F31" s="415">
        <f>SUM(F32)</f>
        <v>0</v>
      </c>
      <c r="G31" s="395">
        <f t="shared" si="1"/>
        <v>2050</v>
      </c>
      <c r="N31" s="55"/>
    </row>
    <row r="32" spans="1:14" ht="16.5" customHeight="1">
      <c r="A32" s="137"/>
      <c r="B32" s="145" t="s">
        <v>440</v>
      </c>
      <c r="C32" s="393">
        <v>1750</v>
      </c>
      <c r="D32" s="393">
        <v>300</v>
      </c>
      <c r="E32" s="393">
        <f>C32+D32</f>
        <v>2050</v>
      </c>
      <c r="F32" s="415">
        <v>0</v>
      </c>
      <c r="G32" s="467">
        <f t="shared" si="1"/>
        <v>2050</v>
      </c>
      <c r="N32" s="55"/>
    </row>
    <row r="33" spans="1:14" ht="16.5">
      <c r="A33" s="112"/>
      <c r="B33" s="139"/>
      <c r="C33" s="399"/>
      <c r="D33" s="503"/>
      <c r="E33" s="504">
        <f t="shared" si="0"/>
        <v>0</v>
      </c>
      <c r="F33" s="505"/>
      <c r="G33" s="395">
        <f t="shared" si="1"/>
        <v>0</v>
      </c>
      <c r="I33" s="178"/>
      <c r="N33" s="55"/>
    </row>
    <row r="34" spans="1:14" ht="16.5">
      <c r="A34" s="112"/>
      <c r="B34" s="121" t="s">
        <v>54</v>
      </c>
      <c r="C34" s="394">
        <f>SUM(C17+C4+C28+C25+C31)</f>
        <v>118258</v>
      </c>
      <c r="D34" s="394">
        <f>SUM(D17+D4+D28+D25+D31)</f>
        <v>4475</v>
      </c>
      <c r="E34" s="394">
        <f>SUM(E17+E4+E28+E25+E31)</f>
        <v>122733</v>
      </c>
      <c r="F34" s="394">
        <f>SUM(F17+F4+F28+F25+F31)</f>
        <v>55258</v>
      </c>
      <c r="G34" s="395">
        <f>G4+G17+G25+G28</f>
        <v>65425</v>
      </c>
      <c r="N34" s="55"/>
    </row>
    <row r="35" spans="1:14" ht="16.5">
      <c r="A35" s="686" t="s">
        <v>119</v>
      </c>
      <c r="B35" s="687"/>
      <c r="C35" s="688"/>
      <c r="D35" s="241"/>
      <c r="E35" s="391"/>
      <c r="F35" s="414"/>
      <c r="G35" s="395"/>
      <c r="N35" s="55"/>
    </row>
    <row r="36" spans="1:14" ht="16.5">
      <c r="A36" s="219"/>
      <c r="B36" s="249"/>
      <c r="C36" s="284"/>
      <c r="D36" s="284"/>
      <c r="E36" s="391"/>
      <c r="F36" s="48"/>
      <c r="G36" s="395"/>
      <c r="N36" s="55"/>
    </row>
    <row r="37" spans="1:14" ht="16.5">
      <c r="A37" s="238">
        <v>1</v>
      </c>
      <c r="B37" s="249" t="s">
        <v>212</v>
      </c>
      <c r="C37" s="397">
        <f>SUM(C38:C41)</f>
        <v>13495</v>
      </c>
      <c r="D37" s="397">
        <f>SUM(D38:D41)</f>
        <v>4083</v>
      </c>
      <c r="E37" s="415">
        <f t="shared" si="0"/>
        <v>17578</v>
      </c>
      <c r="F37" s="397">
        <f>SUM(F38:F41)</f>
        <v>12700</v>
      </c>
      <c r="G37" s="395">
        <f t="shared" si="1"/>
        <v>4878</v>
      </c>
      <c r="N37" s="55"/>
    </row>
    <row r="38" spans="1:14" ht="16.5">
      <c r="A38" s="219"/>
      <c r="B38" s="134" t="s">
        <v>213</v>
      </c>
      <c r="C38" s="399">
        <v>12700</v>
      </c>
      <c r="D38" s="403"/>
      <c r="E38" s="393">
        <f t="shared" si="0"/>
        <v>12700</v>
      </c>
      <c r="F38" s="399">
        <v>12700</v>
      </c>
      <c r="G38" s="395">
        <f t="shared" si="1"/>
        <v>0</v>
      </c>
      <c r="N38" s="55"/>
    </row>
    <row r="39" spans="1:14" ht="16.5">
      <c r="A39" s="219"/>
      <c r="B39" s="134" t="s">
        <v>497</v>
      </c>
      <c r="C39" s="399">
        <v>0</v>
      </c>
      <c r="D39" s="393">
        <v>507</v>
      </c>
      <c r="E39" s="393">
        <f t="shared" si="0"/>
        <v>507</v>
      </c>
      <c r="F39" s="399">
        <v>0</v>
      </c>
      <c r="G39" s="395">
        <f t="shared" si="1"/>
        <v>507</v>
      </c>
      <c r="N39" s="55"/>
    </row>
    <row r="40" spans="1:14" ht="16.5">
      <c r="A40" s="219"/>
      <c r="B40" s="239" t="s">
        <v>411</v>
      </c>
      <c r="C40" s="399">
        <v>795</v>
      </c>
      <c r="D40" s="393"/>
      <c r="E40" s="393">
        <f t="shared" si="0"/>
        <v>795</v>
      </c>
      <c r="F40" s="417">
        <v>0</v>
      </c>
      <c r="G40" s="467">
        <f t="shared" si="1"/>
        <v>795</v>
      </c>
      <c r="N40" s="55"/>
    </row>
    <row r="41" spans="1:14" ht="16.5">
      <c r="A41" s="219"/>
      <c r="B41" s="239" t="s">
        <v>498</v>
      </c>
      <c r="C41" s="399">
        <v>0</v>
      </c>
      <c r="D41" s="393">
        <v>3576</v>
      </c>
      <c r="E41" s="415">
        <f t="shared" si="0"/>
        <v>3576</v>
      </c>
      <c r="F41" s="417">
        <v>0</v>
      </c>
      <c r="G41" s="395">
        <f t="shared" si="1"/>
        <v>3576</v>
      </c>
      <c r="N41" s="55"/>
    </row>
    <row r="42" spans="1:14" ht="16.5">
      <c r="A42" s="219"/>
      <c r="B42" s="241"/>
      <c r="C42" s="418"/>
      <c r="D42" s="419"/>
      <c r="E42" s="415">
        <f t="shared" si="0"/>
        <v>0</v>
      </c>
      <c r="F42" s="288"/>
      <c r="G42" s="395">
        <f t="shared" si="1"/>
        <v>0</v>
      </c>
      <c r="N42" s="55"/>
    </row>
    <row r="43" spans="1:14" ht="30.75">
      <c r="A43" s="238">
        <v>2</v>
      </c>
      <c r="B43" s="241" t="s">
        <v>214</v>
      </c>
      <c r="C43" s="397">
        <f>SUM(C44:C44)</f>
        <v>771</v>
      </c>
      <c r="D43" s="397">
        <f>SUM(D44:D44)</f>
        <v>0</v>
      </c>
      <c r="E43" s="415">
        <f t="shared" si="0"/>
        <v>771</v>
      </c>
      <c r="F43" s="415">
        <v>0</v>
      </c>
      <c r="G43" s="568">
        <f>E43+F43</f>
        <v>771</v>
      </c>
      <c r="N43" s="55"/>
    </row>
    <row r="44" spans="1:14" ht="16.5">
      <c r="A44" s="219"/>
      <c r="B44" s="139" t="s">
        <v>412</v>
      </c>
      <c r="C44" s="399">
        <v>771</v>
      </c>
      <c r="D44" s="393"/>
      <c r="E44" s="393">
        <f t="shared" si="0"/>
        <v>771</v>
      </c>
      <c r="F44" s="288"/>
      <c r="G44" s="467">
        <f t="shared" si="1"/>
        <v>771</v>
      </c>
      <c r="N44" s="55"/>
    </row>
    <row r="45" spans="1:7" s="124" customFormat="1" ht="16.5">
      <c r="A45" s="112"/>
      <c r="B45" s="240"/>
      <c r="C45" s="420"/>
      <c r="D45" s="421"/>
      <c r="E45" s="415">
        <f t="shared" si="0"/>
        <v>0</v>
      </c>
      <c r="F45" s="422"/>
      <c r="G45" s="395">
        <f t="shared" si="1"/>
        <v>0</v>
      </c>
    </row>
    <row r="46" spans="1:7" s="135" customFormat="1" ht="15.75">
      <c r="A46" s="112"/>
      <c r="B46" s="121" t="s">
        <v>1</v>
      </c>
      <c r="C46" s="397">
        <f>SUM(C37+C43)</f>
        <v>14266</v>
      </c>
      <c r="D46" s="397">
        <f>SUM(D37+D43)</f>
        <v>4083</v>
      </c>
      <c r="E46" s="415">
        <f t="shared" si="0"/>
        <v>18349</v>
      </c>
      <c r="F46" s="405">
        <f>SUM(F37+F43)</f>
        <v>12700</v>
      </c>
      <c r="G46" s="395">
        <f t="shared" si="1"/>
        <v>5649</v>
      </c>
    </row>
    <row r="47" spans="1:14" ht="16.5">
      <c r="A47" s="112"/>
      <c r="B47" s="136"/>
      <c r="C47" s="392"/>
      <c r="D47" s="393"/>
      <c r="E47" s="415">
        <f t="shared" si="0"/>
        <v>0</v>
      </c>
      <c r="F47" s="288"/>
      <c r="G47" s="395">
        <f t="shared" si="1"/>
        <v>0</v>
      </c>
      <c r="N47" s="55"/>
    </row>
    <row r="48" spans="1:14" ht="17.25" thickBot="1">
      <c r="A48" s="120"/>
      <c r="B48" s="132" t="s">
        <v>117</v>
      </c>
      <c r="C48" s="407">
        <f>SUM(C34+C46)</f>
        <v>132524</v>
      </c>
      <c r="D48" s="407">
        <f>SUM(D34+D46)</f>
        <v>8558</v>
      </c>
      <c r="E48" s="407">
        <f>SUM(E34+E46)</f>
        <v>141082</v>
      </c>
      <c r="F48" s="423">
        <f>SUM(F34+F46)</f>
        <v>67958</v>
      </c>
      <c r="G48" s="508">
        <f t="shared" si="1"/>
        <v>73124</v>
      </c>
      <c r="N48" s="55"/>
    </row>
  </sheetData>
  <sheetProtection/>
  <mergeCells count="2">
    <mergeCell ref="A2:C2"/>
    <mergeCell ref="A35:C35"/>
  </mergeCells>
  <printOptions/>
  <pageMargins left="0.57" right="0.31496062992125984" top="0.65" bottom="0.21" header="0.17" footer="0.2"/>
  <pageSetup horizontalDpi="600" verticalDpi="600" orientation="portrait" paperSize="9" scale="90" r:id="rId1"/>
  <headerFooter>
    <oddHeader>&amp;C&amp;"Book Antiqua,Félkövér"&amp;11Keszthely Város Önkormányzata
felújítási előirányzatai célonként&amp;R&amp;"Book Antiqua,Félkövér"11. sz.melléklet
ezer Ft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9">
      <selection activeCell="J31" sqref="J31"/>
    </sheetView>
  </sheetViews>
  <sheetFormatPr defaultColWidth="9.140625" defaultRowHeight="12.75"/>
  <cols>
    <col min="1" max="1" width="4.7109375" style="128" customWidth="1"/>
    <col min="2" max="2" width="44.28125" style="3" customWidth="1"/>
    <col min="3" max="3" width="10.421875" style="3" customWidth="1"/>
    <col min="4" max="4" width="9.8515625" style="3" customWidth="1"/>
    <col min="5" max="5" width="10.421875" style="3" customWidth="1"/>
    <col min="6" max="6" width="10.57421875" style="3" customWidth="1"/>
    <col min="7" max="7" width="9.140625" style="3" customWidth="1"/>
    <col min="8" max="16384" width="9.140625" style="3" customWidth="1"/>
  </cols>
  <sheetData>
    <row r="1" spans="1:7" ht="45.75" thickBot="1">
      <c r="A1" s="172" t="s">
        <v>27</v>
      </c>
      <c r="B1" s="173" t="s">
        <v>123</v>
      </c>
      <c r="C1" s="329" t="s">
        <v>320</v>
      </c>
      <c r="D1" s="329" t="s">
        <v>319</v>
      </c>
      <c r="E1" s="329" t="s">
        <v>320</v>
      </c>
      <c r="F1" s="329" t="s">
        <v>317</v>
      </c>
      <c r="G1" s="330" t="s">
        <v>318</v>
      </c>
    </row>
    <row r="2" spans="1:7" ht="16.5">
      <c r="A2" s="689" t="s">
        <v>121</v>
      </c>
      <c r="B2" s="690"/>
      <c r="C2" s="556"/>
      <c r="D2" s="556"/>
      <c r="E2" s="556"/>
      <c r="F2" s="556"/>
      <c r="G2" s="557"/>
    </row>
    <row r="3" spans="1:7" ht="16.5">
      <c r="A3" s="514"/>
      <c r="B3" s="241"/>
      <c r="C3" s="48"/>
      <c r="D3" s="48"/>
      <c r="E3" s="48"/>
      <c r="F3" s="48"/>
      <c r="G3" s="280"/>
    </row>
    <row r="4" spans="1:7" ht="16.5">
      <c r="A4" s="49">
        <v>1</v>
      </c>
      <c r="B4" s="60" t="s">
        <v>301</v>
      </c>
      <c r="C4" s="425">
        <f>C5+C6</f>
        <v>88890</v>
      </c>
      <c r="D4" s="425">
        <f>D5+D6</f>
        <v>-2077</v>
      </c>
      <c r="E4" s="425">
        <f>E5+E6</f>
        <v>86813</v>
      </c>
      <c r="F4" s="425">
        <f>F5+F6</f>
        <v>86433</v>
      </c>
      <c r="G4" s="511">
        <f>G5+G6</f>
        <v>380</v>
      </c>
    </row>
    <row r="5" spans="1:7" ht="33">
      <c r="A5" s="49"/>
      <c r="B5" s="470" t="s">
        <v>139</v>
      </c>
      <c r="C5" s="426">
        <v>300</v>
      </c>
      <c r="D5" s="426">
        <v>80</v>
      </c>
      <c r="E5" s="426">
        <f>C5+D5</f>
        <v>380</v>
      </c>
      <c r="F5" s="252"/>
      <c r="G5" s="515">
        <f aca="true" t="shared" si="0" ref="G5:G35">E5-F5</f>
        <v>380</v>
      </c>
    </row>
    <row r="6" spans="1:7" ht="33">
      <c r="A6" s="49"/>
      <c r="B6" s="470" t="s">
        <v>417</v>
      </c>
      <c r="C6" s="426">
        <f>SUM(C7:C15)</f>
        <v>88590</v>
      </c>
      <c r="D6" s="426">
        <f>SUM(D7:D15)</f>
        <v>-2157</v>
      </c>
      <c r="E6" s="426">
        <f>SUM(E7:E15)</f>
        <v>86433</v>
      </c>
      <c r="F6" s="426">
        <f>SUM(F7:F15)</f>
        <v>86433</v>
      </c>
      <c r="G6" s="515">
        <f t="shared" si="0"/>
        <v>0</v>
      </c>
    </row>
    <row r="7" spans="1:7" ht="16.5">
      <c r="A7" s="49"/>
      <c r="B7" s="512" t="s">
        <v>419</v>
      </c>
      <c r="C7" s="426">
        <v>72398</v>
      </c>
      <c r="D7" s="426">
        <v>-4336</v>
      </c>
      <c r="E7" s="426">
        <f>C7+D7</f>
        <v>68062</v>
      </c>
      <c r="F7" s="426">
        <v>68062</v>
      </c>
      <c r="G7" s="515">
        <f t="shared" si="0"/>
        <v>0</v>
      </c>
    </row>
    <row r="8" spans="1:7" ht="16.5">
      <c r="A8" s="49"/>
      <c r="B8" s="512" t="s">
        <v>423</v>
      </c>
      <c r="C8" s="426">
        <v>4650</v>
      </c>
      <c r="D8" s="426"/>
      <c r="E8" s="426">
        <f aca="true" t="shared" si="1" ref="E8:E19">C8+D8</f>
        <v>4650</v>
      </c>
      <c r="F8" s="426">
        <v>4650</v>
      </c>
      <c r="G8" s="515">
        <f t="shared" si="0"/>
        <v>0</v>
      </c>
    </row>
    <row r="9" spans="1:7" ht="16.5">
      <c r="A9" s="49"/>
      <c r="B9" s="512" t="s">
        <v>420</v>
      </c>
      <c r="C9" s="426">
        <v>455</v>
      </c>
      <c r="D9" s="426"/>
      <c r="E9" s="426">
        <f t="shared" si="1"/>
        <v>455</v>
      </c>
      <c r="F9" s="426">
        <v>455</v>
      </c>
      <c r="G9" s="515">
        <f t="shared" si="0"/>
        <v>0</v>
      </c>
    </row>
    <row r="10" spans="1:7" ht="16.5">
      <c r="A10" s="49"/>
      <c r="B10" s="512" t="s">
        <v>421</v>
      </c>
      <c r="C10" s="426">
        <v>2319</v>
      </c>
      <c r="D10" s="426"/>
      <c r="E10" s="426">
        <f t="shared" si="1"/>
        <v>2319</v>
      </c>
      <c r="F10" s="426">
        <v>2319</v>
      </c>
      <c r="G10" s="515">
        <f t="shared" si="0"/>
        <v>0</v>
      </c>
    </row>
    <row r="11" spans="1:7" ht="15.75" customHeight="1">
      <c r="A11" s="49"/>
      <c r="B11" s="512" t="s">
        <v>422</v>
      </c>
      <c r="C11" s="426">
        <v>1530</v>
      </c>
      <c r="D11" s="426"/>
      <c r="E11" s="426">
        <f t="shared" si="1"/>
        <v>1530</v>
      </c>
      <c r="F11" s="426">
        <v>1530</v>
      </c>
      <c r="G11" s="515">
        <f t="shared" si="0"/>
        <v>0</v>
      </c>
    </row>
    <row r="12" spans="1:7" ht="16.5">
      <c r="A12" s="49"/>
      <c r="B12" s="512" t="s">
        <v>416</v>
      </c>
      <c r="C12" s="426">
        <v>3445</v>
      </c>
      <c r="D12" s="426">
        <v>1219</v>
      </c>
      <c r="E12" s="426">
        <f t="shared" si="1"/>
        <v>4664</v>
      </c>
      <c r="F12" s="426">
        <v>4664</v>
      </c>
      <c r="G12" s="515">
        <f t="shared" si="0"/>
        <v>0</v>
      </c>
    </row>
    <row r="13" spans="1:7" ht="16.5">
      <c r="A13" s="49"/>
      <c r="B13" s="512" t="s">
        <v>418</v>
      </c>
      <c r="C13" s="426">
        <v>2301</v>
      </c>
      <c r="D13" s="426">
        <v>777</v>
      </c>
      <c r="E13" s="426">
        <f t="shared" si="1"/>
        <v>3078</v>
      </c>
      <c r="F13" s="426">
        <v>3078</v>
      </c>
      <c r="G13" s="515">
        <f t="shared" si="0"/>
        <v>0</v>
      </c>
    </row>
    <row r="14" spans="1:7" ht="16.5">
      <c r="A14" s="49"/>
      <c r="B14" s="512" t="s">
        <v>469</v>
      </c>
      <c r="C14" s="426">
        <v>0</v>
      </c>
      <c r="D14" s="426">
        <v>183</v>
      </c>
      <c r="E14" s="426">
        <f t="shared" si="1"/>
        <v>183</v>
      </c>
      <c r="F14" s="426">
        <v>183</v>
      </c>
      <c r="G14" s="515">
        <f t="shared" si="0"/>
        <v>0</v>
      </c>
    </row>
    <row r="15" spans="1:7" ht="16.5">
      <c r="A15" s="49"/>
      <c r="B15" s="512" t="s">
        <v>415</v>
      </c>
      <c r="C15" s="426">
        <v>1492</v>
      </c>
      <c r="D15" s="426"/>
      <c r="E15" s="426">
        <f t="shared" si="1"/>
        <v>1492</v>
      </c>
      <c r="F15" s="426">
        <v>1492</v>
      </c>
      <c r="G15" s="515">
        <f t="shared" si="0"/>
        <v>0</v>
      </c>
    </row>
    <row r="16" spans="1:7" ht="16.5">
      <c r="A16" s="49"/>
      <c r="B16" s="512"/>
      <c r="C16" s="426"/>
      <c r="D16" s="426"/>
      <c r="E16" s="426"/>
      <c r="F16" s="426"/>
      <c r="G16" s="515"/>
    </row>
    <row r="17" spans="1:7" ht="30.75">
      <c r="A17" s="49">
        <v>2</v>
      </c>
      <c r="B17" s="60" t="s">
        <v>471</v>
      </c>
      <c r="C17" s="425">
        <f>SUM(C18:C19)</f>
        <v>1127</v>
      </c>
      <c r="D17" s="425">
        <f>SUM(D18:D19)</f>
        <v>32688</v>
      </c>
      <c r="E17" s="425">
        <f>SUM(E18:E19)</f>
        <v>33815</v>
      </c>
      <c r="F17" s="425">
        <f>SUM(F18:F19)</f>
        <v>33815</v>
      </c>
      <c r="G17" s="511">
        <f t="shared" si="0"/>
        <v>0</v>
      </c>
    </row>
    <row r="18" spans="1:7" ht="16.5">
      <c r="A18" s="49"/>
      <c r="B18" s="470" t="s">
        <v>470</v>
      </c>
      <c r="C18" s="426"/>
      <c r="D18" s="426">
        <v>32688</v>
      </c>
      <c r="E18" s="426">
        <f>SUM(C18:D18)</f>
        <v>32688</v>
      </c>
      <c r="F18" s="426">
        <v>32688</v>
      </c>
      <c r="G18" s="515">
        <f t="shared" si="0"/>
        <v>0</v>
      </c>
    </row>
    <row r="19" spans="1:7" ht="33">
      <c r="A19" s="49"/>
      <c r="B19" s="470" t="s">
        <v>461</v>
      </c>
      <c r="C19" s="426">
        <v>1127</v>
      </c>
      <c r="D19" s="426"/>
      <c r="E19" s="426">
        <f t="shared" si="1"/>
        <v>1127</v>
      </c>
      <c r="F19" s="426">
        <v>1127</v>
      </c>
      <c r="G19" s="515">
        <f t="shared" si="0"/>
        <v>0</v>
      </c>
    </row>
    <row r="20" spans="1:7" ht="16.5">
      <c r="A20" s="49"/>
      <c r="B20" s="512"/>
      <c r="C20" s="426"/>
      <c r="D20" s="426"/>
      <c r="E20" s="426"/>
      <c r="F20" s="426"/>
      <c r="G20" s="515"/>
    </row>
    <row r="21" spans="1:7" ht="19.5" customHeight="1">
      <c r="A21" s="49">
        <v>3</v>
      </c>
      <c r="B21" s="60" t="s">
        <v>340</v>
      </c>
      <c r="C21" s="425">
        <f>SUM(C22)</f>
        <v>2600</v>
      </c>
      <c r="D21" s="425">
        <f>SUM(D22)</f>
        <v>0</v>
      </c>
      <c r="E21" s="425">
        <f aca="true" t="shared" si="2" ref="E21:E27">C21+D21</f>
        <v>2600</v>
      </c>
      <c r="F21" s="425">
        <f>SUM(F22)</f>
        <v>0</v>
      </c>
      <c r="G21" s="511">
        <f t="shared" si="0"/>
        <v>2600</v>
      </c>
    </row>
    <row r="22" spans="1:7" ht="49.5">
      <c r="A22" s="49"/>
      <c r="B22" s="470" t="s">
        <v>369</v>
      </c>
      <c r="C22" s="426">
        <v>2600</v>
      </c>
      <c r="D22" s="426"/>
      <c r="E22" s="426">
        <f t="shared" si="2"/>
        <v>2600</v>
      </c>
      <c r="F22" s="252"/>
      <c r="G22" s="515">
        <f t="shared" si="0"/>
        <v>2600</v>
      </c>
    </row>
    <row r="23" spans="1:7" ht="16.5">
      <c r="A23" s="49"/>
      <c r="B23" s="470"/>
      <c r="C23" s="426"/>
      <c r="D23" s="426"/>
      <c r="E23" s="425">
        <f t="shared" si="2"/>
        <v>0</v>
      </c>
      <c r="F23" s="252"/>
      <c r="G23" s="515">
        <f t="shared" si="0"/>
        <v>0</v>
      </c>
    </row>
    <row r="24" spans="1:7" ht="16.5">
      <c r="A24" s="49">
        <v>4</v>
      </c>
      <c r="B24" s="241" t="s">
        <v>305</v>
      </c>
      <c r="C24" s="428">
        <f>SUM(C25:C26)</f>
        <v>3020</v>
      </c>
      <c r="D24" s="428">
        <f>SUM(D25:D26)</f>
        <v>0</v>
      </c>
      <c r="E24" s="425">
        <f t="shared" si="2"/>
        <v>3020</v>
      </c>
      <c r="F24" s="428">
        <f>SUM(F25:F26)</f>
        <v>0</v>
      </c>
      <c r="G24" s="511">
        <f t="shared" si="0"/>
        <v>3020</v>
      </c>
    </row>
    <row r="25" spans="1:7" ht="16.5">
      <c r="A25" s="49"/>
      <c r="B25" s="470" t="s">
        <v>126</v>
      </c>
      <c r="C25" s="432">
        <v>3000</v>
      </c>
      <c r="D25" s="432"/>
      <c r="E25" s="426">
        <f t="shared" si="2"/>
        <v>3000</v>
      </c>
      <c r="F25" s="252"/>
      <c r="G25" s="515">
        <f t="shared" si="0"/>
        <v>3000</v>
      </c>
    </row>
    <row r="26" spans="1:7" ht="16.5">
      <c r="A26" s="49"/>
      <c r="B26" s="470" t="s">
        <v>222</v>
      </c>
      <c r="C26" s="432">
        <v>20</v>
      </c>
      <c r="D26" s="432"/>
      <c r="E26" s="426">
        <f t="shared" si="2"/>
        <v>20</v>
      </c>
      <c r="F26" s="252"/>
      <c r="G26" s="515">
        <f t="shared" si="0"/>
        <v>20</v>
      </c>
    </row>
    <row r="27" spans="1:7" ht="16.5">
      <c r="A27" s="49"/>
      <c r="B27" s="145"/>
      <c r="C27" s="426"/>
      <c r="D27" s="426"/>
      <c r="E27" s="425">
        <f t="shared" si="2"/>
        <v>0</v>
      </c>
      <c r="F27" s="252"/>
      <c r="G27" s="511">
        <f t="shared" si="0"/>
        <v>0</v>
      </c>
    </row>
    <row r="28" spans="1:7" ht="16.5">
      <c r="A28" s="49"/>
      <c r="B28" s="513" t="s">
        <v>54</v>
      </c>
      <c r="C28" s="425">
        <f>SUM(C4+C21+C24+C17)</f>
        <v>95637</v>
      </c>
      <c r="D28" s="425">
        <f>SUM(D4+D21+D24+D17)</f>
        <v>30611</v>
      </c>
      <c r="E28" s="425">
        <f>SUM(E4+E21+E24+E17)</f>
        <v>126248</v>
      </c>
      <c r="F28" s="425">
        <f>SUM(F4+F21+F24+F17)</f>
        <v>120248</v>
      </c>
      <c r="G28" s="511">
        <f>SUM(G4+G21+G24+G17)</f>
        <v>6000</v>
      </c>
    </row>
    <row r="29" spans="1:7" ht="16.5">
      <c r="A29" s="49"/>
      <c r="B29" s="513"/>
      <c r="C29" s="426"/>
      <c r="D29" s="426"/>
      <c r="E29" s="425"/>
      <c r="F29" s="252"/>
      <c r="G29" s="511">
        <f t="shared" si="0"/>
        <v>0</v>
      </c>
    </row>
    <row r="30" spans="1:7" ht="16.5">
      <c r="A30" s="691" t="s">
        <v>119</v>
      </c>
      <c r="B30" s="692"/>
      <c r="C30" s="426"/>
      <c r="D30" s="426"/>
      <c r="E30" s="425"/>
      <c r="F30" s="252"/>
      <c r="G30" s="511">
        <f>E30-F30</f>
        <v>0</v>
      </c>
    </row>
    <row r="31" spans="1:7" ht="16.5">
      <c r="A31" s="49">
        <v>1</v>
      </c>
      <c r="B31" s="241" t="s">
        <v>165</v>
      </c>
      <c r="C31" s="425">
        <f>C32</f>
        <v>7</v>
      </c>
      <c r="D31" s="425">
        <f>SUM(D32)</f>
        <v>0</v>
      </c>
      <c r="E31" s="425">
        <f>C31+D31</f>
        <v>7</v>
      </c>
      <c r="F31" s="425">
        <f>SUM(F32)</f>
        <v>0</v>
      </c>
      <c r="G31" s="511">
        <f>SUM(G32)</f>
        <v>7</v>
      </c>
    </row>
    <row r="32" spans="1:7" ht="33">
      <c r="A32" s="49"/>
      <c r="B32" s="470" t="s">
        <v>259</v>
      </c>
      <c r="C32" s="426">
        <v>7</v>
      </c>
      <c r="D32" s="426"/>
      <c r="E32" s="425">
        <f>C32+D32</f>
        <v>7</v>
      </c>
      <c r="F32" s="425">
        <v>0</v>
      </c>
      <c r="G32" s="511">
        <f t="shared" si="0"/>
        <v>7</v>
      </c>
    </row>
    <row r="33" spans="1:7" ht="16.5">
      <c r="A33" s="49"/>
      <c r="B33" s="513" t="s">
        <v>54</v>
      </c>
      <c r="C33" s="425">
        <f>C31</f>
        <v>7</v>
      </c>
      <c r="D33" s="425">
        <f>D31</f>
        <v>0</v>
      </c>
      <c r="E33" s="425">
        <f>E31</f>
        <v>7</v>
      </c>
      <c r="F33" s="425">
        <f>F31</f>
        <v>0</v>
      </c>
      <c r="G33" s="511">
        <f>G31</f>
        <v>7</v>
      </c>
    </row>
    <row r="34" spans="1:7" ht="16.5">
      <c r="A34" s="49"/>
      <c r="B34" s="145"/>
      <c r="C34" s="426"/>
      <c r="D34" s="426"/>
      <c r="E34" s="425"/>
      <c r="F34" s="252"/>
      <c r="G34" s="511">
        <f t="shared" si="0"/>
        <v>0</v>
      </c>
    </row>
    <row r="35" spans="1:7" ht="17.25" thickBot="1">
      <c r="A35" s="516"/>
      <c r="B35" s="517" t="s">
        <v>117</v>
      </c>
      <c r="C35" s="434">
        <f>SUM(C28+C33)</f>
        <v>95644</v>
      </c>
      <c r="D35" s="434">
        <f>SUM(D28+D33)</f>
        <v>30611</v>
      </c>
      <c r="E35" s="434">
        <f>C35+D35</f>
        <v>126255</v>
      </c>
      <c r="F35" s="434">
        <f>SUM(F28+F33)</f>
        <v>120248</v>
      </c>
      <c r="G35" s="518">
        <f t="shared" si="0"/>
        <v>6007</v>
      </c>
    </row>
    <row r="37" spans="3:6" ht="16.5">
      <c r="C37" s="46"/>
      <c r="D37" s="466"/>
      <c r="E37" s="466"/>
      <c r="F37" s="46"/>
    </row>
  </sheetData>
  <sheetProtection/>
  <mergeCells count="2">
    <mergeCell ref="A2:B2"/>
    <mergeCell ref="A30:B30"/>
  </mergeCells>
  <printOptions/>
  <pageMargins left="0.29" right="0.24" top="1.1023622047244095" bottom="0.7480314960629921" header="0.31496062992125984" footer="0.31496062992125984"/>
  <pageSetup horizontalDpi="600" verticalDpi="600" orientation="portrait" paperSize="9" r:id="rId1"/>
  <headerFooter>
    <oddHeader>&amp;C&amp;"Book Antiqua,Félkövér"&amp;11Keszthely Város Önkormányzata
működési célú támogatásértékű kiadásai&amp;R&amp;"Book Antiqua,Félkövér"12. sz. melléklet
ezer Ft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F59" sqref="F59"/>
    </sheetView>
  </sheetViews>
  <sheetFormatPr defaultColWidth="9.140625" defaultRowHeight="12.75"/>
  <cols>
    <col min="1" max="1" width="4.57421875" style="128" customWidth="1"/>
    <col min="2" max="2" width="52.00390625" style="129" customWidth="1"/>
    <col min="3" max="3" width="10.421875" style="4" customWidth="1"/>
    <col min="4" max="4" width="10.7109375" style="4" customWidth="1"/>
    <col min="5" max="5" width="10.28125" style="4" customWidth="1"/>
    <col min="6" max="6" width="10.57421875" style="3" customWidth="1"/>
    <col min="7" max="7" width="9.57421875" style="3" customWidth="1"/>
    <col min="8" max="8" width="11.140625" style="3" bestFit="1" customWidth="1"/>
    <col min="9" max="16384" width="9.140625" style="3" customWidth="1"/>
  </cols>
  <sheetData>
    <row r="1" spans="1:9" ht="45.75" thickBot="1">
      <c r="A1" s="172" t="s">
        <v>27</v>
      </c>
      <c r="B1" s="173" t="s">
        <v>124</v>
      </c>
      <c r="C1" s="436" t="s">
        <v>320</v>
      </c>
      <c r="D1" s="436" t="s">
        <v>319</v>
      </c>
      <c r="E1" s="462" t="s">
        <v>320</v>
      </c>
      <c r="F1" s="329" t="s">
        <v>317</v>
      </c>
      <c r="G1" s="330" t="s">
        <v>318</v>
      </c>
      <c r="I1" s="55"/>
    </row>
    <row r="2" spans="1:9" ht="16.5" customHeight="1">
      <c r="A2" s="684" t="s">
        <v>121</v>
      </c>
      <c r="B2" s="681"/>
      <c r="C2" s="286"/>
      <c r="D2" s="437"/>
      <c r="E2" s="437"/>
      <c r="F2" s="170"/>
      <c r="G2" s="283"/>
      <c r="I2" s="55"/>
    </row>
    <row r="3" spans="1:9" ht="16.5">
      <c r="A3" s="112"/>
      <c r="B3" s="123"/>
      <c r="C3" s="285"/>
      <c r="D3" s="435"/>
      <c r="E3" s="435"/>
      <c r="F3" s="48"/>
      <c r="G3" s="280"/>
      <c r="I3" s="55"/>
    </row>
    <row r="4" spans="1:9" ht="19.5" customHeight="1">
      <c r="A4" s="112">
        <v>1</v>
      </c>
      <c r="B4" s="123" t="s">
        <v>337</v>
      </c>
      <c r="C4" s="427">
        <f>SUM(C5:C7)</f>
        <v>17653</v>
      </c>
      <c r="D4" s="427">
        <f>SUM(D5:D7)</f>
        <v>0</v>
      </c>
      <c r="E4" s="438">
        <f>C4+D4</f>
        <v>17653</v>
      </c>
      <c r="F4" s="394">
        <f>SUM(F5:F7)</f>
        <v>17653</v>
      </c>
      <c r="G4" s="430">
        <f>E4-F4</f>
        <v>0</v>
      </c>
      <c r="I4" s="55"/>
    </row>
    <row r="5" spans="1:9" ht="33">
      <c r="A5" s="112"/>
      <c r="B5" s="115" t="s">
        <v>140</v>
      </c>
      <c r="C5" s="431">
        <v>1270</v>
      </c>
      <c r="D5" s="431"/>
      <c r="E5" s="441">
        <f aca="true" t="shared" si="0" ref="E5:E57">C5+D5</f>
        <v>1270</v>
      </c>
      <c r="F5" s="392">
        <v>1270</v>
      </c>
      <c r="G5" s="430">
        <f aca="true" t="shared" si="1" ref="G5:G57">E5-F5</f>
        <v>0</v>
      </c>
      <c r="I5" s="55"/>
    </row>
    <row r="6" spans="1:9" ht="33">
      <c r="A6" s="112"/>
      <c r="B6" s="115" t="s">
        <v>141</v>
      </c>
      <c r="C6" s="431">
        <v>2500</v>
      </c>
      <c r="D6" s="439"/>
      <c r="E6" s="441">
        <f t="shared" si="0"/>
        <v>2500</v>
      </c>
      <c r="F6" s="458">
        <v>2500</v>
      </c>
      <c r="G6" s="430">
        <f t="shared" si="1"/>
        <v>0</v>
      </c>
      <c r="I6" s="55"/>
    </row>
    <row r="7" spans="1:9" ht="16.5">
      <c r="A7" s="112"/>
      <c r="B7" s="115" t="s">
        <v>142</v>
      </c>
      <c r="C7" s="431">
        <v>13883</v>
      </c>
      <c r="D7" s="432"/>
      <c r="E7" s="441">
        <f t="shared" si="0"/>
        <v>13883</v>
      </c>
      <c r="F7" s="393">
        <v>13883</v>
      </c>
      <c r="G7" s="430">
        <f t="shared" si="1"/>
        <v>0</v>
      </c>
      <c r="I7" s="55"/>
    </row>
    <row r="8" spans="1:9" ht="16.5">
      <c r="A8" s="112"/>
      <c r="B8" s="115"/>
      <c r="C8" s="431"/>
      <c r="D8" s="432"/>
      <c r="E8" s="438">
        <f t="shared" si="0"/>
        <v>0</v>
      </c>
      <c r="F8" s="252"/>
      <c r="G8" s="430">
        <f t="shared" si="1"/>
        <v>0</v>
      </c>
      <c r="I8" s="55"/>
    </row>
    <row r="9" spans="1:9" ht="16.5" customHeight="1">
      <c r="A9" s="112">
        <v>2</v>
      </c>
      <c r="B9" s="117" t="s">
        <v>338</v>
      </c>
      <c r="C9" s="394">
        <f>SUM(C10:C10)</f>
        <v>211655</v>
      </c>
      <c r="D9" s="394">
        <f>SUM(D10:D10)</f>
        <v>0</v>
      </c>
      <c r="E9" s="438">
        <f t="shared" si="0"/>
        <v>211655</v>
      </c>
      <c r="F9" s="415">
        <f>SUM(F10:F10)</f>
        <v>211655</v>
      </c>
      <c r="G9" s="430">
        <f t="shared" si="1"/>
        <v>0</v>
      </c>
      <c r="I9" s="55"/>
    </row>
    <row r="10" spans="1:9" ht="16.5">
      <c r="A10" s="112"/>
      <c r="B10" s="134" t="s">
        <v>223</v>
      </c>
      <c r="C10" s="392">
        <v>211655</v>
      </c>
      <c r="D10" s="393"/>
      <c r="E10" s="441">
        <f t="shared" si="0"/>
        <v>211655</v>
      </c>
      <c r="F10" s="393">
        <v>211655</v>
      </c>
      <c r="G10" s="430">
        <f t="shared" si="1"/>
        <v>0</v>
      </c>
      <c r="I10" s="55"/>
    </row>
    <row r="11" spans="1:9" ht="16.5">
      <c r="A11" s="112"/>
      <c r="B11" s="115"/>
      <c r="C11" s="431"/>
      <c r="D11" s="432"/>
      <c r="E11" s="438">
        <f t="shared" si="0"/>
        <v>0</v>
      </c>
      <c r="F11" s="252"/>
      <c r="G11" s="430">
        <f t="shared" si="1"/>
        <v>0</v>
      </c>
      <c r="I11" s="55"/>
    </row>
    <row r="12" spans="1:9" ht="16.5">
      <c r="A12" s="112">
        <v>3</v>
      </c>
      <c r="B12" s="123" t="s">
        <v>336</v>
      </c>
      <c r="C12" s="427">
        <f>SUM(C13:C13)</f>
        <v>30000</v>
      </c>
      <c r="D12" s="427">
        <f>SUM(D13:D13)</f>
        <v>0</v>
      </c>
      <c r="E12" s="438">
        <f t="shared" si="0"/>
        <v>30000</v>
      </c>
      <c r="F12" s="428">
        <f>SUM(F13:F13)</f>
        <v>0</v>
      </c>
      <c r="G12" s="430">
        <f t="shared" si="1"/>
        <v>30000</v>
      </c>
      <c r="I12" s="55"/>
    </row>
    <row r="13" spans="1:9" ht="16.5">
      <c r="A13" s="112"/>
      <c r="B13" s="115" t="s">
        <v>129</v>
      </c>
      <c r="C13" s="431">
        <v>30000</v>
      </c>
      <c r="D13" s="432"/>
      <c r="E13" s="441">
        <f t="shared" si="0"/>
        <v>30000</v>
      </c>
      <c r="F13" s="252"/>
      <c r="G13" s="459">
        <f t="shared" si="1"/>
        <v>30000</v>
      </c>
      <c r="I13" s="55"/>
    </row>
    <row r="14" spans="1:9" ht="16.5">
      <c r="A14" s="112"/>
      <c r="B14" s="140"/>
      <c r="C14" s="431"/>
      <c r="D14" s="432"/>
      <c r="E14" s="438">
        <f t="shared" si="0"/>
        <v>0</v>
      </c>
      <c r="F14" s="252"/>
      <c r="G14" s="430">
        <f t="shared" si="1"/>
        <v>0</v>
      </c>
      <c r="I14" s="55"/>
    </row>
    <row r="15" spans="1:9" ht="16.5">
      <c r="A15" s="112">
        <v>4</v>
      </c>
      <c r="B15" s="123" t="s">
        <v>335</v>
      </c>
      <c r="C15" s="427">
        <f>SUM(C16:C16)</f>
        <v>300</v>
      </c>
      <c r="D15" s="427">
        <f>SUM(D16:D16)</f>
        <v>0</v>
      </c>
      <c r="E15" s="438">
        <f t="shared" si="0"/>
        <v>300</v>
      </c>
      <c r="F15" s="428">
        <f>SUM(F16:F16)</f>
        <v>0</v>
      </c>
      <c r="G15" s="430">
        <f t="shared" si="1"/>
        <v>300</v>
      </c>
      <c r="I15" s="55"/>
    </row>
    <row r="16" spans="1:9" ht="16.5">
      <c r="A16" s="112"/>
      <c r="B16" s="115" t="s">
        <v>125</v>
      </c>
      <c r="C16" s="431">
        <v>300</v>
      </c>
      <c r="D16" s="432"/>
      <c r="E16" s="441">
        <f t="shared" si="0"/>
        <v>300</v>
      </c>
      <c r="F16" s="252"/>
      <c r="G16" s="459">
        <f t="shared" si="1"/>
        <v>300</v>
      </c>
      <c r="I16" s="55"/>
    </row>
    <row r="17" spans="1:9" ht="16.5">
      <c r="A17" s="112"/>
      <c r="B17" s="126"/>
      <c r="C17" s="431"/>
      <c r="D17" s="432"/>
      <c r="E17" s="438">
        <f t="shared" si="0"/>
        <v>0</v>
      </c>
      <c r="F17" s="252"/>
      <c r="G17" s="430">
        <f t="shared" si="1"/>
        <v>0</v>
      </c>
      <c r="I17" s="55"/>
    </row>
    <row r="18" spans="1:9" ht="19.5" customHeight="1">
      <c r="A18" s="112">
        <v>5</v>
      </c>
      <c r="B18" s="114" t="s">
        <v>447</v>
      </c>
      <c r="C18" s="427">
        <f>SUM(C19:C43)</f>
        <v>26050</v>
      </c>
      <c r="D18" s="427">
        <f>SUM(D19:D43)</f>
        <v>1590</v>
      </c>
      <c r="E18" s="427">
        <f>SUM(E19:E43)</f>
        <v>27590</v>
      </c>
      <c r="F18" s="427">
        <f>SUM(F19:F43)</f>
        <v>0</v>
      </c>
      <c r="G18" s="430">
        <f t="shared" si="1"/>
        <v>27590</v>
      </c>
      <c r="I18" s="55"/>
    </row>
    <row r="19" spans="1:9" ht="16.5">
      <c r="A19" s="112"/>
      <c r="B19" s="115" t="s">
        <v>477</v>
      </c>
      <c r="C19" s="431">
        <v>7697</v>
      </c>
      <c r="D19" s="432">
        <v>100</v>
      </c>
      <c r="E19" s="441">
        <f t="shared" si="0"/>
        <v>7797</v>
      </c>
      <c r="F19" s="432"/>
      <c r="G19" s="459">
        <f t="shared" si="1"/>
        <v>7797</v>
      </c>
      <c r="I19" s="55"/>
    </row>
    <row r="20" spans="1:9" ht="19.5" customHeight="1">
      <c r="A20" s="112"/>
      <c r="B20" s="115" t="s">
        <v>453</v>
      </c>
      <c r="C20" s="431">
        <v>314</v>
      </c>
      <c r="D20" s="432"/>
      <c r="E20" s="441">
        <f t="shared" si="0"/>
        <v>314</v>
      </c>
      <c r="F20" s="432"/>
      <c r="G20" s="459">
        <f t="shared" si="1"/>
        <v>314</v>
      </c>
      <c r="I20" s="55"/>
    </row>
    <row r="21" spans="1:9" ht="33">
      <c r="A21" s="118"/>
      <c r="B21" s="119" t="s">
        <v>475</v>
      </c>
      <c r="C21" s="441">
        <v>14519</v>
      </c>
      <c r="D21" s="432">
        <v>450</v>
      </c>
      <c r="E21" s="441">
        <f t="shared" si="0"/>
        <v>14969</v>
      </c>
      <c r="F21" s="432"/>
      <c r="G21" s="459">
        <f t="shared" si="1"/>
        <v>14969</v>
      </c>
      <c r="I21" s="55"/>
    </row>
    <row r="22" spans="1:9" ht="16.5">
      <c r="A22" s="118"/>
      <c r="B22" s="119" t="s">
        <v>127</v>
      </c>
      <c r="C22" s="441">
        <v>900</v>
      </c>
      <c r="D22" s="432"/>
      <c r="E22" s="441">
        <f t="shared" si="0"/>
        <v>900</v>
      </c>
      <c r="F22" s="432"/>
      <c r="G22" s="459">
        <f t="shared" si="1"/>
        <v>900</v>
      </c>
      <c r="I22" s="55"/>
    </row>
    <row r="23" spans="1:9" ht="16.5">
      <c r="A23" s="118"/>
      <c r="B23" s="119" t="s">
        <v>255</v>
      </c>
      <c r="C23" s="442">
        <v>300</v>
      </c>
      <c r="D23" s="432"/>
      <c r="E23" s="441">
        <f t="shared" si="0"/>
        <v>300</v>
      </c>
      <c r="F23" s="432"/>
      <c r="G23" s="459">
        <f t="shared" si="1"/>
        <v>300</v>
      </c>
      <c r="H23" s="579"/>
      <c r="I23" s="55"/>
    </row>
    <row r="24" spans="1:9" ht="33">
      <c r="A24" s="118"/>
      <c r="B24" s="460" t="s">
        <v>474</v>
      </c>
      <c r="C24" s="432">
        <v>650</v>
      </c>
      <c r="D24" s="432">
        <v>150</v>
      </c>
      <c r="E24" s="461">
        <f t="shared" si="0"/>
        <v>800</v>
      </c>
      <c r="F24" s="432"/>
      <c r="G24" s="459">
        <f t="shared" si="1"/>
        <v>800</v>
      </c>
      <c r="I24" s="55"/>
    </row>
    <row r="25" spans="1:9" ht="33">
      <c r="A25" s="118"/>
      <c r="B25" s="460" t="s">
        <v>454</v>
      </c>
      <c r="C25" s="432">
        <v>50</v>
      </c>
      <c r="D25" s="432"/>
      <c r="E25" s="461"/>
      <c r="F25" s="432"/>
      <c r="G25" s="459"/>
      <c r="I25" s="55"/>
    </row>
    <row r="26" spans="1:9" ht="16.5">
      <c r="A26" s="118"/>
      <c r="B26" s="460" t="s">
        <v>473</v>
      </c>
      <c r="C26" s="432">
        <v>120</v>
      </c>
      <c r="D26" s="432">
        <v>100</v>
      </c>
      <c r="E26" s="461">
        <f t="shared" si="0"/>
        <v>220</v>
      </c>
      <c r="F26" s="432"/>
      <c r="G26" s="459">
        <f t="shared" si="1"/>
        <v>220</v>
      </c>
      <c r="I26" s="55"/>
    </row>
    <row r="27" spans="1:9" ht="33">
      <c r="A27" s="118"/>
      <c r="B27" s="460" t="s">
        <v>326</v>
      </c>
      <c r="C27" s="432">
        <v>50</v>
      </c>
      <c r="D27" s="432"/>
      <c r="E27" s="461">
        <f t="shared" si="0"/>
        <v>50</v>
      </c>
      <c r="F27" s="432"/>
      <c r="G27" s="459">
        <f t="shared" si="1"/>
        <v>50</v>
      </c>
      <c r="I27" s="55"/>
    </row>
    <row r="28" spans="1:9" ht="21" customHeight="1">
      <c r="A28" s="118"/>
      <c r="B28" s="460" t="s">
        <v>327</v>
      </c>
      <c r="C28" s="432">
        <v>200</v>
      </c>
      <c r="D28" s="432"/>
      <c r="E28" s="461">
        <f t="shared" si="0"/>
        <v>200</v>
      </c>
      <c r="F28" s="432"/>
      <c r="G28" s="459">
        <f t="shared" si="1"/>
        <v>200</v>
      </c>
      <c r="I28" s="55"/>
    </row>
    <row r="29" spans="1:9" ht="21" customHeight="1">
      <c r="A29" s="118"/>
      <c r="B29" s="460" t="s">
        <v>451</v>
      </c>
      <c r="C29" s="432">
        <v>100</v>
      </c>
      <c r="D29" s="432"/>
      <c r="E29" s="461">
        <f t="shared" si="0"/>
        <v>100</v>
      </c>
      <c r="F29" s="432"/>
      <c r="G29" s="459">
        <f t="shared" si="1"/>
        <v>100</v>
      </c>
      <c r="I29" s="55"/>
    </row>
    <row r="30" spans="1:9" ht="33">
      <c r="A30" s="118"/>
      <c r="B30" s="460" t="s">
        <v>450</v>
      </c>
      <c r="C30" s="432">
        <v>100</v>
      </c>
      <c r="D30" s="432"/>
      <c r="E30" s="461">
        <f t="shared" si="0"/>
        <v>100</v>
      </c>
      <c r="F30" s="432"/>
      <c r="G30" s="459">
        <f t="shared" si="1"/>
        <v>100</v>
      </c>
      <c r="I30" s="55"/>
    </row>
    <row r="31" spans="1:9" ht="16.5">
      <c r="A31" s="118"/>
      <c r="B31" s="460" t="s">
        <v>499</v>
      </c>
      <c r="C31" s="432">
        <v>100</v>
      </c>
      <c r="D31" s="432">
        <v>150</v>
      </c>
      <c r="E31" s="461">
        <f t="shared" si="0"/>
        <v>250</v>
      </c>
      <c r="F31" s="432"/>
      <c r="G31" s="459">
        <f t="shared" si="1"/>
        <v>250</v>
      </c>
      <c r="I31" s="55"/>
    </row>
    <row r="32" spans="1:9" ht="16.5">
      <c r="A32" s="118"/>
      <c r="B32" s="460" t="s">
        <v>449</v>
      </c>
      <c r="C32" s="432">
        <v>100</v>
      </c>
      <c r="D32" s="432"/>
      <c r="E32" s="461">
        <f t="shared" si="0"/>
        <v>100</v>
      </c>
      <c r="F32" s="432"/>
      <c r="G32" s="459">
        <f t="shared" si="1"/>
        <v>100</v>
      </c>
      <c r="I32" s="55"/>
    </row>
    <row r="33" spans="1:9" ht="16.5">
      <c r="A33" s="118"/>
      <c r="B33" s="460" t="s">
        <v>448</v>
      </c>
      <c r="C33" s="432">
        <v>50</v>
      </c>
      <c r="D33" s="432"/>
      <c r="E33" s="461">
        <f t="shared" si="0"/>
        <v>50</v>
      </c>
      <c r="F33" s="432"/>
      <c r="G33" s="459">
        <f t="shared" si="1"/>
        <v>50</v>
      </c>
      <c r="I33" s="55"/>
    </row>
    <row r="34" spans="1:9" ht="34.5" customHeight="1">
      <c r="A34" s="118"/>
      <c r="B34" s="460" t="s">
        <v>452</v>
      </c>
      <c r="C34" s="432">
        <v>550</v>
      </c>
      <c r="D34" s="432"/>
      <c r="E34" s="461">
        <f t="shared" si="0"/>
        <v>550</v>
      </c>
      <c r="F34" s="432"/>
      <c r="G34" s="459">
        <f t="shared" si="1"/>
        <v>550</v>
      </c>
      <c r="I34" s="55"/>
    </row>
    <row r="35" spans="1:9" ht="33">
      <c r="A35" s="118"/>
      <c r="B35" s="460" t="s">
        <v>328</v>
      </c>
      <c r="C35" s="432">
        <v>50</v>
      </c>
      <c r="D35" s="432"/>
      <c r="E35" s="461">
        <f t="shared" si="0"/>
        <v>50</v>
      </c>
      <c r="F35" s="432"/>
      <c r="G35" s="459">
        <f t="shared" si="1"/>
        <v>50</v>
      </c>
      <c r="I35" s="55"/>
    </row>
    <row r="36" spans="1:9" ht="33">
      <c r="A36" s="118"/>
      <c r="B36" s="460" t="s">
        <v>329</v>
      </c>
      <c r="C36" s="432">
        <v>100</v>
      </c>
      <c r="D36" s="432"/>
      <c r="E36" s="461">
        <f t="shared" si="0"/>
        <v>100</v>
      </c>
      <c r="F36" s="432"/>
      <c r="G36" s="459">
        <f t="shared" si="1"/>
        <v>100</v>
      </c>
      <c r="I36" s="55"/>
    </row>
    <row r="37" spans="1:9" ht="16.5">
      <c r="A37" s="534"/>
      <c r="B37" s="535" t="s">
        <v>478</v>
      </c>
      <c r="C37" s="522">
        <v>100</v>
      </c>
      <c r="D37" s="522"/>
      <c r="E37" s="519">
        <f t="shared" si="0"/>
        <v>100</v>
      </c>
      <c r="F37" s="522"/>
      <c r="G37" s="459">
        <f t="shared" si="1"/>
        <v>100</v>
      </c>
      <c r="I37" s="55"/>
    </row>
    <row r="38" spans="1:9" ht="33.75" thickBot="1">
      <c r="A38" s="516"/>
      <c r="B38" s="572" t="s">
        <v>476</v>
      </c>
      <c r="C38" s="537">
        <v>0</v>
      </c>
      <c r="D38" s="537">
        <v>180</v>
      </c>
      <c r="E38" s="537">
        <f t="shared" si="0"/>
        <v>180</v>
      </c>
      <c r="F38" s="537"/>
      <c r="G38" s="578">
        <f t="shared" si="1"/>
        <v>180</v>
      </c>
      <c r="I38" s="55"/>
    </row>
    <row r="39" spans="1:9" ht="16.5">
      <c r="A39" s="183"/>
      <c r="B39" s="573" t="s">
        <v>479</v>
      </c>
      <c r="C39" s="574">
        <v>0</v>
      </c>
      <c r="D39" s="574">
        <v>50</v>
      </c>
      <c r="E39" s="575">
        <f t="shared" si="0"/>
        <v>50</v>
      </c>
      <c r="F39" s="574"/>
      <c r="G39" s="523">
        <f t="shared" si="1"/>
        <v>50</v>
      </c>
      <c r="I39" s="55"/>
    </row>
    <row r="40" spans="1:9" ht="16.5">
      <c r="A40" s="49"/>
      <c r="B40" s="470" t="s">
        <v>480</v>
      </c>
      <c r="C40" s="522">
        <v>0</v>
      </c>
      <c r="D40" s="522">
        <v>150</v>
      </c>
      <c r="E40" s="432">
        <f t="shared" si="0"/>
        <v>150</v>
      </c>
      <c r="F40" s="522"/>
      <c r="G40" s="432">
        <f t="shared" si="1"/>
        <v>150</v>
      </c>
      <c r="I40" s="55"/>
    </row>
    <row r="41" spans="1:9" ht="16.5">
      <c r="A41" s="49"/>
      <c r="B41" s="470" t="s">
        <v>481</v>
      </c>
      <c r="C41" s="522">
        <v>0</v>
      </c>
      <c r="D41" s="522">
        <v>30</v>
      </c>
      <c r="E41" s="432">
        <f t="shared" si="0"/>
        <v>30</v>
      </c>
      <c r="F41" s="522"/>
      <c r="G41" s="432">
        <f t="shared" si="1"/>
        <v>30</v>
      </c>
      <c r="I41" s="55"/>
    </row>
    <row r="42" spans="1:9" ht="16.5">
      <c r="A42" s="49"/>
      <c r="B42" s="470" t="s">
        <v>482</v>
      </c>
      <c r="C42" s="522">
        <v>0</v>
      </c>
      <c r="D42" s="522">
        <v>130</v>
      </c>
      <c r="E42" s="432">
        <f t="shared" si="0"/>
        <v>130</v>
      </c>
      <c r="F42" s="522"/>
      <c r="G42" s="432">
        <f t="shared" si="1"/>
        <v>130</v>
      </c>
      <c r="I42" s="55"/>
    </row>
    <row r="43" spans="1:9" ht="16.5">
      <c r="A43" s="569"/>
      <c r="B43" s="570" t="s">
        <v>472</v>
      </c>
      <c r="C43" s="432">
        <v>0</v>
      </c>
      <c r="D43" s="432">
        <v>100</v>
      </c>
      <c r="E43" s="571">
        <f t="shared" si="0"/>
        <v>100</v>
      </c>
      <c r="F43" s="432"/>
      <c r="G43" s="432">
        <f t="shared" si="1"/>
        <v>100</v>
      </c>
      <c r="I43" s="55"/>
    </row>
    <row r="44" spans="1:9" ht="16.5">
      <c r="A44" s="520"/>
      <c r="B44" s="536"/>
      <c r="C44" s="523"/>
      <c r="D44" s="523"/>
      <c r="E44" s="523"/>
      <c r="F44" s="523"/>
      <c r="G44" s="432"/>
      <c r="I44" s="55"/>
    </row>
    <row r="45" spans="1:9" ht="16.5" customHeight="1">
      <c r="A45" s="520">
        <v>6</v>
      </c>
      <c r="B45" s="60" t="s">
        <v>339</v>
      </c>
      <c r="C45" s="428">
        <f>SUM(C46:C50)</f>
        <v>12340</v>
      </c>
      <c r="D45" s="428">
        <f>SUM(D46:D50)</f>
        <v>250</v>
      </c>
      <c r="E45" s="428">
        <f t="shared" si="0"/>
        <v>12590</v>
      </c>
      <c r="F45" s="428">
        <f>SUM(F46:F50)</f>
        <v>0</v>
      </c>
      <c r="G45" s="521">
        <f t="shared" si="1"/>
        <v>12590</v>
      </c>
      <c r="I45" s="55"/>
    </row>
    <row r="46" spans="1:9" ht="16.5">
      <c r="A46" s="112"/>
      <c r="B46" s="119" t="s">
        <v>128</v>
      </c>
      <c r="C46" s="441">
        <v>10820</v>
      </c>
      <c r="D46" s="523">
        <v>250</v>
      </c>
      <c r="E46" s="441">
        <f t="shared" si="0"/>
        <v>11070</v>
      </c>
      <c r="F46" s="523"/>
      <c r="G46" s="459">
        <f t="shared" si="1"/>
        <v>11070</v>
      </c>
      <c r="I46" s="55"/>
    </row>
    <row r="47" spans="1:9" ht="33">
      <c r="A47" s="112"/>
      <c r="B47" s="460" t="s">
        <v>456</v>
      </c>
      <c r="C47" s="441">
        <v>200</v>
      </c>
      <c r="D47" s="523"/>
      <c r="E47" s="441">
        <f t="shared" si="0"/>
        <v>200</v>
      </c>
      <c r="F47" s="523"/>
      <c r="G47" s="459">
        <f t="shared" si="1"/>
        <v>200</v>
      </c>
      <c r="I47" s="55"/>
    </row>
    <row r="48" spans="1:9" ht="16.5">
      <c r="A48" s="112"/>
      <c r="B48" s="460" t="s">
        <v>455</v>
      </c>
      <c r="C48" s="441">
        <v>100</v>
      </c>
      <c r="D48" s="523"/>
      <c r="E48" s="441">
        <f t="shared" si="0"/>
        <v>100</v>
      </c>
      <c r="F48" s="523"/>
      <c r="G48" s="459">
        <f t="shared" si="1"/>
        <v>100</v>
      </c>
      <c r="I48" s="55"/>
    </row>
    <row r="49" spans="1:9" ht="16.5">
      <c r="A49" s="112"/>
      <c r="B49" s="141" t="s">
        <v>330</v>
      </c>
      <c r="C49" s="431">
        <v>120</v>
      </c>
      <c r="D49" s="432"/>
      <c r="E49" s="441">
        <f t="shared" si="0"/>
        <v>120</v>
      </c>
      <c r="F49" s="432"/>
      <c r="G49" s="459">
        <f t="shared" si="1"/>
        <v>120</v>
      </c>
      <c r="I49" s="55"/>
    </row>
    <row r="50" spans="1:9" ht="16.5" customHeight="1">
      <c r="A50" s="112"/>
      <c r="B50" s="141" t="s">
        <v>457</v>
      </c>
      <c r="C50" s="431">
        <v>1100</v>
      </c>
      <c r="D50" s="432"/>
      <c r="E50" s="441">
        <f t="shared" si="0"/>
        <v>1100</v>
      </c>
      <c r="F50" s="432"/>
      <c r="G50" s="459">
        <f t="shared" si="1"/>
        <v>1100</v>
      </c>
      <c r="I50" s="55"/>
    </row>
    <row r="51" spans="1:9" ht="16.5">
      <c r="A51" s="112"/>
      <c r="B51" s="143"/>
      <c r="C51" s="431"/>
      <c r="D51" s="432"/>
      <c r="E51" s="438">
        <f t="shared" si="0"/>
        <v>0</v>
      </c>
      <c r="F51" s="252"/>
      <c r="G51" s="430">
        <f t="shared" si="1"/>
        <v>0</v>
      </c>
      <c r="I51" s="55"/>
    </row>
    <row r="52" spans="1:9" ht="16.5">
      <c r="A52" s="112"/>
      <c r="B52" s="125" t="s">
        <v>54</v>
      </c>
      <c r="C52" s="424">
        <f>SUM(C45+C18+C15+C12+C4+C9)</f>
        <v>297998</v>
      </c>
      <c r="D52" s="424">
        <f>SUM(D45+D18+D15+D12+D4+D9)</f>
        <v>1840</v>
      </c>
      <c r="E52" s="438">
        <f t="shared" si="0"/>
        <v>299838</v>
      </c>
      <c r="F52" s="425">
        <f>SUM(F45+F18+F15+F12+F4+F9)</f>
        <v>229308</v>
      </c>
      <c r="G52" s="430">
        <f t="shared" si="1"/>
        <v>70530</v>
      </c>
      <c r="I52" s="55"/>
    </row>
    <row r="53" spans="1:9" ht="16.5">
      <c r="A53" s="112"/>
      <c r="B53" s="125"/>
      <c r="C53" s="431"/>
      <c r="D53" s="432"/>
      <c r="E53" s="438"/>
      <c r="F53" s="252"/>
      <c r="G53" s="430">
        <f t="shared" si="1"/>
        <v>0</v>
      </c>
      <c r="I53" s="55"/>
    </row>
    <row r="54" spans="1:9" ht="16.5">
      <c r="A54" s="693" t="s">
        <v>119</v>
      </c>
      <c r="B54" s="694"/>
      <c r="C54" s="431"/>
      <c r="D54" s="432"/>
      <c r="E54" s="438"/>
      <c r="F54" s="252"/>
      <c r="G54" s="430">
        <f t="shared" si="1"/>
        <v>0</v>
      </c>
      <c r="I54" s="55"/>
    </row>
    <row r="55" spans="1:7" ht="16.5">
      <c r="A55" s="112"/>
      <c r="B55" s="125" t="s">
        <v>54</v>
      </c>
      <c r="C55" s="424">
        <v>0</v>
      </c>
      <c r="D55" s="425"/>
      <c r="E55" s="438"/>
      <c r="F55" s="252"/>
      <c r="G55" s="430">
        <f t="shared" si="1"/>
        <v>0</v>
      </c>
    </row>
    <row r="56" spans="1:7" ht="16.5">
      <c r="A56" s="112"/>
      <c r="B56" s="126"/>
      <c r="C56" s="431"/>
      <c r="D56" s="432"/>
      <c r="E56" s="438"/>
      <c r="F56" s="252"/>
      <c r="G56" s="430">
        <f t="shared" si="1"/>
        <v>0</v>
      </c>
    </row>
    <row r="57" spans="1:7" ht="17.25" thickBot="1">
      <c r="A57" s="120"/>
      <c r="B57" s="127" t="s">
        <v>117</v>
      </c>
      <c r="C57" s="433">
        <f>SUM(C55+C52)</f>
        <v>297998</v>
      </c>
      <c r="D57" s="433">
        <f>SUM(D55+D52)</f>
        <v>1840</v>
      </c>
      <c r="E57" s="453">
        <f t="shared" si="0"/>
        <v>299838</v>
      </c>
      <c r="F57" s="434">
        <f>SUM(F55+F52)</f>
        <v>229308</v>
      </c>
      <c r="G57" s="445">
        <f t="shared" si="1"/>
        <v>70530</v>
      </c>
    </row>
    <row r="59" ht="16.5">
      <c r="B59" s="3"/>
    </row>
  </sheetData>
  <sheetProtection/>
  <mergeCells count="2">
    <mergeCell ref="A2:B2"/>
    <mergeCell ref="A54:B54"/>
  </mergeCells>
  <printOptions/>
  <pageMargins left="0.31496062992125984" right="0.2755905511811024" top="0.7874015748031497" bottom="0.15748031496062992" header="0.31496062992125984" footer="0.1968503937007874"/>
  <pageSetup horizontalDpi="600" verticalDpi="600" orientation="portrait" paperSize="9" scale="90" r:id="rId1"/>
  <headerFooter>
    <oddHeader>&amp;C&amp;"Book Antiqua,Félkövér"&amp;11Keszthely Város Önkormányzata
működési célú pénzeszköz átadásai&amp;R&amp;"Book Antiqua,Félkövér"13. sz. melléklet
ezer Ft</oddHeader>
    <oddFooter>&amp;C&amp;P</oddFooter>
  </headerFooter>
  <rowBreaks count="1" manualBreakCount="1">
    <brk id="3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5.7109375" style="128" customWidth="1"/>
    <col min="2" max="2" width="39.8515625" style="3" customWidth="1"/>
    <col min="3" max="3" width="10.7109375" style="3" customWidth="1"/>
    <col min="4" max="4" width="9.7109375" style="3" customWidth="1"/>
    <col min="5" max="5" width="10.421875" style="3" customWidth="1"/>
    <col min="6" max="6" width="8.57421875" style="3" customWidth="1"/>
    <col min="7" max="7" width="9.28125" style="3" customWidth="1"/>
    <col min="8" max="16384" width="9.140625" style="3" customWidth="1"/>
  </cols>
  <sheetData>
    <row r="1" spans="1:9" ht="45.75" thickBot="1">
      <c r="A1" s="110" t="s">
        <v>27</v>
      </c>
      <c r="B1" s="281" t="s">
        <v>124</v>
      </c>
      <c r="C1" s="329" t="s">
        <v>320</v>
      </c>
      <c r="D1" s="329" t="s">
        <v>319</v>
      </c>
      <c r="E1" s="329" t="s">
        <v>320</v>
      </c>
      <c r="F1" s="287" t="s">
        <v>317</v>
      </c>
      <c r="G1" s="330" t="s">
        <v>318</v>
      </c>
      <c r="I1" s="55"/>
    </row>
    <row r="2" spans="1:9" ht="16.5" customHeight="1">
      <c r="A2" s="695" t="s">
        <v>121</v>
      </c>
      <c r="B2" s="696"/>
      <c r="C2" s="454"/>
      <c r="D2" s="454"/>
      <c r="E2" s="454"/>
      <c r="F2" s="452"/>
      <c r="G2" s="443"/>
      <c r="I2" s="55"/>
    </row>
    <row r="3" spans="1:9" ht="12.75" customHeight="1">
      <c r="A3" s="112"/>
      <c r="B3" s="446"/>
      <c r="C3" s="252"/>
      <c r="D3" s="252"/>
      <c r="E3" s="252"/>
      <c r="F3" s="288"/>
      <c r="G3" s="444"/>
      <c r="I3" s="55"/>
    </row>
    <row r="4" spans="1:9" ht="33.75" customHeight="1">
      <c r="A4" s="112">
        <v>1</v>
      </c>
      <c r="B4" s="447" t="s">
        <v>307</v>
      </c>
      <c r="C4" s="428">
        <f>SUM(C5:C7)</f>
        <v>19600</v>
      </c>
      <c r="D4" s="428">
        <f>SUM(D5:D7)</f>
        <v>0</v>
      </c>
      <c r="E4" s="428">
        <f>C4+D4</f>
        <v>19600</v>
      </c>
      <c r="F4" s="429">
        <f>SUM(F6:F7)</f>
        <v>0</v>
      </c>
      <c r="G4" s="430">
        <f>E4-F4</f>
        <v>19600</v>
      </c>
      <c r="I4" s="55"/>
    </row>
    <row r="5" spans="1:9" ht="33">
      <c r="A5" s="112"/>
      <c r="B5" s="448" t="s">
        <v>460</v>
      </c>
      <c r="C5" s="432">
        <v>100</v>
      </c>
      <c r="D5" s="432"/>
      <c r="E5" s="432">
        <f>C5+D5</f>
        <v>100</v>
      </c>
      <c r="F5" s="525">
        <v>0</v>
      </c>
      <c r="G5" s="459">
        <f>E5-F5</f>
        <v>100</v>
      </c>
      <c r="I5" s="55"/>
    </row>
    <row r="6" spans="1:9" ht="16.5">
      <c r="A6" s="112"/>
      <c r="B6" s="448" t="s">
        <v>130</v>
      </c>
      <c r="C6" s="432">
        <v>9500</v>
      </c>
      <c r="D6" s="432"/>
      <c r="E6" s="432">
        <f aca="true" t="shared" si="0" ref="E6:E31">C6+D6</f>
        <v>9500</v>
      </c>
      <c r="F6" s="288"/>
      <c r="G6" s="459">
        <f>E6-F6</f>
        <v>9500</v>
      </c>
      <c r="I6" s="55"/>
    </row>
    <row r="7" spans="1:9" ht="33">
      <c r="A7" s="112"/>
      <c r="B7" s="448" t="s">
        <v>256</v>
      </c>
      <c r="C7" s="432">
        <v>10000</v>
      </c>
      <c r="D7" s="432"/>
      <c r="E7" s="432">
        <f t="shared" si="0"/>
        <v>10000</v>
      </c>
      <c r="F7" s="288"/>
      <c r="G7" s="459">
        <f>E7-F7</f>
        <v>10000</v>
      </c>
      <c r="I7" s="55"/>
    </row>
    <row r="8" spans="1:9" ht="16.5">
      <c r="A8" s="112"/>
      <c r="B8" s="448"/>
      <c r="C8" s="432"/>
      <c r="D8" s="432"/>
      <c r="E8" s="432">
        <f t="shared" si="0"/>
        <v>0</v>
      </c>
      <c r="F8" s="288"/>
      <c r="G8" s="396">
        <f>C8-F8</f>
        <v>0</v>
      </c>
      <c r="I8" s="55"/>
    </row>
    <row r="9" spans="1:9" ht="45.75">
      <c r="A9" s="112">
        <v>2</v>
      </c>
      <c r="B9" s="447" t="s">
        <v>325</v>
      </c>
      <c r="C9" s="428">
        <f>SUM(C10:C13)</f>
        <v>16026</v>
      </c>
      <c r="D9" s="428">
        <f>SUM(D10:D13)</f>
        <v>0</v>
      </c>
      <c r="E9" s="428">
        <f>SUM(E10:E13)</f>
        <v>16026</v>
      </c>
      <c r="F9" s="428">
        <f>SUM(F10:F13)</f>
        <v>26</v>
      </c>
      <c r="G9" s="440">
        <f>E9-F9</f>
        <v>16000</v>
      </c>
      <c r="I9" s="55"/>
    </row>
    <row r="10" spans="1:9" ht="33">
      <c r="A10" s="112"/>
      <c r="B10" s="451" t="s">
        <v>331</v>
      </c>
      <c r="C10" s="432">
        <v>3500</v>
      </c>
      <c r="D10" s="432"/>
      <c r="E10" s="432">
        <f t="shared" si="0"/>
        <v>3500</v>
      </c>
      <c r="F10" s="432"/>
      <c r="G10" s="396">
        <f>E10-F10</f>
        <v>3500</v>
      </c>
      <c r="I10" s="55"/>
    </row>
    <row r="11" spans="1:9" ht="16.5">
      <c r="A11" s="112"/>
      <c r="B11" s="451" t="s">
        <v>458</v>
      </c>
      <c r="C11" s="432">
        <v>12500</v>
      </c>
      <c r="D11" s="432"/>
      <c r="E11" s="432">
        <f t="shared" si="0"/>
        <v>12500</v>
      </c>
      <c r="F11" s="463">
        <v>0</v>
      </c>
      <c r="G11" s="396">
        <f>E11-F11</f>
        <v>12500</v>
      </c>
      <c r="I11" s="55"/>
    </row>
    <row r="12" spans="1:9" ht="49.5">
      <c r="A12" s="112"/>
      <c r="B12" s="451" t="s">
        <v>332</v>
      </c>
      <c r="C12" s="432">
        <v>0</v>
      </c>
      <c r="D12" s="432"/>
      <c r="E12" s="432">
        <f t="shared" si="0"/>
        <v>0</v>
      </c>
      <c r="F12" s="463"/>
      <c r="G12" s="396">
        <f>E12-F12</f>
        <v>0</v>
      </c>
      <c r="I12" s="55"/>
    </row>
    <row r="13" spans="1:9" ht="16.5">
      <c r="A13" s="112"/>
      <c r="B13" s="451" t="s">
        <v>333</v>
      </c>
      <c r="C13" s="432">
        <v>26</v>
      </c>
      <c r="D13" s="432"/>
      <c r="E13" s="432">
        <f t="shared" si="0"/>
        <v>26</v>
      </c>
      <c r="F13" s="463">
        <v>26</v>
      </c>
      <c r="G13" s="440">
        <f>E13-F13</f>
        <v>0</v>
      </c>
      <c r="I13" s="55"/>
    </row>
    <row r="14" spans="1:9" ht="16.5">
      <c r="A14" s="112"/>
      <c r="B14" s="451"/>
      <c r="C14" s="432"/>
      <c r="D14" s="432"/>
      <c r="E14" s="432"/>
      <c r="F14" s="463"/>
      <c r="G14" s="440"/>
      <c r="I14" s="55"/>
    </row>
    <row r="15" spans="1:9" ht="30.75">
      <c r="A15" s="112">
        <v>3</v>
      </c>
      <c r="B15" s="142" t="s">
        <v>306</v>
      </c>
      <c r="C15" s="428">
        <f>SUM(C16)</f>
        <v>660</v>
      </c>
      <c r="D15" s="428">
        <f>SUM(D16)</f>
        <v>0</v>
      </c>
      <c r="E15" s="428">
        <f>C15+D15</f>
        <v>660</v>
      </c>
      <c r="F15" s="464">
        <f>F16</f>
        <v>0</v>
      </c>
      <c r="G15" s="440">
        <f>E15-F15</f>
        <v>660</v>
      </c>
      <c r="I15" s="55"/>
    </row>
    <row r="16" spans="1:9" ht="16.5">
      <c r="A16" s="112"/>
      <c r="B16" s="142" t="s">
        <v>334</v>
      </c>
      <c r="C16" s="432">
        <v>660</v>
      </c>
      <c r="D16" s="432"/>
      <c r="E16" s="432">
        <f>C16+D16</f>
        <v>660</v>
      </c>
      <c r="F16" s="463">
        <v>0</v>
      </c>
      <c r="G16" s="396">
        <f>E16-F16</f>
        <v>660</v>
      </c>
      <c r="I16" s="55"/>
    </row>
    <row r="17" spans="1:9" ht="12.75" customHeight="1">
      <c r="A17" s="112"/>
      <c r="B17" s="142"/>
      <c r="C17" s="432"/>
      <c r="D17" s="432"/>
      <c r="E17" s="432">
        <f>C17+D17</f>
        <v>0</v>
      </c>
      <c r="F17" s="463"/>
      <c r="G17" s="396">
        <f>E17-F17</f>
        <v>0</v>
      </c>
      <c r="I17" s="55"/>
    </row>
    <row r="18" spans="1:9" ht="16.5">
      <c r="A18" s="112">
        <v>4</v>
      </c>
      <c r="B18" s="133" t="s">
        <v>300</v>
      </c>
      <c r="C18" s="428">
        <f>C19</f>
        <v>10600</v>
      </c>
      <c r="D18" s="428">
        <f>D19</f>
        <v>0</v>
      </c>
      <c r="E18" s="428">
        <f>C18+D18</f>
        <v>10600</v>
      </c>
      <c r="F18" s="428">
        <f>F19</f>
        <v>0</v>
      </c>
      <c r="G18" s="440">
        <f>E18-F18</f>
        <v>10600</v>
      </c>
      <c r="I18" s="55"/>
    </row>
    <row r="19" spans="1:9" ht="65.25" customHeight="1">
      <c r="A19" s="112"/>
      <c r="B19" s="451" t="s">
        <v>414</v>
      </c>
      <c r="C19" s="432">
        <v>10600</v>
      </c>
      <c r="D19" s="432"/>
      <c r="E19" s="432">
        <f>C19+D19</f>
        <v>10600</v>
      </c>
      <c r="F19" s="463">
        <v>0</v>
      </c>
      <c r="G19" s="396">
        <f>E19-F19</f>
        <v>10600</v>
      </c>
      <c r="I19" s="55"/>
    </row>
    <row r="20" spans="1:9" ht="13.5" customHeight="1">
      <c r="A20" s="112"/>
      <c r="B20" s="524"/>
      <c r="C20" s="432"/>
      <c r="D20" s="432"/>
      <c r="E20" s="432"/>
      <c r="F20" s="463"/>
      <c r="G20" s="396"/>
      <c r="I20" s="55"/>
    </row>
    <row r="21" spans="1:9" ht="31.5" customHeight="1">
      <c r="A21" s="112">
        <v>5</v>
      </c>
      <c r="B21" s="114" t="s">
        <v>447</v>
      </c>
      <c r="C21" s="428">
        <f>SUM(C22:C23)</f>
        <v>1200</v>
      </c>
      <c r="D21" s="428">
        <f>SUM(D22:D23)</f>
        <v>-1100</v>
      </c>
      <c r="E21" s="428">
        <f>SUM(E22:E23)</f>
        <v>100</v>
      </c>
      <c r="F21" s="464">
        <v>0</v>
      </c>
      <c r="G21" s="440">
        <f>E21-F21</f>
        <v>100</v>
      </c>
      <c r="I21" s="55"/>
    </row>
    <row r="22" spans="1:9" ht="34.5" customHeight="1">
      <c r="A22" s="112"/>
      <c r="B22" s="451" t="s">
        <v>459</v>
      </c>
      <c r="C22" s="432">
        <v>1200</v>
      </c>
      <c r="D22" s="432">
        <v>-1200</v>
      </c>
      <c r="E22" s="432">
        <f>C22+D22</f>
        <v>0</v>
      </c>
      <c r="F22" s="463">
        <v>0</v>
      </c>
      <c r="G22" s="396">
        <f>E22-F22</f>
        <v>0</v>
      </c>
      <c r="I22" s="55"/>
    </row>
    <row r="23" spans="1:9" ht="16.5">
      <c r="A23" s="112"/>
      <c r="B23" s="451" t="s">
        <v>483</v>
      </c>
      <c r="C23" s="432">
        <v>0</v>
      </c>
      <c r="D23" s="432">
        <v>100</v>
      </c>
      <c r="E23" s="432">
        <f>C23+D23</f>
        <v>100</v>
      </c>
      <c r="F23" s="463"/>
      <c r="G23" s="396">
        <f>E23-F23</f>
        <v>100</v>
      </c>
      <c r="I23" s="55"/>
    </row>
    <row r="24" spans="1:9" ht="16.5">
      <c r="A24" s="112"/>
      <c r="B24" s="448"/>
      <c r="C24" s="393"/>
      <c r="D24" s="393"/>
      <c r="E24" s="432">
        <f t="shared" si="0"/>
        <v>0</v>
      </c>
      <c r="F24" s="288"/>
      <c r="G24" s="396"/>
      <c r="I24" s="55"/>
    </row>
    <row r="25" spans="1:9" ht="16.5">
      <c r="A25" s="112"/>
      <c r="B25" s="449" t="s">
        <v>54</v>
      </c>
      <c r="C25" s="428">
        <f>C4+C9+C15+C18+C21</f>
        <v>48086</v>
      </c>
      <c r="D25" s="428">
        <f>D4+D9+D15+D18+D21</f>
        <v>-1100</v>
      </c>
      <c r="E25" s="428">
        <f>E4+E9+E15+E18+E21</f>
        <v>46986</v>
      </c>
      <c r="F25" s="428">
        <f>F4+F9+F15+F18+F21</f>
        <v>26</v>
      </c>
      <c r="G25" s="465">
        <f>G4+G9+G15+G18+G21</f>
        <v>46960</v>
      </c>
      <c r="I25" s="55"/>
    </row>
    <row r="26" spans="1:9" ht="16.5">
      <c r="A26" s="112"/>
      <c r="B26" s="449"/>
      <c r="C26" s="393"/>
      <c r="D26" s="393"/>
      <c r="E26" s="428">
        <f t="shared" si="0"/>
        <v>0</v>
      </c>
      <c r="F26" s="288"/>
      <c r="G26" s="396"/>
      <c r="I26" s="55"/>
    </row>
    <row r="27" spans="1:9" ht="16.5">
      <c r="A27" s="693" t="s">
        <v>119</v>
      </c>
      <c r="B27" s="697"/>
      <c r="C27" s="393"/>
      <c r="D27" s="393"/>
      <c r="E27" s="428">
        <f t="shared" si="0"/>
        <v>0</v>
      </c>
      <c r="F27" s="288"/>
      <c r="G27" s="396">
        <f>C27-F27</f>
        <v>0</v>
      </c>
      <c r="I27" s="55"/>
    </row>
    <row r="28" spans="1:9" ht="16.5">
      <c r="A28" s="112"/>
      <c r="B28" s="450"/>
      <c r="C28" s="393"/>
      <c r="D28" s="393"/>
      <c r="E28" s="428">
        <f t="shared" si="0"/>
        <v>0</v>
      </c>
      <c r="F28" s="288"/>
      <c r="G28" s="396"/>
      <c r="I28" s="55"/>
    </row>
    <row r="29" spans="1:9" ht="16.5">
      <c r="A29" s="112"/>
      <c r="B29" s="449" t="s">
        <v>54</v>
      </c>
      <c r="C29" s="393">
        <v>0</v>
      </c>
      <c r="D29" s="393">
        <v>0</v>
      </c>
      <c r="E29" s="428">
        <f t="shared" si="0"/>
        <v>0</v>
      </c>
      <c r="F29" s="288"/>
      <c r="G29" s="396">
        <f>C29-F29</f>
        <v>0</v>
      </c>
      <c r="I29" s="55"/>
    </row>
    <row r="30" spans="1:7" ht="17.25" thickBot="1">
      <c r="A30" s="120"/>
      <c r="B30" s="528"/>
      <c r="C30" s="529"/>
      <c r="D30" s="529"/>
      <c r="E30" s="530">
        <f t="shared" si="0"/>
        <v>0</v>
      </c>
      <c r="F30" s="531"/>
      <c r="G30" s="532"/>
    </row>
    <row r="31" spans="1:7" ht="17.25" thickBot="1">
      <c r="A31" s="468"/>
      <c r="B31" s="469" t="s">
        <v>117</v>
      </c>
      <c r="C31" s="453">
        <f>SUM(C27+C25)</f>
        <v>48086</v>
      </c>
      <c r="D31" s="453">
        <f>SUM(D27+D25)</f>
        <v>-1100</v>
      </c>
      <c r="E31" s="526">
        <f t="shared" si="0"/>
        <v>46986</v>
      </c>
      <c r="F31" s="453">
        <f>SUM(F27+F25)</f>
        <v>26</v>
      </c>
      <c r="G31" s="527">
        <f>SUM(G27+G25)</f>
        <v>46960</v>
      </c>
    </row>
  </sheetData>
  <sheetProtection/>
  <mergeCells count="2">
    <mergeCell ref="A2:B2"/>
    <mergeCell ref="A27:B27"/>
  </mergeCells>
  <printOptions/>
  <pageMargins left="0.59" right="0.43" top="0.81" bottom="0.3" header="0.31496062992125984" footer="0.31496062992125984"/>
  <pageSetup horizontalDpi="600" verticalDpi="600" orientation="portrait" paperSize="9" r:id="rId1"/>
  <headerFooter>
    <oddHeader>&amp;C&amp;"Book Antiqua,Félkövér"&amp;11Keszthely Város Önkormányzata
felhalmozási célú pénzeszköz átadásai&amp;R&amp;"Book Antiqua,Félkövér"14. sz.melléklet
ezer Ft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I62" sqref="I62"/>
    </sheetView>
  </sheetViews>
  <sheetFormatPr defaultColWidth="9.140625" defaultRowHeight="12.75"/>
  <cols>
    <col min="1" max="1" width="24.421875" style="245" customWidth="1"/>
    <col min="2" max="8" width="8.7109375" style="246" customWidth="1"/>
    <col min="9" max="9" width="9.7109375" style="246" customWidth="1"/>
    <col min="10" max="10" width="11.7109375" style="246" customWidth="1"/>
    <col min="11" max="11" width="8.7109375" style="246" customWidth="1"/>
    <col min="12" max="13" width="9.7109375" style="246" customWidth="1"/>
    <col min="14" max="14" width="9.7109375" style="247" customWidth="1"/>
    <col min="15" max="15" width="14.7109375" style="246" customWidth="1"/>
    <col min="16" max="16384" width="9.140625" style="246" customWidth="1"/>
  </cols>
  <sheetData>
    <row r="1" spans="1:15" ht="14.25" thickBo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4" s="248" customFormat="1" ht="16.5" customHeight="1" thickBot="1">
      <c r="A2" s="289" t="s">
        <v>28</v>
      </c>
      <c r="B2" s="290" t="s">
        <v>225</v>
      </c>
      <c r="C2" s="290" t="s">
        <v>226</v>
      </c>
      <c r="D2" s="290" t="s">
        <v>227</v>
      </c>
      <c r="E2" s="290" t="s">
        <v>228</v>
      </c>
      <c r="F2" s="290" t="s">
        <v>229</v>
      </c>
      <c r="G2" s="290" t="s">
        <v>230</v>
      </c>
      <c r="H2" s="290" t="s">
        <v>231</v>
      </c>
      <c r="I2" s="290" t="s">
        <v>232</v>
      </c>
      <c r="J2" s="290" t="s">
        <v>233</v>
      </c>
      <c r="K2" s="290" t="s">
        <v>234</v>
      </c>
      <c r="L2" s="290" t="s">
        <v>235</v>
      </c>
      <c r="M2" s="290" t="s">
        <v>236</v>
      </c>
      <c r="N2" s="291" t="s">
        <v>1</v>
      </c>
    </row>
    <row r="3" spans="1:14" s="248" customFormat="1" ht="18" customHeight="1" thickBot="1">
      <c r="A3" s="292" t="s">
        <v>237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1"/>
    </row>
    <row r="4" spans="1:15" ht="27.75">
      <c r="A4" s="293" t="s">
        <v>269</v>
      </c>
      <c r="B4" s="294">
        <v>67562</v>
      </c>
      <c r="C4" s="294">
        <v>26609</v>
      </c>
      <c r="D4" s="294">
        <v>353361</v>
      </c>
      <c r="E4" s="294">
        <v>82542</v>
      </c>
      <c r="F4" s="294">
        <v>82320</v>
      </c>
      <c r="G4" s="294">
        <v>70253</v>
      </c>
      <c r="H4" s="294">
        <v>77151</v>
      </c>
      <c r="I4" s="294">
        <v>42036</v>
      </c>
      <c r="J4" s="294">
        <v>440665</v>
      </c>
      <c r="K4" s="294">
        <v>122277</v>
      </c>
      <c r="L4" s="294">
        <v>67304</v>
      </c>
      <c r="M4" s="294">
        <v>129753</v>
      </c>
      <c r="N4" s="295">
        <f>SUM(B4:M4)</f>
        <v>1561833</v>
      </c>
      <c r="O4" s="296"/>
    </row>
    <row r="5" spans="1:15" ht="15.75">
      <c r="A5" s="293" t="s">
        <v>319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>
        <v>46994</v>
      </c>
      <c r="N5" s="295">
        <f>SUM(B5:M5)</f>
        <v>46994</v>
      </c>
      <c r="O5" s="296"/>
    </row>
    <row r="6" spans="1:15" ht="15.75">
      <c r="A6" s="293" t="s">
        <v>320</v>
      </c>
      <c r="B6" s="294">
        <f>B4+B5</f>
        <v>67562</v>
      </c>
      <c r="C6" s="294">
        <f aca="true" t="shared" si="0" ref="C6:N6">C4+C5</f>
        <v>26609</v>
      </c>
      <c r="D6" s="294">
        <f t="shared" si="0"/>
        <v>353361</v>
      </c>
      <c r="E6" s="294">
        <f t="shared" si="0"/>
        <v>82542</v>
      </c>
      <c r="F6" s="294">
        <f t="shared" si="0"/>
        <v>82320</v>
      </c>
      <c r="G6" s="294">
        <f t="shared" si="0"/>
        <v>70253</v>
      </c>
      <c r="H6" s="294">
        <f t="shared" si="0"/>
        <v>77151</v>
      </c>
      <c r="I6" s="294">
        <f t="shared" si="0"/>
        <v>42036</v>
      </c>
      <c r="J6" s="294">
        <f t="shared" si="0"/>
        <v>440665</v>
      </c>
      <c r="K6" s="294">
        <f t="shared" si="0"/>
        <v>122277</v>
      </c>
      <c r="L6" s="294">
        <f t="shared" si="0"/>
        <v>67304</v>
      </c>
      <c r="M6" s="294">
        <f t="shared" si="0"/>
        <v>176747</v>
      </c>
      <c r="N6" s="295">
        <f t="shared" si="0"/>
        <v>1608827</v>
      </c>
      <c r="O6" s="296"/>
    </row>
    <row r="7" spans="1:15" ht="27.75">
      <c r="A7" s="293" t="s">
        <v>270</v>
      </c>
      <c r="B7" s="294">
        <v>95585</v>
      </c>
      <c r="C7" s="294">
        <v>165666</v>
      </c>
      <c r="D7" s="294">
        <v>91450</v>
      </c>
      <c r="E7" s="294">
        <v>91450</v>
      </c>
      <c r="F7" s="294">
        <v>432527</v>
      </c>
      <c r="G7" s="294">
        <v>91450</v>
      </c>
      <c r="H7" s="294">
        <v>91450</v>
      </c>
      <c r="I7" s="294">
        <v>91450</v>
      </c>
      <c r="J7" s="294">
        <v>122500</v>
      </c>
      <c r="K7" s="294">
        <v>91450</v>
      </c>
      <c r="L7" s="294">
        <v>91450</v>
      </c>
      <c r="M7" s="294">
        <v>91451</v>
      </c>
      <c r="N7" s="295">
        <f>SUM(B7:M7)</f>
        <v>1547879</v>
      </c>
      <c r="O7" s="296"/>
    </row>
    <row r="8" spans="1:15" ht="15.75">
      <c r="A8" s="293" t="s">
        <v>319</v>
      </c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>
        <v>9184</v>
      </c>
      <c r="N8" s="295">
        <f>SUM(B8:M8)</f>
        <v>9184</v>
      </c>
      <c r="O8" s="296"/>
    </row>
    <row r="9" spans="1:15" ht="15.75">
      <c r="A9" s="293" t="s">
        <v>320</v>
      </c>
      <c r="B9" s="294">
        <f>B7+B8</f>
        <v>95585</v>
      </c>
      <c r="C9" s="294">
        <f aca="true" t="shared" si="1" ref="C9:N9">C7+C8</f>
        <v>165666</v>
      </c>
      <c r="D9" s="294">
        <f t="shared" si="1"/>
        <v>91450</v>
      </c>
      <c r="E9" s="294">
        <f t="shared" si="1"/>
        <v>91450</v>
      </c>
      <c r="F9" s="294">
        <f t="shared" si="1"/>
        <v>432527</v>
      </c>
      <c r="G9" s="294">
        <f t="shared" si="1"/>
        <v>91450</v>
      </c>
      <c r="H9" s="294">
        <f t="shared" si="1"/>
        <v>91450</v>
      </c>
      <c r="I9" s="294">
        <f t="shared" si="1"/>
        <v>91450</v>
      </c>
      <c r="J9" s="294">
        <f t="shared" si="1"/>
        <v>122500</v>
      </c>
      <c r="K9" s="294">
        <f t="shared" si="1"/>
        <v>91450</v>
      </c>
      <c r="L9" s="294">
        <f t="shared" si="1"/>
        <v>91450</v>
      </c>
      <c r="M9" s="294">
        <f t="shared" si="1"/>
        <v>100635</v>
      </c>
      <c r="N9" s="295">
        <f t="shared" si="1"/>
        <v>1557063</v>
      </c>
      <c r="O9" s="296"/>
    </row>
    <row r="10" spans="1:15" ht="27.75">
      <c r="A10" s="293" t="s">
        <v>238</v>
      </c>
      <c r="B10" s="294">
        <v>1889</v>
      </c>
      <c r="C10" s="294"/>
      <c r="D10" s="294">
        <v>4700</v>
      </c>
      <c r="E10" s="294">
        <v>774</v>
      </c>
      <c r="F10" s="294">
        <v>100000</v>
      </c>
      <c r="G10" s="294">
        <v>40749</v>
      </c>
      <c r="H10" s="294">
        <v>774</v>
      </c>
      <c r="I10" s="294">
        <v>7565</v>
      </c>
      <c r="J10" s="294">
        <v>10378</v>
      </c>
      <c r="K10" s="294">
        <v>753</v>
      </c>
      <c r="L10" s="294">
        <v>5000</v>
      </c>
      <c r="M10" s="294">
        <v>13033</v>
      </c>
      <c r="N10" s="295">
        <f>SUM(B10:M10)</f>
        <v>185615</v>
      </c>
      <c r="O10" s="296"/>
    </row>
    <row r="11" spans="1:15" ht="15.75">
      <c r="A11" s="293" t="s">
        <v>319</v>
      </c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5">
        <f>SUM(B11:M11)</f>
        <v>0</v>
      </c>
      <c r="O11" s="296"/>
    </row>
    <row r="12" spans="1:15" ht="15.75">
      <c r="A12" s="293" t="s">
        <v>324</v>
      </c>
      <c r="B12" s="294">
        <f>B10+B11</f>
        <v>1889</v>
      </c>
      <c r="C12" s="294">
        <f aca="true" t="shared" si="2" ref="C12:N12">C10+C11</f>
        <v>0</v>
      </c>
      <c r="D12" s="294">
        <f t="shared" si="2"/>
        <v>4700</v>
      </c>
      <c r="E12" s="294">
        <f t="shared" si="2"/>
        <v>774</v>
      </c>
      <c r="F12" s="294">
        <f t="shared" si="2"/>
        <v>100000</v>
      </c>
      <c r="G12" s="294">
        <f t="shared" si="2"/>
        <v>40749</v>
      </c>
      <c r="H12" s="294">
        <f t="shared" si="2"/>
        <v>774</v>
      </c>
      <c r="I12" s="294">
        <f t="shared" si="2"/>
        <v>7565</v>
      </c>
      <c r="J12" s="294">
        <f t="shared" si="2"/>
        <v>10378</v>
      </c>
      <c r="K12" s="294">
        <f t="shared" si="2"/>
        <v>753</v>
      </c>
      <c r="L12" s="294">
        <f t="shared" si="2"/>
        <v>5000</v>
      </c>
      <c r="M12" s="294">
        <f t="shared" si="2"/>
        <v>13033</v>
      </c>
      <c r="N12" s="295">
        <f t="shared" si="2"/>
        <v>185615</v>
      </c>
      <c r="O12" s="296"/>
    </row>
    <row r="13" spans="1:15" ht="27.75">
      <c r="A13" s="293" t="s">
        <v>239</v>
      </c>
      <c r="B13" s="294">
        <v>26851</v>
      </c>
      <c r="C13" s="294">
        <v>29327</v>
      </c>
      <c r="D13" s="294">
        <v>53062</v>
      </c>
      <c r="E13" s="294">
        <v>136453</v>
      </c>
      <c r="F13" s="294">
        <v>145388</v>
      </c>
      <c r="G13" s="294">
        <v>89935</v>
      </c>
      <c r="H13" s="294">
        <v>56946</v>
      </c>
      <c r="I13" s="294">
        <v>235929</v>
      </c>
      <c r="J13" s="294">
        <v>132403</v>
      </c>
      <c r="K13" s="294">
        <v>99916</v>
      </c>
      <c r="L13" s="294">
        <v>13618</v>
      </c>
      <c r="M13" s="294">
        <v>16066</v>
      </c>
      <c r="N13" s="295">
        <f>SUM(B13:M13)</f>
        <v>1035894</v>
      </c>
      <c r="O13" s="296"/>
    </row>
    <row r="14" spans="1:15" ht="15.75">
      <c r="A14" s="293" t="s">
        <v>319</v>
      </c>
      <c r="B14" s="294"/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>
        <v>34580</v>
      </c>
      <c r="N14" s="295">
        <f>SUM(B14:M14)</f>
        <v>34580</v>
      </c>
      <c r="O14" s="296"/>
    </row>
    <row r="15" spans="1:15" ht="15.75">
      <c r="A15" s="293" t="s">
        <v>320</v>
      </c>
      <c r="B15" s="294">
        <f>B13+B14</f>
        <v>26851</v>
      </c>
      <c r="C15" s="294">
        <f aca="true" t="shared" si="3" ref="C15:N15">C13+C14</f>
        <v>29327</v>
      </c>
      <c r="D15" s="294">
        <f t="shared" si="3"/>
        <v>53062</v>
      </c>
      <c r="E15" s="294">
        <f t="shared" si="3"/>
        <v>136453</v>
      </c>
      <c r="F15" s="294">
        <f t="shared" si="3"/>
        <v>145388</v>
      </c>
      <c r="G15" s="294">
        <f t="shared" si="3"/>
        <v>89935</v>
      </c>
      <c r="H15" s="294">
        <f t="shared" si="3"/>
        <v>56946</v>
      </c>
      <c r="I15" s="294">
        <f t="shared" si="3"/>
        <v>235929</v>
      </c>
      <c r="J15" s="294">
        <f t="shared" si="3"/>
        <v>132403</v>
      </c>
      <c r="K15" s="294">
        <f t="shared" si="3"/>
        <v>99916</v>
      </c>
      <c r="L15" s="294">
        <f t="shared" si="3"/>
        <v>13618</v>
      </c>
      <c r="M15" s="294">
        <f t="shared" si="3"/>
        <v>50646</v>
      </c>
      <c r="N15" s="295">
        <f t="shared" si="3"/>
        <v>1070474</v>
      </c>
      <c r="O15" s="296"/>
    </row>
    <row r="16" spans="1:15" ht="15.75">
      <c r="A16" s="293" t="s">
        <v>240</v>
      </c>
      <c r="B16" s="163">
        <v>150</v>
      </c>
      <c r="C16" s="294"/>
      <c r="D16" s="294"/>
      <c r="E16" s="163">
        <v>150</v>
      </c>
      <c r="F16" s="294"/>
      <c r="G16" s="294"/>
      <c r="H16" s="163">
        <v>150</v>
      </c>
      <c r="I16" s="294"/>
      <c r="J16" s="294"/>
      <c r="K16" s="163">
        <v>150</v>
      </c>
      <c r="L16" s="294"/>
      <c r="M16" s="294">
        <v>7000</v>
      </c>
      <c r="N16" s="295">
        <v>7600</v>
      </c>
      <c r="O16" s="296"/>
    </row>
    <row r="17" spans="1:15" ht="15.75">
      <c r="A17" s="293" t="s">
        <v>319</v>
      </c>
      <c r="B17" s="192"/>
      <c r="C17" s="298"/>
      <c r="D17" s="298"/>
      <c r="E17" s="192"/>
      <c r="F17" s="298"/>
      <c r="G17" s="298"/>
      <c r="H17" s="192"/>
      <c r="I17" s="298"/>
      <c r="J17" s="298"/>
      <c r="K17" s="192"/>
      <c r="L17" s="298"/>
      <c r="M17" s="298"/>
      <c r="N17" s="295">
        <f>SUM(B17:M17)</f>
        <v>0</v>
      </c>
      <c r="O17" s="296"/>
    </row>
    <row r="18" spans="1:15" ht="15.75">
      <c r="A18" s="293" t="s">
        <v>320</v>
      </c>
      <c r="B18" s="192">
        <f>B16+B17</f>
        <v>150</v>
      </c>
      <c r="C18" s="192">
        <f aca="true" t="shared" si="4" ref="C18:N18">C16+C17</f>
        <v>0</v>
      </c>
      <c r="D18" s="192">
        <f t="shared" si="4"/>
        <v>0</v>
      </c>
      <c r="E18" s="192">
        <f t="shared" si="4"/>
        <v>150</v>
      </c>
      <c r="F18" s="192">
        <f t="shared" si="4"/>
        <v>0</v>
      </c>
      <c r="G18" s="192">
        <f t="shared" si="4"/>
        <v>0</v>
      </c>
      <c r="H18" s="192">
        <f t="shared" si="4"/>
        <v>150</v>
      </c>
      <c r="I18" s="192">
        <f t="shared" si="4"/>
        <v>0</v>
      </c>
      <c r="J18" s="192">
        <f t="shared" si="4"/>
        <v>0</v>
      </c>
      <c r="K18" s="192">
        <f t="shared" si="4"/>
        <v>150</v>
      </c>
      <c r="L18" s="192">
        <f t="shared" si="4"/>
        <v>0</v>
      </c>
      <c r="M18" s="192">
        <f t="shared" si="4"/>
        <v>7000</v>
      </c>
      <c r="N18" s="493">
        <f t="shared" si="4"/>
        <v>7600</v>
      </c>
      <c r="O18" s="296"/>
    </row>
    <row r="19" spans="1:15" ht="15.75">
      <c r="A19" s="297" t="s">
        <v>241</v>
      </c>
      <c r="B19" s="298"/>
      <c r="C19" s="298"/>
      <c r="D19" s="298"/>
      <c r="E19" s="298"/>
      <c r="F19" s="298"/>
      <c r="G19" s="298"/>
      <c r="H19" s="298"/>
      <c r="I19" s="298">
        <v>46495</v>
      </c>
      <c r="J19" s="298"/>
      <c r="K19" s="298"/>
      <c r="L19" s="298"/>
      <c r="M19" s="298"/>
      <c r="N19" s="295">
        <v>46495</v>
      </c>
      <c r="O19" s="296"/>
    </row>
    <row r="20" spans="1:15" ht="15.75">
      <c r="A20" s="293" t="s">
        <v>319</v>
      </c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9">
        <f>SUM(B20:M20)</f>
        <v>0</v>
      </c>
      <c r="O20" s="296"/>
    </row>
    <row r="21" spans="1:15" ht="15.75">
      <c r="A21" s="293" t="s">
        <v>320</v>
      </c>
      <c r="B21" s="298">
        <f>B19+B20</f>
        <v>0</v>
      </c>
      <c r="C21" s="298">
        <f aca="true" t="shared" si="5" ref="C21:N21">C19+C20</f>
        <v>0</v>
      </c>
      <c r="D21" s="298">
        <f t="shared" si="5"/>
        <v>0</v>
      </c>
      <c r="E21" s="298">
        <f t="shared" si="5"/>
        <v>0</v>
      </c>
      <c r="F21" s="298">
        <f t="shared" si="5"/>
        <v>0</v>
      </c>
      <c r="G21" s="298">
        <f t="shared" si="5"/>
        <v>0</v>
      </c>
      <c r="H21" s="298">
        <f t="shared" si="5"/>
        <v>0</v>
      </c>
      <c r="I21" s="298">
        <f t="shared" si="5"/>
        <v>46495</v>
      </c>
      <c r="J21" s="298">
        <f t="shared" si="5"/>
        <v>0</v>
      </c>
      <c r="K21" s="298">
        <f t="shared" si="5"/>
        <v>0</v>
      </c>
      <c r="L21" s="298">
        <f t="shared" si="5"/>
        <v>0</v>
      </c>
      <c r="M21" s="298">
        <f t="shared" si="5"/>
        <v>0</v>
      </c>
      <c r="N21" s="299">
        <f t="shared" si="5"/>
        <v>46495</v>
      </c>
      <c r="O21" s="296"/>
    </row>
    <row r="22" spans="1:15" ht="15.75">
      <c r="A22" s="297" t="s">
        <v>242</v>
      </c>
      <c r="B22" s="192">
        <v>163625</v>
      </c>
      <c r="C22" s="192">
        <v>94326</v>
      </c>
      <c r="D22" s="298"/>
      <c r="E22" s="298">
        <v>19093</v>
      </c>
      <c r="F22" s="298">
        <v>94027</v>
      </c>
      <c r="G22" s="298">
        <v>63345</v>
      </c>
      <c r="H22" s="298">
        <v>52953</v>
      </c>
      <c r="I22" s="298">
        <v>27623</v>
      </c>
      <c r="J22" s="298"/>
      <c r="K22" s="298"/>
      <c r="L22" s="298">
        <v>71531</v>
      </c>
      <c r="M22" s="298">
        <v>28597</v>
      </c>
      <c r="N22" s="299">
        <f>SUM(B22:M22)</f>
        <v>615120</v>
      </c>
      <c r="O22" s="296"/>
    </row>
    <row r="23" spans="1:15" ht="15.75">
      <c r="A23" s="293" t="s">
        <v>319</v>
      </c>
      <c r="B23" s="163"/>
      <c r="C23" s="163"/>
      <c r="D23" s="294"/>
      <c r="E23" s="294"/>
      <c r="F23" s="294"/>
      <c r="G23" s="294"/>
      <c r="H23" s="294"/>
      <c r="I23" s="294"/>
      <c r="J23" s="294"/>
      <c r="K23" s="294"/>
      <c r="L23" s="294"/>
      <c r="M23" s="294"/>
      <c r="N23" s="295">
        <f>SUM(B23:M23)</f>
        <v>0</v>
      </c>
      <c r="O23" s="296"/>
    </row>
    <row r="24" spans="1:15" ht="16.5" thickBot="1">
      <c r="A24" s="297" t="s">
        <v>320</v>
      </c>
      <c r="B24" s="192">
        <f>B22+B23</f>
        <v>163625</v>
      </c>
      <c r="C24" s="192">
        <f aca="true" t="shared" si="6" ref="C24:N24">C22+C23</f>
        <v>94326</v>
      </c>
      <c r="D24" s="192">
        <f t="shared" si="6"/>
        <v>0</v>
      </c>
      <c r="E24" s="192">
        <f t="shared" si="6"/>
        <v>19093</v>
      </c>
      <c r="F24" s="192">
        <f t="shared" si="6"/>
        <v>94027</v>
      </c>
      <c r="G24" s="192">
        <f t="shared" si="6"/>
        <v>63345</v>
      </c>
      <c r="H24" s="192">
        <f t="shared" si="6"/>
        <v>52953</v>
      </c>
      <c r="I24" s="192">
        <f t="shared" si="6"/>
        <v>27623</v>
      </c>
      <c r="J24" s="192">
        <f t="shared" si="6"/>
        <v>0</v>
      </c>
      <c r="K24" s="192">
        <f t="shared" si="6"/>
        <v>0</v>
      </c>
      <c r="L24" s="192">
        <f t="shared" si="6"/>
        <v>71531</v>
      </c>
      <c r="M24" s="192">
        <f t="shared" si="6"/>
        <v>28597</v>
      </c>
      <c r="N24" s="493">
        <f t="shared" si="6"/>
        <v>615120</v>
      </c>
      <c r="O24" s="296"/>
    </row>
    <row r="25" spans="1:15" s="247" customFormat="1" ht="15" customHeight="1">
      <c r="A25" s="577" t="s">
        <v>243</v>
      </c>
      <c r="B25" s="251">
        <f>B4+B7+B10+B13+B16+B19+B22</f>
        <v>355662</v>
      </c>
      <c r="C25" s="251">
        <f aca="true" t="shared" si="7" ref="C25:N25">C4+C7+C10+C13+C16+C19+C22</f>
        <v>315928</v>
      </c>
      <c r="D25" s="251">
        <f t="shared" si="7"/>
        <v>502573</v>
      </c>
      <c r="E25" s="251">
        <f t="shared" si="7"/>
        <v>330462</v>
      </c>
      <c r="F25" s="251">
        <f t="shared" si="7"/>
        <v>854262</v>
      </c>
      <c r="G25" s="251">
        <f t="shared" si="7"/>
        <v>355732</v>
      </c>
      <c r="H25" s="251">
        <f t="shared" si="7"/>
        <v>279424</v>
      </c>
      <c r="I25" s="251">
        <f t="shared" si="7"/>
        <v>451098</v>
      </c>
      <c r="J25" s="251">
        <f t="shared" si="7"/>
        <v>705946</v>
      </c>
      <c r="K25" s="251">
        <f t="shared" si="7"/>
        <v>314546</v>
      </c>
      <c r="L25" s="251">
        <f t="shared" si="7"/>
        <v>248903</v>
      </c>
      <c r="M25" s="251">
        <f t="shared" si="7"/>
        <v>285900</v>
      </c>
      <c r="N25" s="553">
        <f t="shared" si="7"/>
        <v>5000436</v>
      </c>
      <c r="O25" s="296"/>
    </row>
    <row r="26" spans="1:15" s="247" customFormat="1" ht="15" customHeight="1">
      <c r="A26" s="455" t="s">
        <v>319</v>
      </c>
      <c r="B26" s="378">
        <f>B5+B8+B11+B14+B17+B20+B23</f>
        <v>0</v>
      </c>
      <c r="C26" s="378">
        <f aca="true" t="shared" si="8" ref="C26:N26">C5+C8+C11+C14+C17+C20+C23</f>
        <v>0</v>
      </c>
      <c r="D26" s="378">
        <f t="shared" si="8"/>
        <v>0</v>
      </c>
      <c r="E26" s="378">
        <f t="shared" si="8"/>
        <v>0</v>
      </c>
      <c r="F26" s="378">
        <f t="shared" si="8"/>
        <v>0</v>
      </c>
      <c r="G26" s="378">
        <f t="shared" si="8"/>
        <v>0</v>
      </c>
      <c r="H26" s="378">
        <f t="shared" si="8"/>
        <v>0</v>
      </c>
      <c r="I26" s="378">
        <f t="shared" si="8"/>
        <v>0</v>
      </c>
      <c r="J26" s="378">
        <f t="shared" si="8"/>
        <v>0</v>
      </c>
      <c r="K26" s="378">
        <f t="shared" si="8"/>
        <v>0</v>
      </c>
      <c r="L26" s="378">
        <f t="shared" si="8"/>
        <v>0</v>
      </c>
      <c r="M26" s="378">
        <f t="shared" si="8"/>
        <v>90758</v>
      </c>
      <c r="N26" s="295">
        <f t="shared" si="8"/>
        <v>90758</v>
      </c>
      <c r="O26" s="296"/>
    </row>
    <row r="27" spans="1:15" s="247" customFormat="1" ht="16.5" customHeight="1" thickBot="1">
      <c r="A27" s="492" t="s">
        <v>320</v>
      </c>
      <c r="B27" s="456">
        <f>B25+B26</f>
        <v>355662</v>
      </c>
      <c r="C27" s="456">
        <f aca="true" t="shared" si="9" ref="C27:N27">C25+C26</f>
        <v>315928</v>
      </c>
      <c r="D27" s="456">
        <f t="shared" si="9"/>
        <v>502573</v>
      </c>
      <c r="E27" s="456">
        <f t="shared" si="9"/>
        <v>330462</v>
      </c>
      <c r="F27" s="456">
        <f t="shared" si="9"/>
        <v>854262</v>
      </c>
      <c r="G27" s="456">
        <f t="shared" si="9"/>
        <v>355732</v>
      </c>
      <c r="H27" s="456">
        <f t="shared" si="9"/>
        <v>279424</v>
      </c>
      <c r="I27" s="456">
        <f t="shared" si="9"/>
        <v>451098</v>
      </c>
      <c r="J27" s="456">
        <f t="shared" si="9"/>
        <v>705946</v>
      </c>
      <c r="K27" s="456">
        <f t="shared" si="9"/>
        <v>314546</v>
      </c>
      <c r="L27" s="456">
        <f t="shared" si="9"/>
        <v>248903</v>
      </c>
      <c r="M27" s="456">
        <f t="shared" si="9"/>
        <v>376658</v>
      </c>
      <c r="N27" s="302">
        <f t="shared" si="9"/>
        <v>5091194</v>
      </c>
      <c r="O27" s="296"/>
    </row>
    <row r="28" spans="1:15" s="247" customFormat="1" ht="15.75">
      <c r="A28" s="494"/>
      <c r="B28" s="495"/>
      <c r="C28" s="495"/>
      <c r="D28" s="495"/>
      <c r="E28" s="495"/>
      <c r="F28" s="495"/>
      <c r="G28" s="495"/>
      <c r="H28" s="495"/>
      <c r="I28" s="495"/>
      <c r="J28" s="495"/>
      <c r="K28" s="495"/>
      <c r="L28" s="495"/>
      <c r="M28" s="495"/>
      <c r="N28" s="496"/>
      <c r="O28" s="296"/>
    </row>
    <row r="29" spans="1:15" ht="15.75">
      <c r="A29" s="300" t="s">
        <v>244</v>
      </c>
      <c r="B29" s="301">
        <v>86120</v>
      </c>
      <c r="C29" s="301">
        <v>86004</v>
      </c>
      <c r="D29" s="301">
        <v>85196</v>
      </c>
      <c r="E29" s="301">
        <v>88010</v>
      </c>
      <c r="F29" s="301">
        <v>101352</v>
      </c>
      <c r="G29" s="301">
        <v>80730</v>
      </c>
      <c r="H29" s="301">
        <v>82800</v>
      </c>
      <c r="I29" s="301">
        <v>84315</v>
      </c>
      <c r="J29" s="301">
        <v>120859</v>
      </c>
      <c r="K29" s="301">
        <v>84648</v>
      </c>
      <c r="L29" s="301">
        <v>82849</v>
      </c>
      <c r="M29" s="301">
        <v>81278</v>
      </c>
      <c r="N29" s="295">
        <f>SUM(B29:M29)</f>
        <v>1064161</v>
      </c>
      <c r="O29" s="296"/>
    </row>
    <row r="30" spans="1:15" ht="15.75">
      <c r="A30" s="293" t="s">
        <v>319</v>
      </c>
      <c r="B30" s="301"/>
      <c r="C30" s="301"/>
      <c r="D30" s="301"/>
      <c r="E30" s="301"/>
      <c r="F30" s="301"/>
      <c r="G30" s="301"/>
      <c r="H30" s="301"/>
      <c r="I30" s="301"/>
      <c r="J30" s="301"/>
      <c r="K30" s="301"/>
      <c r="L30" s="301"/>
      <c r="M30" s="301">
        <v>7950</v>
      </c>
      <c r="N30" s="295">
        <f>SUM(B30:M30)</f>
        <v>7950</v>
      </c>
      <c r="O30" s="296"/>
    </row>
    <row r="31" spans="1:15" ht="15.75">
      <c r="A31" s="293" t="s">
        <v>320</v>
      </c>
      <c r="B31" s="301">
        <f>B29+B30</f>
        <v>86120</v>
      </c>
      <c r="C31" s="301">
        <f aca="true" t="shared" si="10" ref="C31:N31">C29+C30</f>
        <v>86004</v>
      </c>
      <c r="D31" s="301">
        <f t="shared" si="10"/>
        <v>85196</v>
      </c>
      <c r="E31" s="301">
        <f t="shared" si="10"/>
        <v>88010</v>
      </c>
      <c r="F31" s="301">
        <f t="shared" si="10"/>
        <v>101352</v>
      </c>
      <c r="G31" s="301">
        <f t="shared" si="10"/>
        <v>80730</v>
      </c>
      <c r="H31" s="301">
        <f t="shared" si="10"/>
        <v>82800</v>
      </c>
      <c r="I31" s="301">
        <f t="shared" si="10"/>
        <v>84315</v>
      </c>
      <c r="J31" s="301">
        <f t="shared" si="10"/>
        <v>120859</v>
      </c>
      <c r="K31" s="301">
        <f t="shared" si="10"/>
        <v>84648</v>
      </c>
      <c r="L31" s="301">
        <f t="shared" si="10"/>
        <v>82849</v>
      </c>
      <c r="M31" s="301">
        <f t="shared" si="10"/>
        <v>89228</v>
      </c>
      <c r="N31" s="576">
        <f t="shared" si="10"/>
        <v>1072111</v>
      </c>
      <c r="O31" s="296"/>
    </row>
    <row r="32" spans="1:15" ht="15.75">
      <c r="A32" s="293" t="s">
        <v>368</v>
      </c>
      <c r="B32" s="294">
        <v>24726</v>
      </c>
      <c r="C32" s="294">
        <v>23824</v>
      </c>
      <c r="D32" s="294">
        <v>24848</v>
      </c>
      <c r="E32" s="294">
        <v>25238</v>
      </c>
      <c r="F32" s="294">
        <v>30138</v>
      </c>
      <c r="G32" s="294">
        <v>24201</v>
      </c>
      <c r="H32" s="294">
        <v>24369</v>
      </c>
      <c r="I32" s="294">
        <v>24054</v>
      </c>
      <c r="J32" s="294">
        <v>30119</v>
      </c>
      <c r="K32" s="294">
        <v>24894</v>
      </c>
      <c r="L32" s="294">
        <v>23650</v>
      </c>
      <c r="M32" s="294">
        <v>24355</v>
      </c>
      <c r="N32" s="295">
        <f>SUM(B32:M32)</f>
        <v>304416</v>
      </c>
      <c r="O32" s="296"/>
    </row>
    <row r="33" spans="1:15" ht="15.75">
      <c r="A33" s="293" t="s">
        <v>319</v>
      </c>
      <c r="B33" s="294"/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M33" s="294">
        <v>-447</v>
      </c>
      <c r="N33" s="295">
        <f>SUM(B33:M33)</f>
        <v>-447</v>
      </c>
      <c r="O33" s="296"/>
    </row>
    <row r="34" spans="1:15" ht="15.75">
      <c r="A34" s="293" t="s">
        <v>320</v>
      </c>
      <c r="B34" s="294">
        <f>B32+B33</f>
        <v>24726</v>
      </c>
      <c r="C34" s="294">
        <f aca="true" t="shared" si="11" ref="C34:N34">C32+C33</f>
        <v>23824</v>
      </c>
      <c r="D34" s="294">
        <f t="shared" si="11"/>
        <v>24848</v>
      </c>
      <c r="E34" s="294">
        <f t="shared" si="11"/>
        <v>25238</v>
      </c>
      <c r="F34" s="294">
        <f t="shared" si="11"/>
        <v>30138</v>
      </c>
      <c r="G34" s="294">
        <f t="shared" si="11"/>
        <v>24201</v>
      </c>
      <c r="H34" s="294">
        <f t="shared" si="11"/>
        <v>24369</v>
      </c>
      <c r="I34" s="294">
        <f t="shared" si="11"/>
        <v>24054</v>
      </c>
      <c r="J34" s="294">
        <f t="shared" si="11"/>
        <v>30119</v>
      </c>
      <c r="K34" s="294">
        <f t="shared" si="11"/>
        <v>24894</v>
      </c>
      <c r="L34" s="294">
        <f t="shared" si="11"/>
        <v>23650</v>
      </c>
      <c r="M34" s="294">
        <f t="shared" si="11"/>
        <v>23908</v>
      </c>
      <c r="N34" s="295">
        <f t="shared" si="11"/>
        <v>303969</v>
      </c>
      <c r="O34" s="296"/>
    </row>
    <row r="35" spans="1:15" ht="15.75">
      <c r="A35" s="293" t="s">
        <v>245</v>
      </c>
      <c r="B35" s="294">
        <v>109961</v>
      </c>
      <c r="C35" s="294">
        <v>103758</v>
      </c>
      <c r="D35" s="294">
        <v>108585</v>
      </c>
      <c r="E35" s="294">
        <v>126886</v>
      </c>
      <c r="F35" s="294">
        <v>176722</v>
      </c>
      <c r="G35" s="294">
        <v>96374</v>
      </c>
      <c r="H35" s="294">
        <v>121524</v>
      </c>
      <c r="I35" s="294">
        <v>93633</v>
      </c>
      <c r="J35" s="294">
        <v>130047</v>
      </c>
      <c r="K35" s="294">
        <v>141096</v>
      </c>
      <c r="L35" s="294">
        <v>108246</v>
      </c>
      <c r="M35" s="294">
        <v>118682</v>
      </c>
      <c r="N35" s="295">
        <f>SUM(B35:M35)</f>
        <v>1435514</v>
      </c>
      <c r="O35" s="296"/>
    </row>
    <row r="36" spans="1:15" ht="15.75">
      <c r="A36" s="293" t="s">
        <v>319</v>
      </c>
      <c r="B36" s="294"/>
      <c r="C36" s="294"/>
      <c r="D36" s="294"/>
      <c r="E36" s="294"/>
      <c r="F36" s="294"/>
      <c r="G36" s="294"/>
      <c r="H36" s="294"/>
      <c r="I36" s="294"/>
      <c r="J36" s="294"/>
      <c r="K36" s="294"/>
      <c r="L36" s="294"/>
      <c r="M36" s="294">
        <v>49979</v>
      </c>
      <c r="N36" s="295">
        <f>SUM(B36:M36)</f>
        <v>49979</v>
      </c>
      <c r="O36" s="296"/>
    </row>
    <row r="37" spans="1:15" ht="15.75">
      <c r="A37" s="293" t="s">
        <v>320</v>
      </c>
      <c r="B37" s="294">
        <f>B35+B36</f>
        <v>109961</v>
      </c>
      <c r="C37" s="294">
        <f aca="true" t="shared" si="12" ref="C37:N37">C35+C36</f>
        <v>103758</v>
      </c>
      <c r="D37" s="294">
        <f t="shared" si="12"/>
        <v>108585</v>
      </c>
      <c r="E37" s="294">
        <f t="shared" si="12"/>
        <v>126886</v>
      </c>
      <c r="F37" s="294">
        <f t="shared" si="12"/>
        <v>176722</v>
      </c>
      <c r="G37" s="294">
        <f t="shared" si="12"/>
        <v>96374</v>
      </c>
      <c r="H37" s="294">
        <f t="shared" si="12"/>
        <v>121524</v>
      </c>
      <c r="I37" s="294">
        <f t="shared" si="12"/>
        <v>93633</v>
      </c>
      <c r="J37" s="294">
        <f t="shared" si="12"/>
        <v>130047</v>
      </c>
      <c r="K37" s="294">
        <f t="shared" si="12"/>
        <v>141096</v>
      </c>
      <c r="L37" s="294">
        <f t="shared" si="12"/>
        <v>108246</v>
      </c>
      <c r="M37" s="294">
        <f t="shared" si="12"/>
        <v>168661</v>
      </c>
      <c r="N37" s="295">
        <f t="shared" si="12"/>
        <v>1485493</v>
      </c>
      <c r="O37" s="296"/>
    </row>
    <row r="38" spans="1:15" ht="27.75">
      <c r="A38" s="293" t="s">
        <v>246</v>
      </c>
      <c r="B38" s="294">
        <v>104495</v>
      </c>
      <c r="C38" s="294"/>
      <c r="D38" s="294">
        <v>75587</v>
      </c>
      <c r="E38" s="294">
        <v>10359</v>
      </c>
      <c r="F38" s="294">
        <v>137702</v>
      </c>
      <c r="G38" s="294">
        <v>12029</v>
      </c>
      <c r="H38" s="294">
        <v>10909</v>
      </c>
      <c r="I38" s="294">
        <v>12509</v>
      </c>
      <c r="J38" s="294">
        <v>36666</v>
      </c>
      <c r="K38" s="294">
        <v>15868</v>
      </c>
      <c r="L38" s="294">
        <v>13589</v>
      </c>
      <c r="M38" s="294">
        <v>12015</v>
      </c>
      <c r="N38" s="295">
        <f>SUM(B38:M38)</f>
        <v>441728</v>
      </c>
      <c r="O38" s="296"/>
    </row>
    <row r="39" spans="1:15" ht="15.75">
      <c r="A39" s="293" t="s">
        <v>319</v>
      </c>
      <c r="B39" s="294"/>
      <c r="C39" s="294"/>
      <c r="D39" s="294"/>
      <c r="E39" s="294"/>
      <c r="F39" s="294"/>
      <c r="G39" s="294"/>
      <c r="H39" s="294"/>
      <c r="I39" s="294"/>
      <c r="J39" s="294"/>
      <c r="K39" s="294"/>
      <c r="L39" s="294"/>
      <c r="M39" s="294">
        <v>31351</v>
      </c>
      <c r="N39" s="295">
        <f>SUM(B39:M39)</f>
        <v>31351</v>
      </c>
      <c r="O39" s="296"/>
    </row>
    <row r="40" spans="1:15" ht="15.75">
      <c r="A40" s="293" t="s">
        <v>320</v>
      </c>
      <c r="B40" s="294">
        <f>B38+B39</f>
        <v>104495</v>
      </c>
      <c r="C40" s="294">
        <f aca="true" t="shared" si="13" ref="C40:N40">C38+C39</f>
        <v>0</v>
      </c>
      <c r="D40" s="294">
        <f t="shared" si="13"/>
        <v>75587</v>
      </c>
      <c r="E40" s="294">
        <f t="shared" si="13"/>
        <v>10359</v>
      </c>
      <c r="F40" s="294">
        <f t="shared" si="13"/>
        <v>137702</v>
      </c>
      <c r="G40" s="294">
        <f t="shared" si="13"/>
        <v>12029</v>
      </c>
      <c r="H40" s="294">
        <f t="shared" si="13"/>
        <v>10909</v>
      </c>
      <c r="I40" s="294">
        <f t="shared" si="13"/>
        <v>12509</v>
      </c>
      <c r="J40" s="294">
        <f t="shared" si="13"/>
        <v>36666</v>
      </c>
      <c r="K40" s="294">
        <f t="shared" si="13"/>
        <v>15868</v>
      </c>
      <c r="L40" s="294">
        <f t="shared" si="13"/>
        <v>13589</v>
      </c>
      <c r="M40" s="294">
        <f t="shared" si="13"/>
        <v>43366</v>
      </c>
      <c r="N40" s="295">
        <f t="shared" si="13"/>
        <v>473079</v>
      </c>
      <c r="O40" s="296"/>
    </row>
    <row r="41" spans="1:16" ht="15.75">
      <c r="A41" s="293" t="s">
        <v>367</v>
      </c>
      <c r="B41" s="294">
        <v>12505</v>
      </c>
      <c r="C41" s="294">
        <v>12126</v>
      </c>
      <c r="D41" s="294">
        <v>12126</v>
      </c>
      <c r="E41" s="294">
        <v>12126</v>
      </c>
      <c r="F41" s="294">
        <v>11906</v>
      </c>
      <c r="G41" s="294">
        <v>11906</v>
      </c>
      <c r="H41" s="294">
        <v>11906</v>
      </c>
      <c r="I41" s="294">
        <v>11906</v>
      </c>
      <c r="J41" s="294">
        <v>12000</v>
      </c>
      <c r="K41" s="294">
        <v>12125</v>
      </c>
      <c r="L41" s="294">
        <v>11905</v>
      </c>
      <c r="M41" s="294">
        <v>11935</v>
      </c>
      <c r="N41" s="295">
        <f>SUM(B41:M41)</f>
        <v>144472</v>
      </c>
      <c r="O41" s="296"/>
      <c r="P41"/>
    </row>
    <row r="42" spans="1:16" ht="15.75">
      <c r="A42" s="293" t="s">
        <v>319</v>
      </c>
      <c r="B42" s="294"/>
      <c r="C42" s="294"/>
      <c r="D42" s="294"/>
      <c r="E42" s="294"/>
      <c r="F42" s="294"/>
      <c r="G42" s="294"/>
      <c r="H42" s="294"/>
      <c r="I42" s="294"/>
      <c r="J42" s="294"/>
      <c r="K42" s="294"/>
      <c r="L42" s="294"/>
      <c r="M42" s="294">
        <v>5615</v>
      </c>
      <c r="N42" s="295">
        <f>SUM(B42:M42)</f>
        <v>5615</v>
      </c>
      <c r="O42" s="296"/>
      <c r="P42"/>
    </row>
    <row r="43" spans="1:16" ht="15.75">
      <c r="A43" s="293" t="s">
        <v>320</v>
      </c>
      <c r="B43" s="294">
        <f>B41+B42</f>
        <v>12505</v>
      </c>
      <c r="C43" s="294">
        <f aca="true" t="shared" si="14" ref="C43:N43">C41+C42</f>
        <v>12126</v>
      </c>
      <c r="D43" s="294">
        <f t="shared" si="14"/>
        <v>12126</v>
      </c>
      <c r="E43" s="294">
        <f t="shared" si="14"/>
        <v>12126</v>
      </c>
      <c r="F43" s="294">
        <f t="shared" si="14"/>
        <v>11906</v>
      </c>
      <c r="G43" s="294">
        <f t="shared" si="14"/>
        <v>11906</v>
      </c>
      <c r="H43" s="294">
        <f t="shared" si="14"/>
        <v>11906</v>
      </c>
      <c r="I43" s="294">
        <f t="shared" si="14"/>
        <v>11906</v>
      </c>
      <c r="J43" s="294">
        <f t="shared" si="14"/>
        <v>12000</v>
      </c>
      <c r="K43" s="294">
        <f t="shared" si="14"/>
        <v>12125</v>
      </c>
      <c r="L43" s="294">
        <f t="shared" si="14"/>
        <v>11905</v>
      </c>
      <c r="M43" s="294">
        <f t="shared" si="14"/>
        <v>17550</v>
      </c>
      <c r="N43" s="295">
        <f t="shared" si="14"/>
        <v>150087</v>
      </c>
      <c r="O43" s="296"/>
      <c r="P43"/>
    </row>
    <row r="44" spans="1:16" ht="15.75">
      <c r="A44" s="293" t="s">
        <v>247</v>
      </c>
      <c r="B44" s="294"/>
      <c r="C44" s="294">
        <v>4500</v>
      </c>
      <c r="D44" s="294">
        <v>3500</v>
      </c>
      <c r="E44" s="294">
        <v>9000</v>
      </c>
      <c r="F44" s="294">
        <v>45273</v>
      </c>
      <c r="G44" s="294">
        <v>22500</v>
      </c>
      <c r="H44" s="294">
        <v>14250</v>
      </c>
      <c r="I44" s="294">
        <v>7500</v>
      </c>
      <c r="J44" s="294">
        <v>24128</v>
      </c>
      <c r="K44" s="294">
        <v>1873</v>
      </c>
      <c r="L44" s="294"/>
      <c r="M44" s="294"/>
      <c r="N44" s="295">
        <f>SUM(B44:M44)</f>
        <v>132524</v>
      </c>
      <c r="O44" s="296"/>
      <c r="P44"/>
    </row>
    <row r="45" spans="1:16" ht="15.75">
      <c r="A45" s="293" t="s">
        <v>319</v>
      </c>
      <c r="B45" s="294"/>
      <c r="C45" s="294"/>
      <c r="D45" s="294"/>
      <c r="E45" s="294"/>
      <c r="F45" s="294"/>
      <c r="G45" s="294"/>
      <c r="H45" s="294"/>
      <c r="I45" s="294"/>
      <c r="J45" s="294"/>
      <c r="K45" s="294"/>
      <c r="L45" s="294"/>
      <c r="M45" s="294">
        <v>8558</v>
      </c>
      <c r="N45" s="295">
        <f>SUM(B45:M45)</f>
        <v>8558</v>
      </c>
      <c r="O45" s="296"/>
      <c r="P45"/>
    </row>
    <row r="46" spans="1:16" ht="15.75">
      <c r="A46" s="293" t="s">
        <v>320</v>
      </c>
      <c r="B46" s="294">
        <f>B44+B45</f>
        <v>0</v>
      </c>
      <c r="C46" s="294">
        <f aca="true" t="shared" si="15" ref="C46:N46">C44+C45</f>
        <v>4500</v>
      </c>
      <c r="D46" s="294">
        <f t="shared" si="15"/>
        <v>3500</v>
      </c>
      <c r="E46" s="294">
        <f t="shared" si="15"/>
        <v>9000</v>
      </c>
      <c r="F46" s="294">
        <f t="shared" si="15"/>
        <v>45273</v>
      </c>
      <c r="G46" s="294">
        <f t="shared" si="15"/>
        <v>22500</v>
      </c>
      <c r="H46" s="294">
        <f t="shared" si="15"/>
        <v>14250</v>
      </c>
      <c r="I46" s="294">
        <f t="shared" si="15"/>
        <v>7500</v>
      </c>
      <c r="J46" s="294">
        <f t="shared" si="15"/>
        <v>24128</v>
      </c>
      <c r="K46" s="294">
        <f t="shared" si="15"/>
        <v>1873</v>
      </c>
      <c r="L46" s="294">
        <f t="shared" si="15"/>
        <v>0</v>
      </c>
      <c r="M46" s="294">
        <f t="shared" si="15"/>
        <v>8558</v>
      </c>
      <c r="N46" s="295">
        <f t="shared" si="15"/>
        <v>141082</v>
      </c>
      <c r="O46" s="296"/>
      <c r="P46"/>
    </row>
    <row r="47" spans="1:16" ht="15.75">
      <c r="A47" s="293" t="s">
        <v>248</v>
      </c>
      <c r="B47" s="294">
        <v>12099</v>
      </c>
      <c r="C47" s="294">
        <v>11500</v>
      </c>
      <c r="D47" s="294">
        <v>192731</v>
      </c>
      <c r="E47" s="294">
        <v>58843</v>
      </c>
      <c r="F47" s="294">
        <v>193352</v>
      </c>
      <c r="G47" s="294">
        <v>75500</v>
      </c>
      <c r="H47" s="294">
        <v>13666</v>
      </c>
      <c r="I47" s="294">
        <v>209616</v>
      </c>
      <c r="J47" s="294">
        <v>258574</v>
      </c>
      <c r="K47" s="294">
        <v>8679</v>
      </c>
      <c r="L47" s="294">
        <v>7500</v>
      </c>
      <c r="M47" s="294">
        <v>0</v>
      </c>
      <c r="N47" s="295">
        <f>SUM(B47:M47)</f>
        <v>1042060</v>
      </c>
      <c r="O47" s="296"/>
      <c r="P47"/>
    </row>
    <row r="48" spans="1:16" ht="15.75">
      <c r="A48" s="293" t="s">
        <v>319</v>
      </c>
      <c r="B48" s="294"/>
      <c r="C48" s="294"/>
      <c r="D48" s="294"/>
      <c r="E48" s="294"/>
      <c r="F48" s="294"/>
      <c r="G48" s="294"/>
      <c r="H48" s="294"/>
      <c r="I48" s="294"/>
      <c r="J48" s="294"/>
      <c r="K48" s="294"/>
      <c r="L48" s="294"/>
      <c r="M48" s="294">
        <v>14264</v>
      </c>
      <c r="N48" s="295">
        <f>SUM(B48:M48)</f>
        <v>14264</v>
      </c>
      <c r="O48" s="296"/>
      <c r="P48"/>
    </row>
    <row r="49" spans="1:16" ht="15.75">
      <c r="A49" s="293" t="s">
        <v>320</v>
      </c>
      <c r="B49" s="294">
        <f>B47+B48</f>
        <v>12099</v>
      </c>
      <c r="C49" s="294">
        <f aca="true" t="shared" si="16" ref="C49:M49">C47+C48</f>
        <v>11500</v>
      </c>
      <c r="D49" s="294">
        <f t="shared" si="16"/>
        <v>192731</v>
      </c>
      <c r="E49" s="294">
        <f t="shared" si="16"/>
        <v>58843</v>
      </c>
      <c r="F49" s="294">
        <f t="shared" si="16"/>
        <v>193352</v>
      </c>
      <c r="G49" s="294">
        <f t="shared" si="16"/>
        <v>75500</v>
      </c>
      <c r="H49" s="294">
        <f t="shared" si="16"/>
        <v>13666</v>
      </c>
      <c r="I49" s="294">
        <f t="shared" si="16"/>
        <v>209616</v>
      </c>
      <c r="J49" s="294">
        <f t="shared" si="16"/>
        <v>258574</v>
      </c>
      <c r="K49" s="294">
        <f t="shared" si="16"/>
        <v>8679</v>
      </c>
      <c r="L49" s="294">
        <f t="shared" si="16"/>
        <v>7500</v>
      </c>
      <c r="M49" s="294">
        <f t="shared" si="16"/>
        <v>14264</v>
      </c>
      <c r="N49" s="295">
        <f>SUM(B49:M49)</f>
        <v>1056324</v>
      </c>
      <c r="O49" s="296"/>
      <c r="P49"/>
    </row>
    <row r="50" spans="1:16" ht="15.75">
      <c r="A50" s="293" t="s">
        <v>366</v>
      </c>
      <c r="B50" s="294">
        <v>2821</v>
      </c>
      <c r="C50" s="294">
        <v>74216</v>
      </c>
      <c r="D50" s="294"/>
      <c r="E50" s="294"/>
      <c r="F50" s="294">
        <v>140130</v>
      </c>
      <c r="G50" s="294"/>
      <c r="H50" s="294"/>
      <c r="I50" s="294"/>
      <c r="J50" s="294">
        <v>5080</v>
      </c>
      <c r="K50" s="294"/>
      <c r="L50" s="294">
        <v>1164</v>
      </c>
      <c r="M50" s="294"/>
      <c r="N50" s="295">
        <f>SUM(B50:M50)</f>
        <v>223411</v>
      </c>
      <c r="O50" s="296"/>
      <c r="P50"/>
    </row>
    <row r="51" spans="1:16" ht="15.75">
      <c r="A51" s="293" t="s">
        <v>319</v>
      </c>
      <c r="B51" s="298"/>
      <c r="C51" s="298"/>
      <c r="D51" s="298"/>
      <c r="E51" s="298"/>
      <c r="F51" s="298"/>
      <c r="G51" s="298"/>
      <c r="H51" s="298"/>
      <c r="I51" s="298"/>
      <c r="J51" s="298">
        <v>15000</v>
      </c>
      <c r="K51" s="298"/>
      <c r="L51" s="298"/>
      <c r="M51" s="298"/>
      <c r="N51" s="299">
        <f>SUM(B51:M51)</f>
        <v>15000</v>
      </c>
      <c r="O51" s="296"/>
      <c r="P51"/>
    </row>
    <row r="52" spans="1:16" ht="15.75">
      <c r="A52" s="293" t="s">
        <v>320</v>
      </c>
      <c r="B52" s="298">
        <f>B50+B51</f>
        <v>2821</v>
      </c>
      <c r="C52" s="298">
        <f aca="true" t="shared" si="17" ref="C52:N52">C50+C51</f>
        <v>74216</v>
      </c>
      <c r="D52" s="298">
        <f t="shared" si="17"/>
        <v>0</v>
      </c>
      <c r="E52" s="298">
        <f t="shared" si="17"/>
        <v>0</v>
      </c>
      <c r="F52" s="298">
        <f t="shared" si="17"/>
        <v>140130</v>
      </c>
      <c r="G52" s="298">
        <f t="shared" si="17"/>
        <v>0</v>
      </c>
      <c r="H52" s="298">
        <f t="shared" si="17"/>
        <v>0</v>
      </c>
      <c r="I52" s="298">
        <f t="shared" si="17"/>
        <v>0</v>
      </c>
      <c r="J52" s="298">
        <f t="shared" si="17"/>
        <v>20080</v>
      </c>
      <c r="K52" s="298">
        <f t="shared" si="17"/>
        <v>0</v>
      </c>
      <c r="L52" s="298">
        <f t="shared" si="17"/>
        <v>1164</v>
      </c>
      <c r="M52" s="298">
        <f t="shared" si="17"/>
        <v>0</v>
      </c>
      <c r="N52" s="299">
        <f t="shared" si="17"/>
        <v>238411</v>
      </c>
      <c r="O52" s="296"/>
      <c r="P52"/>
    </row>
    <row r="53" spans="1:16" ht="15.75">
      <c r="A53" s="293" t="s">
        <v>249</v>
      </c>
      <c r="B53" s="294">
        <v>2935</v>
      </c>
      <c r="C53" s="294"/>
      <c r="D53" s="294"/>
      <c r="E53" s="294"/>
      <c r="F53" s="294">
        <v>17687</v>
      </c>
      <c r="G53" s="294">
        <v>32492</v>
      </c>
      <c r="H53" s="294"/>
      <c r="I53" s="294">
        <v>7565</v>
      </c>
      <c r="J53" s="294">
        <v>88473</v>
      </c>
      <c r="K53" s="294">
        <v>25363</v>
      </c>
      <c r="L53" s="294"/>
      <c r="M53" s="294">
        <v>37635</v>
      </c>
      <c r="N53" s="295">
        <f>SUM(B53:M53)</f>
        <v>212150</v>
      </c>
      <c r="O53" s="296"/>
      <c r="P53"/>
    </row>
    <row r="54" spans="1:16" ht="15.75">
      <c r="A54" s="293" t="s">
        <v>319</v>
      </c>
      <c r="B54" s="294"/>
      <c r="C54" s="294"/>
      <c r="D54" s="294"/>
      <c r="E54" s="294"/>
      <c r="F54" s="294"/>
      <c r="G54" s="294"/>
      <c r="H54" s="294"/>
      <c r="I54" s="294"/>
      <c r="J54" s="294">
        <v>-15000</v>
      </c>
      <c r="K54" s="294"/>
      <c r="L54" s="294"/>
      <c r="M54" s="294">
        <v>-26512</v>
      </c>
      <c r="N54" s="295">
        <f>SUM(B54:M54)</f>
        <v>-41512</v>
      </c>
      <c r="O54" s="296"/>
      <c r="P54"/>
    </row>
    <row r="55" spans="1:16" ht="16.5" thickBot="1">
      <c r="A55" s="297" t="s">
        <v>320</v>
      </c>
      <c r="B55" s="298">
        <f>B53+B54</f>
        <v>2935</v>
      </c>
      <c r="C55" s="298">
        <f aca="true" t="shared" si="18" ref="C55:N55">C53+C54</f>
        <v>0</v>
      </c>
      <c r="D55" s="298">
        <f t="shared" si="18"/>
        <v>0</v>
      </c>
      <c r="E55" s="298">
        <f t="shared" si="18"/>
        <v>0</v>
      </c>
      <c r="F55" s="298">
        <f t="shared" si="18"/>
        <v>17687</v>
      </c>
      <c r="G55" s="298">
        <f t="shared" si="18"/>
        <v>32492</v>
      </c>
      <c r="H55" s="298">
        <f t="shared" si="18"/>
        <v>0</v>
      </c>
      <c r="I55" s="298">
        <f t="shared" si="18"/>
        <v>7565</v>
      </c>
      <c r="J55" s="298">
        <f t="shared" si="18"/>
        <v>73473</v>
      </c>
      <c r="K55" s="298">
        <f t="shared" si="18"/>
        <v>25363</v>
      </c>
      <c r="L55" s="298">
        <f t="shared" si="18"/>
        <v>0</v>
      </c>
      <c r="M55" s="298">
        <f t="shared" si="18"/>
        <v>11123</v>
      </c>
      <c r="N55" s="299">
        <f t="shared" si="18"/>
        <v>170638</v>
      </c>
      <c r="O55" s="296"/>
      <c r="P55"/>
    </row>
    <row r="56" spans="1:15" s="247" customFormat="1" ht="15" customHeight="1">
      <c r="A56" s="494" t="s">
        <v>250</v>
      </c>
      <c r="B56" s="495">
        <f>B29+B32+B35+B38+B41+B44+B47+B50+B53</f>
        <v>355662</v>
      </c>
      <c r="C56" s="495">
        <f aca="true" t="shared" si="19" ref="C56:N56">C29+C32+C35+C38+C41+C44+C47+C50+C53</f>
        <v>315928</v>
      </c>
      <c r="D56" s="495">
        <f t="shared" si="19"/>
        <v>502573</v>
      </c>
      <c r="E56" s="495">
        <f t="shared" si="19"/>
        <v>330462</v>
      </c>
      <c r="F56" s="495">
        <f t="shared" si="19"/>
        <v>854262</v>
      </c>
      <c r="G56" s="495">
        <f t="shared" si="19"/>
        <v>355732</v>
      </c>
      <c r="H56" s="495">
        <f t="shared" si="19"/>
        <v>279424</v>
      </c>
      <c r="I56" s="495">
        <f t="shared" si="19"/>
        <v>451098</v>
      </c>
      <c r="J56" s="495">
        <f t="shared" si="19"/>
        <v>705946</v>
      </c>
      <c r="K56" s="495">
        <f t="shared" si="19"/>
        <v>314546</v>
      </c>
      <c r="L56" s="495">
        <f t="shared" si="19"/>
        <v>248903</v>
      </c>
      <c r="M56" s="495">
        <f t="shared" si="19"/>
        <v>285900</v>
      </c>
      <c r="N56" s="496">
        <f t="shared" si="19"/>
        <v>5000436</v>
      </c>
      <c r="O56" s="296"/>
    </row>
    <row r="57" spans="1:15" s="247" customFormat="1" ht="15" customHeight="1">
      <c r="A57" s="455" t="s">
        <v>319</v>
      </c>
      <c r="B57" s="378">
        <f>B30+B33+B36+B39+B42+B45+B48+B51+B54</f>
        <v>0</v>
      </c>
      <c r="C57" s="378">
        <f aca="true" t="shared" si="20" ref="C57:N57">C30+C33+C36+C39+C42+C45+C48+C51+C54</f>
        <v>0</v>
      </c>
      <c r="D57" s="378">
        <f t="shared" si="20"/>
        <v>0</v>
      </c>
      <c r="E57" s="378">
        <f t="shared" si="20"/>
        <v>0</v>
      </c>
      <c r="F57" s="378">
        <f t="shared" si="20"/>
        <v>0</v>
      </c>
      <c r="G57" s="378">
        <f t="shared" si="20"/>
        <v>0</v>
      </c>
      <c r="H57" s="378">
        <f t="shared" si="20"/>
        <v>0</v>
      </c>
      <c r="I57" s="378">
        <f t="shared" si="20"/>
        <v>0</v>
      </c>
      <c r="J57" s="378">
        <f t="shared" si="20"/>
        <v>0</v>
      </c>
      <c r="K57" s="378">
        <f t="shared" si="20"/>
        <v>0</v>
      </c>
      <c r="L57" s="378">
        <f t="shared" si="20"/>
        <v>0</v>
      </c>
      <c r="M57" s="378">
        <f t="shared" si="20"/>
        <v>90758</v>
      </c>
      <c r="N57" s="295">
        <f t="shared" si="20"/>
        <v>90758</v>
      </c>
      <c r="O57" s="296"/>
    </row>
    <row r="58" spans="1:15" s="247" customFormat="1" ht="15" customHeight="1">
      <c r="A58" s="455" t="s">
        <v>320</v>
      </c>
      <c r="B58" s="378">
        <f>B56+B57</f>
        <v>355662</v>
      </c>
      <c r="C58" s="378">
        <f aca="true" t="shared" si="21" ref="C58:N58">C56+C57</f>
        <v>315928</v>
      </c>
      <c r="D58" s="378">
        <f t="shared" si="21"/>
        <v>502573</v>
      </c>
      <c r="E58" s="378">
        <f t="shared" si="21"/>
        <v>330462</v>
      </c>
      <c r="F58" s="378">
        <f t="shared" si="21"/>
        <v>854262</v>
      </c>
      <c r="G58" s="378">
        <f t="shared" si="21"/>
        <v>355732</v>
      </c>
      <c r="H58" s="378">
        <f t="shared" si="21"/>
        <v>279424</v>
      </c>
      <c r="I58" s="378">
        <f t="shared" si="21"/>
        <v>451098</v>
      </c>
      <c r="J58" s="378">
        <f t="shared" si="21"/>
        <v>705946</v>
      </c>
      <c r="K58" s="378">
        <f t="shared" si="21"/>
        <v>314546</v>
      </c>
      <c r="L58" s="378">
        <f t="shared" si="21"/>
        <v>248903</v>
      </c>
      <c r="M58" s="378">
        <f t="shared" si="21"/>
        <v>376658</v>
      </c>
      <c r="N58" s="295">
        <f t="shared" si="21"/>
        <v>5091194</v>
      </c>
      <c r="O58" s="296"/>
    </row>
    <row r="59" spans="1:15" s="247" customFormat="1" ht="15" customHeight="1" thickBot="1">
      <c r="A59" s="303" t="s">
        <v>251</v>
      </c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457"/>
      <c r="O59" s="296"/>
    </row>
    <row r="61" spans="1:16" ht="13.5">
      <c r="A61"/>
      <c r="B61" s="305"/>
      <c r="C61" s="305"/>
      <c r="D61" s="305"/>
      <c r="E61" s="305"/>
      <c r="F61" s="305"/>
      <c r="G61" s="305"/>
      <c r="H61" s="305"/>
      <c r="I61" s="305"/>
      <c r="J61" s="305"/>
      <c r="K61" s="305"/>
      <c r="L61" s="305"/>
      <c r="M61" s="305"/>
      <c r="N61" s="305"/>
      <c r="O61" s="305"/>
      <c r="P61" s="305"/>
    </row>
  </sheetData>
  <sheetProtection/>
  <printOptions/>
  <pageMargins left="0.31496062992125984" right="0.1968503937007874" top="0.93" bottom="0.41" header="0.25" footer="0.31496062992125984"/>
  <pageSetup horizontalDpi="600" verticalDpi="600" orientation="landscape" paperSize="9" r:id="rId1"/>
  <headerFooter>
    <oddHeader>&amp;C&amp;"Book Antiqua,Félkövér"&amp;11Keszthely Város Önkormányzata
2014. évi előirányzat-felhasználási ütemterve&amp;R&amp;"Book Antiqua,Félkövér"&amp;11 15. sz. melléklet
 A Rendelet 18. sz. melléklete
ezer Ft</oddHeader>
  </headerFooter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5.140625" style="61" customWidth="1"/>
    <col min="2" max="2" width="48.140625" style="3" customWidth="1"/>
    <col min="3" max="3" width="12.421875" style="14" customWidth="1"/>
    <col min="4" max="4" width="10.57421875" style="14" customWidth="1"/>
    <col min="5" max="5" width="12.57421875" style="14" customWidth="1"/>
    <col min="6" max="6" width="12.57421875" style="3" customWidth="1"/>
    <col min="7" max="7" width="13.7109375" style="3" customWidth="1"/>
    <col min="8" max="16384" width="9.140625" style="3" customWidth="1"/>
  </cols>
  <sheetData>
    <row r="1" spans="1:7" ht="45" customHeight="1" thickBot="1">
      <c r="A1" s="223" t="s">
        <v>27</v>
      </c>
      <c r="B1" s="173" t="s">
        <v>28</v>
      </c>
      <c r="C1" s="328" t="s">
        <v>320</v>
      </c>
      <c r="D1" s="328" t="s">
        <v>321</v>
      </c>
      <c r="E1" s="328" t="s">
        <v>320</v>
      </c>
      <c r="F1" s="329" t="s">
        <v>315</v>
      </c>
      <c r="G1" s="330" t="s">
        <v>316</v>
      </c>
    </row>
    <row r="2" spans="1:7" s="55" customFormat="1" ht="15.75">
      <c r="A2" s="56" t="s">
        <v>153</v>
      </c>
      <c r="B2" s="57" t="s">
        <v>152</v>
      </c>
      <c r="C2" s="331">
        <f>SUM(C3+C13+C17+C19+C20+C21)</f>
        <v>3258494</v>
      </c>
      <c r="D2" s="331">
        <f>SUM(D3+D13+D17+D19+D20+D21)</f>
        <v>91356</v>
      </c>
      <c r="E2" s="331">
        <f>SUM(E3+E13+E17+E19+E20+E21)</f>
        <v>3349850</v>
      </c>
      <c r="F2" s="331">
        <f>SUM(F3+F13+F17+F19+F20)</f>
        <v>1328838</v>
      </c>
      <c r="G2" s="698">
        <f>SUM(G3+G13+G17+G19+G20+G21)</f>
        <v>2021012</v>
      </c>
    </row>
    <row r="3" spans="1:7" ht="16.5">
      <c r="A3" s="47">
        <v>1</v>
      </c>
      <c r="B3" s="48" t="s">
        <v>57</v>
      </c>
      <c r="C3" s="22">
        <f>SUM(C4+C5+C12)</f>
        <v>1027000</v>
      </c>
      <c r="D3" s="22">
        <f>SUM(D4+D5+D12)</f>
        <v>0</v>
      </c>
      <c r="E3" s="333">
        <f aca="true" t="shared" si="0" ref="E3:E41">C3+D3</f>
        <v>1027000</v>
      </c>
      <c r="F3" s="22">
        <f>SUM(F4+F5+F12)</f>
        <v>64000</v>
      </c>
      <c r="G3" s="334">
        <f aca="true" t="shared" si="1" ref="G3:G44">E3-F3</f>
        <v>963000</v>
      </c>
    </row>
    <row r="4" spans="1:7" ht="16.5">
      <c r="A4" s="47"/>
      <c r="B4" s="59" t="s">
        <v>58</v>
      </c>
      <c r="C4" s="22">
        <v>64000</v>
      </c>
      <c r="D4" s="22"/>
      <c r="E4" s="333">
        <f t="shared" si="0"/>
        <v>64000</v>
      </c>
      <c r="F4" s="22">
        <v>64000</v>
      </c>
      <c r="G4" s="334">
        <f t="shared" si="1"/>
        <v>0</v>
      </c>
    </row>
    <row r="5" spans="1:7" ht="16.5">
      <c r="A5" s="47"/>
      <c r="B5" s="59" t="s">
        <v>170</v>
      </c>
      <c r="C5" s="335">
        <f>SUM(C6:C11)</f>
        <v>957500</v>
      </c>
      <c r="D5" s="335">
        <f>SUM(D6:D11)</f>
        <v>0</v>
      </c>
      <c r="E5" s="333">
        <f t="shared" si="0"/>
        <v>957500</v>
      </c>
      <c r="F5" s="252"/>
      <c r="G5" s="334">
        <f t="shared" si="1"/>
        <v>957500</v>
      </c>
    </row>
    <row r="6" spans="1:7" ht="16.5">
      <c r="A6" s="47"/>
      <c r="B6" s="59" t="s">
        <v>38</v>
      </c>
      <c r="C6" s="22">
        <v>177000</v>
      </c>
      <c r="D6" s="22"/>
      <c r="E6" s="333">
        <f t="shared" si="0"/>
        <v>177000</v>
      </c>
      <c r="F6" s="252"/>
      <c r="G6" s="334">
        <f t="shared" si="1"/>
        <v>177000</v>
      </c>
    </row>
    <row r="7" spans="1:7" ht="16.5">
      <c r="A7" s="47"/>
      <c r="B7" s="224" t="s">
        <v>39</v>
      </c>
      <c r="C7" s="22">
        <v>19500</v>
      </c>
      <c r="D7" s="22"/>
      <c r="E7" s="333">
        <f t="shared" si="0"/>
        <v>19500</v>
      </c>
      <c r="F7" s="252"/>
      <c r="G7" s="334">
        <f t="shared" si="1"/>
        <v>19500</v>
      </c>
    </row>
    <row r="8" spans="1:7" ht="16.5">
      <c r="A8" s="47"/>
      <c r="B8" s="224" t="s">
        <v>40</v>
      </c>
      <c r="C8" s="22">
        <v>15000</v>
      </c>
      <c r="D8" s="22"/>
      <c r="E8" s="333">
        <f t="shared" si="0"/>
        <v>15000</v>
      </c>
      <c r="F8" s="252"/>
      <c r="G8" s="334">
        <f t="shared" si="1"/>
        <v>15000</v>
      </c>
    </row>
    <row r="9" spans="1:7" ht="16.5">
      <c r="A9" s="47"/>
      <c r="B9" s="224" t="s">
        <v>41</v>
      </c>
      <c r="C9" s="22">
        <v>60000</v>
      </c>
      <c r="D9" s="22"/>
      <c r="E9" s="333">
        <f t="shared" si="0"/>
        <v>60000</v>
      </c>
      <c r="F9" s="252"/>
      <c r="G9" s="334">
        <f t="shared" si="1"/>
        <v>60000</v>
      </c>
    </row>
    <row r="10" spans="1:7" ht="16.5">
      <c r="A10" s="51"/>
      <c r="B10" s="225" t="s">
        <v>171</v>
      </c>
      <c r="C10" s="26">
        <v>1000</v>
      </c>
      <c r="D10" s="26"/>
      <c r="E10" s="333">
        <f t="shared" si="0"/>
        <v>1000</v>
      </c>
      <c r="F10" s="252"/>
      <c r="G10" s="334">
        <f t="shared" si="1"/>
        <v>1000</v>
      </c>
    </row>
    <row r="11" spans="1:7" ht="16.5">
      <c r="A11" s="51"/>
      <c r="B11" s="225" t="s">
        <v>42</v>
      </c>
      <c r="C11" s="26">
        <v>685000</v>
      </c>
      <c r="D11" s="26"/>
      <c r="E11" s="333">
        <f t="shared" si="0"/>
        <v>685000</v>
      </c>
      <c r="F11" s="252"/>
      <c r="G11" s="334">
        <f t="shared" si="1"/>
        <v>685000</v>
      </c>
    </row>
    <row r="12" spans="1:7" ht="16.5">
      <c r="A12" s="47"/>
      <c r="B12" s="59" t="s">
        <v>172</v>
      </c>
      <c r="C12" s="22">
        <v>5500</v>
      </c>
      <c r="D12" s="22"/>
      <c r="E12" s="333">
        <f t="shared" si="0"/>
        <v>5500</v>
      </c>
      <c r="F12" s="252"/>
      <c r="G12" s="334">
        <f t="shared" si="1"/>
        <v>5500</v>
      </c>
    </row>
    <row r="13" spans="1:7" ht="16.5">
      <c r="A13" s="47">
        <v>2</v>
      </c>
      <c r="B13" s="48" t="s">
        <v>173</v>
      </c>
      <c r="C13" s="335">
        <f>SUM(C14+C15+C16)</f>
        <v>1425144</v>
      </c>
      <c r="D13" s="335">
        <f>SUM(D14+D15+D16)</f>
        <v>9782</v>
      </c>
      <c r="E13" s="333">
        <f t="shared" si="0"/>
        <v>1434926</v>
      </c>
      <c r="F13" s="335">
        <f>SUM(F14+F15+F16)</f>
        <v>978261</v>
      </c>
      <c r="G13" s="334">
        <f t="shared" si="1"/>
        <v>456665</v>
      </c>
    </row>
    <row r="14" spans="1:7" ht="16.5">
      <c r="A14" s="47"/>
      <c r="B14" s="59" t="s">
        <v>7</v>
      </c>
      <c r="C14" s="22">
        <v>1081757</v>
      </c>
      <c r="D14" s="22">
        <v>140</v>
      </c>
      <c r="E14" s="333">
        <f t="shared" si="0"/>
        <v>1081897</v>
      </c>
      <c r="F14" s="22">
        <v>888832</v>
      </c>
      <c r="G14" s="334">
        <f t="shared" si="1"/>
        <v>193065</v>
      </c>
    </row>
    <row r="15" spans="1:7" ht="16.5">
      <c r="A15" s="47"/>
      <c r="B15" s="59" t="s">
        <v>180</v>
      </c>
      <c r="C15" s="22">
        <v>98187</v>
      </c>
      <c r="D15" s="22">
        <v>10074</v>
      </c>
      <c r="E15" s="333">
        <f t="shared" si="0"/>
        <v>108261</v>
      </c>
      <c r="F15" s="22">
        <v>0</v>
      </c>
      <c r="G15" s="334">
        <f t="shared" si="1"/>
        <v>108261</v>
      </c>
    </row>
    <row r="16" spans="1:7" ht="16.5">
      <c r="A16" s="47"/>
      <c r="B16" s="59" t="s">
        <v>43</v>
      </c>
      <c r="C16" s="22">
        <v>245200</v>
      </c>
      <c r="D16" s="22">
        <v>-432</v>
      </c>
      <c r="E16" s="333">
        <f t="shared" si="0"/>
        <v>244768</v>
      </c>
      <c r="F16" s="22">
        <v>89429</v>
      </c>
      <c r="G16" s="334">
        <f t="shared" si="1"/>
        <v>155339</v>
      </c>
    </row>
    <row r="17" spans="1:7" ht="16.5">
      <c r="A17" s="58">
        <v>3</v>
      </c>
      <c r="B17" s="170" t="s">
        <v>179</v>
      </c>
      <c r="C17" s="18">
        <v>534833</v>
      </c>
      <c r="D17" s="18">
        <v>46994</v>
      </c>
      <c r="E17" s="333">
        <f t="shared" si="0"/>
        <v>581827</v>
      </c>
      <c r="F17" s="22">
        <v>159903</v>
      </c>
      <c r="G17" s="334">
        <f t="shared" si="1"/>
        <v>421924</v>
      </c>
    </row>
    <row r="18" spans="1:7" ht="16.5">
      <c r="A18" s="47"/>
      <c r="B18" s="226" t="s">
        <v>60</v>
      </c>
      <c r="C18" s="22">
        <v>3129</v>
      </c>
      <c r="D18" s="22"/>
      <c r="E18" s="333">
        <f t="shared" si="0"/>
        <v>3129</v>
      </c>
      <c r="F18" s="22"/>
      <c r="G18" s="334">
        <f t="shared" si="1"/>
        <v>3129</v>
      </c>
    </row>
    <row r="19" spans="1:7" ht="16.5">
      <c r="A19" s="47">
        <v>4</v>
      </c>
      <c r="B19" s="48" t="s">
        <v>44</v>
      </c>
      <c r="C19" s="22">
        <v>237867</v>
      </c>
      <c r="D19" s="22">
        <v>33596</v>
      </c>
      <c r="E19" s="333">
        <f t="shared" si="0"/>
        <v>271463</v>
      </c>
      <c r="F19" s="22">
        <v>126024</v>
      </c>
      <c r="G19" s="334">
        <f t="shared" si="1"/>
        <v>145439</v>
      </c>
    </row>
    <row r="20" spans="1:7" ht="16.5">
      <c r="A20" s="51">
        <v>5</v>
      </c>
      <c r="B20" s="52" t="s">
        <v>45</v>
      </c>
      <c r="C20" s="26">
        <v>26650</v>
      </c>
      <c r="D20" s="26">
        <v>984</v>
      </c>
      <c r="E20" s="333">
        <f t="shared" si="0"/>
        <v>27634</v>
      </c>
      <c r="F20" s="22">
        <v>650</v>
      </c>
      <c r="G20" s="334">
        <f t="shared" si="1"/>
        <v>26984</v>
      </c>
    </row>
    <row r="21" spans="1:7" ht="16.5">
      <c r="A21" s="51">
        <v>6</v>
      </c>
      <c r="B21" s="52" t="s">
        <v>144</v>
      </c>
      <c r="C21" s="26">
        <v>7000</v>
      </c>
      <c r="D21" s="26"/>
      <c r="E21" s="333">
        <f t="shared" si="0"/>
        <v>7000</v>
      </c>
      <c r="F21" s="22"/>
      <c r="G21" s="334">
        <f t="shared" si="1"/>
        <v>7000</v>
      </c>
    </row>
    <row r="22" spans="1:7" ht="16.5">
      <c r="A22" s="47"/>
      <c r="B22" s="48"/>
      <c r="C22" s="22"/>
      <c r="D22" s="22"/>
      <c r="E22" s="331">
        <f t="shared" si="0"/>
        <v>0</v>
      </c>
      <c r="F22" s="22"/>
      <c r="G22" s="332">
        <f t="shared" si="1"/>
        <v>0</v>
      </c>
    </row>
    <row r="23" spans="1:7" ht="16.5">
      <c r="A23" s="56" t="s">
        <v>154</v>
      </c>
      <c r="B23" s="57" t="s">
        <v>155</v>
      </c>
      <c r="C23" s="165">
        <f>SUM(C24:C32)</f>
        <v>3459521</v>
      </c>
      <c r="D23" s="165">
        <f>SUM(D24:D32)</f>
        <v>69036</v>
      </c>
      <c r="E23" s="331">
        <f t="shared" si="0"/>
        <v>3528557</v>
      </c>
      <c r="F23" s="165">
        <f>SUM(F24:F32)</f>
        <v>1963638</v>
      </c>
      <c r="G23" s="332">
        <f t="shared" si="1"/>
        <v>1564919</v>
      </c>
    </row>
    <row r="24" spans="1:7" ht="16.5">
      <c r="A24" s="47">
        <v>1</v>
      </c>
      <c r="B24" s="48" t="s">
        <v>0</v>
      </c>
      <c r="C24" s="22">
        <v>1064161</v>
      </c>
      <c r="D24" s="22">
        <v>7950</v>
      </c>
      <c r="E24" s="333">
        <f t="shared" si="0"/>
        <v>1072111</v>
      </c>
      <c r="F24" s="22">
        <v>673373</v>
      </c>
      <c r="G24" s="334">
        <f t="shared" si="1"/>
        <v>398738</v>
      </c>
    </row>
    <row r="25" spans="1:7" ht="16.5">
      <c r="A25" s="47">
        <v>2</v>
      </c>
      <c r="B25" s="145" t="s">
        <v>174</v>
      </c>
      <c r="C25" s="22">
        <v>304416</v>
      </c>
      <c r="D25" s="22">
        <v>-447</v>
      </c>
      <c r="E25" s="333">
        <f t="shared" si="0"/>
        <v>303969</v>
      </c>
      <c r="F25" s="22">
        <v>188047</v>
      </c>
      <c r="G25" s="334">
        <f t="shared" si="1"/>
        <v>115922</v>
      </c>
    </row>
    <row r="26" spans="1:7" ht="16.5">
      <c r="A26" s="47">
        <v>3</v>
      </c>
      <c r="B26" s="48" t="s">
        <v>18</v>
      </c>
      <c r="C26" s="22">
        <v>1435514</v>
      </c>
      <c r="D26" s="22">
        <v>49979</v>
      </c>
      <c r="E26" s="333">
        <f t="shared" si="0"/>
        <v>1485493</v>
      </c>
      <c r="F26" s="22">
        <v>609582</v>
      </c>
      <c r="G26" s="334">
        <f t="shared" si="1"/>
        <v>875911</v>
      </c>
    </row>
    <row r="27" spans="1:7" ht="16.5">
      <c r="A27" s="47">
        <v>4</v>
      </c>
      <c r="B27" s="48" t="s">
        <v>31</v>
      </c>
      <c r="C27" s="22">
        <v>144472</v>
      </c>
      <c r="D27" s="22">
        <v>5615</v>
      </c>
      <c r="E27" s="333">
        <f t="shared" si="0"/>
        <v>150087</v>
      </c>
      <c r="F27" s="22">
        <v>143080</v>
      </c>
      <c r="G27" s="334">
        <f t="shared" si="1"/>
        <v>7007</v>
      </c>
    </row>
    <row r="28" spans="1:7" ht="16.5">
      <c r="A28" s="47">
        <v>5</v>
      </c>
      <c r="B28" s="48" t="s">
        <v>29</v>
      </c>
      <c r="C28" s="22">
        <v>95644</v>
      </c>
      <c r="D28" s="22">
        <v>30611</v>
      </c>
      <c r="E28" s="333">
        <f t="shared" si="0"/>
        <v>126255</v>
      </c>
      <c r="F28" s="22">
        <v>120248</v>
      </c>
      <c r="G28" s="334">
        <f t="shared" si="1"/>
        <v>6007</v>
      </c>
    </row>
    <row r="29" spans="1:7" ht="16.5">
      <c r="A29" s="47">
        <v>6</v>
      </c>
      <c r="B29" s="48" t="s">
        <v>30</v>
      </c>
      <c r="C29" s="22">
        <v>297998</v>
      </c>
      <c r="D29" s="22">
        <v>1840</v>
      </c>
      <c r="E29" s="333">
        <f t="shared" si="0"/>
        <v>299838</v>
      </c>
      <c r="F29" s="22">
        <v>229308</v>
      </c>
      <c r="G29" s="334">
        <f t="shared" si="1"/>
        <v>70530</v>
      </c>
    </row>
    <row r="30" spans="1:7" ht="16.5">
      <c r="A30" s="47">
        <v>7</v>
      </c>
      <c r="B30" s="48" t="s">
        <v>432</v>
      </c>
      <c r="C30" s="22">
        <v>5080</v>
      </c>
      <c r="D30" s="22">
        <v>15000</v>
      </c>
      <c r="E30" s="333">
        <f t="shared" si="0"/>
        <v>20080</v>
      </c>
      <c r="F30" s="22"/>
      <c r="G30" s="334">
        <f t="shared" si="1"/>
        <v>20080</v>
      </c>
    </row>
    <row r="31" spans="1:7" ht="16.5">
      <c r="A31" s="47">
        <v>8</v>
      </c>
      <c r="B31" s="48" t="s">
        <v>32</v>
      </c>
      <c r="C31" s="22">
        <v>31286</v>
      </c>
      <c r="D31" s="22">
        <v>-6721</v>
      </c>
      <c r="E31" s="333">
        <f t="shared" si="0"/>
        <v>24565</v>
      </c>
      <c r="F31" s="22"/>
      <c r="G31" s="334">
        <f t="shared" si="1"/>
        <v>24565</v>
      </c>
    </row>
    <row r="32" spans="1:7" ht="16.5">
      <c r="A32" s="47">
        <v>9</v>
      </c>
      <c r="B32" s="48" t="s">
        <v>33</v>
      </c>
      <c r="C32" s="22">
        <v>80950</v>
      </c>
      <c r="D32" s="22">
        <v>-34791</v>
      </c>
      <c r="E32" s="333">
        <f t="shared" si="0"/>
        <v>46159</v>
      </c>
      <c r="F32" s="22">
        <v>0</v>
      </c>
      <c r="G32" s="334">
        <f t="shared" si="1"/>
        <v>46159</v>
      </c>
    </row>
    <row r="33" spans="1:7" ht="16.5">
      <c r="A33" s="47"/>
      <c r="B33" s="48"/>
      <c r="C33" s="22"/>
      <c r="D33" s="22"/>
      <c r="E33" s="333"/>
      <c r="F33" s="252"/>
      <c r="G33" s="332"/>
    </row>
    <row r="34" spans="1:7" s="55" customFormat="1" ht="15.75">
      <c r="A34" s="49"/>
      <c r="B34" s="50" t="s">
        <v>267</v>
      </c>
      <c r="C34" s="200">
        <f>C2-C23</f>
        <v>-201027</v>
      </c>
      <c r="D34" s="200">
        <f>D2-D23</f>
        <v>22320</v>
      </c>
      <c r="E34" s="331">
        <f t="shared" si="0"/>
        <v>-178707</v>
      </c>
      <c r="F34" s="200">
        <f>F2-F23</f>
        <v>-634800</v>
      </c>
      <c r="G34" s="332">
        <f t="shared" si="1"/>
        <v>456093</v>
      </c>
    </row>
    <row r="35" spans="1:7" s="55" customFormat="1" ht="15.75">
      <c r="A35" s="49"/>
      <c r="B35" s="50"/>
      <c r="C35" s="200"/>
      <c r="D35" s="200"/>
      <c r="E35" s="333"/>
      <c r="F35" s="190"/>
      <c r="G35" s="332"/>
    </row>
    <row r="36" spans="1:7" s="55" customFormat="1" ht="15.75">
      <c r="A36" s="49" t="s">
        <v>156</v>
      </c>
      <c r="B36" s="50" t="s">
        <v>51</v>
      </c>
      <c r="C36" s="200">
        <f>SUM(C37:C37)</f>
        <v>74216</v>
      </c>
      <c r="D36" s="200">
        <f>SUM(D37:D37)</f>
        <v>0</v>
      </c>
      <c r="E36" s="331">
        <f t="shared" si="0"/>
        <v>74216</v>
      </c>
      <c r="F36" s="200">
        <f>SUM(F37:F37)</f>
        <v>0</v>
      </c>
      <c r="G36" s="332">
        <f t="shared" si="1"/>
        <v>74216</v>
      </c>
    </row>
    <row r="37" spans="1:7" ht="16.5">
      <c r="A37" s="47">
        <v>1</v>
      </c>
      <c r="B37" s="48" t="s">
        <v>52</v>
      </c>
      <c r="C37" s="22">
        <v>74216</v>
      </c>
      <c r="D37" s="22"/>
      <c r="E37" s="333">
        <f t="shared" si="0"/>
        <v>74216</v>
      </c>
      <c r="F37" s="252"/>
      <c r="G37" s="334">
        <f t="shared" si="1"/>
        <v>74216</v>
      </c>
    </row>
    <row r="38" spans="1:7" ht="16.5">
      <c r="A38" s="58"/>
      <c r="B38" s="170"/>
      <c r="C38" s="18"/>
      <c r="D38" s="18"/>
      <c r="E38" s="333"/>
      <c r="F38" s="252"/>
      <c r="G38" s="332"/>
    </row>
    <row r="39" spans="1:7" ht="16.5">
      <c r="A39" s="56" t="s">
        <v>157</v>
      </c>
      <c r="B39" s="57" t="s">
        <v>49</v>
      </c>
      <c r="C39" s="165">
        <f>C41</f>
        <v>389282</v>
      </c>
      <c r="D39" s="165">
        <f>D41</f>
        <v>0</v>
      </c>
      <c r="E39" s="165">
        <f>E41</f>
        <v>389282</v>
      </c>
      <c r="F39" s="165">
        <f>SUM(F41:F41)</f>
        <v>6461</v>
      </c>
      <c r="G39" s="332">
        <f t="shared" si="1"/>
        <v>382821</v>
      </c>
    </row>
    <row r="40" spans="1:7" ht="16.5">
      <c r="A40" s="56"/>
      <c r="B40" s="179" t="s">
        <v>145</v>
      </c>
      <c r="C40" s="165"/>
      <c r="D40" s="165"/>
      <c r="E40" s="333"/>
      <c r="F40" s="252"/>
      <c r="G40" s="332"/>
    </row>
    <row r="41" spans="1:7" ht="15" customHeight="1">
      <c r="A41" s="47">
        <v>1</v>
      </c>
      <c r="B41" s="145" t="s">
        <v>146</v>
      </c>
      <c r="C41" s="22">
        <v>389282</v>
      </c>
      <c r="D41" s="22"/>
      <c r="E41" s="333">
        <f t="shared" si="0"/>
        <v>389282</v>
      </c>
      <c r="F41" s="22">
        <v>6461</v>
      </c>
      <c r="G41" s="332">
        <f t="shared" si="1"/>
        <v>382821</v>
      </c>
    </row>
    <row r="42" spans="1:7" ht="16.5">
      <c r="A42" s="51"/>
      <c r="B42" s="52"/>
      <c r="C42" s="26"/>
      <c r="D42" s="26"/>
      <c r="E42" s="333"/>
      <c r="F42" s="252"/>
      <c r="G42" s="332"/>
    </row>
    <row r="43" spans="1:7" s="55" customFormat="1" ht="15.75">
      <c r="A43" s="53"/>
      <c r="B43" s="54" t="s">
        <v>160</v>
      </c>
      <c r="C43" s="337">
        <f>SUM(C2+C39)</f>
        <v>3647776</v>
      </c>
      <c r="D43" s="337">
        <f>SUM(D2+D39)</f>
        <v>91356</v>
      </c>
      <c r="E43" s="337">
        <f>SUM(E2+E39)</f>
        <v>3739132</v>
      </c>
      <c r="F43" s="337">
        <f>SUM(F2+F39)</f>
        <v>1335299</v>
      </c>
      <c r="G43" s="332">
        <f t="shared" si="1"/>
        <v>2403833</v>
      </c>
    </row>
    <row r="44" spans="1:7" s="55" customFormat="1" ht="15.75">
      <c r="A44" s="53"/>
      <c r="B44" s="54" t="s">
        <v>161</v>
      </c>
      <c r="C44" s="337">
        <f>C23+C36</f>
        <v>3533737</v>
      </c>
      <c r="D44" s="337">
        <f>D23+D36</f>
        <v>69036</v>
      </c>
      <c r="E44" s="337">
        <f>E23+E36</f>
        <v>3602773</v>
      </c>
      <c r="F44" s="337">
        <f>F23+F36</f>
        <v>1963638</v>
      </c>
      <c r="G44" s="332">
        <f t="shared" si="1"/>
        <v>1639135</v>
      </c>
    </row>
    <row r="45" spans="1:7" s="55" customFormat="1" ht="15.75">
      <c r="A45" s="53"/>
      <c r="B45" s="54"/>
      <c r="C45" s="337"/>
      <c r="D45" s="337"/>
      <c r="E45" s="337"/>
      <c r="F45" s="190"/>
      <c r="G45" s="334"/>
    </row>
    <row r="46" spans="1:7" ht="16.5">
      <c r="A46" s="47"/>
      <c r="B46" s="50" t="s">
        <v>158</v>
      </c>
      <c r="C46" s="200">
        <f>SUM(C47:C48)</f>
        <v>397</v>
      </c>
      <c r="D46" s="200">
        <f>SUM(D47:D48)</f>
        <v>1</v>
      </c>
      <c r="E46" s="200">
        <f>C46+D46</f>
        <v>398</v>
      </c>
      <c r="F46" s="200">
        <f>SUM(F47:F48)</f>
        <v>0</v>
      </c>
      <c r="G46" s="336">
        <f>SUM(G47:G48)</f>
        <v>398</v>
      </c>
    </row>
    <row r="47" spans="1:7" ht="16.5">
      <c r="A47" s="47"/>
      <c r="B47" s="50" t="s">
        <v>159</v>
      </c>
      <c r="C47" s="22">
        <v>1</v>
      </c>
      <c r="D47" s="22">
        <v>1</v>
      </c>
      <c r="E47" s="22">
        <f>C47+D47</f>
        <v>2</v>
      </c>
      <c r="F47" s="252"/>
      <c r="G47" s="334">
        <v>2</v>
      </c>
    </row>
    <row r="48" spans="1:7" ht="17.25" thickBot="1">
      <c r="A48" s="215"/>
      <c r="B48" s="216" t="s">
        <v>119</v>
      </c>
      <c r="C48" s="169">
        <v>396</v>
      </c>
      <c r="D48" s="169">
        <v>0</v>
      </c>
      <c r="E48" s="169">
        <f>C48+D48</f>
        <v>396</v>
      </c>
      <c r="F48" s="338"/>
      <c r="G48" s="339">
        <v>396</v>
      </c>
    </row>
    <row r="50" ht="16.5">
      <c r="F50" s="14"/>
    </row>
  </sheetData>
  <sheetProtection/>
  <printOptions/>
  <pageMargins left="0.3937007874015748" right="0.31496062992125984" top="0.84" bottom="0.4330708661417323" header="0.2362204724409449" footer="0.1968503937007874"/>
  <pageSetup horizontalDpi="600" verticalDpi="600" orientation="portrait" paperSize="9" scale="85" r:id="rId1"/>
  <headerFooter>
    <oddHeader>&amp;C&amp;"Book Antiqua,Félkövér"&amp;11Keszthely Város Önkormányzata
2014. évi működési költségvetése&amp;R&amp;"Book Antiqua,Félkövér"2. sz.melléklet
ezer Ft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25">
      <selection activeCell="E41" sqref="E41"/>
    </sheetView>
  </sheetViews>
  <sheetFormatPr defaultColWidth="9.140625" defaultRowHeight="12.75"/>
  <cols>
    <col min="1" max="1" width="4.421875" style="0" customWidth="1"/>
    <col min="2" max="2" width="42.140625" style="0" customWidth="1"/>
    <col min="3" max="3" width="12.28125" style="242" customWidth="1"/>
    <col min="4" max="4" width="10.421875" style="242" customWidth="1"/>
    <col min="5" max="5" width="12.140625" style="242" customWidth="1"/>
    <col min="6" max="6" width="11.140625" style="0" customWidth="1"/>
    <col min="7" max="7" width="12.00390625" style="0" customWidth="1"/>
  </cols>
  <sheetData>
    <row r="1" spans="1:7" s="231" customFormat="1" ht="46.5" thickBot="1">
      <c r="A1" s="230" t="s">
        <v>27</v>
      </c>
      <c r="B1" s="229" t="s">
        <v>28</v>
      </c>
      <c r="C1" s="340" t="s">
        <v>320</v>
      </c>
      <c r="D1" s="340" t="s">
        <v>319</v>
      </c>
      <c r="E1" s="340" t="s">
        <v>320</v>
      </c>
      <c r="F1" s="329" t="s">
        <v>317</v>
      </c>
      <c r="G1" s="330" t="s">
        <v>318</v>
      </c>
    </row>
    <row r="2" spans="1:7" s="3" customFormat="1" ht="16.5">
      <c r="A2" s="183" t="s">
        <v>153</v>
      </c>
      <c r="B2" s="184" t="s">
        <v>21</v>
      </c>
      <c r="C2" s="341">
        <f>SUM(C3+C8+C9+C10+C11)</f>
        <v>1080327</v>
      </c>
      <c r="D2" s="341">
        <f>SUM(D3+D8+D9+D10+D11)</f>
        <v>-598</v>
      </c>
      <c r="E2" s="341">
        <f>SUM(E3+E8+E9+E10+E11)</f>
        <v>1079729</v>
      </c>
      <c r="F2" s="341">
        <f>SUM(F3+F8+F9+F10)</f>
        <v>0</v>
      </c>
      <c r="G2" s="489">
        <f>E2-F2</f>
        <v>1079729</v>
      </c>
    </row>
    <row r="3" spans="1:7" s="3" customFormat="1" ht="16.5">
      <c r="A3" s="47">
        <v>1</v>
      </c>
      <c r="B3" s="48" t="s">
        <v>175</v>
      </c>
      <c r="C3" s="22">
        <f>SUM(C4+C7)</f>
        <v>185615</v>
      </c>
      <c r="D3" s="22">
        <f>SUM(D4+D7)</f>
        <v>0</v>
      </c>
      <c r="E3" s="22">
        <f>C3+D3</f>
        <v>185615</v>
      </c>
      <c r="F3" s="252"/>
      <c r="G3" s="197">
        <f aca="true" t="shared" si="0" ref="G3:G36">E3-F3</f>
        <v>185615</v>
      </c>
    </row>
    <row r="4" spans="1:7" s="3" customFormat="1" ht="16.5">
      <c r="A4" s="47"/>
      <c r="B4" s="59" t="s">
        <v>176</v>
      </c>
      <c r="C4" s="22">
        <v>80615</v>
      </c>
      <c r="D4" s="22"/>
      <c r="E4" s="22">
        <f aca="true" t="shared" si="1" ref="E4:E11">C4+D4</f>
        <v>80615</v>
      </c>
      <c r="F4" s="252"/>
      <c r="G4" s="197">
        <f t="shared" si="0"/>
        <v>80615</v>
      </c>
    </row>
    <row r="5" spans="1:7" s="3" customFormat="1" ht="16.5">
      <c r="A5" s="47"/>
      <c r="B5" s="171" t="s">
        <v>177</v>
      </c>
      <c r="C5" s="22">
        <v>62522</v>
      </c>
      <c r="D5" s="22"/>
      <c r="E5" s="22">
        <f t="shared" si="1"/>
        <v>62522</v>
      </c>
      <c r="F5" s="252"/>
      <c r="G5" s="197">
        <f t="shared" si="0"/>
        <v>62522</v>
      </c>
    </row>
    <row r="6" spans="1:7" s="3" customFormat="1" ht="16.5">
      <c r="A6" s="47"/>
      <c r="B6" s="171" t="s">
        <v>178</v>
      </c>
      <c r="C6" s="22">
        <v>7715</v>
      </c>
      <c r="D6" s="22"/>
      <c r="E6" s="22">
        <f t="shared" si="1"/>
        <v>7715</v>
      </c>
      <c r="F6" s="252"/>
      <c r="G6" s="197">
        <f t="shared" si="0"/>
        <v>7715</v>
      </c>
    </row>
    <row r="7" spans="1:7" s="3" customFormat="1" ht="16.5">
      <c r="A7" s="47"/>
      <c r="B7" s="227" t="s">
        <v>181</v>
      </c>
      <c r="C7" s="22">
        <v>105000</v>
      </c>
      <c r="D7" s="22"/>
      <c r="E7" s="22">
        <f t="shared" si="1"/>
        <v>105000</v>
      </c>
      <c r="F7" s="252"/>
      <c r="G7" s="197">
        <f t="shared" si="0"/>
        <v>105000</v>
      </c>
    </row>
    <row r="8" spans="1:7" s="3" customFormat="1" ht="33">
      <c r="A8" s="47">
        <v>2</v>
      </c>
      <c r="B8" s="145" t="s">
        <v>359</v>
      </c>
      <c r="C8" s="22">
        <v>122735</v>
      </c>
      <c r="D8" s="22">
        <v>-598</v>
      </c>
      <c r="E8" s="22">
        <f t="shared" si="1"/>
        <v>122137</v>
      </c>
      <c r="F8" s="252"/>
      <c r="G8" s="197">
        <f t="shared" si="0"/>
        <v>122137</v>
      </c>
    </row>
    <row r="9" spans="1:7" s="3" customFormat="1" ht="16.5">
      <c r="A9" s="47">
        <v>3</v>
      </c>
      <c r="B9" s="48" t="s">
        <v>46</v>
      </c>
      <c r="C9" s="22">
        <v>745082</v>
      </c>
      <c r="D9" s="22"/>
      <c r="E9" s="22">
        <f t="shared" si="1"/>
        <v>745082</v>
      </c>
      <c r="F9" s="252"/>
      <c r="G9" s="197">
        <f t="shared" si="0"/>
        <v>745082</v>
      </c>
    </row>
    <row r="10" spans="1:7" s="3" customFormat="1" ht="16.5">
      <c r="A10" s="47">
        <v>4</v>
      </c>
      <c r="B10" s="48" t="s">
        <v>47</v>
      </c>
      <c r="C10" s="22">
        <v>26295</v>
      </c>
      <c r="D10" s="22"/>
      <c r="E10" s="22">
        <f t="shared" si="1"/>
        <v>26295</v>
      </c>
      <c r="F10" s="252"/>
      <c r="G10" s="197">
        <f t="shared" si="0"/>
        <v>26295</v>
      </c>
    </row>
    <row r="11" spans="1:7" s="3" customFormat="1" ht="16.5">
      <c r="A11" s="47">
        <v>5</v>
      </c>
      <c r="B11" s="52" t="s">
        <v>144</v>
      </c>
      <c r="C11" s="22">
        <v>600</v>
      </c>
      <c r="D11" s="22"/>
      <c r="E11" s="22">
        <f t="shared" si="1"/>
        <v>600</v>
      </c>
      <c r="F11" s="252"/>
      <c r="G11" s="197">
        <f t="shared" si="0"/>
        <v>600</v>
      </c>
    </row>
    <row r="12" spans="1:7" s="55" customFormat="1" ht="15.75">
      <c r="A12" s="49"/>
      <c r="B12" s="50"/>
      <c r="C12" s="200"/>
      <c r="D12" s="200"/>
      <c r="E12" s="200"/>
      <c r="F12" s="190"/>
      <c r="G12" s="336">
        <f t="shared" si="0"/>
        <v>0</v>
      </c>
    </row>
    <row r="13" spans="1:7" s="3" customFormat="1" ht="16.5">
      <c r="A13" s="49" t="s">
        <v>154</v>
      </c>
      <c r="B13" s="50" t="s">
        <v>109</v>
      </c>
      <c r="C13" s="200">
        <f>SUM(C14:C19)</f>
        <v>1342270</v>
      </c>
      <c r="D13" s="200">
        <f>SUM(D14:D19)</f>
        <v>21722</v>
      </c>
      <c r="E13" s="200">
        <f>SUM(E14:E19)</f>
        <v>1363992</v>
      </c>
      <c r="F13" s="200">
        <f>SUM(F14:F18)</f>
        <v>159728</v>
      </c>
      <c r="G13" s="336">
        <f t="shared" si="0"/>
        <v>1204264</v>
      </c>
    </row>
    <row r="14" spans="1:7" s="3" customFormat="1" ht="16.5">
      <c r="A14" s="47">
        <v>1</v>
      </c>
      <c r="B14" s="48" t="s">
        <v>162</v>
      </c>
      <c r="C14" s="22">
        <v>1042060</v>
      </c>
      <c r="D14" s="22">
        <v>14264</v>
      </c>
      <c r="E14" s="22">
        <f aca="true" t="shared" si="2" ref="E14:E19">C14+D14</f>
        <v>1056324</v>
      </c>
      <c r="F14" s="22">
        <v>91744</v>
      </c>
      <c r="G14" s="197">
        <f t="shared" si="0"/>
        <v>964580</v>
      </c>
    </row>
    <row r="15" spans="1:7" s="3" customFormat="1" ht="16.5">
      <c r="A15" s="47">
        <v>2</v>
      </c>
      <c r="B15" s="48" t="s">
        <v>56</v>
      </c>
      <c r="C15" s="22">
        <v>132524</v>
      </c>
      <c r="D15" s="22">
        <v>8558</v>
      </c>
      <c r="E15" s="22">
        <f t="shared" si="2"/>
        <v>141082</v>
      </c>
      <c r="F15" s="22">
        <v>67958</v>
      </c>
      <c r="G15" s="197">
        <f t="shared" si="0"/>
        <v>73124</v>
      </c>
    </row>
    <row r="16" spans="1:7" s="3" customFormat="1" ht="16.5">
      <c r="A16" s="47">
        <v>3</v>
      </c>
      <c r="B16" s="48" t="s">
        <v>34</v>
      </c>
      <c r="C16" s="22">
        <v>0</v>
      </c>
      <c r="D16" s="22"/>
      <c r="E16" s="22">
        <f t="shared" si="2"/>
        <v>0</v>
      </c>
      <c r="F16" s="252"/>
      <c r="G16" s="197">
        <f t="shared" si="0"/>
        <v>0</v>
      </c>
    </row>
    <row r="17" spans="1:7" s="3" customFormat="1" ht="16.5">
      <c r="A17" s="51">
        <v>4</v>
      </c>
      <c r="B17" s="52" t="s">
        <v>35</v>
      </c>
      <c r="C17" s="26">
        <v>48086</v>
      </c>
      <c r="D17" s="26">
        <v>-1100</v>
      </c>
      <c r="E17" s="22">
        <f t="shared" si="2"/>
        <v>46986</v>
      </c>
      <c r="F17" s="22">
        <v>26</v>
      </c>
      <c r="G17" s="197">
        <f t="shared" si="0"/>
        <v>46960</v>
      </c>
    </row>
    <row r="18" spans="1:7" s="3" customFormat="1" ht="16.5">
      <c r="A18" s="51">
        <v>5</v>
      </c>
      <c r="B18" s="52" t="s">
        <v>36</v>
      </c>
      <c r="C18" s="26">
        <v>99914</v>
      </c>
      <c r="D18" s="26"/>
      <c r="E18" s="22">
        <f t="shared" si="2"/>
        <v>99914</v>
      </c>
      <c r="F18" s="252"/>
      <c r="G18" s="197">
        <f t="shared" si="0"/>
        <v>99914</v>
      </c>
    </row>
    <row r="19" spans="1:7" s="3" customFormat="1" ht="16.5">
      <c r="A19" s="51">
        <v>6</v>
      </c>
      <c r="B19" s="48" t="s">
        <v>37</v>
      </c>
      <c r="C19" s="26">
        <v>19686</v>
      </c>
      <c r="D19" s="26"/>
      <c r="E19" s="26">
        <f t="shared" si="2"/>
        <v>19686</v>
      </c>
      <c r="F19" s="252"/>
      <c r="G19" s="197">
        <f t="shared" si="0"/>
        <v>19686</v>
      </c>
    </row>
    <row r="20" spans="1:7" s="55" customFormat="1" ht="15.75">
      <c r="A20" s="53"/>
      <c r="B20" s="54"/>
      <c r="C20" s="337"/>
      <c r="D20" s="337"/>
      <c r="E20" s="337"/>
      <c r="F20" s="190"/>
      <c r="G20" s="197">
        <f t="shared" si="0"/>
        <v>0</v>
      </c>
    </row>
    <row r="21" spans="1:7" s="3" customFormat="1" ht="16.5">
      <c r="A21" s="49"/>
      <c r="B21" s="50" t="s">
        <v>268</v>
      </c>
      <c r="C21" s="200">
        <f>C2-C13</f>
        <v>-261943</v>
      </c>
      <c r="D21" s="200">
        <f>D2-D13</f>
        <v>-22320</v>
      </c>
      <c r="E21" s="200">
        <f>E2-E13</f>
        <v>-284263</v>
      </c>
      <c r="F21" s="200">
        <f>F2-F13</f>
        <v>-159728</v>
      </c>
      <c r="G21" s="336">
        <f t="shared" si="0"/>
        <v>-124535</v>
      </c>
    </row>
    <row r="22" spans="1:7" s="3" customFormat="1" ht="16.5">
      <c r="A22" s="49"/>
      <c r="B22" s="50"/>
      <c r="C22" s="200"/>
      <c r="D22" s="200"/>
      <c r="E22" s="200"/>
      <c r="F22" s="252"/>
      <c r="G22" s="336">
        <f t="shared" si="0"/>
        <v>0</v>
      </c>
    </row>
    <row r="23" spans="1:7" s="55" customFormat="1" ht="15.75">
      <c r="A23" s="49" t="s">
        <v>156</v>
      </c>
      <c r="B23" s="50" t="s">
        <v>51</v>
      </c>
      <c r="C23" s="200">
        <f>SUM(C24:C24)</f>
        <v>124429</v>
      </c>
      <c r="D23" s="200">
        <f>SUM(D24:D24)</f>
        <v>0</v>
      </c>
      <c r="E23" s="200">
        <f>C23+D23</f>
        <v>124429</v>
      </c>
      <c r="F23" s="200">
        <f>SUM(F24:F24)</f>
        <v>0</v>
      </c>
      <c r="G23" s="197">
        <f t="shared" si="0"/>
        <v>124429</v>
      </c>
    </row>
    <row r="24" spans="1:7" s="3" customFormat="1" ht="16.5">
      <c r="A24" s="47">
        <v>1</v>
      </c>
      <c r="B24" s="48" t="s">
        <v>53</v>
      </c>
      <c r="C24" s="22">
        <v>124429</v>
      </c>
      <c r="D24" s="22"/>
      <c r="E24" s="22">
        <f aca="true" t="shared" si="3" ref="E24:E36">C24+D24</f>
        <v>124429</v>
      </c>
      <c r="F24" s="252"/>
      <c r="G24" s="197">
        <f t="shared" si="0"/>
        <v>124429</v>
      </c>
    </row>
    <row r="25" spans="1:7" s="3" customFormat="1" ht="16.5">
      <c r="A25" s="47"/>
      <c r="B25" s="48"/>
      <c r="C25" s="22"/>
      <c r="D25" s="22"/>
      <c r="E25" s="200">
        <f t="shared" si="3"/>
        <v>0</v>
      </c>
      <c r="F25" s="252"/>
      <c r="G25" s="197">
        <f t="shared" si="0"/>
        <v>0</v>
      </c>
    </row>
    <row r="26" spans="1:7" s="3" customFormat="1" ht="16.5">
      <c r="A26" s="49" t="s">
        <v>157</v>
      </c>
      <c r="B26" s="50" t="s">
        <v>100</v>
      </c>
      <c r="C26" s="200">
        <f>SUM(C29+C31)</f>
        <v>272333</v>
      </c>
      <c r="D26" s="200">
        <f>SUM(D29+D31)</f>
        <v>0</v>
      </c>
      <c r="E26" s="200">
        <f t="shared" si="3"/>
        <v>272333</v>
      </c>
      <c r="F26" s="200">
        <f>SUM(F29+F31)</f>
        <v>1564</v>
      </c>
      <c r="G26" s="336">
        <f t="shared" si="0"/>
        <v>270769</v>
      </c>
    </row>
    <row r="27" spans="1:7" s="3" customFormat="1" ht="16.5">
      <c r="A27" s="49"/>
      <c r="B27" s="50"/>
      <c r="C27" s="200"/>
      <c r="D27" s="200"/>
      <c r="E27" s="200">
        <f t="shared" si="3"/>
        <v>0</v>
      </c>
      <c r="F27" s="252"/>
      <c r="G27" s="336">
        <f t="shared" si="0"/>
        <v>0</v>
      </c>
    </row>
    <row r="28" spans="1:7" s="3" customFormat="1" ht="16.5">
      <c r="A28" s="49"/>
      <c r="B28" s="60" t="s">
        <v>145</v>
      </c>
      <c r="C28" s="200"/>
      <c r="D28" s="200"/>
      <c r="E28" s="200">
        <f t="shared" si="3"/>
        <v>0</v>
      </c>
      <c r="F28" s="252"/>
      <c r="G28" s="336">
        <f t="shared" si="0"/>
        <v>0</v>
      </c>
    </row>
    <row r="29" spans="1:7" s="3" customFormat="1" ht="33">
      <c r="A29" s="47">
        <v>1</v>
      </c>
      <c r="B29" s="145" t="s">
        <v>146</v>
      </c>
      <c r="C29" s="22">
        <v>225838</v>
      </c>
      <c r="D29" s="22"/>
      <c r="E29" s="200">
        <f t="shared" si="3"/>
        <v>225838</v>
      </c>
      <c r="F29" s="22">
        <v>1564</v>
      </c>
      <c r="G29" s="336">
        <f t="shared" si="0"/>
        <v>224274</v>
      </c>
    </row>
    <row r="30" spans="1:7" s="3" customFormat="1" ht="16.5">
      <c r="A30" s="47"/>
      <c r="B30" s="145"/>
      <c r="C30" s="22"/>
      <c r="D30" s="22"/>
      <c r="E30" s="200">
        <f t="shared" si="3"/>
        <v>0</v>
      </c>
      <c r="F30" s="252"/>
      <c r="G30" s="336">
        <f t="shared" si="0"/>
        <v>0</v>
      </c>
    </row>
    <row r="31" spans="1:7" s="55" customFormat="1" ht="15.75">
      <c r="A31" s="49"/>
      <c r="B31" s="50" t="s">
        <v>48</v>
      </c>
      <c r="C31" s="200">
        <f>SUM(C32:C32)</f>
        <v>46495</v>
      </c>
      <c r="D31" s="200">
        <f>SUM(D32:D32)</f>
        <v>0</v>
      </c>
      <c r="E31" s="200">
        <f t="shared" si="3"/>
        <v>46495</v>
      </c>
      <c r="F31" s="200">
        <f>SUM(F32:F32)</f>
        <v>0</v>
      </c>
      <c r="G31" s="336">
        <f t="shared" si="0"/>
        <v>46495</v>
      </c>
    </row>
    <row r="32" spans="1:7" s="3" customFormat="1" ht="16.5">
      <c r="A32" s="47">
        <v>1</v>
      </c>
      <c r="B32" s="48" t="s">
        <v>50</v>
      </c>
      <c r="C32" s="22">
        <v>46495</v>
      </c>
      <c r="D32" s="22"/>
      <c r="E32" s="22">
        <f t="shared" si="3"/>
        <v>46495</v>
      </c>
      <c r="F32" s="252"/>
      <c r="G32" s="197">
        <f t="shared" si="0"/>
        <v>46495</v>
      </c>
    </row>
    <row r="33" spans="1:7" ht="16.5">
      <c r="A33" s="175"/>
      <c r="B33" s="52"/>
      <c r="C33" s="278"/>
      <c r="D33" s="278"/>
      <c r="E33" s="200">
        <f t="shared" si="3"/>
        <v>0</v>
      </c>
      <c r="F33" s="342"/>
      <c r="G33" s="336">
        <f t="shared" si="0"/>
        <v>0</v>
      </c>
    </row>
    <row r="34" spans="1:7" s="174" customFormat="1" ht="15.75">
      <c r="A34" s="176"/>
      <c r="B34" s="54" t="s">
        <v>163</v>
      </c>
      <c r="C34" s="200">
        <f>SUM(C2+C26)</f>
        <v>1352660</v>
      </c>
      <c r="D34" s="200">
        <f>SUM(D2+D26)</f>
        <v>-598</v>
      </c>
      <c r="E34" s="200">
        <f t="shared" si="3"/>
        <v>1352062</v>
      </c>
      <c r="F34" s="200">
        <f>SUM(F2+F26)</f>
        <v>1564</v>
      </c>
      <c r="G34" s="336">
        <f t="shared" si="0"/>
        <v>1350498</v>
      </c>
    </row>
    <row r="35" spans="1:7" s="174" customFormat="1" ht="15.75">
      <c r="A35" s="228"/>
      <c r="B35" s="54"/>
      <c r="C35" s="337"/>
      <c r="D35" s="337"/>
      <c r="E35" s="200">
        <f t="shared" si="3"/>
        <v>0</v>
      </c>
      <c r="F35" s="279"/>
      <c r="G35" s="336">
        <f t="shared" si="0"/>
        <v>0</v>
      </c>
    </row>
    <row r="36" spans="1:7" s="174" customFormat="1" ht="16.5" thickBot="1">
      <c r="A36" s="217"/>
      <c r="B36" s="62" t="s">
        <v>164</v>
      </c>
      <c r="C36" s="343">
        <f>C13+C23</f>
        <v>1466699</v>
      </c>
      <c r="D36" s="343">
        <f>D13+D23</f>
        <v>21722</v>
      </c>
      <c r="E36" s="343">
        <f t="shared" si="3"/>
        <v>1488421</v>
      </c>
      <c r="F36" s="343">
        <f>F13+F23</f>
        <v>159728</v>
      </c>
      <c r="G36" s="490">
        <f t="shared" si="0"/>
        <v>1328693</v>
      </c>
    </row>
  </sheetData>
  <sheetProtection/>
  <printOptions/>
  <pageMargins left="0.35433070866141736" right="0.2362204724409449" top="1.1811023622047245" bottom="0.7480314960629921" header="0.31496062992125984" footer="0.31496062992125984"/>
  <pageSetup horizontalDpi="600" verticalDpi="600" orientation="portrait" paperSize="9" scale="95" r:id="rId1"/>
  <headerFooter>
    <oddHeader>&amp;C&amp;"Book Antiqua,Félkövér"&amp;12Keszthely Város Önkormányzata
2014. évi felhalmozási költségvetése&amp;R&amp;"Book Antiqua,Félkövér"&amp;11 3. sz. melléklet
ezer Ft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23"/>
  <sheetViews>
    <sheetView zoomScale="84" zoomScaleNormal="84" zoomScalePageLayoutView="0" workbookViewId="0" topLeftCell="A7">
      <selection activeCell="M17" sqref="M17"/>
    </sheetView>
  </sheetViews>
  <sheetFormatPr defaultColWidth="9.140625" defaultRowHeight="12.75"/>
  <cols>
    <col min="1" max="1" width="10.421875" style="1" customWidth="1"/>
    <col min="2" max="2" width="7.140625" style="89" customWidth="1"/>
    <col min="3" max="3" width="7.00390625" style="90" bestFit="1" customWidth="1"/>
    <col min="4" max="4" width="7.00390625" style="1" bestFit="1" customWidth="1"/>
    <col min="5" max="5" width="8.00390625" style="91" bestFit="1" customWidth="1"/>
    <col min="6" max="6" width="8.00390625" style="1" customWidth="1"/>
    <col min="7" max="7" width="7.28125" style="1" bestFit="1" customWidth="1"/>
    <col min="8" max="8" width="8.140625" style="1" customWidth="1"/>
    <col min="9" max="9" width="8.421875" style="1" customWidth="1"/>
    <col min="10" max="10" width="6.28125" style="1" bestFit="1" customWidth="1"/>
    <col min="11" max="11" width="7.140625" style="1" customWidth="1"/>
    <col min="12" max="12" width="8.140625" style="1" customWidth="1"/>
    <col min="13" max="13" width="7.00390625" style="1" customWidth="1"/>
    <col min="14" max="14" width="7.57421875" style="1" customWidth="1"/>
    <col min="15" max="15" width="6.57421875" style="1" customWidth="1"/>
    <col min="16" max="16" width="6.00390625" style="1" customWidth="1"/>
    <col min="17" max="17" width="7.28125" style="1" bestFit="1" customWidth="1"/>
    <col min="18" max="18" width="7.00390625" style="1" bestFit="1" customWidth="1"/>
    <col min="19" max="19" width="5.57421875" style="1" customWidth="1"/>
    <col min="20" max="20" width="7.00390625" style="1" bestFit="1" customWidth="1"/>
    <col min="21" max="21" width="8.7109375" style="1" customWidth="1"/>
    <col min="22" max="16384" width="9.140625" style="1" customWidth="1"/>
  </cols>
  <sheetData>
    <row r="1" spans="1:21" ht="14.25" customHeight="1">
      <c r="A1" s="594" t="s">
        <v>89</v>
      </c>
      <c r="B1" s="606" t="s">
        <v>21</v>
      </c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5" t="s">
        <v>51</v>
      </c>
      <c r="R1" s="605"/>
      <c r="S1" s="605"/>
      <c r="T1" s="605"/>
      <c r="U1" s="591" t="s">
        <v>101</v>
      </c>
    </row>
    <row r="2" spans="1:21" ht="26.25" customHeight="1">
      <c r="A2" s="595"/>
      <c r="B2" s="601" t="s">
        <v>2</v>
      </c>
      <c r="C2" s="602"/>
      <c r="D2" s="602"/>
      <c r="E2" s="602"/>
      <c r="F2" s="602"/>
      <c r="G2" s="602"/>
      <c r="H2" s="602"/>
      <c r="I2" s="602"/>
      <c r="J2" s="603"/>
      <c r="K2" s="604" t="s">
        <v>3</v>
      </c>
      <c r="L2" s="604"/>
      <c r="M2" s="604"/>
      <c r="N2" s="604"/>
      <c r="O2" s="600"/>
      <c r="P2" s="584" t="s">
        <v>427</v>
      </c>
      <c r="Q2" s="599" t="s">
        <v>97</v>
      </c>
      <c r="R2" s="600"/>
      <c r="S2" s="599" t="s">
        <v>98</v>
      </c>
      <c r="T2" s="600"/>
      <c r="U2" s="592"/>
    </row>
    <row r="3" spans="1:21" ht="38.25" customHeight="1">
      <c r="A3" s="595"/>
      <c r="B3" s="584" t="s">
        <v>92</v>
      </c>
      <c r="C3" s="587" t="s">
        <v>57</v>
      </c>
      <c r="D3" s="584"/>
      <c r="E3" s="584"/>
      <c r="F3" s="588" t="s">
        <v>90</v>
      </c>
      <c r="G3" s="590"/>
      <c r="H3" s="589"/>
      <c r="I3" s="588" t="s">
        <v>81</v>
      </c>
      <c r="J3" s="589"/>
      <c r="K3" s="588" t="s">
        <v>82</v>
      </c>
      <c r="L3" s="590"/>
      <c r="M3" s="590"/>
      <c r="N3" s="588" t="s">
        <v>131</v>
      </c>
      <c r="O3" s="589"/>
      <c r="P3" s="585"/>
      <c r="Q3" s="597" t="s">
        <v>99</v>
      </c>
      <c r="R3" s="598"/>
      <c r="S3" s="580" t="s">
        <v>88</v>
      </c>
      <c r="T3" s="582" t="s">
        <v>137</v>
      </c>
      <c r="U3" s="592"/>
    </row>
    <row r="4" spans="1:21" ht="66.75" customHeight="1">
      <c r="A4" s="596"/>
      <c r="B4" s="585"/>
      <c r="C4" s="77" t="s">
        <v>59</v>
      </c>
      <c r="D4" s="77" t="s">
        <v>135</v>
      </c>
      <c r="E4" s="77" t="s">
        <v>93</v>
      </c>
      <c r="F4" s="77" t="s">
        <v>138</v>
      </c>
      <c r="G4" s="77" t="s">
        <v>84</v>
      </c>
      <c r="H4" s="78" t="s">
        <v>169</v>
      </c>
      <c r="I4" s="79" t="s">
        <v>10</v>
      </c>
      <c r="J4" s="80" t="s">
        <v>5</v>
      </c>
      <c r="K4" s="77" t="s">
        <v>94</v>
      </c>
      <c r="L4" s="77" t="s">
        <v>136</v>
      </c>
      <c r="M4" s="77" t="s">
        <v>85</v>
      </c>
      <c r="N4" s="78" t="s">
        <v>95</v>
      </c>
      <c r="O4" s="79" t="s">
        <v>96</v>
      </c>
      <c r="P4" s="586"/>
      <c r="Q4" s="81" t="s">
        <v>86</v>
      </c>
      <c r="R4" s="77" t="s">
        <v>87</v>
      </c>
      <c r="S4" s="581"/>
      <c r="T4" s="583"/>
      <c r="U4" s="593"/>
    </row>
    <row r="5" spans="1:21" ht="14.25" thickBot="1">
      <c r="A5" s="82">
        <v>1</v>
      </c>
      <c r="B5" s="83">
        <v>2</v>
      </c>
      <c r="C5" s="83">
        <v>3</v>
      </c>
      <c r="D5" s="84">
        <v>4</v>
      </c>
      <c r="E5" s="83">
        <v>5</v>
      </c>
      <c r="F5" s="83">
        <v>6</v>
      </c>
      <c r="G5" s="83">
        <v>7</v>
      </c>
      <c r="H5" s="83">
        <v>8</v>
      </c>
      <c r="I5" s="83">
        <v>9</v>
      </c>
      <c r="J5" s="83">
        <v>10</v>
      </c>
      <c r="K5" s="83">
        <v>11</v>
      </c>
      <c r="L5" s="83">
        <v>12</v>
      </c>
      <c r="M5" s="83">
        <v>13</v>
      </c>
      <c r="N5" s="83">
        <v>14</v>
      </c>
      <c r="O5" s="83">
        <v>15</v>
      </c>
      <c r="P5" s="85">
        <v>16</v>
      </c>
      <c r="Q5" s="85">
        <v>17</v>
      </c>
      <c r="R5" s="85">
        <v>18</v>
      </c>
      <c r="S5" s="83">
        <v>19</v>
      </c>
      <c r="T5" s="85">
        <v>20</v>
      </c>
      <c r="U5" s="86">
        <v>21</v>
      </c>
    </row>
    <row r="6" spans="1:21" ht="51">
      <c r="A6" s="187" t="s">
        <v>396</v>
      </c>
      <c r="B6" s="159">
        <v>229475</v>
      </c>
      <c r="C6" s="159">
        <v>957500</v>
      </c>
      <c r="D6" s="159">
        <v>64000</v>
      </c>
      <c r="E6" s="159">
        <v>5500</v>
      </c>
      <c r="F6" s="159">
        <v>1081757</v>
      </c>
      <c r="G6" s="159">
        <v>245200</v>
      </c>
      <c r="H6" s="159">
        <v>98187</v>
      </c>
      <c r="I6" s="159">
        <v>93332</v>
      </c>
      <c r="J6" s="159">
        <v>26000</v>
      </c>
      <c r="K6" s="159">
        <v>70237</v>
      </c>
      <c r="L6" s="159">
        <v>105000</v>
      </c>
      <c r="M6" s="159">
        <v>122735</v>
      </c>
      <c r="N6" s="159">
        <v>745082</v>
      </c>
      <c r="O6" s="159">
        <v>26295</v>
      </c>
      <c r="P6" s="159">
        <v>7000</v>
      </c>
      <c r="Q6" s="159">
        <v>313293</v>
      </c>
      <c r="R6" s="159">
        <v>223500</v>
      </c>
      <c r="S6" s="159"/>
      <c r="T6" s="93">
        <v>46495</v>
      </c>
      <c r="U6" s="94">
        <f>SUM(B6:T6)</f>
        <v>4460588</v>
      </c>
    </row>
    <row r="7" spans="1:21" ht="15">
      <c r="A7" s="344" t="s">
        <v>319</v>
      </c>
      <c r="B7" s="160">
        <v>2521</v>
      </c>
      <c r="C7" s="160"/>
      <c r="D7" s="160"/>
      <c r="E7" s="160"/>
      <c r="F7" s="160">
        <v>140</v>
      </c>
      <c r="G7" s="160">
        <v>-432</v>
      </c>
      <c r="H7" s="160">
        <v>10074</v>
      </c>
      <c r="I7" s="160">
        <v>6498</v>
      </c>
      <c r="J7" s="160">
        <v>984</v>
      </c>
      <c r="K7" s="160"/>
      <c r="L7" s="160"/>
      <c r="M7" s="160">
        <v>-598</v>
      </c>
      <c r="N7" s="160"/>
      <c r="O7" s="160"/>
      <c r="P7" s="160"/>
      <c r="Q7" s="160"/>
      <c r="R7" s="160"/>
      <c r="S7" s="160"/>
      <c r="T7" s="271"/>
      <c r="U7" s="345">
        <f>SUM(B7:T7)</f>
        <v>19187</v>
      </c>
    </row>
    <row r="8" spans="1:21" ht="25.5">
      <c r="A8" s="344" t="s">
        <v>320</v>
      </c>
      <c r="B8" s="160">
        <f>B6+B7</f>
        <v>231996</v>
      </c>
      <c r="C8" s="160">
        <f aca="true" t="shared" si="0" ref="C8:U8">C6+C7</f>
        <v>957500</v>
      </c>
      <c r="D8" s="160">
        <f t="shared" si="0"/>
        <v>64000</v>
      </c>
      <c r="E8" s="160">
        <f t="shared" si="0"/>
        <v>5500</v>
      </c>
      <c r="F8" s="160">
        <f t="shared" si="0"/>
        <v>1081897</v>
      </c>
      <c r="G8" s="160">
        <f t="shared" si="0"/>
        <v>244768</v>
      </c>
      <c r="H8" s="160">
        <f t="shared" si="0"/>
        <v>108261</v>
      </c>
      <c r="I8" s="160">
        <f t="shared" si="0"/>
        <v>99830</v>
      </c>
      <c r="J8" s="160">
        <f t="shared" si="0"/>
        <v>26984</v>
      </c>
      <c r="K8" s="160">
        <f t="shared" si="0"/>
        <v>70237</v>
      </c>
      <c r="L8" s="160">
        <f t="shared" si="0"/>
        <v>105000</v>
      </c>
      <c r="M8" s="160">
        <f t="shared" si="0"/>
        <v>122137</v>
      </c>
      <c r="N8" s="160">
        <f t="shared" si="0"/>
        <v>745082</v>
      </c>
      <c r="O8" s="160">
        <f t="shared" si="0"/>
        <v>26295</v>
      </c>
      <c r="P8" s="160">
        <f t="shared" si="0"/>
        <v>7000</v>
      </c>
      <c r="Q8" s="160">
        <f t="shared" si="0"/>
        <v>313293</v>
      </c>
      <c r="R8" s="160">
        <f t="shared" si="0"/>
        <v>223500</v>
      </c>
      <c r="S8" s="160">
        <f t="shared" si="0"/>
        <v>0</v>
      </c>
      <c r="T8" s="160">
        <f t="shared" si="0"/>
        <v>46495</v>
      </c>
      <c r="U8" s="220">
        <f t="shared" si="0"/>
        <v>4479775</v>
      </c>
    </row>
    <row r="9" spans="1:21" ht="38.25">
      <c r="A9" s="274" t="s">
        <v>150</v>
      </c>
      <c r="B9" s="160">
        <v>0</v>
      </c>
      <c r="C9" s="160"/>
      <c r="D9" s="160">
        <v>64000</v>
      </c>
      <c r="E9" s="160"/>
      <c r="F9" s="160">
        <v>888832</v>
      </c>
      <c r="G9" s="160">
        <v>89429</v>
      </c>
      <c r="H9" s="160"/>
      <c r="I9" s="160">
        <v>2668</v>
      </c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271"/>
      <c r="U9" s="276">
        <f>SUM(B9:T9)</f>
        <v>1044929</v>
      </c>
    </row>
    <row r="10" spans="1:21" ht="50.25" customHeight="1">
      <c r="A10" s="92" t="s">
        <v>397</v>
      </c>
      <c r="B10" s="95">
        <v>305358</v>
      </c>
      <c r="C10" s="96"/>
      <c r="D10" s="95"/>
      <c r="E10" s="96"/>
      <c r="F10" s="95"/>
      <c r="G10" s="95"/>
      <c r="H10" s="95"/>
      <c r="I10" s="95">
        <v>144535</v>
      </c>
      <c r="J10" s="95">
        <v>650</v>
      </c>
      <c r="K10" s="95">
        <v>10378</v>
      </c>
      <c r="L10" s="95"/>
      <c r="M10" s="95"/>
      <c r="N10" s="95"/>
      <c r="O10" s="95"/>
      <c r="P10" s="95">
        <v>600</v>
      </c>
      <c r="Q10" s="95">
        <v>75989</v>
      </c>
      <c r="R10" s="95">
        <v>2338</v>
      </c>
      <c r="S10" s="95"/>
      <c r="T10" s="95"/>
      <c r="U10" s="276">
        <f>SUM(B10:T10)</f>
        <v>539848</v>
      </c>
    </row>
    <row r="11" spans="1:21" ht="18" customHeight="1">
      <c r="A11" s="92" t="s">
        <v>319</v>
      </c>
      <c r="B11" s="95">
        <v>44473</v>
      </c>
      <c r="C11" s="96"/>
      <c r="D11" s="95"/>
      <c r="E11" s="96"/>
      <c r="F11" s="95"/>
      <c r="G11" s="95"/>
      <c r="H11" s="95"/>
      <c r="I11" s="95">
        <v>27098</v>
      </c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276">
        <f>SUM(B11:T11)</f>
        <v>71571</v>
      </c>
    </row>
    <row r="12" spans="1:21" ht="25.5">
      <c r="A12" s="92" t="s">
        <v>320</v>
      </c>
      <c r="B12" s="95">
        <f>B10+B11</f>
        <v>349831</v>
      </c>
      <c r="C12" s="95">
        <f aca="true" t="shared" si="1" ref="C12:U12">C10+C11</f>
        <v>0</v>
      </c>
      <c r="D12" s="95">
        <f t="shared" si="1"/>
        <v>0</v>
      </c>
      <c r="E12" s="95">
        <f t="shared" si="1"/>
        <v>0</v>
      </c>
      <c r="F12" s="95">
        <f t="shared" si="1"/>
        <v>0</v>
      </c>
      <c r="G12" s="95">
        <f t="shared" si="1"/>
        <v>0</v>
      </c>
      <c r="H12" s="95">
        <f t="shared" si="1"/>
        <v>0</v>
      </c>
      <c r="I12" s="95">
        <f t="shared" si="1"/>
        <v>171633</v>
      </c>
      <c r="J12" s="95">
        <f t="shared" si="1"/>
        <v>650</v>
      </c>
      <c r="K12" s="95">
        <f t="shared" si="1"/>
        <v>10378</v>
      </c>
      <c r="L12" s="95">
        <f t="shared" si="1"/>
        <v>0</v>
      </c>
      <c r="M12" s="95">
        <f t="shared" si="1"/>
        <v>0</v>
      </c>
      <c r="N12" s="95">
        <f t="shared" si="1"/>
        <v>0</v>
      </c>
      <c r="O12" s="95">
        <f t="shared" si="1"/>
        <v>0</v>
      </c>
      <c r="P12" s="95">
        <f t="shared" si="1"/>
        <v>600</v>
      </c>
      <c r="Q12" s="95">
        <f t="shared" si="1"/>
        <v>75989</v>
      </c>
      <c r="R12" s="95">
        <f t="shared" si="1"/>
        <v>2338</v>
      </c>
      <c r="S12" s="95">
        <f t="shared" si="1"/>
        <v>0</v>
      </c>
      <c r="T12" s="95">
        <f t="shared" si="1"/>
        <v>0</v>
      </c>
      <c r="U12" s="346">
        <f t="shared" si="1"/>
        <v>611419</v>
      </c>
    </row>
    <row r="13" spans="1:21" ht="26.25" thickBot="1">
      <c r="A13" s="275" t="s">
        <v>431</v>
      </c>
      <c r="B13" s="272">
        <v>159903</v>
      </c>
      <c r="C13" s="273"/>
      <c r="D13" s="272"/>
      <c r="E13" s="273"/>
      <c r="F13" s="272"/>
      <c r="G13" s="272"/>
      <c r="H13" s="272"/>
      <c r="I13" s="272">
        <v>123356</v>
      </c>
      <c r="J13" s="272">
        <v>650</v>
      </c>
      <c r="K13" s="272"/>
      <c r="L13" s="272"/>
      <c r="M13" s="272"/>
      <c r="N13" s="272"/>
      <c r="O13" s="272"/>
      <c r="P13" s="272"/>
      <c r="Q13" s="272">
        <v>6461</v>
      </c>
      <c r="R13" s="272">
        <v>1564</v>
      </c>
      <c r="S13" s="272"/>
      <c r="T13" s="272"/>
      <c r="U13" s="533">
        <f>SUM(B13:T13)</f>
        <v>291934</v>
      </c>
    </row>
    <row r="14" spans="1:21" ht="18.75" customHeight="1">
      <c r="A14" s="206" t="s">
        <v>1</v>
      </c>
      <c r="B14" s="185">
        <f aca="true" t="shared" si="2" ref="B14:U14">SUM(B6+B10)</f>
        <v>534833</v>
      </c>
      <c r="C14" s="185">
        <f t="shared" si="2"/>
        <v>957500</v>
      </c>
      <c r="D14" s="185">
        <f t="shared" si="2"/>
        <v>64000</v>
      </c>
      <c r="E14" s="185">
        <f t="shared" si="2"/>
        <v>5500</v>
      </c>
      <c r="F14" s="185">
        <f t="shared" si="2"/>
        <v>1081757</v>
      </c>
      <c r="G14" s="185">
        <f t="shared" si="2"/>
        <v>245200</v>
      </c>
      <c r="H14" s="185">
        <f t="shared" si="2"/>
        <v>98187</v>
      </c>
      <c r="I14" s="185">
        <f t="shared" si="2"/>
        <v>237867</v>
      </c>
      <c r="J14" s="185">
        <f t="shared" si="2"/>
        <v>26650</v>
      </c>
      <c r="K14" s="185">
        <f t="shared" si="2"/>
        <v>80615</v>
      </c>
      <c r="L14" s="185">
        <f t="shared" si="2"/>
        <v>105000</v>
      </c>
      <c r="M14" s="185">
        <f t="shared" si="2"/>
        <v>122735</v>
      </c>
      <c r="N14" s="185">
        <f t="shared" si="2"/>
        <v>745082</v>
      </c>
      <c r="O14" s="185">
        <f t="shared" si="2"/>
        <v>26295</v>
      </c>
      <c r="P14" s="185">
        <f t="shared" si="2"/>
        <v>7600</v>
      </c>
      <c r="Q14" s="185">
        <f t="shared" si="2"/>
        <v>389282</v>
      </c>
      <c r="R14" s="185">
        <f t="shared" si="2"/>
        <v>225838</v>
      </c>
      <c r="S14" s="185">
        <f t="shared" si="2"/>
        <v>0</v>
      </c>
      <c r="T14" s="185">
        <f t="shared" si="2"/>
        <v>46495</v>
      </c>
      <c r="U14" s="347">
        <f t="shared" si="2"/>
        <v>5000436</v>
      </c>
    </row>
    <row r="15" spans="1:21" ht="18.75" customHeight="1">
      <c r="A15" s="348" t="s">
        <v>319</v>
      </c>
      <c r="B15" s="186">
        <f>B7+B11</f>
        <v>46994</v>
      </c>
      <c r="C15" s="186">
        <f aca="true" t="shared" si="3" ref="C15:U15">C7+C11</f>
        <v>0</v>
      </c>
      <c r="D15" s="186">
        <f t="shared" si="3"/>
        <v>0</v>
      </c>
      <c r="E15" s="186">
        <f t="shared" si="3"/>
        <v>0</v>
      </c>
      <c r="F15" s="186">
        <f t="shared" si="3"/>
        <v>140</v>
      </c>
      <c r="G15" s="186">
        <f t="shared" si="3"/>
        <v>-432</v>
      </c>
      <c r="H15" s="186">
        <f t="shared" si="3"/>
        <v>10074</v>
      </c>
      <c r="I15" s="186">
        <f t="shared" si="3"/>
        <v>33596</v>
      </c>
      <c r="J15" s="186">
        <f t="shared" si="3"/>
        <v>984</v>
      </c>
      <c r="K15" s="186">
        <f t="shared" si="3"/>
        <v>0</v>
      </c>
      <c r="L15" s="186">
        <f t="shared" si="3"/>
        <v>0</v>
      </c>
      <c r="M15" s="186">
        <f t="shared" si="3"/>
        <v>-598</v>
      </c>
      <c r="N15" s="186">
        <f t="shared" si="3"/>
        <v>0</v>
      </c>
      <c r="O15" s="186">
        <f t="shared" si="3"/>
        <v>0</v>
      </c>
      <c r="P15" s="186">
        <f t="shared" si="3"/>
        <v>0</v>
      </c>
      <c r="Q15" s="186">
        <f t="shared" si="3"/>
        <v>0</v>
      </c>
      <c r="R15" s="186">
        <f t="shared" si="3"/>
        <v>0</v>
      </c>
      <c r="S15" s="186">
        <f t="shared" si="3"/>
        <v>0</v>
      </c>
      <c r="T15" s="186">
        <f t="shared" si="3"/>
        <v>0</v>
      </c>
      <c r="U15" s="188">
        <f t="shared" si="3"/>
        <v>90758</v>
      </c>
    </row>
    <row r="16" spans="1:21" ht="26.25" customHeight="1">
      <c r="A16" s="348" t="s">
        <v>322</v>
      </c>
      <c r="B16" s="186">
        <f>B14+B15</f>
        <v>581827</v>
      </c>
      <c r="C16" s="186">
        <f aca="true" t="shared" si="4" ref="C16:U16">C14+C15</f>
        <v>957500</v>
      </c>
      <c r="D16" s="186">
        <f t="shared" si="4"/>
        <v>64000</v>
      </c>
      <c r="E16" s="186">
        <f t="shared" si="4"/>
        <v>5500</v>
      </c>
      <c r="F16" s="186">
        <f t="shared" si="4"/>
        <v>1081897</v>
      </c>
      <c r="G16" s="186">
        <f t="shared" si="4"/>
        <v>244768</v>
      </c>
      <c r="H16" s="186">
        <f t="shared" si="4"/>
        <v>108261</v>
      </c>
      <c r="I16" s="186">
        <f t="shared" si="4"/>
        <v>271463</v>
      </c>
      <c r="J16" s="186">
        <f t="shared" si="4"/>
        <v>27634</v>
      </c>
      <c r="K16" s="186">
        <f t="shared" si="4"/>
        <v>80615</v>
      </c>
      <c r="L16" s="186">
        <f t="shared" si="4"/>
        <v>105000</v>
      </c>
      <c r="M16" s="186">
        <f t="shared" si="4"/>
        <v>122137</v>
      </c>
      <c r="N16" s="186">
        <f t="shared" si="4"/>
        <v>745082</v>
      </c>
      <c r="O16" s="186">
        <f t="shared" si="4"/>
        <v>26295</v>
      </c>
      <c r="P16" s="186">
        <f t="shared" si="4"/>
        <v>7600</v>
      </c>
      <c r="Q16" s="186">
        <f t="shared" si="4"/>
        <v>389282</v>
      </c>
      <c r="R16" s="186">
        <f t="shared" si="4"/>
        <v>225838</v>
      </c>
      <c r="S16" s="186">
        <f t="shared" si="4"/>
        <v>0</v>
      </c>
      <c r="T16" s="186">
        <f t="shared" si="4"/>
        <v>46495</v>
      </c>
      <c r="U16" s="188">
        <f t="shared" si="4"/>
        <v>5091194</v>
      </c>
    </row>
    <row r="17" spans="1:21" ht="40.5">
      <c r="A17" s="189" t="s">
        <v>150</v>
      </c>
      <c r="B17" s="186">
        <f>B9+B13</f>
        <v>159903</v>
      </c>
      <c r="C17" s="186">
        <f aca="true" t="shared" si="5" ref="C17:U17">C9+C13</f>
        <v>0</v>
      </c>
      <c r="D17" s="186">
        <f t="shared" si="5"/>
        <v>64000</v>
      </c>
      <c r="E17" s="186">
        <f t="shared" si="5"/>
        <v>0</v>
      </c>
      <c r="F17" s="186">
        <f t="shared" si="5"/>
        <v>888832</v>
      </c>
      <c r="G17" s="186">
        <f t="shared" si="5"/>
        <v>89429</v>
      </c>
      <c r="H17" s="186">
        <f t="shared" si="5"/>
        <v>0</v>
      </c>
      <c r="I17" s="186">
        <f t="shared" si="5"/>
        <v>126024</v>
      </c>
      <c r="J17" s="186">
        <f t="shared" si="5"/>
        <v>650</v>
      </c>
      <c r="K17" s="186">
        <f t="shared" si="5"/>
        <v>0</v>
      </c>
      <c r="L17" s="186">
        <f t="shared" si="5"/>
        <v>0</v>
      </c>
      <c r="M17" s="186">
        <f t="shared" si="5"/>
        <v>0</v>
      </c>
      <c r="N17" s="186">
        <f t="shared" si="5"/>
        <v>0</v>
      </c>
      <c r="O17" s="186">
        <f t="shared" si="5"/>
        <v>0</v>
      </c>
      <c r="P17" s="186">
        <f t="shared" si="5"/>
        <v>0</v>
      </c>
      <c r="Q17" s="186">
        <f t="shared" si="5"/>
        <v>6461</v>
      </c>
      <c r="R17" s="186">
        <f t="shared" si="5"/>
        <v>1564</v>
      </c>
      <c r="S17" s="186">
        <f t="shared" si="5"/>
        <v>0</v>
      </c>
      <c r="T17" s="186">
        <f t="shared" si="5"/>
        <v>0</v>
      </c>
      <c r="U17" s="188">
        <f t="shared" si="5"/>
        <v>1336863</v>
      </c>
    </row>
    <row r="18" spans="1:21" ht="47.25" customHeight="1" thickBot="1">
      <c r="A18" s="207" t="s">
        <v>151</v>
      </c>
      <c r="B18" s="208">
        <f>B16-B17</f>
        <v>421924</v>
      </c>
      <c r="C18" s="208">
        <f aca="true" t="shared" si="6" ref="C18:U18">C16-C17</f>
        <v>957500</v>
      </c>
      <c r="D18" s="208">
        <f t="shared" si="6"/>
        <v>0</v>
      </c>
      <c r="E18" s="208">
        <f t="shared" si="6"/>
        <v>5500</v>
      </c>
      <c r="F18" s="208">
        <f t="shared" si="6"/>
        <v>193065</v>
      </c>
      <c r="G18" s="208">
        <f t="shared" si="6"/>
        <v>155339</v>
      </c>
      <c r="H18" s="208">
        <f t="shared" si="6"/>
        <v>108261</v>
      </c>
      <c r="I18" s="208">
        <f t="shared" si="6"/>
        <v>145439</v>
      </c>
      <c r="J18" s="208">
        <f t="shared" si="6"/>
        <v>26984</v>
      </c>
      <c r="K18" s="208">
        <f t="shared" si="6"/>
        <v>80615</v>
      </c>
      <c r="L18" s="208">
        <f t="shared" si="6"/>
        <v>105000</v>
      </c>
      <c r="M18" s="208">
        <f t="shared" si="6"/>
        <v>122137</v>
      </c>
      <c r="N18" s="208">
        <f t="shared" si="6"/>
        <v>745082</v>
      </c>
      <c r="O18" s="208">
        <f t="shared" si="6"/>
        <v>26295</v>
      </c>
      <c r="P18" s="208">
        <f t="shared" si="6"/>
        <v>7600</v>
      </c>
      <c r="Q18" s="208">
        <f t="shared" si="6"/>
        <v>382821</v>
      </c>
      <c r="R18" s="208">
        <f t="shared" si="6"/>
        <v>224274</v>
      </c>
      <c r="S18" s="208">
        <f t="shared" si="6"/>
        <v>0</v>
      </c>
      <c r="T18" s="208">
        <f t="shared" si="6"/>
        <v>46495</v>
      </c>
      <c r="U18" s="277">
        <f t="shared" si="6"/>
        <v>3754331</v>
      </c>
    </row>
    <row r="21" spans="3:21" ht="13.5"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</row>
    <row r="23" spans="3:21" ht="13.5"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</row>
  </sheetData>
  <sheetProtection/>
  <mergeCells count="18">
    <mergeCell ref="U1:U4"/>
    <mergeCell ref="A1:A4"/>
    <mergeCell ref="N3:O3"/>
    <mergeCell ref="Q3:R3"/>
    <mergeCell ref="Q2:R2"/>
    <mergeCell ref="B2:J2"/>
    <mergeCell ref="K2:O2"/>
    <mergeCell ref="S2:T2"/>
    <mergeCell ref="Q1:T1"/>
    <mergeCell ref="B1:P1"/>
    <mergeCell ref="S3:S4"/>
    <mergeCell ref="T3:T4"/>
    <mergeCell ref="B3:B4"/>
    <mergeCell ref="P2:P4"/>
    <mergeCell ref="C3:E3"/>
    <mergeCell ref="I3:J3"/>
    <mergeCell ref="K3:M3"/>
    <mergeCell ref="F3:H3"/>
  </mergeCells>
  <printOptions/>
  <pageMargins left="0.1968503937007874" right="0.1968503937007874" top="0.7874015748031497" bottom="0.31496062992125984" header="0.15748031496062992" footer="0.31496062992125984"/>
  <pageSetup horizontalDpi="600" verticalDpi="600" orientation="landscape" paperSize="9" scale="90" r:id="rId1"/>
  <headerFooter>
    <oddHeader>&amp;C&amp;"Book Antiqua,Félkövér"&amp;11Keszthely Város Önkormányzata
2014. évi költségvetési bevételei
főbb jogcím-csoportonként&amp;R&amp;"Book Antiqua,Félkövér"4. sz. melléklet
ezer Ft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42"/>
  <sheetViews>
    <sheetView zoomScalePageLayoutView="0" workbookViewId="0" topLeftCell="A1">
      <pane xSplit="1" ySplit="5" topLeftCell="G3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U40" sqref="U40"/>
    </sheetView>
  </sheetViews>
  <sheetFormatPr defaultColWidth="9.140625" defaultRowHeight="12.75"/>
  <cols>
    <col min="1" max="1" width="18.421875" style="1" customWidth="1"/>
    <col min="2" max="2" width="7.140625" style="89" customWidth="1"/>
    <col min="3" max="3" width="7.00390625" style="90" bestFit="1" customWidth="1"/>
    <col min="4" max="4" width="7.00390625" style="1" bestFit="1" customWidth="1"/>
    <col min="5" max="5" width="8.00390625" style="91" bestFit="1" customWidth="1"/>
    <col min="6" max="6" width="8.00390625" style="1" customWidth="1"/>
    <col min="7" max="8" width="7.00390625" style="1" bestFit="1" customWidth="1"/>
    <col min="9" max="9" width="6.8515625" style="1" customWidth="1"/>
    <col min="10" max="10" width="6.421875" style="1" customWidth="1"/>
    <col min="11" max="11" width="7.57421875" style="1" customWidth="1"/>
    <col min="12" max="12" width="6.7109375" style="1" customWidth="1"/>
    <col min="13" max="13" width="7.00390625" style="1" customWidth="1"/>
    <col min="14" max="14" width="7.57421875" style="1" customWidth="1"/>
    <col min="15" max="15" width="6.57421875" style="1" customWidth="1"/>
    <col min="16" max="18" width="7.00390625" style="1" bestFit="1" customWidth="1"/>
    <col min="19" max="19" width="5.7109375" style="1" bestFit="1" customWidth="1"/>
    <col min="20" max="20" width="7.00390625" style="1" bestFit="1" customWidth="1"/>
    <col min="21" max="21" width="9.28125" style="1" customWidth="1"/>
    <col min="22" max="16384" width="9.140625" style="1" customWidth="1"/>
  </cols>
  <sheetData>
    <row r="1" spans="1:21" ht="14.25" customHeight="1" thickBot="1">
      <c r="A1" s="594" t="s">
        <v>28</v>
      </c>
      <c r="B1" s="614" t="s">
        <v>21</v>
      </c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6"/>
      <c r="Q1" s="617" t="s">
        <v>100</v>
      </c>
      <c r="R1" s="618"/>
      <c r="S1" s="618"/>
      <c r="T1" s="619"/>
      <c r="U1" s="591" t="s">
        <v>101</v>
      </c>
    </row>
    <row r="2" spans="1:21" ht="25.5" customHeight="1">
      <c r="A2" s="595"/>
      <c r="B2" s="608" t="s">
        <v>2</v>
      </c>
      <c r="C2" s="609"/>
      <c r="D2" s="609"/>
      <c r="E2" s="609"/>
      <c r="F2" s="609"/>
      <c r="G2" s="609"/>
      <c r="H2" s="609"/>
      <c r="I2" s="609"/>
      <c r="J2" s="610"/>
      <c r="K2" s="611" t="s">
        <v>3</v>
      </c>
      <c r="L2" s="611"/>
      <c r="M2" s="611"/>
      <c r="N2" s="611"/>
      <c r="O2" s="612"/>
      <c r="P2" s="613" t="s">
        <v>91</v>
      </c>
      <c r="Q2" s="599" t="s">
        <v>132</v>
      </c>
      <c r="R2" s="600"/>
      <c r="S2" s="599" t="s">
        <v>98</v>
      </c>
      <c r="T2" s="600"/>
      <c r="U2" s="592"/>
    </row>
    <row r="3" spans="1:21" ht="36.75" customHeight="1">
      <c r="A3" s="595"/>
      <c r="B3" s="584" t="s">
        <v>92</v>
      </c>
      <c r="C3" s="587" t="s">
        <v>57</v>
      </c>
      <c r="D3" s="584"/>
      <c r="E3" s="584"/>
      <c r="F3" s="588" t="s">
        <v>90</v>
      </c>
      <c r="G3" s="590"/>
      <c r="H3" s="589"/>
      <c r="I3" s="588" t="s">
        <v>81</v>
      </c>
      <c r="J3" s="589"/>
      <c r="K3" s="588" t="s">
        <v>82</v>
      </c>
      <c r="L3" s="590"/>
      <c r="M3" s="590"/>
      <c r="N3" s="588" t="s">
        <v>131</v>
      </c>
      <c r="O3" s="589"/>
      <c r="P3" s="585"/>
      <c r="Q3" s="597" t="s">
        <v>99</v>
      </c>
      <c r="R3" s="598"/>
      <c r="S3" s="580" t="s">
        <v>88</v>
      </c>
      <c r="T3" s="582" t="s">
        <v>137</v>
      </c>
      <c r="U3" s="592"/>
    </row>
    <row r="4" spans="1:21" ht="63" customHeight="1">
      <c r="A4" s="596"/>
      <c r="B4" s="585"/>
      <c r="C4" s="77" t="s">
        <v>59</v>
      </c>
      <c r="D4" s="77" t="s">
        <v>83</v>
      </c>
      <c r="E4" s="77" t="s">
        <v>93</v>
      </c>
      <c r="F4" s="77" t="s">
        <v>138</v>
      </c>
      <c r="G4" s="77" t="s">
        <v>84</v>
      </c>
      <c r="H4" s="78" t="s">
        <v>169</v>
      </c>
      <c r="I4" s="79" t="s">
        <v>10</v>
      </c>
      <c r="J4" s="80" t="s">
        <v>5</v>
      </c>
      <c r="K4" s="77" t="s">
        <v>94</v>
      </c>
      <c r="L4" s="77" t="s">
        <v>136</v>
      </c>
      <c r="M4" s="77" t="s">
        <v>356</v>
      </c>
      <c r="N4" s="78" t="s">
        <v>95</v>
      </c>
      <c r="O4" s="79" t="s">
        <v>96</v>
      </c>
      <c r="P4" s="586"/>
      <c r="Q4" s="81" t="s">
        <v>86</v>
      </c>
      <c r="R4" s="77" t="s">
        <v>87</v>
      </c>
      <c r="S4" s="581"/>
      <c r="T4" s="583"/>
      <c r="U4" s="593"/>
    </row>
    <row r="5" spans="1:21" ht="14.25" thickBot="1">
      <c r="A5" s="82">
        <v>1</v>
      </c>
      <c r="B5" s="83">
        <v>2</v>
      </c>
      <c r="C5" s="83">
        <v>3</v>
      </c>
      <c r="D5" s="84">
        <v>4</v>
      </c>
      <c r="E5" s="83">
        <v>5</v>
      </c>
      <c r="F5" s="83">
        <v>6</v>
      </c>
      <c r="G5" s="83">
        <v>7</v>
      </c>
      <c r="H5" s="83">
        <v>8</v>
      </c>
      <c r="I5" s="83">
        <v>9</v>
      </c>
      <c r="J5" s="83">
        <v>10</v>
      </c>
      <c r="K5" s="83">
        <v>11</v>
      </c>
      <c r="L5" s="83">
        <v>12</v>
      </c>
      <c r="M5" s="83">
        <v>13</v>
      </c>
      <c r="N5" s="83">
        <v>14</v>
      </c>
      <c r="O5" s="83">
        <v>15</v>
      </c>
      <c r="P5" s="85">
        <v>16</v>
      </c>
      <c r="Q5" s="85">
        <v>17</v>
      </c>
      <c r="R5" s="85">
        <v>18</v>
      </c>
      <c r="S5" s="83">
        <v>19</v>
      </c>
      <c r="T5" s="85">
        <v>20</v>
      </c>
      <c r="U5" s="86">
        <v>21</v>
      </c>
    </row>
    <row r="6" spans="1:21" ht="15">
      <c r="A6" s="187" t="s">
        <v>358</v>
      </c>
      <c r="B6" s="159"/>
      <c r="C6" s="159"/>
      <c r="D6" s="159"/>
      <c r="E6" s="159"/>
      <c r="F6" s="159"/>
      <c r="G6" s="159"/>
      <c r="H6" s="159"/>
      <c r="I6" s="159">
        <v>1270</v>
      </c>
      <c r="J6" s="159"/>
      <c r="K6" s="159"/>
      <c r="L6" s="159"/>
      <c r="M6" s="159"/>
      <c r="N6" s="159">
        <v>316082</v>
      </c>
      <c r="O6" s="159">
        <v>15000</v>
      </c>
      <c r="P6" s="159"/>
      <c r="Q6" s="159"/>
      <c r="R6" s="159"/>
      <c r="S6" s="159"/>
      <c r="T6" s="159"/>
      <c r="U6" s="543">
        <f aca="true" t="shared" si="0" ref="U6:U37">SUM(B6:T6)</f>
        <v>332352</v>
      </c>
    </row>
    <row r="7" spans="1:21" ht="25.5">
      <c r="A7" s="344" t="s">
        <v>425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>
        <v>1500</v>
      </c>
      <c r="P7" s="160"/>
      <c r="Q7" s="160"/>
      <c r="R7" s="160"/>
      <c r="S7" s="160"/>
      <c r="T7" s="160"/>
      <c r="U7" s="220">
        <f>SUM(B7:T7)</f>
        <v>1500</v>
      </c>
    </row>
    <row r="8" spans="1:21" ht="15">
      <c r="A8" s="92" t="s">
        <v>271</v>
      </c>
      <c r="B8" s="160">
        <v>5080</v>
      </c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220">
        <f t="shared" si="0"/>
        <v>5080</v>
      </c>
    </row>
    <row r="9" spans="1:21" ht="15">
      <c r="A9" s="92" t="s">
        <v>371</v>
      </c>
      <c r="B9" s="160"/>
      <c r="C9" s="160"/>
      <c r="D9" s="160"/>
      <c r="E9" s="160"/>
      <c r="F9" s="160"/>
      <c r="G9" s="160"/>
      <c r="H9" s="160"/>
      <c r="I9" s="160">
        <v>1121</v>
      </c>
      <c r="J9" s="160">
        <v>1000</v>
      </c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220">
        <f t="shared" si="0"/>
        <v>2121</v>
      </c>
    </row>
    <row r="10" spans="1:21" ht="15">
      <c r="A10" s="92" t="s">
        <v>319</v>
      </c>
      <c r="B10" s="160"/>
      <c r="C10" s="160"/>
      <c r="D10" s="160"/>
      <c r="E10" s="160"/>
      <c r="F10" s="160"/>
      <c r="G10" s="160"/>
      <c r="H10" s="160"/>
      <c r="I10" s="160">
        <v>391</v>
      </c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220">
        <f t="shared" si="0"/>
        <v>391</v>
      </c>
    </row>
    <row r="11" spans="1:22" ht="15">
      <c r="A11" s="92" t="s">
        <v>320</v>
      </c>
      <c r="B11" s="160"/>
      <c r="C11" s="160"/>
      <c r="D11" s="160"/>
      <c r="E11" s="160"/>
      <c r="F11" s="160"/>
      <c r="G11" s="160"/>
      <c r="H11" s="160"/>
      <c r="I11" s="160">
        <f>I9+I10</f>
        <v>1512</v>
      </c>
      <c r="J11" s="160">
        <f>J9+J10</f>
        <v>1000</v>
      </c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220">
        <f t="shared" si="0"/>
        <v>2512</v>
      </c>
      <c r="V11" s="497"/>
    </row>
    <row r="12" spans="1:22" ht="24.75" customHeight="1">
      <c r="A12" s="92" t="s">
        <v>373</v>
      </c>
      <c r="B12" s="160"/>
      <c r="C12" s="160"/>
      <c r="D12" s="160"/>
      <c r="E12" s="160"/>
      <c r="F12" s="160"/>
      <c r="G12" s="160"/>
      <c r="H12" s="160"/>
      <c r="I12" s="160">
        <v>2334</v>
      </c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220">
        <f t="shared" si="0"/>
        <v>2334</v>
      </c>
      <c r="V12" s="497"/>
    </row>
    <row r="13" spans="1:21" ht="15">
      <c r="A13" s="92" t="s">
        <v>372</v>
      </c>
      <c r="B13" s="160"/>
      <c r="C13" s="160"/>
      <c r="D13" s="160"/>
      <c r="E13" s="160"/>
      <c r="F13" s="160"/>
      <c r="G13" s="160"/>
      <c r="H13" s="160"/>
      <c r="I13" s="160">
        <v>816</v>
      </c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220">
        <f t="shared" si="0"/>
        <v>816</v>
      </c>
    </row>
    <row r="14" spans="1:21" ht="15">
      <c r="A14" s="92" t="s">
        <v>320</v>
      </c>
      <c r="B14" s="160"/>
      <c r="C14" s="160"/>
      <c r="D14" s="160"/>
      <c r="E14" s="160"/>
      <c r="F14" s="160"/>
      <c r="G14" s="160"/>
      <c r="H14" s="160"/>
      <c r="I14" s="160">
        <f>I12+I13</f>
        <v>3150</v>
      </c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498">
        <f>U12+U13</f>
        <v>3150</v>
      </c>
    </row>
    <row r="15" spans="1:21" ht="25.5">
      <c r="A15" s="92" t="s">
        <v>272</v>
      </c>
      <c r="B15" s="160">
        <v>200554</v>
      </c>
      <c r="C15" s="160"/>
      <c r="D15" s="160"/>
      <c r="E15" s="160"/>
      <c r="F15" s="160"/>
      <c r="G15" s="160"/>
      <c r="H15" s="160"/>
      <c r="I15" s="160"/>
      <c r="J15" s="160"/>
      <c r="K15" s="160">
        <v>70237</v>
      </c>
      <c r="L15" s="160">
        <v>105000</v>
      </c>
      <c r="M15" s="160"/>
      <c r="N15" s="160"/>
      <c r="O15" s="160">
        <v>600</v>
      </c>
      <c r="P15" s="160"/>
      <c r="Q15" s="160"/>
      <c r="R15" s="160"/>
      <c r="S15" s="160"/>
      <c r="T15" s="160"/>
      <c r="U15" s="220">
        <f t="shared" si="0"/>
        <v>376391</v>
      </c>
    </row>
    <row r="16" spans="1:21" ht="15">
      <c r="A16" s="92" t="s">
        <v>321</v>
      </c>
      <c r="B16" s="160">
        <v>2078</v>
      </c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220">
        <f t="shared" si="0"/>
        <v>2078</v>
      </c>
    </row>
    <row r="17" spans="1:21" ht="15">
      <c r="A17" s="92" t="s">
        <v>320</v>
      </c>
      <c r="B17" s="160">
        <f>B15+B16</f>
        <v>202632</v>
      </c>
      <c r="C17" s="160"/>
      <c r="D17" s="160"/>
      <c r="E17" s="160"/>
      <c r="F17" s="160"/>
      <c r="G17" s="160"/>
      <c r="H17" s="160"/>
      <c r="I17" s="160"/>
      <c r="J17" s="160"/>
      <c r="K17" s="160">
        <f>K15+K16</f>
        <v>70237</v>
      </c>
      <c r="L17" s="160">
        <f>L15+L16</f>
        <v>105000</v>
      </c>
      <c r="M17" s="160"/>
      <c r="N17" s="160"/>
      <c r="O17" s="160">
        <f>O15+O16</f>
        <v>600</v>
      </c>
      <c r="P17" s="160"/>
      <c r="Q17" s="160"/>
      <c r="R17" s="160"/>
      <c r="S17" s="160"/>
      <c r="T17" s="160"/>
      <c r="U17" s="498">
        <f>U15+U16</f>
        <v>378469</v>
      </c>
    </row>
    <row r="18" spans="1:21" ht="15">
      <c r="A18" s="92" t="s">
        <v>273</v>
      </c>
      <c r="B18" s="160">
        <v>22341</v>
      </c>
      <c r="C18" s="160"/>
      <c r="D18" s="160"/>
      <c r="E18" s="160"/>
      <c r="F18" s="160"/>
      <c r="G18" s="160"/>
      <c r="H18" s="160"/>
      <c r="I18" s="160">
        <v>76948</v>
      </c>
      <c r="J18" s="160"/>
      <c r="K18" s="160"/>
      <c r="L18" s="160"/>
      <c r="M18" s="160"/>
      <c r="N18" s="160">
        <v>1000</v>
      </c>
      <c r="O18" s="160">
        <v>9195</v>
      </c>
      <c r="P18" s="160">
        <v>7000</v>
      </c>
      <c r="Q18" s="160">
        <v>313293</v>
      </c>
      <c r="R18" s="160">
        <v>223500</v>
      </c>
      <c r="S18" s="160"/>
      <c r="T18" s="160"/>
      <c r="U18" s="220">
        <f t="shared" si="0"/>
        <v>653277</v>
      </c>
    </row>
    <row r="19" spans="1:21" ht="15">
      <c r="A19" s="92" t="s">
        <v>319</v>
      </c>
      <c r="B19" s="160"/>
      <c r="C19" s="160"/>
      <c r="D19" s="160"/>
      <c r="E19" s="160"/>
      <c r="F19" s="160"/>
      <c r="G19" s="160"/>
      <c r="H19" s="160"/>
      <c r="I19" s="160">
        <v>-184</v>
      </c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220">
        <f t="shared" si="0"/>
        <v>-184</v>
      </c>
    </row>
    <row r="20" spans="1:21" ht="15">
      <c r="A20" s="92" t="s">
        <v>320</v>
      </c>
      <c r="B20" s="160">
        <f>B18+B19</f>
        <v>22341</v>
      </c>
      <c r="C20" s="160"/>
      <c r="D20" s="160"/>
      <c r="E20" s="160"/>
      <c r="F20" s="160"/>
      <c r="G20" s="160"/>
      <c r="H20" s="160"/>
      <c r="I20" s="160">
        <f aca="true" t="shared" si="1" ref="I20:U20">I18+I19</f>
        <v>76764</v>
      </c>
      <c r="J20" s="160"/>
      <c r="K20" s="160"/>
      <c r="L20" s="160"/>
      <c r="M20" s="160"/>
      <c r="N20" s="160">
        <f t="shared" si="1"/>
        <v>1000</v>
      </c>
      <c r="O20" s="160">
        <f t="shared" si="1"/>
        <v>9195</v>
      </c>
      <c r="P20" s="160">
        <f t="shared" si="1"/>
        <v>7000</v>
      </c>
      <c r="Q20" s="160">
        <f t="shared" si="1"/>
        <v>313293</v>
      </c>
      <c r="R20" s="160">
        <f t="shared" si="1"/>
        <v>223500</v>
      </c>
      <c r="S20" s="160"/>
      <c r="T20" s="160"/>
      <c r="U20" s="498">
        <f t="shared" si="1"/>
        <v>653093</v>
      </c>
    </row>
    <row r="21" spans="1:21" ht="15">
      <c r="A21" s="260" t="s">
        <v>314</v>
      </c>
      <c r="B21" s="160"/>
      <c r="C21" s="160"/>
      <c r="D21" s="160"/>
      <c r="E21" s="160"/>
      <c r="F21" s="160"/>
      <c r="G21" s="160"/>
      <c r="H21" s="160"/>
      <c r="I21" s="160">
        <v>2668</v>
      </c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220">
        <f t="shared" si="0"/>
        <v>2668</v>
      </c>
    </row>
    <row r="22" spans="1:21" ht="15">
      <c r="A22" s="92" t="s">
        <v>274</v>
      </c>
      <c r="B22" s="160">
        <v>1500</v>
      </c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220">
        <f t="shared" si="0"/>
        <v>1500</v>
      </c>
    </row>
    <row r="23" spans="1:21" ht="25.5">
      <c r="A23" s="191" t="s">
        <v>463</v>
      </c>
      <c r="B23" s="160">
        <v>393</v>
      </c>
      <c r="C23" s="160"/>
      <c r="D23" s="160"/>
      <c r="E23" s="160"/>
      <c r="F23" s="160"/>
      <c r="G23" s="160"/>
      <c r="H23" s="160"/>
      <c r="I23" s="160"/>
      <c r="J23" s="160">
        <v>984</v>
      </c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220">
        <f t="shared" si="0"/>
        <v>1377</v>
      </c>
    </row>
    <row r="24" spans="1:21" ht="15">
      <c r="A24" s="92" t="s">
        <v>320</v>
      </c>
      <c r="B24" s="160">
        <f>SUM(B23)</f>
        <v>393</v>
      </c>
      <c r="C24" s="160"/>
      <c r="D24" s="160"/>
      <c r="E24" s="160"/>
      <c r="F24" s="160"/>
      <c r="G24" s="160"/>
      <c r="H24" s="160"/>
      <c r="I24" s="160"/>
      <c r="J24" s="160">
        <f>SUM(J23)</f>
        <v>984</v>
      </c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220">
        <f t="shared" si="0"/>
        <v>1377</v>
      </c>
    </row>
    <row r="25" spans="1:21" ht="25.5">
      <c r="A25" s="105" t="s">
        <v>276</v>
      </c>
      <c r="B25" s="160"/>
      <c r="C25" s="160"/>
      <c r="D25" s="160"/>
      <c r="E25" s="160"/>
      <c r="F25" s="160"/>
      <c r="G25" s="160"/>
      <c r="H25" s="160"/>
      <c r="I25" s="160"/>
      <c r="J25" s="160">
        <v>25000</v>
      </c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220">
        <f t="shared" si="0"/>
        <v>25000</v>
      </c>
    </row>
    <row r="26" spans="1:21" ht="15">
      <c r="A26" s="105" t="s">
        <v>275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>
        <v>428000</v>
      </c>
      <c r="O26" s="160"/>
      <c r="P26" s="160"/>
      <c r="Q26" s="160"/>
      <c r="R26" s="160"/>
      <c r="S26" s="160"/>
      <c r="T26" s="160"/>
      <c r="U26" s="220">
        <f t="shared" si="0"/>
        <v>428000</v>
      </c>
    </row>
    <row r="27" spans="1:21" ht="15">
      <c r="A27" s="105" t="s">
        <v>319</v>
      </c>
      <c r="B27" s="160">
        <v>50</v>
      </c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220">
        <f t="shared" si="0"/>
        <v>50</v>
      </c>
    </row>
    <row r="28" spans="1:21" ht="15.75" thickBot="1">
      <c r="A28" s="544" t="s">
        <v>320</v>
      </c>
      <c r="B28" s="545">
        <f>SUM(B26:B27)</f>
        <v>50</v>
      </c>
      <c r="C28" s="545"/>
      <c r="D28" s="545"/>
      <c r="E28" s="545"/>
      <c r="F28" s="545"/>
      <c r="G28" s="545"/>
      <c r="H28" s="545"/>
      <c r="I28" s="545"/>
      <c r="J28" s="545"/>
      <c r="K28" s="545"/>
      <c r="L28" s="545"/>
      <c r="M28" s="545"/>
      <c r="N28" s="545"/>
      <c r="O28" s="545"/>
      <c r="P28" s="545"/>
      <c r="Q28" s="545"/>
      <c r="R28" s="545"/>
      <c r="S28" s="545"/>
      <c r="T28" s="545"/>
      <c r="U28" s="546">
        <f t="shared" si="0"/>
        <v>50</v>
      </c>
    </row>
    <row r="29" spans="1:21" ht="15">
      <c r="A29" s="187" t="s">
        <v>277</v>
      </c>
      <c r="B29" s="159"/>
      <c r="C29" s="159">
        <v>957500</v>
      </c>
      <c r="D29" s="159">
        <v>64000</v>
      </c>
      <c r="E29" s="159">
        <v>5500</v>
      </c>
      <c r="F29" s="159">
        <v>1081757</v>
      </c>
      <c r="G29" s="159">
        <v>245200</v>
      </c>
      <c r="H29" s="159">
        <v>98187</v>
      </c>
      <c r="I29" s="159"/>
      <c r="J29" s="159"/>
      <c r="K29" s="159"/>
      <c r="L29" s="159"/>
      <c r="M29" s="159">
        <v>122735</v>
      </c>
      <c r="N29" s="159"/>
      <c r="O29" s="159"/>
      <c r="P29" s="159"/>
      <c r="Q29" s="159"/>
      <c r="R29" s="159"/>
      <c r="S29" s="159"/>
      <c r="T29" s="159"/>
      <c r="U29" s="543">
        <f t="shared" si="0"/>
        <v>2574879</v>
      </c>
    </row>
    <row r="30" spans="1:21" ht="15">
      <c r="A30" s="92" t="s">
        <v>319</v>
      </c>
      <c r="B30" s="160"/>
      <c r="C30" s="160"/>
      <c r="D30" s="160"/>
      <c r="E30" s="160"/>
      <c r="F30" s="160">
        <v>140</v>
      </c>
      <c r="G30" s="160">
        <v>-432</v>
      </c>
      <c r="H30" s="160">
        <v>10074</v>
      </c>
      <c r="I30" s="160"/>
      <c r="J30" s="160"/>
      <c r="K30" s="160"/>
      <c r="L30" s="160"/>
      <c r="M30" s="160">
        <v>-598</v>
      </c>
      <c r="N30" s="160"/>
      <c r="O30" s="160"/>
      <c r="P30" s="160"/>
      <c r="Q30" s="160"/>
      <c r="R30" s="160"/>
      <c r="S30" s="160"/>
      <c r="T30" s="160"/>
      <c r="U30" s="220">
        <f t="shared" si="0"/>
        <v>9184</v>
      </c>
    </row>
    <row r="31" spans="1:21" ht="15">
      <c r="A31" s="92" t="s">
        <v>320</v>
      </c>
      <c r="B31" s="160">
        <f aca="true" t="shared" si="2" ref="B31:H31">B29+B30</f>
        <v>0</v>
      </c>
      <c r="C31" s="160">
        <f t="shared" si="2"/>
        <v>957500</v>
      </c>
      <c r="D31" s="160">
        <f t="shared" si="2"/>
        <v>64000</v>
      </c>
      <c r="E31" s="160">
        <f t="shared" si="2"/>
        <v>5500</v>
      </c>
      <c r="F31" s="160">
        <f t="shared" si="2"/>
        <v>1081897</v>
      </c>
      <c r="G31" s="160">
        <f t="shared" si="2"/>
        <v>244768</v>
      </c>
      <c r="H31" s="160">
        <f t="shared" si="2"/>
        <v>108261</v>
      </c>
      <c r="I31" s="160"/>
      <c r="J31" s="160"/>
      <c r="K31" s="160"/>
      <c r="L31" s="160"/>
      <c r="M31" s="160">
        <f>M29+M30</f>
        <v>122137</v>
      </c>
      <c r="N31" s="160"/>
      <c r="O31" s="160"/>
      <c r="P31" s="160"/>
      <c r="Q31" s="160"/>
      <c r="R31" s="160"/>
      <c r="S31" s="160"/>
      <c r="T31" s="160"/>
      <c r="U31" s="498">
        <f>U29+U30</f>
        <v>2584063</v>
      </c>
    </row>
    <row r="32" spans="1:21" ht="15">
      <c r="A32" s="260" t="s">
        <v>314</v>
      </c>
      <c r="B32" s="160"/>
      <c r="C32" s="160"/>
      <c r="D32" s="160">
        <v>64000</v>
      </c>
      <c r="E32" s="160"/>
      <c r="F32" s="160">
        <v>888832</v>
      </c>
      <c r="G32" s="160">
        <v>89429</v>
      </c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220">
        <f t="shared" si="0"/>
        <v>1042261</v>
      </c>
    </row>
    <row r="33" spans="1:21" ht="15">
      <c r="A33" s="105" t="s">
        <v>279</v>
      </c>
      <c r="B33" s="160"/>
      <c r="C33" s="160"/>
      <c r="D33" s="160"/>
      <c r="E33" s="160"/>
      <c r="F33" s="160"/>
      <c r="G33" s="160"/>
      <c r="H33" s="160"/>
      <c r="I33" s="160">
        <v>11359</v>
      </c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220">
        <f t="shared" si="0"/>
        <v>11359</v>
      </c>
    </row>
    <row r="34" spans="1:21" ht="40.5" customHeight="1">
      <c r="A34" s="105" t="s">
        <v>424</v>
      </c>
      <c r="B34" s="160"/>
      <c r="C34" s="160"/>
      <c r="D34" s="160"/>
      <c r="E34" s="160"/>
      <c r="F34" s="160"/>
      <c r="G34" s="160"/>
      <c r="H34" s="160"/>
      <c r="I34" s="160">
        <v>300</v>
      </c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220">
        <f>SUM(B34:T34)</f>
        <v>300</v>
      </c>
    </row>
    <row r="35" spans="1:21" ht="25.5">
      <c r="A35" s="105" t="s">
        <v>464</v>
      </c>
      <c r="B35" s="160"/>
      <c r="C35" s="160"/>
      <c r="D35" s="160"/>
      <c r="E35" s="160"/>
      <c r="F35" s="160"/>
      <c r="G35" s="160"/>
      <c r="H35" s="160"/>
      <c r="I35" s="160">
        <v>5475</v>
      </c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220">
        <f>SUM(B35:T35)</f>
        <v>5475</v>
      </c>
    </row>
    <row r="36" spans="1:21" ht="15">
      <c r="A36" s="105" t="s">
        <v>320</v>
      </c>
      <c r="B36" s="160"/>
      <c r="C36" s="160"/>
      <c r="D36" s="160"/>
      <c r="E36" s="160"/>
      <c r="F36" s="160"/>
      <c r="G36" s="160"/>
      <c r="H36" s="160"/>
      <c r="I36" s="160">
        <f>SUM(I35)</f>
        <v>5475</v>
      </c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220">
        <f>SUM(B36:T36)</f>
        <v>5475</v>
      </c>
    </row>
    <row r="37" spans="1:21" ht="15.75" thickBot="1">
      <c r="A37" s="92" t="s">
        <v>278</v>
      </c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>
        <v>46495</v>
      </c>
      <c r="U37" s="220">
        <f t="shared" si="0"/>
        <v>46495</v>
      </c>
    </row>
    <row r="38" spans="1:21" ht="15">
      <c r="A38" s="261" t="s">
        <v>395</v>
      </c>
      <c r="B38" s="185">
        <f aca="true" t="shared" si="3" ref="B38:U38">SUM(B6+B8+B15+B18+B22+B25+B26+B29+B33+B37+B9+B12+B34+B7)</f>
        <v>229475</v>
      </c>
      <c r="C38" s="185">
        <f t="shared" si="3"/>
        <v>957500</v>
      </c>
      <c r="D38" s="185">
        <f t="shared" si="3"/>
        <v>64000</v>
      </c>
      <c r="E38" s="185">
        <f t="shared" si="3"/>
        <v>5500</v>
      </c>
      <c r="F38" s="185">
        <f t="shared" si="3"/>
        <v>1081757</v>
      </c>
      <c r="G38" s="185">
        <f t="shared" si="3"/>
        <v>245200</v>
      </c>
      <c r="H38" s="185">
        <f t="shared" si="3"/>
        <v>98187</v>
      </c>
      <c r="I38" s="185">
        <f t="shared" si="3"/>
        <v>93332</v>
      </c>
      <c r="J38" s="185">
        <f t="shared" si="3"/>
        <v>26000</v>
      </c>
      <c r="K38" s="185">
        <f t="shared" si="3"/>
        <v>70237</v>
      </c>
      <c r="L38" s="185">
        <f t="shared" si="3"/>
        <v>105000</v>
      </c>
      <c r="M38" s="185">
        <f t="shared" si="3"/>
        <v>122735</v>
      </c>
      <c r="N38" s="185">
        <f t="shared" si="3"/>
        <v>745082</v>
      </c>
      <c r="O38" s="185">
        <f t="shared" si="3"/>
        <v>26295</v>
      </c>
      <c r="P38" s="185">
        <f t="shared" si="3"/>
        <v>7000</v>
      </c>
      <c r="Q38" s="185">
        <f t="shared" si="3"/>
        <v>313293</v>
      </c>
      <c r="R38" s="185">
        <f t="shared" si="3"/>
        <v>223500</v>
      </c>
      <c r="S38" s="185">
        <f t="shared" si="3"/>
        <v>0</v>
      </c>
      <c r="T38" s="185">
        <f t="shared" si="3"/>
        <v>46495</v>
      </c>
      <c r="U38" s="547">
        <f t="shared" si="3"/>
        <v>4460588</v>
      </c>
    </row>
    <row r="39" spans="1:21" ht="15">
      <c r="A39" s="348" t="s">
        <v>319</v>
      </c>
      <c r="B39" s="186">
        <f>B10+B13+B16+B19+B30+B23+B27+B35</f>
        <v>2521</v>
      </c>
      <c r="C39" s="186">
        <f aca="true" t="shared" si="4" ref="C39:U39">C10+C13+C16+C19+C30+C23+C27+C35</f>
        <v>0</v>
      </c>
      <c r="D39" s="186">
        <f t="shared" si="4"/>
        <v>0</v>
      </c>
      <c r="E39" s="186">
        <f t="shared" si="4"/>
        <v>0</v>
      </c>
      <c r="F39" s="186">
        <f t="shared" si="4"/>
        <v>140</v>
      </c>
      <c r="G39" s="186">
        <f t="shared" si="4"/>
        <v>-432</v>
      </c>
      <c r="H39" s="186">
        <f t="shared" si="4"/>
        <v>10074</v>
      </c>
      <c r="I39" s="186">
        <f t="shared" si="4"/>
        <v>6498</v>
      </c>
      <c r="J39" s="186">
        <f t="shared" si="4"/>
        <v>984</v>
      </c>
      <c r="K39" s="186">
        <f t="shared" si="4"/>
        <v>0</v>
      </c>
      <c r="L39" s="186">
        <f t="shared" si="4"/>
        <v>0</v>
      </c>
      <c r="M39" s="186">
        <f t="shared" si="4"/>
        <v>-598</v>
      </c>
      <c r="N39" s="186">
        <f t="shared" si="4"/>
        <v>0</v>
      </c>
      <c r="O39" s="186">
        <f t="shared" si="4"/>
        <v>0</v>
      </c>
      <c r="P39" s="186">
        <f t="shared" si="4"/>
        <v>0</v>
      </c>
      <c r="Q39" s="186">
        <f t="shared" si="4"/>
        <v>0</v>
      </c>
      <c r="R39" s="186">
        <f t="shared" si="4"/>
        <v>0</v>
      </c>
      <c r="S39" s="186">
        <f t="shared" si="4"/>
        <v>0</v>
      </c>
      <c r="T39" s="186">
        <f t="shared" si="4"/>
        <v>0</v>
      </c>
      <c r="U39" s="188">
        <f t="shared" si="4"/>
        <v>19187</v>
      </c>
    </row>
    <row r="40" spans="1:21" ht="15">
      <c r="A40" s="348" t="s">
        <v>320</v>
      </c>
      <c r="B40" s="186">
        <f>B38+B39</f>
        <v>231996</v>
      </c>
      <c r="C40" s="186">
        <f aca="true" t="shared" si="5" ref="C40:U40">C38+C39</f>
        <v>957500</v>
      </c>
      <c r="D40" s="186">
        <f t="shared" si="5"/>
        <v>64000</v>
      </c>
      <c r="E40" s="186">
        <f t="shared" si="5"/>
        <v>5500</v>
      </c>
      <c r="F40" s="186">
        <f t="shared" si="5"/>
        <v>1081897</v>
      </c>
      <c r="G40" s="186">
        <f t="shared" si="5"/>
        <v>244768</v>
      </c>
      <c r="H40" s="186">
        <f t="shared" si="5"/>
        <v>108261</v>
      </c>
      <c r="I40" s="186">
        <f t="shared" si="5"/>
        <v>99830</v>
      </c>
      <c r="J40" s="186">
        <f t="shared" si="5"/>
        <v>26984</v>
      </c>
      <c r="K40" s="186">
        <f t="shared" si="5"/>
        <v>70237</v>
      </c>
      <c r="L40" s="186">
        <f t="shared" si="5"/>
        <v>105000</v>
      </c>
      <c r="M40" s="186">
        <f t="shared" si="5"/>
        <v>122137</v>
      </c>
      <c r="N40" s="186">
        <f t="shared" si="5"/>
        <v>745082</v>
      </c>
      <c r="O40" s="186">
        <f t="shared" si="5"/>
        <v>26295</v>
      </c>
      <c r="P40" s="186">
        <f t="shared" si="5"/>
        <v>7000</v>
      </c>
      <c r="Q40" s="186">
        <f t="shared" si="5"/>
        <v>313293</v>
      </c>
      <c r="R40" s="186">
        <f t="shared" si="5"/>
        <v>223500</v>
      </c>
      <c r="S40" s="186">
        <f t="shared" si="5"/>
        <v>0</v>
      </c>
      <c r="T40" s="186">
        <f t="shared" si="5"/>
        <v>46495</v>
      </c>
      <c r="U40" s="188">
        <f t="shared" si="5"/>
        <v>4479775</v>
      </c>
    </row>
    <row r="41" spans="1:21" s="2" customFormat="1" ht="15">
      <c r="A41" s="262" t="s">
        <v>314</v>
      </c>
      <c r="B41" s="186">
        <f aca="true" t="shared" si="6" ref="B41:U41">SUM(B21+B32)</f>
        <v>0</v>
      </c>
      <c r="C41" s="186">
        <f t="shared" si="6"/>
        <v>0</v>
      </c>
      <c r="D41" s="186">
        <f t="shared" si="6"/>
        <v>64000</v>
      </c>
      <c r="E41" s="186">
        <f t="shared" si="6"/>
        <v>0</v>
      </c>
      <c r="F41" s="186">
        <f t="shared" si="6"/>
        <v>888832</v>
      </c>
      <c r="G41" s="186">
        <f t="shared" si="6"/>
        <v>89429</v>
      </c>
      <c r="H41" s="186">
        <f t="shared" si="6"/>
        <v>0</v>
      </c>
      <c r="I41" s="186">
        <f t="shared" si="6"/>
        <v>2668</v>
      </c>
      <c r="J41" s="186">
        <f t="shared" si="6"/>
        <v>0</v>
      </c>
      <c r="K41" s="186">
        <f t="shared" si="6"/>
        <v>0</v>
      </c>
      <c r="L41" s="186">
        <f t="shared" si="6"/>
        <v>0</v>
      </c>
      <c r="M41" s="186">
        <f t="shared" si="6"/>
        <v>0</v>
      </c>
      <c r="N41" s="186">
        <f t="shared" si="6"/>
        <v>0</v>
      </c>
      <c r="O41" s="186">
        <f t="shared" si="6"/>
        <v>0</v>
      </c>
      <c r="P41" s="186">
        <f t="shared" si="6"/>
        <v>0</v>
      </c>
      <c r="Q41" s="186">
        <f t="shared" si="6"/>
        <v>0</v>
      </c>
      <c r="R41" s="186">
        <f t="shared" si="6"/>
        <v>0</v>
      </c>
      <c r="S41" s="186">
        <f t="shared" si="6"/>
        <v>0</v>
      </c>
      <c r="T41" s="186">
        <f t="shared" si="6"/>
        <v>0</v>
      </c>
      <c r="U41" s="188">
        <f t="shared" si="6"/>
        <v>1044929</v>
      </c>
    </row>
    <row r="42" spans="1:21" s="2" customFormat="1" ht="15" customHeight="1" thickBot="1">
      <c r="A42" s="256" t="s">
        <v>357</v>
      </c>
      <c r="B42" s="263">
        <f>B40-B41</f>
        <v>231996</v>
      </c>
      <c r="C42" s="263">
        <f aca="true" t="shared" si="7" ref="C42:U42">C40-C41</f>
        <v>957500</v>
      </c>
      <c r="D42" s="263">
        <f t="shared" si="7"/>
        <v>0</v>
      </c>
      <c r="E42" s="263">
        <f t="shared" si="7"/>
        <v>5500</v>
      </c>
      <c r="F42" s="263">
        <f t="shared" si="7"/>
        <v>193065</v>
      </c>
      <c r="G42" s="263">
        <f t="shared" si="7"/>
        <v>155339</v>
      </c>
      <c r="H42" s="263">
        <f t="shared" si="7"/>
        <v>108261</v>
      </c>
      <c r="I42" s="263">
        <f t="shared" si="7"/>
        <v>97162</v>
      </c>
      <c r="J42" s="263">
        <f t="shared" si="7"/>
        <v>26984</v>
      </c>
      <c r="K42" s="263">
        <f t="shared" si="7"/>
        <v>70237</v>
      </c>
      <c r="L42" s="263">
        <f t="shared" si="7"/>
        <v>105000</v>
      </c>
      <c r="M42" s="263">
        <f t="shared" si="7"/>
        <v>122137</v>
      </c>
      <c r="N42" s="263">
        <f t="shared" si="7"/>
        <v>745082</v>
      </c>
      <c r="O42" s="263">
        <f t="shared" si="7"/>
        <v>26295</v>
      </c>
      <c r="P42" s="263">
        <f t="shared" si="7"/>
        <v>7000</v>
      </c>
      <c r="Q42" s="263">
        <f t="shared" si="7"/>
        <v>313293</v>
      </c>
      <c r="R42" s="263">
        <f t="shared" si="7"/>
        <v>223500</v>
      </c>
      <c r="S42" s="263">
        <f t="shared" si="7"/>
        <v>0</v>
      </c>
      <c r="T42" s="263">
        <f t="shared" si="7"/>
        <v>46495</v>
      </c>
      <c r="U42" s="548">
        <f t="shared" si="7"/>
        <v>3434846</v>
      </c>
    </row>
  </sheetData>
  <sheetProtection/>
  <mergeCells count="18">
    <mergeCell ref="Q3:R3"/>
    <mergeCell ref="A1:A4"/>
    <mergeCell ref="B1:P1"/>
    <mergeCell ref="Q1:T1"/>
    <mergeCell ref="I3:J3"/>
    <mergeCell ref="K3:M3"/>
    <mergeCell ref="N3:O3"/>
    <mergeCell ref="F3:H3"/>
    <mergeCell ref="U1:U4"/>
    <mergeCell ref="B2:J2"/>
    <mergeCell ref="K2:O2"/>
    <mergeCell ref="P2:P4"/>
    <mergeCell ref="Q2:R2"/>
    <mergeCell ref="S2:T2"/>
    <mergeCell ref="B3:B4"/>
    <mergeCell ref="S3:S4"/>
    <mergeCell ref="T3:T4"/>
    <mergeCell ref="C3:E3"/>
  </mergeCells>
  <printOptions/>
  <pageMargins left="0.1968503937007874" right="0.2362204724409449" top="0.7086614173228347" bottom="0.1968503937007874" header="0.15748031496062992" footer="0.31496062992125984"/>
  <pageSetup horizontalDpi="600" verticalDpi="600" orientation="landscape" paperSize="9" scale="90" r:id="rId1"/>
  <headerFooter>
    <oddHeader>&amp;C&amp;"Book Antiqua,Félkövér"&amp;11Keszthely Város Önkormányzata
2014. évi bevételei&amp;R&amp;"Book Antiqua,Félkövér"5.sz. melléklet
ezer Ft</oddHeader>
    <oddFooter>&amp;C&amp;P</oddFooter>
  </headerFooter>
  <rowBreaks count="1" manualBreakCount="1">
    <brk id="2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41"/>
  <sheetViews>
    <sheetView zoomScalePageLayoutView="0" workbookViewId="0" topLeftCell="A1">
      <pane xSplit="1" ySplit="4" topLeftCell="F2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42" sqref="N42"/>
    </sheetView>
  </sheetViews>
  <sheetFormatPr defaultColWidth="9.140625" defaultRowHeight="12.75"/>
  <cols>
    <col min="1" max="1" width="33.421875" style="16" customWidth="1"/>
    <col min="2" max="2" width="10.57421875" style="28" customWidth="1"/>
    <col min="3" max="3" width="11.00390625" style="1" bestFit="1" customWidth="1"/>
    <col min="4" max="4" width="10.8515625" style="1" bestFit="1" customWidth="1"/>
    <col min="5" max="5" width="7.57421875" style="1" bestFit="1" customWidth="1"/>
    <col min="6" max="6" width="9.8515625" style="1" bestFit="1" customWidth="1"/>
    <col min="7" max="7" width="8.8515625" style="1" bestFit="1" customWidth="1"/>
    <col min="8" max="8" width="7.28125" style="1" bestFit="1" customWidth="1"/>
    <col min="9" max="9" width="10.00390625" style="1" bestFit="1" customWidth="1"/>
    <col min="10" max="10" width="11.7109375" style="1" customWidth="1"/>
    <col min="11" max="11" width="9.7109375" style="1" bestFit="1" customWidth="1"/>
    <col min="12" max="12" width="12.28125" style="1" bestFit="1" customWidth="1"/>
    <col min="13" max="13" width="10.421875" style="1" customWidth="1"/>
    <col min="14" max="14" width="11.7109375" style="2" customWidth="1"/>
    <col min="15" max="15" width="11.00390625" style="1" customWidth="1"/>
    <col min="16" max="16384" width="9.140625" style="1" customWidth="1"/>
  </cols>
  <sheetData>
    <row r="1" spans="1:15" ht="14.25" customHeight="1">
      <c r="A1" s="628" t="s">
        <v>4</v>
      </c>
      <c r="B1" s="621" t="s">
        <v>21</v>
      </c>
      <c r="C1" s="622"/>
      <c r="D1" s="622"/>
      <c r="E1" s="622"/>
      <c r="F1" s="622"/>
      <c r="G1" s="622"/>
      <c r="H1" s="622"/>
      <c r="I1" s="622"/>
      <c r="J1" s="620" t="s">
        <v>100</v>
      </c>
      <c r="K1" s="620"/>
      <c r="L1" s="620"/>
      <c r="M1" s="620"/>
      <c r="N1" s="621" t="s">
        <v>101</v>
      </c>
      <c r="O1" s="623" t="s">
        <v>7</v>
      </c>
    </row>
    <row r="2" spans="1:15" ht="14.25">
      <c r="A2" s="629"/>
      <c r="B2" s="637" t="s">
        <v>2</v>
      </c>
      <c r="C2" s="637"/>
      <c r="D2" s="637"/>
      <c r="E2" s="637"/>
      <c r="F2" s="636" t="s">
        <v>3</v>
      </c>
      <c r="G2" s="636"/>
      <c r="H2" s="636"/>
      <c r="I2" s="631" t="s">
        <v>22</v>
      </c>
      <c r="J2" s="633" t="s">
        <v>26</v>
      </c>
      <c r="K2" s="634"/>
      <c r="L2" s="635"/>
      <c r="M2" s="631" t="s">
        <v>462</v>
      </c>
      <c r="N2" s="626"/>
      <c r="O2" s="624"/>
    </row>
    <row r="3" spans="1:15" ht="41.25" customHeight="1" thickBot="1">
      <c r="A3" s="630"/>
      <c r="B3" s="44" t="s">
        <v>57</v>
      </c>
      <c r="C3" s="44" t="s">
        <v>166</v>
      </c>
      <c r="D3" s="44" t="s">
        <v>11</v>
      </c>
      <c r="E3" s="44" t="s">
        <v>5</v>
      </c>
      <c r="F3" s="44" t="s">
        <v>25</v>
      </c>
      <c r="G3" s="44" t="s">
        <v>10</v>
      </c>
      <c r="H3" s="44" t="s">
        <v>5</v>
      </c>
      <c r="I3" s="638"/>
      <c r="J3" s="44" t="s">
        <v>8</v>
      </c>
      <c r="K3" s="44" t="s">
        <v>9</v>
      </c>
      <c r="L3" s="44" t="s">
        <v>1</v>
      </c>
      <c r="M3" s="632"/>
      <c r="N3" s="627"/>
      <c r="O3" s="625"/>
    </row>
    <row r="4" spans="1:22" s="7" customFormat="1" ht="14.25" thickBot="1">
      <c r="A4" s="39">
        <v>1</v>
      </c>
      <c r="B4" s="41">
        <v>2</v>
      </c>
      <c r="C4" s="41">
        <v>3</v>
      </c>
      <c r="D4" s="41">
        <v>4</v>
      </c>
      <c r="E4" s="41">
        <v>5</v>
      </c>
      <c r="F4" s="41">
        <v>6</v>
      </c>
      <c r="G4" s="41">
        <v>7</v>
      </c>
      <c r="H4" s="41">
        <v>8</v>
      </c>
      <c r="I4" s="41">
        <v>9</v>
      </c>
      <c r="J4" s="41">
        <v>10</v>
      </c>
      <c r="K4" s="41">
        <v>11</v>
      </c>
      <c r="L4" s="41">
        <v>12</v>
      </c>
      <c r="M4" s="41">
        <v>13</v>
      </c>
      <c r="N4" s="542">
        <v>14</v>
      </c>
      <c r="O4" s="40">
        <v>15</v>
      </c>
      <c r="P4" s="5"/>
      <c r="Q4" s="5"/>
      <c r="R4" s="5"/>
      <c r="S4" s="5"/>
      <c r="T4" s="5"/>
      <c r="U4" s="5"/>
      <c r="V4" s="6"/>
    </row>
    <row r="5" spans="1:22" s="7" customFormat="1" ht="28.5">
      <c r="A5" s="166" t="s">
        <v>393</v>
      </c>
      <c r="B5" s="144"/>
      <c r="C5" s="144">
        <v>963</v>
      </c>
      <c r="D5" s="144">
        <v>10637</v>
      </c>
      <c r="E5" s="144"/>
      <c r="F5" s="144">
        <v>10378</v>
      </c>
      <c r="G5" s="144"/>
      <c r="H5" s="144"/>
      <c r="I5" s="144">
        <v>600</v>
      </c>
      <c r="J5" s="144">
        <v>310881</v>
      </c>
      <c r="K5" s="144">
        <v>1061</v>
      </c>
      <c r="L5" s="250">
        <f>SUM(J5:K5)</f>
        <v>311942</v>
      </c>
      <c r="M5" s="243">
        <v>2117</v>
      </c>
      <c r="N5" s="541">
        <f>B5+C5+D5+E5+F5+G5+H5+I5+L5+M5</f>
        <v>336637</v>
      </c>
      <c r="O5" s="539">
        <v>203086</v>
      </c>
      <c r="P5" s="5"/>
      <c r="Q5" s="5"/>
      <c r="R5" s="5"/>
      <c r="S5" s="5"/>
      <c r="T5" s="5"/>
      <c r="U5" s="5"/>
      <c r="V5" s="6"/>
    </row>
    <row r="6" spans="1:22" s="7" customFormat="1" ht="15">
      <c r="A6" s="351" t="s">
        <v>319</v>
      </c>
      <c r="B6" s="195"/>
      <c r="C6" s="17">
        <v>440</v>
      </c>
      <c r="D6" s="18">
        <v>222</v>
      </c>
      <c r="E6" s="18"/>
      <c r="F6" s="18"/>
      <c r="G6" s="18"/>
      <c r="H6" s="17"/>
      <c r="I6" s="17"/>
      <c r="J6" s="18">
        <v>-210</v>
      </c>
      <c r="K6" s="18">
        <v>698</v>
      </c>
      <c r="L6" s="19">
        <f>SUM(J6:K6)</f>
        <v>488</v>
      </c>
      <c r="M6" s="20"/>
      <c r="N6" s="19">
        <f>B6+C6+D6+E6+F6+G6+H6+I6+L6+M6</f>
        <v>1150</v>
      </c>
      <c r="O6" s="540">
        <v>488</v>
      </c>
      <c r="P6" s="5"/>
      <c r="Q6" s="5"/>
      <c r="R6" s="5"/>
      <c r="S6" s="5"/>
      <c r="T6" s="5"/>
      <c r="U6" s="5"/>
      <c r="V6" s="6"/>
    </row>
    <row r="7" spans="1:22" s="7" customFormat="1" ht="15">
      <c r="A7" s="351" t="s">
        <v>320</v>
      </c>
      <c r="B7" s="195">
        <f>B5+B6</f>
        <v>0</v>
      </c>
      <c r="C7" s="195">
        <f aca="true" t="shared" si="0" ref="C7:O7">C5+C6</f>
        <v>1403</v>
      </c>
      <c r="D7" s="195">
        <f t="shared" si="0"/>
        <v>10859</v>
      </c>
      <c r="E7" s="195">
        <f t="shared" si="0"/>
        <v>0</v>
      </c>
      <c r="F7" s="195">
        <f t="shared" si="0"/>
        <v>10378</v>
      </c>
      <c r="G7" s="195">
        <f t="shared" si="0"/>
        <v>0</v>
      </c>
      <c r="H7" s="195">
        <f t="shared" si="0"/>
        <v>0</v>
      </c>
      <c r="I7" s="195">
        <f t="shared" si="0"/>
        <v>600</v>
      </c>
      <c r="J7" s="195">
        <f t="shared" si="0"/>
        <v>310671</v>
      </c>
      <c r="K7" s="195">
        <f t="shared" si="0"/>
        <v>1759</v>
      </c>
      <c r="L7" s="486">
        <f t="shared" si="0"/>
        <v>312430</v>
      </c>
      <c r="M7" s="195">
        <f t="shared" si="0"/>
        <v>2117</v>
      </c>
      <c r="N7" s="19">
        <f>B7+C7+D7+E7+F7+G7+H7+I7+L7+M7</f>
        <v>337787</v>
      </c>
      <c r="O7" s="476">
        <f t="shared" si="0"/>
        <v>203574</v>
      </c>
      <c r="P7" s="5"/>
      <c r="Q7" s="5"/>
      <c r="R7" s="5"/>
      <c r="S7" s="5"/>
      <c r="T7" s="5"/>
      <c r="U7" s="5"/>
      <c r="V7" s="6"/>
    </row>
    <row r="8" spans="1:22" s="7" customFormat="1" ht="15">
      <c r="A8" s="196" t="s">
        <v>150</v>
      </c>
      <c r="B8" s="195"/>
      <c r="C8" s="17">
        <v>963</v>
      </c>
      <c r="D8" s="18">
        <v>10637</v>
      </c>
      <c r="E8" s="18"/>
      <c r="F8" s="18"/>
      <c r="G8" s="18"/>
      <c r="H8" s="17"/>
      <c r="I8" s="17">
        <v>0</v>
      </c>
      <c r="J8" s="18">
        <v>203574</v>
      </c>
      <c r="K8" s="18"/>
      <c r="L8" s="19">
        <f>SUM(J8:K8)</f>
        <v>203574</v>
      </c>
      <c r="M8" s="20">
        <v>1564</v>
      </c>
      <c r="N8" s="19">
        <f>SUM(B8+C8+D8+E8+F8+G8+H8+I8+J8+K8+M8)</f>
        <v>216738</v>
      </c>
      <c r="O8" s="197"/>
      <c r="P8" s="5"/>
      <c r="Q8" s="5"/>
      <c r="R8" s="5"/>
      <c r="S8" s="5"/>
      <c r="T8" s="5"/>
      <c r="U8" s="5"/>
      <c r="V8" s="6"/>
    </row>
    <row r="9" spans="1:15" s="8" customFormat="1" ht="27" customHeight="1">
      <c r="A9" s="182" t="s">
        <v>387</v>
      </c>
      <c r="B9" s="364"/>
      <c r="C9" s="20">
        <v>809</v>
      </c>
      <c r="D9" s="21"/>
      <c r="E9" s="21"/>
      <c r="F9" s="21"/>
      <c r="G9" s="21"/>
      <c r="H9" s="20"/>
      <c r="I9" s="20"/>
      <c r="J9" s="22">
        <v>349858</v>
      </c>
      <c r="K9" s="22"/>
      <c r="L9" s="19">
        <f aca="true" t="shared" si="1" ref="L9:L35">SUM(J9:K9)</f>
        <v>349858</v>
      </c>
      <c r="M9" s="359"/>
      <c r="N9" s="19">
        <f aca="true" t="shared" si="2" ref="N9:N35">SUM(B9+C9+D9+E9+F9+G9+H9+I9+J9+K9+M9)</f>
        <v>350667</v>
      </c>
      <c r="O9" s="197">
        <v>319688</v>
      </c>
    </row>
    <row r="10" spans="1:15" s="8" customFormat="1" ht="15">
      <c r="A10" s="351" t="s">
        <v>319</v>
      </c>
      <c r="B10" s="365"/>
      <c r="C10" s="17">
        <v>248</v>
      </c>
      <c r="D10" s="23"/>
      <c r="E10" s="23"/>
      <c r="F10" s="23"/>
      <c r="G10" s="23"/>
      <c r="H10" s="17"/>
      <c r="I10" s="17"/>
      <c r="J10" s="18">
        <v>892</v>
      </c>
      <c r="K10" s="18"/>
      <c r="L10" s="19">
        <f t="shared" si="1"/>
        <v>892</v>
      </c>
      <c r="M10" s="359"/>
      <c r="N10" s="19">
        <f t="shared" si="2"/>
        <v>1140</v>
      </c>
      <c r="O10" s="197">
        <v>402</v>
      </c>
    </row>
    <row r="11" spans="1:15" s="8" customFormat="1" ht="15">
      <c r="A11" s="351" t="s">
        <v>320</v>
      </c>
      <c r="B11" s="365">
        <f>B9+B10</f>
        <v>0</v>
      </c>
      <c r="C11" s="365">
        <f aca="true" t="shared" si="3" ref="C11:L11">C9+C10</f>
        <v>1057</v>
      </c>
      <c r="D11" s="365">
        <f t="shared" si="3"/>
        <v>0</v>
      </c>
      <c r="E11" s="365">
        <f t="shared" si="3"/>
        <v>0</v>
      </c>
      <c r="F11" s="365">
        <f t="shared" si="3"/>
        <v>0</v>
      </c>
      <c r="G11" s="365">
        <f t="shared" si="3"/>
        <v>0</v>
      </c>
      <c r="H11" s="365">
        <f t="shared" si="3"/>
        <v>0</v>
      </c>
      <c r="I11" s="365">
        <f t="shared" si="3"/>
        <v>0</v>
      </c>
      <c r="J11" s="195">
        <f>J9+J10</f>
        <v>350750</v>
      </c>
      <c r="K11" s="365">
        <f t="shared" si="3"/>
        <v>0</v>
      </c>
      <c r="L11" s="474">
        <f t="shared" si="3"/>
        <v>350750</v>
      </c>
      <c r="M11" s="365">
        <f>M9+M10</f>
        <v>0</v>
      </c>
      <c r="N11" s="19">
        <f>N9+N10</f>
        <v>351807</v>
      </c>
      <c r="O11" s="197">
        <f>O9+O10</f>
        <v>320090</v>
      </c>
    </row>
    <row r="12" spans="1:15" s="8" customFormat="1" ht="15">
      <c r="A12" s="15" t="s">
        <v>150</v>
      </c>
      <c r="B12" s="365"/>
      <c r="C12" s="17"/>
      <c r="D12" s="23"/>
      <c r="E12" s="23"/>
      <c r="F12" s="23"/>
      <c r="G12" s="23"/>
      <c r="H12" s="17"/>
      <c r="I12" s="17"/>
      <c r="J12" s="18">
        <v>320090</v>
      </c>
      <c r="K12" s="18"/>
      <c r="L12" s="19">
        <f t="shared" si="1"/>
        <v>320090</v>
      </c>
      <c r="M12" s="359"/>
      <c r="N12" s="19">
        <f t="shared" si="2"/>
        <v>320090</v>
      </c>
      <c r="O12" s="197"/>
    </row>
    <row r="13" spans="1:15" ht="28.5">
      <c r="A13" s="182" t="s">
        <v>388</v>
      </c>
      <c r="B13" s="365"/>
      <c r="C13" s="17">
        <v>50250</v>
      </c>
      <c r="D13" s="23">
        <v>6145</v>
      </c>
      <c r="E13" s="23"/>
      <c r="F13" s="23"/>
      <c r="G13" s="23"/>
      <c r="H13" s="17"/>
      <c r="I13" s="17"/>
      <c r="J13" s="18">
        <v>86721</v>
      </c>
      <c r="K13" s="18"/>
      <c r="L13" s="19">
        <f t="shared" si="1"/>
        <v>86721</v>
      </c>
      <c r="M13" s="359">
        <v>13624</v>
      </c>
      <c r="N13" s="19">
        <f t="shared" si="2"/>
        <v>156740</v>
      </c>
      <c r="O13" s="197">
        <v>15871</v>
      </c>
    </row>
    <row r="14" spans="1:15" ht="15">
      <c r="A14" s="351" t="s">
        <v>319</v>
      </c>
      <c r="B14" s="366"/>
      <c r="C14" s="20">
        <v>7800</v>
      </c>
      <c r="D14" s="359">
        <v>9815</v>
      </c>
      <c r="E14" s="359"/>
      <c r="F14" s="359"/>
      <c r="G14" s="359"/>
      <c r="H14" s="20"/>
      <c r="I14" s="20"/>
      <c r="J14" s="20">
        <v>313</v>
      </c>
      <c r="K14" s="20"/>
      <c r="L14" s="19">
        <f t="shared" si="1"/>
        <v>313</v>
      </c>
      <c r="M14" s="359"/>
      <c r="N14" s="19">
        <f t="shared" si="2"/>
        <v>17928</v>
      </c>
      <c r="O14" s="197">
        <v>313</v>
      </c>
    </row>
    <row r="15" spans="1:15" ht="15">
      <c r="A15" s="351" t="s">
        <v>320</v>
      </c>
      <c r="B15" s="366">
        <f>B13+B14</f>
        <v>0</v>
      </c>
      <c r="C15" s="366">
        <f aca="true" t="shared" si="4" ref="C15:O15">C13+C14</f>
        <v>58050</v>
      </c>
      <c r="D15" s="366">
        <f t="shared" si="4"/>
        <v>15960</v>
      </c>
      <c r="E15" s="366">
        <f t="shared" si="4"/>
        <v>0</v>
      </c>
      <c r="F15" s="366">
        <f t="shared" si="4"/>
        <v>0</v>
      </c>
      <c r="G15" s="366">
        <f t="shared" si="4"/>
        <v>0</v>
      </c>
      <c r="H15" s="366">
        <f t="shared" si="4"/>
        <v>0</v>
      </c>
      <c r="I15" s="366">
        <f t="shared" si="4"/>
        <v>0</v>
      </c>
      <c r="J15" s="366">
        <f t="shared" si="4"/>
        <v>87034</v>
      </c>
      <c r="K15" s="366">
        <f t="shared" si="4"/>
        <v>0</v>
      </c>
      <c r="L15" s="473">
        <f t="shared" si="4"/>
        <v>87034</v>
      </c>
      <c r="M15" s="359">
        <f t="shared" si="4"/>
        <v>13624</v>
      </c>
      <c r="N15" s="19">
        <f t="shared" si="4"/>
        <v>174668</v>
      </c>
      <c r="O15" s="197">
        <f t="shared" si="4"/>
        <v>16184</v>
      </c>
    </row>
    <row r="16" spans="1:15" ht="15">
      <c r="A16" s="15" t="s">
        <v>150</v>
      </c>
      <c r="B16" s="366"/>
      <c r="C16" s="20">
        <v>8540</v>
      </c>
      <c r="D16" s="359">
        <v>6000</v>
      </c>
      <c r="E16" s="359"/>
      <c r="F16" s="359"/>
      <c r="G16" s="359"/>
      <c r="H16" s="20"/>
      <c r="I16" s="20"/>
      <c r="J16" s="20">
        <v>41017</v>
      </c>
      <c r="K16" s="20"/>
      <c r="L16" s="19">
        <f t="shared" si="1"/>
        <v>41017</v>
      </c>
      <c r="M16" s="359"/>
      <c r="N16" s="19">
        <f t="shared" si="2"/>
        <v>55557</v>
      </c>
      <c r="O16" s="197"/>
    </row>
    <row r="17" spans="1:15" ht="15">
      <c r="A17" s="182" t="s">
        <v>392</v>
      </c>
      <c r="B17" s="367"/>
      <c r="C17" s="24">
        <v>4700</v>
      </c>
      <c r="D17" s="25">
        <v>15245</v>
      </c>
      <c r="E17" s="25">
        <v>650</v>
      </c>
      <c r="F17" s="25"/>
      <c r="G17" s="25"/>
      <c r="H17" s="24"/>
      <c r="I17" s="24"/>
      <c r="J17" s="26">
        <v>36719</v>
      </c>
      <c r="K17" s="26"/>
      <c r="L17" s="19">
        <f t="shared" si="1"/>
        <v>36719</v>
      </c>
      <c r="M17" s="25">
        <v>12517</v>
      </c>
      <c r="N17" s="165">
        <f t="shared" si="2"/>
        <v>69831</v>
      </c>
      <c r="O17" s="177">
        <v>6719</v>
      </c>
    </row>
    <row r="18" spans="1:15" ht="15">
      <c r="A18" s="351" t="s">
        <v>319</v>
      </c>
      <c r="B18" s="367"/>
      <c r="C18" s="24"/>
      <c r="D18" s="25">
        <v>2011</v>
      </c>
      <c r="E18" s="25"/>
      <c r="F18" s="25"/>
      <c r="G18" s="25"/>
      <c r="H18" s="24"/>
      <c r="I18" s="24"/>
      <c r="J18" s="26">
        <v>439</v>
      </c>
      <c r="K18" s="26"/>
      <c r="L18" s="19">
        <f t="shared" si="1"/>
        <v>439</v>
      </c>
      <c r="M18" s="25">
        <v>0</v>
      </c>
      <c r="N18" s="165">
        <f t="shared" si="2"/>
        <v>2450</v>
      </c>
      <c r="O18" s="177">
        <v>439</v>
      </c>
    </row>
    <row r="19" spans="1:15" ht="15">
      <c r="A19" s="351" t="s">
        <v>320</v>
      </c>
      <c r="B19" s="367">
        <f>B17+B18</f>
        <v>0</v>
      </c>
      <c r="C19" s="367">
        <f aca="true" t="shared" si="5" ref="C19:O19">C17+C18</f>
        <v>4700</v>
      </c>
      <c r="D19" s="367">
        <f t="shared" si="5"/>
        <v>17256</v>
      </c>
      <c r="E19" s="25">
        <f t="shared" si="5"/>
        <v>650</v>
      </c>
      <c r="F19" s="366">
        <f t="shared" si="5"/>
        <v>0</v>
      </c>
      <c r="G19" s="367">
        <f t="shared" si="5"/>
        <v>0</v>
      </c>
      <c r="H19" s="367">
        <f t="shared" si="5"/>
        <v>0</v>
      </c>
      <c r="I19" s="367">
        <f t="shared" si="5"/>
        <v>0</v>
      </c>
      <c r="J19" s="367">
        <f t="shared" si="5"/>
        <v>37158</v>
      </c>
      <c r="K19" s="367">
        <f t="shared" si="5"/>
        <v>0</v>
      </c>
      <c r="L19" s="475">
        <f t="shared" si="5"/>
        <v>37158</v>
      </c>
      <c r="M19" s="367">
        <f t="shared" si="5"/>
        <v>12517</v>
      </c>
      <c r="N19" s="473">
        <f t="shared" si="5"/>
        <v>72281</v>
      </c>
      <c r="O19" s="477">
        <f t="shared" si="5"/>
        <v>7158</v>
      </c>
    </row>
    <row r="20" spans="1:15" ht="15">
      <c r="A20" s="15" t="s">
        <v>150</v>
      </c>
      <c r="B20" s="367"/>
      <c r="C20" s="24">
        <v>4700</v>
      </c>
      <c r="D20" s="25">
        <v>15245</v>
      </c>
      <c r="E20" s="25">
        <v>650</v>
      </c>
      <c r="F20" s="25"/>
      <c r="G20" s="25"/>
      <c r="H20" s="24"/>
      <c r="I20" s="24"/>
      <c r="J20" s="26">
        <v>7158</v>
      </c>
      <c r="K20" s="26"/>
      <c r="L20" s="19">
        <f t="shared" si="1"/>
        <v>7158</v>
      </c>
      <c r="M20" s="25">
        <v>6461</v>
      </c>
      <c r="N20" s="19">
        <f t="shared" si="2"/>
        <v>34214</v>
      </c>
      <c r="O20" s="177"/>
    </row>
    <row r="21" spans="1:15" ht="27" customHeight="1">
      <c r="A21" s="182" t="s">
        <v>394</v>
      </c>
      <c r="B21" s="364"/>
      <c r="C21" s="20">
        <v>8767</v>
      </c>
      <c r="D21" s="21">
        <v>82507</v>
      </c>
      <c r="E21" s="21"/>
      <c r="F21" s="27"/>
      <c r="G21" s="27"/>
      <c r="H21" s="20"/>
      <c r="I21" s="20"/>
      <c r="J21" s="22">
        <v>44287</v>
      </c>
      <c r="K21" s="22"/>
      <c r="L21" s="19">
        <f t="shared" si="1"/>
        <v>44287</v>
      </c>
      <c r="M21" s="21">
        <v>4951</v>
      </c>
      <c r="N21" s="165">
        <f t="shared" si="2"/>
        <v>140512</v>
      </c>
      <c r="O21" s="177">
        <v>1237</v>
      </c>
    </row>
    <row r="22" spans="1:15" ht="15">
      <c r="A22" s="351" t="s">
        <v>319</v>
      </c>
      <c r="B22" s="364"/>
      <c r="C22" s="20">
        <v>985</v>
      </c>
      <c r="D22" s="21"/>
      <c r="E22" s="21"/>
      <c r="F22" s="27"/>
      <c r="G22" s="27"/>
      <c r="H22" s="20"/>
      <c r="I22" s="20"/>
      <c r="J22" s="22">
        <v>406</v>
      </c>
      <c r="K22" s="22"/>
      <c r="L22" s="19">
        <f t="shared" si="1"/>
        <v>406</v>
      </c>
      <c r="M22" s="21"/>
      <c r="N22" s="165">
        <f t="shared" si="2"/>
        <v>1391</v>
      </c>
      <c r="O22" s="177">
        <v>406</v>
      </c>
    </row>
    <row r="23" spans="1:15" ht="15">
      <c r="A23" s="351" t="s">
        <v>320</v>
      </c>
      <c r="B23" s="364">
        <f>B21+B22</f>
        <v>0</v>
      </c>
      <c r="C23" s="364">
        <f aca="true" t="shared" si="6" ref="C23:O23">C21+C22</f>
        <v>9752</v>
      </c>
      <c r="D23" s="364">
        <f t="shared" si="6"/>
        <v>82507</v>
      </c>
      <c r="E23" s="364">
        <f t="shared" si="6"/>
        <v>0</v>
      </c>
      <c r="F23" s="364">
        <f t="shared" si="6"/>
        <v>0</v>
      </c>
      <c r="G23" s="364">
        <f t="shared" si="6"/>
        <v>0</v>
      </c>
      <c r="H23" s="364">
        <f t="shared" si="6"/>
        <v>0</v>
      </c>
      <c r="I23" s="364">
        <f t="shared" si="6"/>
        <v>0</v>
      </c>
      <c r="J23" s="364">
        <f t="shared" si="6"/>
        <v>44693</v>
      </c>
      <c r="K23" s="364">
        <f t="shared" si="6"/>
        <v>0</v>
      </c>
      <c r="L23" s="485">
        <f t="shared" si="6"/>
        <v>44693</v>
      </c>
      <c r="M23" s="364">
        <f t="shared" si="6"/>
        <v>4951</v>
      </c>
      <c r="N23" s="485">
        <f t="shared" si="6"/>
        <v>141903</v>
      </c>
      <c r="O23" s="478">
        <f t="shared" si="6"/>
        <v>1643</v>
      </c>
    </row>
    <row r="24" spans="1:15" ht="15">
      <c r="A24" s="15" t="s">
        <v>150</v>
      </c>
      <c r="B24" s="364"/>
      <c r="C24" s="20">
        <v>2700</v>
      </c>
      <c r="D24" s="21">
        <v>74474</v>
      </c>
      <c r="E24" s="21"/>
      <c r="F24" s="27"/>
      <c r="G24" s="27"/>
      <c r="H24" s="20"/>
      <c r="I24" s="20"/>
      <c r="J24" s="22">
        <v>29712</v>
      </c>
      <c r="K24" s="22"/>
      <c r="L24" s="19">
        <f t="shared" si="1"/>
        <v>29712</v>
      </c>
      <c r="M24" s="21"/>
      <c r="N24" s="165">
        <f t="shared" si="2"/>
        <v>106886</v>
      </c>
      <c r="O24" s="177"/>
    </row>
    <row r="25" spans="1:15" ht="29.25" customHeight="1">
      <c r="A25" s="182" t="s">
        <v>391</v>
      </c>
      <c r="B25" s="368"/>
      <c r="C25" s="20">
        <v>65738</v>
      </c>
      <c r="D25" s="21">
        <v>4029</v>
      </c>
      <c r="E25" s="21"/>
      <c r="F25" s="21"/>
      <c r="G25" s="21"/>
      <c r="H25" s="20"/>
      <c r="I25" s="20"/>
      <c r="J25" s="22">
        <v>168969</v>
      </c>
      <c r="K25" s="22">
        <v>771</v>
      </c>
      <c r="L25" s="19">
        <f t="shared" si="1"/>
        <v>169740</v>
      </c>
      <c r="M25" s="21">
        <v>6662</v>
      </c>
      <c r="N25" s="165">
        <f t="shared" si="2"/>
        <v>246169</v>
      </c>
      <c r="O25" s="177">
        <v>129667</v>
      </c>
    </row>
    <row r="26" spans="1:15" ht="15">
      <c r="A26" s="351" t="s">
        <v>319</v>
      </c>
      <c r="B26" s="369"/>
      <c r="C26" s="24">
        <v>-5000</v>
      </c>
      <c r="D26" s="25">
        <v>1031</v>
      </c>
      <c r="E26" s="25"/>
      <c r="F26" s="25"/>
      <c r="G26" s="25"/>
      <c r="H26" s="24"/>
      <c r="I26" s="24"/>
      <c r="J26" s="26">
        <v>2809</v>
      </c>
      <c r="K26" s="26"/>
      <c r="L26" s="19">
        <f t="shared" si="1"/>
        <v>2809</v>
      </c>
      <c r="M26" s="25"/>
      <c r="N26" s="165">
        <f t="shared" si="2"/>
        <v>-1160</v>
      </c>
      <c r="O26" s="177">
        <v>2759</v>
      </c>
    </row>
    <row r="27" spans="1:15" ht="15">
      <c r="A27" s="351" t="s">
        <v>320</v>
      </c>
      <c r="B27" s="369"/>
      <c r="C27" s="369">
        <f aca="true" t="shared" si="7" ref="C27:O27">C25+C26</f>
        <v>60738</v>
      </c>
      <c r="D27" s="369">
        <f t="shared" si="7"/>
        <v>5060</v>
      </c>
      <c r="E27" s="369"/>
      <c r="F27" s="369"/>
      <c r="G27" s="369"/>
      <c r="H27" s="369"/>
      <c r="I27" s="369"/>
      <c r="J27" s="369">
        <f t="shared" si="7"/>
        <v>171778</v>
      </c>
      <c r="K27" s="369">
        <f t="shared" si="7"/>
        <v>771</v>
      </c>
      <c r="L27" s="483">
        <f t="shared" si="7"/>
        <v>172549</v>
      </c>
      <c r="M27" s="369">
        <f t="shared" si="7"/>
        <v>6662</v>
      </c>
      <c r="N27" s="484">
        <f t="shared" si="7"/>
        <v>245009</v>
      </c>
      <c r="O27" s="479">
        <f t="shared" si="7"/>
        <v>132426</v>
      </c>
    </row>
    <row r="28" spans="1:15" ht="15">
      <c r="A28" s="15" t="s">
        <v>150</v>
      </c>
      <c r="B28" s="369"/>
      <c r="C28" s="24">
        <v>2500</v>
      </c>
      <c r="D28" s="25"/>
      <c r="E28" s="25"/>
      <c r="F28" s="25"/>
      <c r="G28" s="25"/>
      <c r="H28" s="24"/>
      <c r="I28" s="24"/>
      <c r="J28" s="26">
        <v>66228</v>
      </c>
      <c r="K28" s="26"/>
      <c r="L28" s="19">
        <f t="shared" si="1"/>
        <v>66228</v>
      </c>
      <c r="M28" s="25"/>
      <c r="N28" s="19">
        <f t="shared" si="2"/>
        <v>68728</v>
      </c>
      <c r="O28" s="177"/>
    </row>
    <row r="29" spans="1:15" ht="15">
      <c r="A29" s="182" t="s">
        <v>390</v>
      </c>
      <c r="B29" s="369"/>
      <c r="C29" s="24">
        <v>9631</v>
      </c>
      <c r="D29" s="25">
        <v>8972</v>
      </c>
      <c r="E29" s="25"/>
      <c r="F29" s="25"/>
      <c r="G29" s="25"/>
      <c r="H29" s="24"/>
      <c r="I29" s="24"/>
      <c r="J29" s="26">
        <v>40980</v>
      </c>
      <c r="K29" s="26"/>
      <c r="L29" s="19">
        <f t="shared" si="1"/>
        <v>40980</v>
      </c>
      <c r="M29" s="25">
        <v>10018</v>
      </c>
      <c r="N29" s="165">
        <f t="shared" si="2"/>
        <v>69601</v>
      </c>
      <c r="O29" s="177">
        <v>33629</v>
      </c>
    </row>
    <row r="30" spans="1:15" ht="15">
      <c r="A30" s="351" t="s">
        <v>319</v>
      </c>
      <c r="B30" s="369"/>
      <c r="C30" s="24"/>
      <c r="D30" s="25">
        <v>8719</v>
      </c>
      <c r="E30" s="25"/>
      <c r="F30" s="25"/>
      <c r="G30" s="25"/>
      <c r="H30" s="24"/>
      <c r="I30" s="24"/>
      <c r="J30" s="26">
        <v>4050</v>
      </c>
      <c r="K30" s="26"/>
      <c r="L30" s="19">
        <f t="shared" si="1"/>
        <v>4050</v>
      </c>
      <c r="M30" s="25"/>
      <c r="N30" s="165">
        <f t="shared" si="2"/>
        <v>12769</v>
      </c>
      <c r="O30" s="177">
        <v>160</v>
      </c>
    </row>
    <row r="31" spans="1:15" ht="15">
      <c r="A31" s="351" t="s">
        <v>320</v>
      </c>
      <c r="B31" s="369"/>
      <c r="C31" s="369">
        <f aca="true" t="shared" si="8" ref="C31:O31">C29+C30</f>
        <v>9631</v>
      </c>
      <c r="D31" s="369">
        <f t="shared" si="8"/>
        <v>17691</v>
      </c>
      <c r="E31" s="369"/>
      <c r="F31" s="369"/>
      <c r="G31" s="369"/>
      <c r="H31" s="369"/>
      <c r="I31" s="369"/>
      <c r="J31" s="20">
        <f t="shared" si="8"/>
        <v>45030</v>
      </c>
      <c r="K31" s="369"/>
      <c r="L31" s="19">
        <f t="shared" si="8"/>
        <v>45030</v>
      </c>
      <c r="M31" s="369">
        <f t="shared" si="8"/>
        <v>10018</v>
      </c>
      <c r="N31" s="483">
        <f t="shared" si="8"/>
        <v>82370</v>
      </c>
      <c r="O31" s="479">
        <f t="shared" si="8"/>
        <v>33789</v>
      </c>
    </row>
    <row r="32" spans="1:15" ht="27" customHeight="1">
      <c r="A32" s="182" t="s">
        <v>389</v>
      </c>
      <c r="B32" s="364"/>
      <c r="C32" s="20">
        <v>164500</v>
      </c>
      <c r="D32" s="21">
        <v>17000</v>
      </c>
      <c r="E32" s="21"/>
      <c r="F32" s="21"/>
      <c r="G32" s="21"/>
      <c r="H32" s="20"/>
      <c r="I32" s="20"/>
      <c r="J32" s="20">
        <v>824027</v>
      </c>
      <c r="K32" s="22">
        <v>43500</v>
      </c>
      <c r="L32" s="19">
        <f t="shared" si="1"/>
        <v>867527</v>
      </c>
      <c r="M32" s="21">
        <v>28438</v>
      </c>
      <c r="N32" s="200">
        <f t="shared" si="2"/>
        <v>1077465</v>
      </c>
      <c r="O32" s="197">
        <v>221625</v>
      </c>
    </row>
    <row r="33" spans="1:15" ht="15">
      <c r="A33" s="351" t="s">
        <v>319</v>
      </c>
      <c r="B33" s="366"/>
      <c r="C33" s="20">
        <v>40000</v>
      </c>
      <c r="D33" s="359">
        <v>5300</v>
      </c>
      <c r="E33" s="359"/>
      <c r="F33" s="359"/>
      <c r="G33" s="359"/>
      <c r="H33" s="20"/>
      <c r="I33" s="20"/>
      <c r="J33" s="20">
        <v>-11856</v>
      </c>
      <c r="K33" s="26">
        <v>1565</v>
      </c>
      <c r="L33" s="19">
        <f t="shared" si="1"/>
        <v>-10291</v>
      </c>
      <c r="M33" s="359"/>
      <c r="N33" s="200">
        <f t="shared" si="2"/>
        <v>35009</v>
      </c>
      <c r="O33" s="197">
        <v>1679</v>
      </c>
    </row>
    <row r="34" spans="1:15" ht="15">
      <c r="A34" s="353" t="s">
        <v>320</v>
      </c>
      <c r="B34" s="370">
        <f>B32+B33</f>
        <v>0</v>
      </c>
      <c r="C34" s="20">
        <f aca="true" t="shared" si="9" ref="C34:O34">C32+C33</f>
        <v>204500</v>
      </c>
      <c r="D34" s="370">
        <f t="shared" si="9"/>
        <v>22300</v>
      </c>
      <c r="E34" s="366">
        <f t="shared" si="9"/>
        <v>0</v>
      </c>
      <c r="F34" s="366">
        <f t="shared" si="9"/>
        <v>0</v>
      </c>
      <c r="G34" s="366">
        <f t="shared" si="9"/>
        <v>0</v>
      </c>
      <c r="H34" s="366">
        <f t="shared" si="9"/>
        <v>0</v>
      </c>
      <c r="I34" s="370">
        <f t="shared" si="9"/>
        <v>0</v>
      </c>
      <c r="J34" s="370">
        <f t="shared" si="9"/>
        <v>812171</v>
      </c>
      <c r="K34" s="22">
        <f t="shared" si="9"/>
        <v>45065</v>
      </c>
      <c r="L34" s="473">
        <f t="shared" si="9"/>
        <v>857236</v>
      </c>
      <c r="M34" s="366">
        <f t="shared" si="9"/>
        <v>28438</v>
      </c>
      <c r="N34" s="200">
        <f t="shared" si="9"/>
        <v>1112474</v>
      </c>
      <c r="O34" s="480">
        <f t="shared" si="9"/>
        <v>223304</v>
      </c>
    </row>
    <row r="35" spans="1:15" ht="15.75" thickBot="1">
      <c r="A35" s="355" t="s">
        <v>150</v>
      </c>
      <c r="B35" s="371"/>
      <c r="C35" s="356">
        <v>140500</v>
      </c>
      <c r="D35" s="357">
        <v>17000</v>
      </c>
      <c r="E35" s="168"/>
      <c r="F35" s="168"/>
      <c r="G35" s="168"/>
      <c r="H35" s="167"/>
      <c r="I35" s="167"/>
      <c r="J35" s="167">
        <v>481084</v>
      </c>
      <c r="K35" s="169">
        <v>41000</v>
      </c>
      <c r="L35" s="358">
        <f t="shared" si="1"/>
        <v>522084</v>
      </c>
      <c r="M35" s="168"/>
      <c r="N35" s="343">
        <f t="shared" si="2"/>
        <v>679584</v>
      </c>
      <c r="O35" s="481"/>
    </row>
    <row r="36" spans="1:15" s="2" customFormat="1" ht="15">
      <c r="A36" s="360" t="s">
        <v>54</v>
      </c>
      <c r="B36" s="354">
        <f>SUM(B5+B9+B13+B17+B21+B25+B29+B32)</f>
        <v>0</v>
      </c>
      <c r="C36" s="354">
        <f aca="true" t="shared" si="10" ref="C36:O36">SUM(C5+C9+C13+C17+C21+C25+C29+C32)</f>
        <v>305358</v>
      </c>
      <c r="D36" s="354">
        <f t="shared" si="10"/>
        <v>144535</v>
      </c>
      <c r="E36" s="354">
        <f t="shared" si="10"/>
        <v>650</v>
      </c>
      <c r="F36" s="354">
        <f t="shared" si="10"/>
        <v>10378</v>
      </c>
      <c r="G36" s="354">
        <f t="shared" si="10"/>
        <v>0</v>
      </c>
      <c r="H36" s="354">
        <f t="shared" si="10"/>
        <v>0</v>
      </c>
      <c r="I36" s="354">
        <f t="shared" si="10"/>
        <v>600</v>
      </c>
      <c r="J36" s="354">
        <f t="shared" si="10"/>
        <v>1862442</v>
      </c>
      <c r="K36" s="354">
        <f t="shared" si="10"/>
        <v>45332</v>
      </c>
      <c r="L36" s="354">
        <f t="shared" si="10"/>
        <v>1907774</v>
      </c>
      <c r="M36" s="354">
        <f t="shared" si="10"/>
        <v>78327</v>
      </c>
      <c r="N36" s="354">
        <f t="shared" si="10"/>
        <v>2447622</v>
      </c>
      <c r="O36" s="361">
        <f t="shared" si="10"/>
        <v>931522</v>
      </c>
    </row>
    <row r="37" spans="1:15" s="2" customFormat="1" ht="15">
      <c r="A37" s="362" t="s">
        <v>319</v>
      </c>
      <c r="B37" s="352">
        <f>B6+B10+B14+B18+B22+B26+B30+B33</f>
        <v>0</v>
      </c>
      <c r="C37" s="352">
        <f aca="true" t="shared" si="11" ref="C37:O37">C6+C10+C14+C18+C22+C26+C30+C33</f>
        <v>44473</v>
      </c>
      <c r="D37" s="352">
        <f t="shared" si="11"/>
        <v>27098</v>
      </c>
      <c r="E37" s="352">
        <f t="shared" si="11"/>
        <v>0</v>
      </c>
      <c r="F37" s="352">
        <f t="shared" si="11"/>
        <v>0</v>
      </c>
      <c r="G37" s="352">
        <f t="shared" si="11"/>
        <v>0</v>
      </c>
      <c r="H37" s="352">
        <f t="shared" si="11"/>
        <v>0</v>
      </c>
      <c r="I37" s="352">
        <f t="shared" si="11"/>
        <v>0</v>
      </c>
      <c r="J37" s="352">
        <f t="shared" si="11"/>
        <v>-3157</v>
      </c>
      <c r="K37" s="352">
        <f t="shared" si="11"/>
        <v>2263</v>
      </c>
      <c r="L37" s="352">
        <f t="shared" si="11"/>
        <v>-894</v>
      </c>
      <c r="M37" s="352">
        <f t="shared" si="11"/>
        <v>0</v>
      </c>
      <c r="N37" s="352">
        <f t="shared" si="11"/>
        <v>70677</v>
      </c>
      <c r="O37" s="363">
        <f t="shared" si="11"/>
        <v>6646</v>
      </c>
    </row>
    <row r="38" spans="1:15" s="2" customFormat="1" ht="15">
      <c r="A38" s="349" t="s">
        <v>320</v>
      </c>
      <c r="B38" s="350">
        <f>B36+B37</f>
        <v>0</v>
      </c>
      <c r="C38" s="350">
        <f aca="true" t="shared" si="12" ref="C38:O38">C36+C37</f>
        <v>349831</v>
      </c>
      <c r="D38" s="350">
        <f t="shared" si="12"/>
        <v>171633</v>
      </c>
      <c r="E38" s="350">
        <f t="shared" si="12"/>
        <v>650</v>
      </c>
      <c r="F38" s="350">
        <f t="shared" si="12"/>
        <v>10378</v>
      </c>
      <c r="G38" s="350">
        <f t="shared" si="12"/>
        <v>0</v>
      </c>
      <c r="H38" s="350">
        <f t="shared" si="12"/>
        <v>0</v>
      </c>
      <c r="I38" s="350">
        <f t="shared" si="12"/>
        <v>600</v>
      </c>
      <c r="J38" s="350">
        <f t="shared" si="12"/>
        <v>1859285</v>
      </c>
      <c r="K38" s="350">
        <f t="shared" si="12"/>
        <v>47595</v>
      </c>
      <c r="L38" s="350">
        <f t="shared" si="12"/>
        <v>1906880</v>
      </c>
      <c r="M38" s="350">
        <f t="shared" si="12"/>
        <v>78327</v>
      </c>
      <c r="N38" s="350">
        <f t="shared" si="12"/>
        <v>2518299</v>
      </c>
      <c r="O38" s="482">
        <f t="shared" si="12"/>
        <v>938168</v>
      </c>
    </row>
    <row r="39" spans="1:15" ht="15">
      <c r="A39" s="201" t="s">
        <v>150</v>
      </c>
      <c r="B39" s="212">
        <f aca="true" t="shared" si="13" ref="B39:O39">SUM(B8+B12+B16+B20+B24+B28+B35)</f>
        <v>0</v>
      </c>
      <c r="C39" s="212">
        <f t="shared" si="13"/>
        <v>159903</v>
      </c>
      <c r="D39" s="212">
        <f t="shared" si="13"/>
        <v>123356</v>
      </c>
      <c r="E39" s="212">
        <f t="shared" si="13"/>
        <v>650</v>
      </c>
      <c r="F39" s="212">
        <f t="shared" si="13"/>
        <v>0</v>
      </c>
      <c r="G39" s="212">
        <f t="shared" si="13"/>
        <v>0</v>
      </c>
      <c r="H39" s="212">
        <f t="shared" si="13"/>
        <v>0</v>
      </c>
      <c r="I39" s="212">
        <f t="shared" si="13"/>
        <v>0</v>
      </c>
      <c r="J39" s="212">
        <f t="shared" si="13"/>
        <v>1148863</v>
      </c>
      <c r="K39" s="212">
        <f t="shared" si="13"/>
        <v>41000</v>
      </c>
      <c r="L39" s="212">
        <f t="shared" si="13"/>
        <v>1189863</v>
      </c>
      <c r="M39" s="212">
        <f t="shared" si="13"/>
        <v>8025</v>
      </c>
      <c r="N39" s="212">
        <f t="shared" si="13"/>
        <v>1481797</v>
      </c>
      <c r="O39" s="213">
        <f t="shared" si="13"/>
        <v>0</v>
      </c>
    </row>
    <row r="40" spans="1:15" ht="15.75" thickBot="1">
      <c r="A40" s="202" t="s">
        <v>151</v>
      </c>
      <c r="B40" s="214">
        <f>B36-B39</f>
        <v>0</v>
      </c>
      <c r="C40" s="214">
        <f>C38-C39</f>
        <v>189928</v>
      </c>
      <c r="D40" s="214">
        <f aca="true" t="shared" si="14" ref="D40:O40">D38-D39</f>
        <v>48277</v>
      </c>
      <c r="E40" s="214">
        <f t="shared" si="14"/>
        <v>0</v>
      </c>
      <c r="F40" s="214">
        <f t="shared" si="14"/>
        <v>10378</v>
      </c>
      <c r="G40" s="214">
        <f t="shared" si="14"/>
        <v>0</v>
      </c>
      <c r="H40" s="214">
        <f t="shared" si="14"/>
        <v>0</v>
      </c>
      <c r="I40" s="214">
        <f t="shared" si="14"/>
        <v>600</v>
      </c>
      <c r="J40" s="214">
        <f t="shared" si="14"/>
        <v>710422</v>
      </c>
      <c r="K40" s="214">
        <f t="shared" si="14"/>
        <v>6595</v>
      </c>
      <c r="L40" s="214">
        <f t="shared" si="14"/>
        <v>717017</v>
      </c>
      <c r="M40" s="214">
        <f t="shared" si="14"/>
        <v>70302</v>
      </c>
      <c r="N40" s="214">
        <f t="shared" si="14"/>
        <v>1036502</v>
      </c>
      <c r="O40" s="538">
        <f t="shared" si="14"/>
        <v>938168</v>
      </c>
    </row>
    <row r="41" spans="3:14" ht="13.5"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</sheetData>
  <sheetProtection/>
  <mergeCells count="10">
    <mergeCell ref="J1:M1"/>
    <mergeCell ref="B1:I1"/>
    <mergeCell ref="O1:O3"/>
    <mergeCell ref="N1:N3"/>
    <mergeCell ref="A1:A3"/>
    <mergeCell ref="M2:M3"/>
    <mergeCell ref="J2:L2"/>
    <mergeCell ref="F2:H2"/>
    <mergeCell ref="B2:E2"/>
    <mergeCell ref="I2:I3"/>
  </mergeCells>
  <printOptions/>
  <pageMargins left="0.2" right="0.19" top="0.4724409448818898" bottom="0.15748031496062992" header="0.15748031496062992" footer="0.15748031496062992"/>
  <pageSetup horizontalDpi="600" verticalDpi="600" orientation="landscape" paperSize="9" scale="78" r:id="rId1"/>
  <headerFooter>
    <oddHeader>&amp;C&amp;"Book Antiqua,Félkövér"&amp;11Önkormányzati költségvetési szervek 
2014. évi főbb bevételei jogcím-csoportonként&amp;R&amp;"Book Antiqua,Félkövér"&amp;11 6.sz.melléklet
ezer Ft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18"/>
  <sheetViews>
    <sheetView zoomScalePageLayoutView="0" workbookViewId="0" topLeftCell="A10">
      <selection activeCell="F28" sqref="F28"/>
    </sheetView>
  </sheetViews>
  <sheetFormatPr defaultColWidth="9.140625" defaultRowHeight="12.75"/>
  <cols>
    <col min="1" max="1" width="16.7109375" style="97" customWidth="1"/>
    <col min="2" max="2" width="8.28125" style="1" bestFit="1" customWidth="1"/>
    <col min="3" max="3" width="9.28125" style="1" customWidth="1"/>
    <col min="4" max="4" width="8.00390625" style="1" bestFit="1" customWidth="1"/>
    <col min="5" max="5" width="6.7109375" style="1" customWidth="1"/>
    <col min="6" max="6" width="6.8515625" style="1" customWidth="1"/>
    <col min="7" max="7" width="7.140625" style="1" bestFit="1" customWidth="1"/>
    <col min="8" max="8" width="6.421875" style="1" customWidth="1"/>
    <col min="9" max="9" width="6.8515625" style="1" customWidth="1"/>
    <col min="10" max="10" width="9.140625" style="1" customWidth="1"/>
    <col min="11" max="12" width="6.8515625" style="1" customWidth="1"/>
    <col min="13" max="13" width="7.140625" style="1" customWidth="1"/>
    <col min="14" max="14" width="7.00390625" style="1" customWidth="1"/>
    <col min="15" max="15" width="6.57421875" style="1" customWidth="1"/>
    <col min="16" max="16" width="7.00390625" style="1" bestFit="1" customWidth="1"/>
    <col min="17" max="17" width="9.140625" style="2" customWidth="1"/>
    <col min="18" max="18" width="9.00390625" style="2" customWidth="1"/>
    <col min="19" max="16384" width="9.140625" style="1" customWidth="1"/>
  </cols>
  <sheetData>
    <row r="1" spans="1:18" ht="27.75" customHeight="1" thickBot="1">
      <c r="A1" s="652" t="s">
        <v>28</v>
      </c>
      <c r="B1" s="640" t="s">
        <v>109</v>
      </c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2"/>
      <c r="P1" s="639" t="s">
        <v>51</v>
      </c>
      <c r="Q1" s="639"/>
      <c r="R1" s="643" t="s">
        <v>15</v>
      </c>
    </row>
    <row r="2" spans="1:18" ht="15" customHeight="1">
      <c r="A2" s="653"/>
      <c r="B2" s="646" t="s">
        <v>13</v>
      </c>
      <c r="C2" s="647"/>
      <c r="D2" s="647"/>
      <c r="E2" s="647"/>
      <c r="F2" s="647"/>
      <c r="G2" s="647"/>
      <c r="H2" s="647"/>
      <c r="I2" s="648"/>
      <c r="J2" s="646" t="s">
        <v>149</v>
      </c>
      <c r="K2" s="647"/>
      <c r="L2" s="647"/>
      <c r="M2" s="647"/>
      <c r="N2" s="648"/>
      <c r="O2" s="649" t="s">
        <v>91</v>
      </c>
      <c r="P2" s="650" t="s">
        <v>110</v>
      </c>
      <c r="Q2" s="651"/>
      <c r="R2" s="644"/>
    </row>
    <row r="3" spans="1:18" ht="37.5" customHeight="1">
      <c r="A3" s="653"/>
      <c r="B3" s="657" t="s">
        <v>0</v>
      </c>
      <c r="C3" s="584" t="s">
        <v>134</v>
      </c>
      <c r="D3" s="584" t="s">
        <v>18</v>
      </c>
      <c r="E3" s="584" t="s">
        <v>105</v>
      </c>
      <c r="F3" s="588" t="s">
        <v>12</v>
      </c>
      <c r="G3" s="655"/>
      <c r="H3" s="656"/>
      <c r="I3" s="584" t="s">
        <v>104</v>
      </c>
      <c r="J3" s="585" t="s">
        <v>55</v>
      </c>
      <c r="K3" s="650" t="s">
        <v>20</v>
      </c>
      <c r="L3" s="599" t="s">
        <v>133</v>
      </c>
      <c r="M3" s="600"/>
      <c r="N3" s="585" t="s">
        <v>106</v>
      </c>
      <c r="O3" s="650"/>
      <c r="P3" s="599"/>
      <c r="Q3" s="600"/>
      <c r="R3" s="644"/>
    </row>
    <row r="4" spans="1:18" ht="69" customHeight="1">
      <c r="A4" s="654"/>
      <c r="B4" s="599"/>
      <c r="C4" s="586"/>
      <c r="D4" s="586"/>
      <c r="E4" s="586"/>
      <c r="F4" s="88" t="s">
        <v>107</v>
      </c>
      <c r="G4" s="98" t="s">
        <v>108</v>
      </c>
      <c r="H4" s="87" t="s">
        <v>427</v>
      </c>
      <c r="I4" s="586"/>
      <c r="J4" s="586"/>
      <c r="K4" s="599"/>
      <c r="L4" s="98" t="s">
        <v>107</v>
      </c>
      <c r="M4" s="98" t="s">
        <v>108</v>
      </c>
      <c r="N4" s="586"/>
      <c r="O4" s="599"/>
      <c r="P4" s="98" t="s">
        <v>111</v>
      </c>
      <c r="Q4" s="98" t="s">
        <v>112</v>
      </c>
      <c r="R4" s="645"/>
    </row>
    <row r="5" spans="1:18" ht="14.25" thickBot="1">
      <c r="A5" s="99">
        <v>1</v>
      </c>
      <c r="B5" s="100">
        <v>2</v>
      </c>
      <c r="C5" s="100">
        <v>3</v>
      </c>
      <c r="D5" s="101">
        <v>4</v>
      </c>
      <c r="E5" s="100">
        <v>5</v>
      </c>
      <c r="F5" s="100">
        <v>6</v>
      </c>
      <c r="G5" s="100">
        <v>7</v>
      </c>
      <c r="H5" s="100">
        <v>8</v>
      </c>
      <c r="I5" s="100">
        <v>9</v>
      </c>
      <c r="J5" s="100">
        <v>10</v>
      </c>
      <c r="K5" s="100">
        <v>11</v>
      </c>
      <c r="L5" s="100">
        <v>12</v>
      </c>
      <c r="M5" s="100">
        <v>13</v>
      </c>
      <c r="N5" s="100">
        <v>14</v>
      </c>
      <c r="O5" s="100">
        <v>15</v>
      </c>
      <c r="P5" s="100">
        <v>16</v>
      </c>
      <c r="Q5" s="100">
        <v>17</v>
      </c>
      <c r="R5" s="102">
        <v>18</v>
      </c>
    </row>
    <row r="6" spans="1:18" ht="28.5">
      <c r="A6" s="209" t="s">
        <v>385</v>
      </c>
      <c r="B6" s="149">
        <v>73959</v>
      </c>
      <c r="C6" s="149">
        <v>22735</v>
      </c>
      <c r="D6" s="149">
        <v>453646</v>
      </c>
      <c r="E6" s="149">
        <v>1464</v>
      </c>
      <c r="F6" s="149">
        <v>95637</v>
      </c>
      <c r="G6" s="149">
        <v>297998</v>
      </c>
      <c r="H6" s="149">
        <v>5080</v>
      </c>
      <c r="I6" s="149">
        <v>112236</v>
      </c>
      <c r="J6" s="149">
        <v>1008634</v>
      </c>
      <c r="K6" s="149">
        <v>118258</v>
      </c>
      <c r="L6" s="149"/>
      <c r="M6" s="149">
        <v>48086</v>
      </c>
      <c r="N6" s="149">
        <v>99914</v>
      </c>
      <c r="O6" s="149">
        <v>16522</v>
      </c>
      <c r="P6" s="149">
        <v>74216</v>
      </c>
      <c r="Q6" s="147">
        <v>124429</v>
      </c>
      <c r="R6" s="270">
        <f>SUM(B6:Q6)</f>
        <v>2552814</v>
      </c>
    </row>
    <row r="7" spans="1:18" ht="18" customHeight="1">
      <c r="A7" s="268" t="s">
        <v>319</v>
      </c>
      <c r="B7" s="269">
        <v>-654</v>
      </c>
      <c r="C7" s="269">
        <v>-263</v>
      </c>
      <c r="D7" s="269">
        <v>6830</v>
      </c>
      <c r="E7" s="269">
        <v>5475</v>
      </c>
      <c r="F7" s="269">
        <v>30611</v>
      </c>
      <c r="G7" s="269">
        <v>1840</v>
      </c>
      <c r="H7" s="269">
        <v>15000</v>
      </c>
      <c r="I7" s="269">
        <v>-41512</v>
      </c>
      <c r="J7" s="269">
        <v>-621</v>
      </c>
      <c r="K7" s="269">
        <v>4475</v>
      </c>
      <c r="L7" s="269"/>
      <c r="M7" s="269">
        <v>-1100</v>
      </c>
      <c r="N7" s="269"/>
      <c r="O7" s="269"/>
      <c r="P7" s="269"/>
      <c r="Q7" s="252"/>
      <c r="R7" s="148">
        <f>SUM(B7:Q7)</f>
        <v>20081</v>
      </c>
    </row>
    <row r="8" spans="1:18" ht="16.5" customHeight="1">
      <c r="A8" s="268" t="s">
        <v>323</v>
      </c>
      <c r="B8" s="269">
        <f>B6+B7</f>
        <v>73305</v>
      </c>
      <c r="C8" s="269">
        <f aca="true" t="shared" si="0" ref="C8:R8">C6+C7</f>
        <v>22472</v>
      </c>
      <c r="D8" s="269">
        <f t="shared" si="0"/>
        <v>460476</v>
      </c>
      <c r="E8" s="269">
        <f t="shared" si="0"/>
        <v>6939</v>
      </c>
      <c r="F8" s="269">
        <f t="shared" si="0"/>
        <v>126248</v>
      </c>
      <c r="G8" s="269">
        <f t="shared" si="0"/>
        <v>299838</v>
      </c>
      <c r="H8" s="269">
        <f t="shared" si="0"/>
        <v>20080</v>
      </c>
      <c r="I8" s="269">
        <f t="shared" si="0"/>
        <v>70724</v>
      </c>
      <c r="J8" s="269">
        <f t="shared" si="0"/>
        <v>1008013</v>
      </c>
      <c r="K8" s="269">
        <f t="shared" si="0"/>
        <v>122733</v>
      </c>
      <c r="L8" s="269">
        <f t="shared" si="0"/>
        <v>0</v>
      </c>
      <c r="M8" s="269">
        <f t="shared" si="0"/>
        <v>46986</v>
      </c>
      <c r="N8" s="269">
        <f t="shared" si="0"/>
        <v>99914</v>
      </c>
      <c r="O8" s="269">
        <f t="shared" si="0"/>
        <v>16522</v>
      </c>
      <c r="P8" s="269">
        <f t="shared" si="0"/>
        <v>74216</v>
      </c>
      <c r="Q8" s="269">
        <f t="shared" si="0"/>
        <v>124429</v>
      </c>
      <c r="R8" s="488">
        <f t="shared" si="0"/>
        <v>2572895</v>
      </c>
    </row>
    <row r="9" spans="1:18" ht="19.5" customHeight="1">
      <c r="A9" s="268" t="s">
        <v>314</v>
      </c>
      <c r="B9" s="269">
        <v>17394</v>
      </c>
      <c r="C9" s="269">
        <v>4696</v>
      </c>
      <c r="D9" s="269">
        <v>151195</v>
      </c>
      <c r="E9" s="269"/>
      <c r="F9" s="269">
        <v>120248</v>
      </c>
      <c r="G9" s="269">
        <v>229308</v>
      </c>
      <c r="H9" s="269"/>
      <c r="I9" s="269">
        <v>0</v>
      </c>
      <c r="J9" s="269">
        <v>76009</v>
      </c>
      <c r="K9" s="269">
        <v>55258</v>
      </c>
      <c r="L9" s="269"/>
      <c r="M9" s="269">
        <v>26</v>
      </c>
      <c r="N9" s="269"/>
      <c r="O9" s="269"/>
      <c r="P9" s="269"/>
      <c r="Q9" s="252"/>
      <c r="R9" s="148">
        <f aca="true" t="shared" si="1" ref="R9:R14">SUM(B9:Q9)</f>
        <v>654134</v>
      </c>
    </row>
    <row r="10" spans="1:18" ht="28.5">
      <c r="A10" s="268" t="s">
        <v>386</v>
      </c>
      <c r="B10" s="269">
        <v>990202</v>
      </c>
      <c r="C10" s="269">
        <v>281681</v>
      </c>
      <c r="D10" s="269">
        <v>981868</v>
      </c>
      <c r="E10" s="269">
        <v>143008</v>
      </c>
      <c r="F10" s="269">
        <v>7</v>
      </c>
      <c r="G10" s="269"/>
      <c r="H10" s="269"/>
      <c r="I10" s="269"/>
      <c r="J10" s="269">
        <v>33426</v>
      </c>
      <c r="K10" s="269">
        <v>14266</v>
      </c>
      <c r="L10" s="269"/>
      <c r="M10" s="269"/>
      <c r="N10" s="269"/>
      <c r="O10" s="269">
        <v>3164</v>
      </c>
      <c r="P10" s="269"/>
      <c r="Q10" s="252"/>
      <c r="R10" s="148">
        <f t="shared" si="1"/>
        <v>2447622</v>
      </c>
    </row>
    <row r="11" spans="1:18" ht="17.25" customHeight="1">
      <c r="A11" s="268" t="s">
        <v>319</v>
      </c>
      <c r="B11" s="269">
        <v>8604</v>
      </c>
      <c r="C11" s="269">
        <v>-184</v>
      </c>
      <c r="D11" s="269">
        <v>43149</v>
      </c>
      <c r="E11" s="269">
        <v>140</v>
      </c>
      <c r="F11" s="269"/>
      <c r="G11" s="269"/>
      <c r="H11" s="269"/>
      <c r="I11" s="269"/>
      <c r="J11" s="269">
        <v>14885</v>
      </c>
      <c r="K11" s="269">
        <v>4083</v>
      </c>
      <c r="L11" s="269"/>
      <c r="M11" s="269"/>
      <c r="N11" s="269"/>
      <c r="O11" s="269"/>
      <c r="P11" s="269"/>
      <c r="Q11" s="252"/>
      <c r="R11" s="148">
        <f t="shared" si="1"/>
        <v>70677</v>
      </c>
    </row>
    <row r="12" spans="1:18" ht="15.75" customHeight="1">
      <c r="A12" s="268" t="s">
        <v>323</v>
      </c>
      <c r="B12" s="269">
        <f>B10+B11</f>
        <v>998806</v>
      </c>
      <c r="C12" s="269">
        <f aca="true" t="shared" si="2" ref="C12:R12">C10+C11</f>
        <v>281497</v>
      </c>
      <c r="D12" s="269">
        <f t="shared" si="2"/>
        <v>1025017</v>
      </c>
      <c r="E12" s="269">
        <f t="shared" si="2"/>
        <v>143148</v>
      </c>
      <c r="F12" s="269">
        <f t="shared" si="2"/>
        <v>7</v>
      </c>
      <c r="G12" s="269">
        <f t="shared" si="2"/>
        <v>0</v>
      </c>
      <c r="H12" s="269">
        <f t="shared" si="2"/>
        <v>0</v>
      </c>
      <c r="I12" s="269">
        <f t="shared" si="2"/>
        <v>0</v>
      </c>
      <c r="J12" s="269">
        <f t="shared" si="2"/>
        <v>48311</v>
      </c>
      <c r="K12" s="269">
        <f t="shared" si="2"/>
        <v>18349</v>
      </c>
      <c r="L12" s="269">
        <f t="shared" si="2"/>
        <v>0</v>
      </c>
      <c r="M12" s="269">
        <f t="shared" si="2"/>
        <v>0</v>
      </c>
      <c r="N12" s="269">
        <f t="shared" si="2"/>
        <v>0</v>
      </c>
      <c r="O12" s="269">
        <f t="shared" si="2"/>
        <v>3164</v>
      </c>
      <c r="P12" s="269">
        <f t="shared" si="2"/>
        <v>0</v>
      </c>
      <c r="Q12" s="269">
        <f t="shared" si="2"/>
        <v>0</v>
      </c>
      <c r="R12" s="488">
        <f t="shared" si="2"/>
        <v>2518299</v>
      </c>
    </row>
    <row r="13" spans="1:18" ht="17.25" customHeight="1" thickBot="1">
      <c r="A13" s="373" t="s">
        <v>314</v>
      </c>
      <c r="B13" s="374">
        <v>655979</v>
      </c>
      <c r="C13" s="374">
        <v>183351</v>
      </c>
      <c r="D13" s="374">
        <v>458387</v>
      </c>
      <c r="E13" s="374">
        <v>143080</v>
      </c>
      <c r="F13" s="374"/>
      <c r="G13" s="374"/>
      <c r="H13" s="374"/>
      <c r="I13" s="374"/>
      <c r="J13" s="374">
        <v>15735</v>
      </c>
      <c r="K13" s="374">
        <v>12700</v>
      </c>
      <c r="L13" s="374"/>
      <c r="M13" s="374"/>
      <c r="N13" s="374"/>
      <c r="O13" s="374"/>
      <c r="P13" s="374"/>
      <c r="Q13" s="338"/>
      <c r="R13" s="375">
        <f t="shared" si="1"/>
        <v>1469232</v>
      </c>
    </row>
    <row r="14" spans="1:18" ht="16.5" customHeight="1">
      <c r="A14" s="376" t="s">
        <v>113</v>
      </c>
      <c r="B14" s="372">
        <f aca="true" t="shared" si="3" ref="B14:Q14">SUM(B6+B10)</f>
        <v>1064161</v>
      </c>
      <c r="C14" s="372">
        <f t="shared" si="3"/>
        <v>304416</v>
      </c>
      <c r="D14" s="372">
        <f t="shared" si="3"/>
        <v>1435514</v>
      </c>
      <c r="E14" s="372">
        <f t="shared" si="3"/>
        <v>144472</v>
      </c>
      <c r="F14" s="372">
        <f t="shared" si="3"/>
        <v>95644</v>
      </c>
      <c r="G14" s="372">
        <f t="shared" si="3"/>
        <v>297998</v>
      </c>
      <c r="H14" s="372">
        <f t="shared" si="3"/>
        <v>5080</v>
      </c>
      <c r="I14" s="372">
        <f t="shared" si="3"/>
        <v>112236</v>
      </c>
      <c r="J14" s="372">
        <f t="shared" si="3"/>
        <v>1042060</v>
      </c>
      <c r="K14" s="372">
        <f t="shared" si="3"/>
        <v>132524</v>
      </c>
      <c r="L14" s="372">
        <f t="shared" si="3"/>
        <v>0</v>
      </c>
      <c r="M14" s="372">
        <f t="shared" si="3"/>
        <v>48086</v>
      </c>
      <c r="N14" s="372">
        <f t="shared" si="3"/>
        <v>99914</v>
      </c>
      <c r="O14" s="372">
        <f t="shared" si="3"/>
        <v>19686</v>
      </c>
      <c r="P14" s="372">
        <f t="shared" si="3"/>
        <v>74216</v>
      </c>
      <c r="Q14" s="372">
        <f t="shared" si="3"/>
        <v>124429</v>
      </c>
      <c r="R14" s="270">
        <f t="shared" si="1"/>
        <v>5000436</v>
      </c>
    </row>
    <row r="15" spans="1:18" ht="16.5" customHeight="1">
      <c r="A15" s="268" t="s">
        <v>319</v>
      </c>
      <c r="B15" s="190">
        <f>B7+B11</f>
        <v>7950</v>
      </c>
      <c r="C15" s="190">
        <f aca="true" t="shared" si="4" ref="C15:R15">C7+C11</f>
        <v>-447</v>
      </c>
      <c r="D15" s="190">
        <f t="shared" si="4"/>
        <v>49979</v>
      </c>
      <c r="E15" s="190">
        <f t="shared" si="4"/>
        <v>5615</v>
      </c>
      <c r="F15" s="190">
        <f t="shared" si="4"/>
        <v>30611</v>
      </c>
      <c r="G15" s="190">
        <f t="shared" si="4"/>
        <v>1840</v>
      </c>
      <c r="H15" s="190">
        <f t="shared" si="4"/>
        <v>15000</v>
      </c>
      <c r="I15" s="190">
        <f t="shared" si="4"/>
        <v>-41512</v>
      </c>
      <c r="J15" s="190">
        <f t="shared" si="4"/>
        <v>14264</v>
      </c>
      <c r="K15" s="190">
        <f t="shared" si="4"/>
        <v>8558</v>
      </c>
      <c r="L15" s="190">
        <f t="shared" si="4"/>
        <v>0</v>
      </c>
      <c r="M15" s="190">
        <f t="shared" si="4"/>
        <v>-1100</v>
      </c>
      <c r="N15" s="190">
        <f t="shared" si="4"/>
        <v>0</v>
      </c>
      <c r="O15" s="190">
        <f t="shared" si="4"/>
        <v>0</v>
      </c>
      <c r="P15" s="190">
        <f t="shared" si="4"/>
        <v>0</v>
      </c>
      <c r="Q15" s="190">
        <f t="shared" si="4"/>
        <v>0</v>
      </c>
      <c r="R15" s="148">
        <f t="shared" si="4"/>
        <v>90758</v>
      </c>
    </row>
    <row r="16" spans="1:18" ht="17.25" customHeight="1">
      <c r="A16" s="268" t="s">
        <v>323</v>
      </c>
      <c r="B16" s="190">
        <f>B14+B15</f>
        <v>1072111</v>
      </c>
      <c r="C16" s="190">
        <f aca="true" t="shared" si="5" ref="C16:R16">C14+C15</f>
        <v>303969</v>
      </c>
      <c r="D16" s="190">
        <f t="shared" si="5"/>
        <v>1485493</v>
      </c>
      <c r="E16" s="190">
        <f t="shared" si="5"/>
        <v>150087</v>
      </c>
      <c r="F16" s="190">
        <f t="shared" si="5"/>
        <v>126255</v>
      </c>
      <c r="G16" s="190">
        <f t="shared" si="5"/>
        <v>299838</v>
      </c>
      <c r="H16" s="190">
        <f t="shared" si="5"/>
        <v>20080</v>
      </c>
      <c r="I16" s="190">
        <f t="shared" si="5"/>
        <v>70724</v>
      </c>
      <c r="J16" s="190">
        <f t="shared" si="5"/>
        <v>1056324</v>
      </c>
      <c r="K16" s="190">
        <f t="shared" si="5"/>
        <v>141082</v>
      </c>
      <c r="L16" s="190">
        <f t="shared" si="5"/>
        <v>0</v>
      </c>
      <c r="M16" s="190">
        <f t="shared" si="5"/>
        <v>46986</v>
      </c>
      <c r="N16" s="190">
        <f t="shared" si="5"/>
        <v>99914</v>
      </c>
      <c r="O16" s="190">
        <f t="shared" si="5"/>
        <v>19686</v>
      </c>
      <c r="P16" s="190">
        <f t="shared" si="5"/>
        <v>74216</v>
      </c>
      <c r="Q16" s="190">
        <f t="shared" si="5"/>
        <v>124429</v>
      </c>
      <c r="R16" s="148">
        <f t="shared" si="5"/>
        <v>5091194</v>
      </c>
    </row>
    <row r="17" spans="1:18" s="2" customFormat="1" ht="28.5">
      <c r="A17" s="210" t="s">
        <v>150</v>
      </c>
      <c r="B17" s="190">
        <f>B9+B13</f>
        <v>673373</v>
      </c>
      <c r="C17" s="190">
        <f aca="true" t="shared" si="6" ref="C17:R17">C9+C13</f>
        <v>188047</v>
      </c>
      <c r="D17" s="190">
        <f t="shared" si="6"/>
        <v>609582</v>
      </c>
      <c r="E17" s="190">
        <f t="shared" si="6"/>
        <v>143080</v>
      </c>
      <c r="F17" s="190">
        <f t="shared" si="6"/>
        <v>120248</v>
      </c>
      <c r="G17" s="190">
        <f t="shared" si="6"/>
        <v>229308</v>
      </c>
      <c r="H17" s="190">
        <f t="shared" si="6"/>
        <v>0</v>
      </c>
      <c r="I17" s="190">
        <f t="shared" si="6"/>
        <v>0</v>
      </c>
      <c r="J17" s="190">
        <f t="shared" si="6"/>
        <v>91744</v>
      </c>
      <c r="K17" s="190">
        <f t="shared" si="6"/>
        <v>67958</v>
      </c>
      <c r="L17" s="190">
        <f t="shared" si="6"/>
        <v>0</v>
      </c>
      <c r="M17" s="190">
        <f t="shared" si="6"/>
        <v>26</v>
      </c>
      <c r="N17" s="190">
        <f t="shared" si="6"/>
        <v>0</v>
      </c>
      <c r="O17" s="190">
        <f t="shared" si="6"/>
        <v>0</v>
      </c>
      <c r="P17" s="190">
        <f t="shared" si="6"/>
        <v>0</v>
      </c>
      <c r="Q17" s="190">
        <f t="shared" si="6"/>
        <v>0</v>
      </c>
      <c r="R17" s="148">
        <f t="shared" si="6"/>
        <v>2123366</v>
      </c>
    </row>
    <row r="18" spans="1:18" s="2" customFormat="1" ht="29.25" thickBot="1">
      <c r="A18" s="211" t="s">
        <v>151</v>
      </c>
      <c r="B18" s="161">
        <f>B16-B17</f>
        <v>398738</v>
      </c>
      <c r="C18" s="161">
        <f aca="true" t="shared" si="7" ref="C18:R18">C16-C17</f>
        <v>115922</v>
      </c>
      <c r="D18" s="161">
        <f t="shared" si="7"/>
        <v>875911</v>
      </c>
      <c r="E18" s="161">
        <f t="shared" si="7"/>
        <v>7007</v>
      </c>
      <c r="F18" s="161">
        <f t="shared" si="7"/>
        <v>6007</v>
      </c>
      <c r="G18" s="161">
        <f t="shared" si="7"/>
        <v>70530</v>
      </c>
      <c r="H18" s="161">
        <f t="shared" si="7"/>
        <v>20080</v>
      </c>
      <c r="I18" s="161">
        <f t="shared" si="7"/>
        <v>70724</v>
      </c>
      <c r="J18" s="161">
        <f t="shared" si="7"/>
        <v>964580</v>
      </c>
      <c r="K18" s="161">
        <f t="shared" si="7"/>
        <v>73124</v>
      </c>
      <c r="L18" s="161">
        <f t="shared" si="7"/>
        <v>0</v>
      </c>
      <c r="M18" s="161">
        <f t="shared" si="7"/>
        <v>46960</v>
      </c>
      <c r="N18" s="161">
        <f t="shared" si="7"/>
        <v>99914</v>
      </c>
      <c r="O18" s="161">
        <f t="shared" si="7"/>
        <v>19686</v>
      </c>
      <c r="P18" s="161">
        <f t="shared" si="7"/>
        <v>74216</v>
      </c>
      <c r="Q18" s="161">
        <f t="shared" si="7"/>
        <v>124429</v>
      </c>
      <c r="R18" s="375">
        <f t="shared" si="7"/>
        <v>2967828</v>
      </c>
    </row>
    <row r="22" ht="14.25" customHeight="1"/>
  </sheetData>
  <sheetProtection/>
  <mergeCells count="18">
    <mergeCell ref="A1:A4"/>
    <mergeCell ref="B2:I2"/>
    <mergeCell ref="C3:C4"/>
    <mergeCell ref="D3:D4"/>
    <mergeCell ref="F3:H3"/>
    <mergeCell ref="I3:I4"/>
    <mergeCell ref="B3:B4"/>
    <mergeCell ref="E3:E4"/>
    <mergeCell ref="P1:Q1"/>
    <mergeCell ref="B1:O1"/>
    <mergeCell ref="R1:R4"/>
    <mergeCell ref="J2:N2"/>
    <mergeCell ref="O2:O4"/>
    <mergeCell ref="P2:Q3"/>
    <mergeCell ref="L3:M3"/>
    <mergeCell ref="N3:N4"/>
    <mergeCell ref="K3:K4"/>
    <mergeCell ref="J3:J4"/>
  </mergeCells>
  <printOptions/>
  <pageMargins left="0.2362204724409449" right="0.2362204724409449" top="1.0236220472440944" bottom="0.7480314960629921" header="0.31496062992125984" footer="0.31496062992125984"/>
  <pageSetup horizontalDpi="600" verticalDpi="600" orientation="landscape" paperSize="9" r:id="rId1"/>
  <headerFooter>
    <oddHeader>&amp;C&amp;"Book Antiqua,Félkövér"&amp;11Keszthely Város Önkormányzata
2014. évi kiadásai kiemelt előirányzatok szerinti bontásban&amp;R&amp;"Book Antiqua,Félkövér"7.sz. melléklet
ezer Ft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85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87" sqref="B87"/>
    </sheetView>
  </sheetViews>
  <sheetFormatPr defaultColWidth="9.140625" defaultRowHeight="12.75"/>
  <cols>
    <col min="1" max="1" width="20.00390625" style="97" customWidth="1"/>
    <col min="2" max="2" width="7.7109375" style="1" customWidth="1"/>
    <col min="3" max="3" width="6.7109375" style="1" customWidth="1"/>
    <col min="4" max="4" width="7.421875" style="1" customWidth="1"/>
    <col min="5" max="5" width="6.7109375" style="1" customWidth="1"/>
    <col min="6" max="6" width="7.140625" style="1" customWidth="1"/>
    <col min="7" max="8" width="7.28125" style="1" customWidth="1"/>
    <col min="9" max="9" width="6.8515625" style="1" customWidth="1"/>
    <col min="10" max="10" width="9.00390625" style="1" customWidth="1"/>
    <col min="11" max="11" width="6.8515625" style="1" customWidth="1"/>
    <col min="12" max="13" width="7.140625" style="1" customWidth="1"/>
    <col min="14" max="14" width="6.8515625" style="1" customWidth="1"/>
    <col min="15" max="15" width="7.7109375" style="1" customWidth="1"/>
    <col min="16" max="16" width="7.00390625" style="1" customWidth="1"/>
    <col min="17" max="17" width="6.7109375" style="2" customWidth="1"/>
    <col min="18" max="18" width="7.7109375" style="2" customWidth="1"/>
    <col min="19" max="16384" width="9.140625" style="1" customWidth="1"/>
  </cols>
  <sheetData>
    <row r="1" spans="1:18" ht="29.25" customHeight="1">
      <c r="A1" s="652" t="s">
        <v>28</v>
      </c>
      <c r="B1" s="660" t="s">
        <v>109</v>
      </c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662"/>
      <c r="O1" s="613" t="s">
        <v>114</v>
      </c>
      <c r="P1" s="663" t="s">
        <v>51</v>
      </c>
      <c r="Q1" s="664"/>
      <c r="R1" s="643" t="s">
        <v>15</v>
      </c>
    </row>
    <row r="2" spans="1:18" ht="15" customHeight="1">
      <c r="A2" s="658"/>
      <c r="B2" s="665" t="s">
        <v>13</v>
      </c>
      <c r="C2" s="666"/>
      <c r="D2" s="666"/>
      <c r="E2" s="666"/>
      <c r="F2" s="666"/>
      <c r="G2" s="666"/>
      <c r="H2" s="666"/>
      <c r="I2" s="667"/>
      <c r="J2" s="665" t="s">
        <v>430</v>
      </c>
      <c r="K2" s="666"/>
      <c r="L2" s="666"/>
      <c r="M2" s="667"/>
      <c r="N2" s="650" t="s">
        <v>429</v>
      </c>
      <c r="O2" s="585"/>
      <c r="P2" s="650" t="s">
        <v>110</v>
      </c>
      <c r="Q2" s="651"/>
      <c r="R2" s="644"/>
    </row>
    <row r="3" spans="1:18" ht="34.5" customHeight="1">
      <c r="A3" s="658"/>
      <c r="B3" s="657" t="s">
        <v>102</v>
      </c>
      <c r="C3" s="584" t="s">
        <v>134</v>
      </c>
      <c r="D3" s="584" t="s">
        <v>18</v>
      </c>
      <c r="E3" s="584" t="s">
        <v>105</v>
      </c>
      <c r="F3" s="500" t="s">
        <v>103</v>
      </c>
      <c r="G3" s="501"/>
      <c r="H3" s="502"/>
      <c r="I3" s="584" t="s">
        <v>104</v>
      </c>
      <c r="J3" s="585" t="s">
        <v>19</v>
      </c>
      <c r="K3" s="668" t="s">
        <v>20</v>
      </c>
      <c r="L3" s="668" t="s">
        <v>428</v>
      </c>
      <c r="M3" s="585" t="s">
        <v>106</v>
      </c>
      <c r="N3" s="650"/>
      <c r="O3" s="585"/>
      <c r="P3" s="599"/>
      <c r="Q3" s="600"/>
      <c r="R3" s="644"/>
    </row>
    <row r="4" spans="1:18" ht="75.75" customHeight="1">
      <c r="A4" s="659"/>
      <c r="B4" s="599"/>
      <c r="C4" s="586"/>
      <c r="D4" s="586"/>
      <c r="E4" s="586"/>
      <c r="F4" s="98" t="s">
        <v>355</v>
      </c>
      <c r="G4" s="98" t="s">
        <v>108</v>
      </c>
      <c r="H4" s="502" t="s">
        <v>427</v>
      </c>
      <c r="I4" s="586"/>
      <c r="J4" s="586"/>
      <c r="K4" s="668"/>
      <c r="L4" s="668"/>
      <c r="M4" s="586"/>
      <c r="N4" s="599"/>
      <c r="O4" s="586"/>
      <c r="P4" s="98" t="s">
        <v>111</v>
      </c>
      <c r="Q4" s="98" t="s">
        <v>112</v>
      </c>
      <c r="R4" s="645"/>
    </row>
    <row r="5" spans="1:18" ht="15" thickBot="1">
      <c r="A5" s="99">
        <v>1</v>
      </c>
      <c r="B5" s="100">
        <v>2</v>
      </c>
      <c r="C5" s="100">
        <v>3</v>
      </c>
      <c r="D5" s="101">
        <v>4</v>
      </c>
      <c r="E5" s="100">
        <v>5</v>
      </c>
      <c r="F5" s="100">
        <v>6</v>
      </c>
      <c r="G5" s="100">
        <v>7</v>
      </c>
      <c r="H5" s="100">
        <v>8</v>
      </c>
      <c r="I5" s="100">
        <v>9</v>
      </c>
      <c r="J5" s="100">
        <v>10</v>
      </c>
      <c r="K5" s="100">
        <v>11</v>
      </c>
      <c r="L5" s="100">
        <v>12</v>
      </c>
      <c r="M5" s="100">
        <v>13</v>
      </c>
      <c r="N5" s="100">
        <v>14</v>
      </c>
      <c r="O5" s="100">
        <v>15</v>
      </c>
      <c r="P5" s="100">
        <v>16</v>
      </c>
      <c r="Q5" s="100">
        <v>17</v>
      </c>
      <c r="R5" s="109">
        <v>18</v>
      </c>
    </row>
    <row r="6" spans="1:20" s="104" customFormat="1" ht="14.25">
      <c r="A6" s="103" t="s">
        <v>280</v>
      </c>
      <c r="B6" s="162"/>
      <c r="C6" s="162"/>
      <c r="D6" s="162">
        <v>1335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259">
        <f aca="true" t="shared" si="0" ref="R6:R11">SUM(B6:Q6)</f>
        <v>1335</v>
      </c>
      <c r="S6" s="107"/>
      <c r="T6" s="108"/>
    </row>
    <row r="7" spans="1:20" s="104" customFormat="1" ht="14.25">
      <c r="A7" s="253" t="s">
        <v>313</v>
      </c>
      <c r="B7" s="258"/>
      <c r="C7" s="258"/>
      <c r="D7" s="258">
        <v>935</v>
      </c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164">
        <f t="shared" si="0"/>
        <v>935</v>
      </c>
      <c r="S7" s="107"/>
      <c r="T7" s="108"/>
    </row>
    <row r="8" spans="1:20" s="104" customFormat="1" ht="14.25">
      <c r="A8" s="105" t="s">
        <v>281</v>
      </c>
      <c r="B8" s="163"/>
      <c r="C8" s="163"/>
      <c r="D8" s="163">
        <v>4000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4">
        <f t="shared" si="0"/>
        <v>4000</v>
      </c>
      <c r="S8" s="107"/>
      <c r="T8" s="106"/>
    </row>
    <row r="9" spans="1:20" s="104" customFormat="1" ht="14.25">
      <c r="A9" s="253" t="s">
        <v>313</v>
      </c>
      <c r="B9" s="163"/>
      <c r="C9" s="163"/>
      <c r="D9" s="163">
        <v>3000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4">
        <f t="shared" si="0"/>
        <v>3000</v>
      </c>
      <c r="S9" s="107"/>
      <c r="T9" s="106"/>
    </row>
    <row r="10" spans="1:20" s="104" customFormat="1" ht="14.25">
      <c r="A10" s="105" t="s">
        <v>426</v>
      </c>
      <c r="B10" s="163"/>
      <c r="C10" s="163"/>
      <c r="D10" s="163"/>
      <c r="E10" s="163"/>
      <c r="F10" s="163"/>
      <c r="G10" s="163"/>
      <c r="H10" s="163"/>
      <c r="I10" s="163"/>
      <c r="J10" s="163">
        <v>467919</v>
      </c>
      <c r="K10" s="163">
        <v>55258</v>
      </c>
      <c r="L10" s="163">
        <v>10600</v>
      </c>
      <c r="M10" s="163"/>
      <c r="N10" s="163"/>
      <c r="O10" s="163"/>
      <c r="P10" s="163"/>
      <c r="Q10" s="163"/>
      <c r="R10" s="164">
        <f t="shared" si="0"/>
        <v>533777</v>
      </c>
      <c r="S10" s="107"/>
      <c r="T10" s="106"/>
    </row>
    <row r="11" spans="1:20" s="104" customFormat="1" ht="14.25">
      <c r="A11" s="105" t="s">
        <v>319</v>
      </c>
      <c r="B11" s="163"/>
      <c r="C11" s="163"/>
      <c r="D11" s="163"/>
      <c r="E11" s="163"/>
      <c r="F11" s="163"/>
      <c r="G11" s="163"/>
      <c r="H11" s="163"/>
      <c r="I11" s="163"/>
      <c r="J11" s="163">
        <v>150</v>
      </c>
      <c r="K11" s="163"/>
      <c r="L11" s="163"/>
      <c r="M11" s="163"/>
      <c r="N11" s="163"/>
      <c r="O11" s="163"/>
      <c r="P11" s="163"/>
      <c r="Q11" s="163"/>
      <c r="R11" s="164">
        <f t="shared" si="0"/>
        <v>150</v>
      </c>
      <c r="S11" s="107"/>
      <c r="T11" s="106"/>
    </row>
    <row r="12" spans="1:20" s="104" customFormat="1" ht="14.25">
      <c r="A12" s="105" t="s">
        <v>320</v>
      </c>
      <c r="B12" s="163"/>
      <c r="C12" s="163"/>
      <c r="D12" s="163"/>
      <c r="E12" s="163"/>
      <c r="F12" s="163"/>
      <c r="G12" s="163"/>
      <c r="H12" s="163"/>
      <c r="I12" s="163"/>
      <c r="J12" s="163">
        <f aca="true" t="shared" si="1" ref="J12:R12">J10+J11</f>
        <v>468069</v>
      </c>
      <c r="K12" s="163">
        <f t="shared" si="1"/>
        <v>55258</v>
      </c>
      <c r="L12" s="163">
        <f t="shared" si="1"/>
        <v>10600</v>
      </c>
      <c r="M12" s="163"/>
      <c r="N12" s="163"/>
      <c r="O12" s="163"/>
      <c r="P12" s="163"/>
      <c r="Q12" s="163"/>
      <c r="R12" s="164">
        <f t="shared" si="1"/>
        <v>533927</v>
      </c>
      <c r="S12" s="107"/>
      <c r="T12" s="106"/>
    </row>
    <row r="13" spans="1:20" s="104" customFormat="1" ht="14.25">
      <c r="A13" s="253" t="s">
        <v>313</v>
      </c>
      <c r="B13" s="163"/>
      <c r="C13" s="163"/>
      <c r="D13" s="163"/>
      <c r="E13" s="163"/>
      <c r="F13" s="163"/>
      <c r="G13" s="163"/>
      <c r="H13" s="163"/>
      <c r="I13" s="163"/>
      <c r="J13" s="163">
        <v>67491</v>
      </c>
      <c r="K13" s="163">
        <v>55258</v>
      </c>
      <c r="L13" s="163"/>
      <c r="M13" s="163"/>
      <c r="N13" s="163"/>
      <c r="O13" s="163"/>
      <c r="P13" s="163"/>
      <c r="Q13" s="163"/>
      <c r="R13" s="164">
        <f>SUM(B13:Q13)</f>
        <v>122749</v>
      </c>
      <c r="S13" s="107"/>
      <c r="T13" s="106"/>
    </row>
    <row r="14" spans="1:20" s="104" customFormat="1" ht="14.25">
      <c r="A14" s="105" t="s">
        <v>282</v>
      </c>
      <c r="B14" s="163"/>
      <c r="C14" s="163"/>
      <c r="D14" s="163">
        <v>38456</v>
      </c>
      <c r="E14" s="163"/>
      <c r="F14" s="163"/>
      <c r="G14" s="163">
        <v>17653</v>
      </c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4">
        <f>SUM(B14:Q14)</f>
        <v>56109</v>
      </c>
      <c r="S14" s="107"/>
      <c r="T14" s="106"/>
    </row>
    <row r="15" spans="1:20" s="104" customFormat="1" ht="14.25">
      <c r="A15" s="105" t="s">
        <v>319</v>
      </c>
      <c r="B15" s="163"/>
      <c r="C15" s="163"/>
      <c r="D15" s="163">
        <v>1700</v>
      </c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4">
        <f>SUM(B15:Q15)</f>
        <v>1700</v>
      </c>
      <c r="S15" s="107"/>
      <c r="T15" s="106"/>
    </row>
    <row r="16" spans="1:20" s="104" customFormat="1" ht="14.25">
      <c r="A16" s="105" t="s">
        <v>320</v>
      </c>
      <c r="B16" s="163"/>
      <c r="C16" s="163"/>
      <c r="D16" s="163">
        <f>D14+D15</f>
        <v>40156</v>
      </c>
      <c r="E16" s="163"/>
      <c r="F16" s="163"/>
      <c r="G16" s="163">
        <f>G14+G15</f>
        <v>17653</v>
      </c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4">
        <f>R14+R15</f>
        <v>57809</v>
      </c>
      <c r="S16" s="107"/>
      <c r="T16" s="106"/>
    </row>
    <row r="17" spans="1:20" s="104" customFormat="1" ht="14.25">
      <c r="A17" s="253" t="s">
        <v>313</v>
      </c>
      <c r="B17" s="163"/>
      <c r="C17" s="163"/>
      <c r="D17" s="163">
        <v>38456</v>
      </c>
      <c r="E17" s="163"/>
      <c r="F17" s="163"/>
      <c r="G17" s="163">
        <v>17653</v>
      </c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4">
        <f>SUM(B17:Q17)</f>
        <v>56109</v>
      </c>
      <c r="S17" s="107"/>
      <c r="T17" s="106"/>
    </row>
    <row r="18" spans="1:20" s="104" customFormat="1" ht="26.25">
      <c r="A18" s="105" t="s">
        <v>283</v>
      </c>
      <c r="B18" s="163"/>
      <c r="C18" s="163"/>
      <c r="D18" s="163">
        <v>131735</v>
      </c>
      <c r="E18" s="163"/>
      <c r="F18" s="163"/>
      <c r="G18" s="163"/>
      <c r="H18" s="163"/>
      <c r="I18" s="163"/>
      <c r="J18" s="163">
        <v>62452</v>
      </c>
      <c r="K18" s="163">
        <v>24496</v>
      </c>
      <c r="L18" s="163"/>
      <c r="M18" s="163"/>
      <c r="N18" s="163"/>
      <c r="O18" s="163"/>
      <c r="P18" s="163"/>
      <c r="R18" s="164">
        <f>SUM(B18:Q18)</f>
        <v>218683</v>
      </c>
      <c r="S18" s="107"/>
      <c r="T18" s="106"/>
    </row>
    <row r="19" spans="1:20" s="104" customFormat="1" ht="14.25">
      <c r="A19" s="105" t="s">
        <v>319</v>
      </c>
      <c r="B19" s="163"/>
      <c r="C19" s="163"/>
      <c r="D19" s="163">
        <v>2078</v>
      </c>
      <c r="E19" s="163"/>
      <c r="F19" s="163"/>
      <c r="G19" s="163"/>
      <c r="H19" s="163"/>
      <c r="I19" s="163"/>
      <c r="J19" s="163">
        <v>-600</v>
      </c>
      <c r="K19" s="163">
        <v>4175</v>
      </c>
      <c r="L19" s="163"/>
      <c r="M19" s="163"/>
      <c r="N19" s="163"/>
      <c r="O19" s="163"/>
      <c r="P19" s="163"/>
      <c r="Q19" s="163"/>
      <c r="R19" s="164">
        <f>SUM(B19:Q19)</f>
        <v>5653</v>
      </c>
      <c r="S19" s="107"/>
      <c r="T19" s="106"/>
    </row>
    <row r="20" spans="1:20" s="104" customFormat="1" ht="14.25">
      <c r="A20" s="105" t="s">
        <v>320</v>
      </c>
      <c r="B20" s="163"/>
      <c r="C20" s="163"/>
      <c r="D20" s="163">
        <f>D18+D19</f>
        <v>133813</v>
      </c>
      <c r="E20" s="163"/>
      <c r="F20" s="163"/>
      <c r="G20" s="163"/>
      <c r="H20" s="163"/>
      <c r="I20" s="163"/>
      <c r="J20" s="163">
        <f>J18+J19</f>
        <v>61852</v>
      </c>
      <c r="K20" s="163">
        <f>K18+K19</f>
        <v>28671</v>
      </c>
      <c r="L20" s="163"/>
      <c r="M20" s="163"/>
      <c r="N20" s="163"/>
      <c r="O20" s="163"/>
      <c r="P20" s="163"/>
      <c r="Q20" s="163"/>
      <c r="R20" s="164">
        <f>R18+R19</f>
        <v>224336</v>
      </c>
      <c r="S20" s="107"/>
      <c r="T20" s="106"/>
    </row>
    <row r="21" spans="1:20" s="104" customFormat="1" ht="14.25">
      <c r="A21" s="105" t="s">
        <v>284</v>
      </c>
      <c r="B21" s="163"/>
      <c r="C21" s="163"/>
      <c r="D21" s="163">
        <v>5170</v>
      </c>
      <c r="E21" s="163"/>
      <c r="F21" s="163"/>
      <c r="G21" s="163"/>
      <c r="H21" s="163"/>
      <c r="I21" s="163"/>
      <c r="J21" s="163">
        <v>500</v>
      </c>
      <c r="K21" s="163"/>
      <c r="L21" s="163"/>
      <c r="M21" s="163"/>
      <c r="N21" s="163"/>
      <c r="O21" s="163"/>
      <c r="P21" s="163"/>
      <c r="Q21" s="163"/>
      <c r="R21" s="164">
        <f aca="true" t="shared" si="2" ref="R21:R26">SUM(B21:Q21)</f>
        <v>5670</v>
      </c>
      <c r="S21" s="107"/>
      <c r="T21" s="106"/>
    </row>
    <row r="22" spans="1:20" s="104" customFormat="1" ht="14.25">
      <c r="A22" s="105" t="s">
        <v>319</v>
      </c>
      <c r="B22" s="163"/>
      <c r="C22" s="163"/>
      <c r="D22" s="163">
        <v>421</v>
      </c>
      <c r="E22" s="163"/>
      <c r="F22" s="163"/>
      <c r="G22" s="163"/>
      <c r="H22" s="163"/>
      <c r="I22" s="163"/>
      <c r="J22" s="163">
        <v>-171</v>
      </c>
      <c r="K22" s="163"/>
      <c r="L22" s="163"/>
      <c r="M22" s="163"/>
      <c r="N22" s="163"/>
      <c r="O22" s="163"/>
      <c r="P22" s="163"/>
      <c r="Q22" s="163"/>
      <c r="R22" s="164">
        <f t="shared" si="2"/>
        <v>250</v>
      </c>
      <c r="S22" s="107"/>
      <c r="T22" s="106"/>
    </row>
    <row r="23" spans="1:20" s="104" customFormat="1" ht="14.25">
      <c r="A23" s="105" t="s">
        <v>320</v>
      </c>
      <c r="B23" s="163"/>
      <c r="C23" s="163"/>
      <c r="D23" s="163">
        <f>SUM(D21:D22)</f>
        <v>5591</v>
      </c>
      <c r="E23" s="163"/>
      <c r="F23" s="163"/>
      <c r="G23" s="163"/>
      <c r="H23" s="163"/>
      <c r="I23" s="163"/>
      <c r="J23" s="163">
        <f>SUM(J21:J22)</f>
        <v>329</v>
      </c>
      <c r="K23" s="163"/>
      <c r="L23" s="163"/>
      <c r="M23" s="163"/>
      <c r="N23" s="163"/>
      <c r="O23" s="163"/>
      <c r="P23" s="163"/>
      <c r="Q23" s="163"/>
      <c r="R23" s="164">
        <f t="shared" si="2"/>
        <v>5920</v>
      </c>
      <c r="S23" s="107"/>
      <c r="T23" s="106"/>
    </row>
    <row r="24" spans="1:20" s="104" customFormat="1" ht="14.25">
      <c r="A24" s="253" t="s">
        <v>313</v>
      </c>
      <c r="B24" s="163"/>
      <c r="C24" s="163"/>
      <c r="D24" s="163">
        <v>1600</v>
      </c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4">
        <f t="shared" si="2"/>
        <v>1600</v>
      </c>
      <c r="S24" s="107"/>
      <c r="T24" s="106"/>
    </row>
    <row r="25" spans="1:20" s="104" customFormat="1" ht="14.25">
      <c r="A25" s="105" t="s">
        <v>273</v>
      </c>
      <c r="B25" s="163">
        <v>60836</v>
      </c>
      <c r="C25" s="163">
        <v>20850</v>
      </c>
      <c r="D25" s="163">
        <v>135936</v>
      </c>
      <c r="E25" s="163"/>
      <c r="F25" s="163">
        <v>88890</v>
      </c>
      <c r="G25" s="163"/>
      <c r="H25" s="163">
        <v>5080</v>
      </c>
      <c r="I25" s="163"/>
      <c r="J25" s="163">
        <v>16859</v>
      </c>
      <c r="K25" s="163">
        <v>6754</v>
      </c>
      <c r="L25" s="163">
        <v>16026</v>
      </c>
      <c r="M25" s="163"/>
      <c r="N25" s="163">
        <v>16522</v>
      </c>
      <c r="O25" s="163"/>
      <c r="P25" s="163"/>
      <c r="Q25" s="163"/>
      <c r="R25" s="164">
        <f t="shared" si="2"/>
        <v>367753</v>
      </c>
      <c r="S25" s="107"/>
      <c r="T25" s="106"/>
    </row>
    <row r="26" spans="1:20" s="104" customFormat="1" ht="14.25">
      <c r="A26" s="105" t="s">
        <v>319</v>
      </c>
      <c r="B26" s="163">
        <v>-654</v>
      </c>
      <c r="C26" s="163"/>
      <c r="D26" s="163">
        <v>1828</v>
      </c>
      <c r="E26" s="163"/>
      <c r="F26" s="163">
        <v>-2077</v>
      </c>
      <c r="G26" s="163"/>
      <c r="H26" s="163">
        <v>15000</v>
      </c>
      <c r="I26" s="163"/>
      <c r="J26" s="163"/>
      <c r="K26" s="163"/>
      <c r="L26" s="163"/>
      <c r="M26" s="163"/>
      <c r="N26" s="163"/>
      <c r="O26" s="163"/>
      <c r="P26" s="163"/>
      <c r="Q26" s="163"/>
      <c r="R26" s="164">
        <f t="shared" si="2"/>
        <v>14097</v>
      </c>
      <c r="S26" s="107"/>
      <c r="T26" s="106"/>
    </row>
    <row r="27" spans="1:20" s="104" customFormat="1" ht="14.25">
      <c r="A27" s="105" t="s">
        <v>320</v>
      </c>
      <c r="B27" s="163">
        <f>B25+B26</f>
        <v>60182</v>
      </c>
      <c r="C27" s="163">
        <f aca="true" t="shared" si="3" ref="C27:R27">C25+C26</f>
        <v>20850</v>
      </c>
      <c r="D27" s="163">
        <f t="shared" si="3"/>
        <v>137764</v>
      </c>
      <c r="E27" s="163"/>
      <c r="F27" s="163">
        <f t="shared" si="3"/>
        <v>86813</v>
      </c>
      <c r="G27" s="163"/>
      <c r="H27" s="163">
        <f t="shared" si="3"/>
        <v>20080</v>
      </c>
      <c r="I27" s="163"/>
      <c r="J27" s="163">
        <f t="shared" si="3"/>
        <v>16859</v>
      </c>
      <c r="K27" s="163">
        <f t="shared" si="3"/>
        <v>6754</v>
      </c>
      <c r="L27" s="163">
        <f t="shared" si="3"/>
        <v>16026</v>
      </c>
      <c r="M27" s="163"/>
      <c r="N27" s="163">
        <f t="shared" si="3"/>
        <v>16522</v>
      </c>
      <c r="O27" s="163"/>
      <c r="P27" s="163"/>
      <c r="Q27" s="163"/>
      <c r="R27" s="164">
        <f t="shared" si="3"/>
        <v>381850</v>
      </c>
      <c r="S27" s="107"/>
      <c r="T27" s="106"/>
    </row>
    <row r="28" spans="1:20" s="104" customFormat="1" ht="15" thickBot="1">
      <c r="A28" s="267" t="s">
        <v>313</v>
      </c>
      <c r="B28" s="221">
        <v>17394</v>
      </c>
      <c r="C28" s="221">
        <v>4696</v>
      </c>
      <c r="D28" s="221"/>
      <c r="E28" s="221"/>
      <c r="F28" s="221">
        <v>86433</v>
      </c>
      <c r="G28" s="221"/>
      <c r="H28" s="221"/>
      <c r="I28" s="221"/>
      <c r="J28" s="221"/>
      <c r="K28" s="221"/>
      <c r="L28" s="221">
        <v>26</v>
      </c>
      <c r="M28" s="221"/>
      <c r="N28" s="221"/>
      <c r="O28" s="221"/>
      <c r="P28" s="221"/>
      <c r="Q28" s="221"/>
      <c r="R28" s="222">
        <f aca="true" t="shared" si="4" ref="R28:R40">SUM(B28:Q28)</f>
        <v>108549</v>
      </c>
      <c r="S28" s="107"/>
      <c r="T28" s="106"/>
    </row>
    <row r="29" spans="1:19" s="104" customFormat="1" ht="14.25">
      <c r="A29" s="103" t="s">
        <v>275</v>
      </c>
      <c r="B29" s="162"/>
      <c r="C29" s="162"/>
      <c r="D29" s="162">
        <v>69320</v>
      </c>
      <c r="E29" s="162"/>
      <c r="F29" s="162"/>
      <c r="G29" s="162"/>
      <c r="H29" s="162"/>
      <c r="I29" s="162"/>
      <c r="J29" s="162">
        <v>429704</v>
      </c>
      <c r="K29" s="162"/>
      <c r="L29" s="162"/>
      <c r="M29" s="162"/>
      <c r="N29" s="162"/>
      <c r="O29" s="162"/>
      <c r="P29" s="162"/>
      <c r="Q29" s="162"/>
      <c r="R29" s="550">
        <f t="shared" si="4"/>
        <v>499024</v>
      </c>
      <c r="S29" s="107"/>
    </row>
    <row r="30" spans="1:19" s="104" customFormat="1" ht="14.25">
      <c r="A30" s="105" t="s">
        <v>319</v>
      </c>
      <c r="B30" s="163"/>
      <c r="C30" s="163"/>
      <c r="D30" s="163">
        <v>50</v>
      </c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4">
        <f t="shared" si="4"/>
        <v>50</v>
      </c>
      <c r="S30" s="107"/>
    </row>
    <row r="31" spans="1:19" s="104" customFormat="1" ht="14.25">
      <c r="A31" s="105" t="s">
        <v>320</v>
      </c>
      <c r="B31" s="163"/>
      <c r="C31" s="163"/>
      <c r="D31" s="163">
        <f>SUM(D29:D30)</f>
        <v>69370</v>
      </c>
      <c r="E31" s="163"/>
      <c r="F31" s="163"/>
      <c r="G31" s="163"/>
      <c r="H31" s="163"/>
      <c r="I31" s="163"/>
      <c r="J31" s="163">
        <f>SUM(J29:J30)</f>
        <v>429704</v>
      </c>
      <c r="K31" s="163"/>
      <c r="L31" s="163"/>
      <c r="M31" s="163"/>
      <c r="N31" s="163"/>
      <c r="O31" s="163"/>
      <c r="P31" s="163"/>
      <c r="Q31" s="163"/>
      <c r="R31" s="164">
        <f t="shared" si="4"/>
        <v>499074</v>
      </c>
      <c r="S31" s="107"/>
    </row>
    <row r="32" spans="1:19" s="104" customFormat="1" ht="14.25">
      <c r="A32" s="253" t="s">
        <v>313</v>
      </c>
      <c r="B32" s="163"/>
      <c r="C32" s="163"/>
      <c r="D32" s="163">
        <v>58000</v>
      </c>
      <c r="E32" s="163"/>
      <c r="F32" s="163"/>
      <c r="G32" s="163"/>
      <c r="H32" s="163"/>
      <c r="I32" s="163"/>
      <c r="J32" s="163">
        <v>1704</v>
      </c>
      <c r="K32" s="163"/>
      <c r="L32" s="163"/>
      <c r="M32" s="163"/>
      <c r="N32" s="163"/>
      <c r="O32" s="163"/>
      <c r="P32" s="163"/>
      <c r="Q32" s="163"/>
      <c r="R32" s="164">
        <f t="shared" si="4"/>
        <v>59704</v>
      </c>
      <c r="S32" s="107"/>
    </row>
    <row r="33" spans="1:20" s="104" customFormat="1" ht="26.25">
      <c r="A33" s="105" t="s">
        <v>276</v>
      </c>
      <c r="B33" s="163"/>
      <c r="C33" s="163"/>
      <c r="D33" s="163">
        <v>31175</v>
      </c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4">
        <f t="shared" si="4"/>
        <v>31175</v>
      </c>
      <c r="S33" s="107"/>
      <c r="T33" s="106"/>
    </row>
    <row r="34" spans="1:20" s="104" customFormat="1" ht="14.25">
      <c r="A34" s="253" t="s">
        <v>313</v>
      </c>
      <c r="B34" s="163"/>
      <c r="C34" s="163"/>
      <c r="D34" s="163">
        <v>25000</v>
      </c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4">
        <f t="shared" si="4"/>
        <v>25000</v>
      </c>
      <c r="S34" s="107"/>
      <c r="T34" s="106"/>
    </row>
    <row r="35" spans="1:20" s="104" customFormat="1" ht="14.25">
      <c r="A35" s="105" t="s">
        <v>465</v>
      </c>
      <c r="B35" s="163"/>
      <c r="C35" s="163"/>
      <c r="D35" s="163"/>
      <c r="E35" s="163"/>
      <c r="F35" s="163">
        <v>1127</v>
      </c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4">
        <f t="shared" si="4"/>
        <v>1127</v>
      </c>
      <c r="S35" s="107"/>
      <c r="T35" s="106"/>
    </row>
    <row r="36" spans="1:20" s="104" customFormat="1" ht="14.25">
      <c r="A36" s="105" t="s">
        <v>319</v>
      </c>
      <c r="B36" s="163"/>
      <c r="C36" s="163"/>
      <c r="D36" s="163"/>
      <c r="E36" s="163"/>
      <c r="F36" s="163">
        <v>32688</v>
      </c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4">
        <f t="shared" si="4"/>
        <v>32688</v>
      </c>
      <c r="S36" s="107"/>
      <c r="T36" s="106"/>
    </row>
    <row r="37" spans="1:20" s="104" customFormat="1" ht="14.25">
      <c r="A37" s="105" t="s">
        <v>320</v>
      </c>
      <c r="B37" s="163"/>
      <c r="C37" s="163"/>
      <c r="D37" s="163"/>
      <c r="E37" s="163"/>
      <c r="F37" s="163">
        <f>SUM(F35:F36)</f>
        <v>33815</v>
      </c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4">
        <f t="shared" si="4"/>
        <v>33815</v>
      </c>
      <c r="S37" s="107"/>
      <c r="T37" s="106"/>
    </row>
    <row r="38" spans="1:20" s="104" customFormat="1" ht="14.25">
      <c r="A38" s="253" t="s">
        <v>500</v>
      </c>
      <c r="B38" s="163"/>
      <c r="C38" s="163"/>
      <c r="D38" s="163"/>
      <c r="E38" s="163"/>
      <c r="F38" s="163">
        <v>33815</v>
      </c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4">
        <f t="shared" si="4"/>
        <v>33815</v>
      </c>
      <c r="S38" s="107"/>
      <c r="T38" s="106"/>
    </row>
    <row r="39" spans="1:20" s="104" customFormat="1" ht="14.25">
      <c r="A39" s="105" t="s">
        <v>287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>
        <v>1907774</v>
      </c>
      <c r="P39" s="163"/>
      <c r="Q39" s="163"/>
      <c r="R39" s="164">
        <f t="shared" si="4"/>
        <v>1907774</v>
      </c>
      <c r="S39" s="107"/>
      <c r="T39" s="106"/>
    </row>
    <row r="40" spans="1:20" s="104" customFormat="1" ht="14.25">
      <c r="A40" s="105" t="s">
        <v>319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>
        <v>-894</v>
      </c>
      <c r="P40" s="163"/>
      <c r="Q40" s="163"/>
      <c r="R40" s="164">
        <f t="shared" si="4"/>
        <v>-894</v>
      </c>
      <c r="S40" s="107"/>
      <c r="T40" s="106"/>
    </row>
    <row r="41" spans="1:20" s="104" customFormat="1" ht="14.25">
      <c r="A41" s="105" t="s">
        <v>320</v>
      </c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>
        <f>O39+O40</f>
        <v>1906880</v>
      </c>
      <c r="P41" s="163"/>
      <c r="Q41" s="163"/>
      <c r="R41" s="164">
        <f>R39+R40</f>
        <v>1906880</v>
      </c>
      <c r="S41" s="107"/>
      <c r="T41" s="106"/>
    </row>
    <row r="42" spans="1:20" s="104" customFormat="1" ht="14.25">
      <c r="A42" s="105" t="s">
        <v>374</v>
      </c>
      <c r="B42" s="163">
        <v>801</v>
      </c>
      <c r="C42" s="163">
        <v>279</v>
      </c>
      <c r="D42" s="163">
        <v>1441</v>
      </c>
      <c r="E42" s="163"/>
      <c r="F42" s="163"/>
      <c r="G42" s="163"/>
      <c r="H42" s="163"/>
      <c r="I42" s="163"/>
      <c r="J42" s="163">
        <v>340</v>
      </c>
      <c r="K42" s="163"/>
      <c r="L42" s="163"/>
      <c r="M42" s="163"/>
      <c r="N42" s="163"/>
      <c r="O42" s="163"/>
      <c r="P42" s="163"/>
      <c r="Q42" s="163"/>
      <c r="R42" s="164">
        <f>SUM(B42:Q42)</f>
        <v>2861</v>
      </c>
      <c r="S42" s="107"/>
      <c r="T42" s="106"/>
    </row>
    <row r="43" spans="1:20" s="104" customFormat="1" ht="14.25">
      <c r="A43" s="105" t="s">
        <v>372</v>
      </c>
      <c r="B43" s="163"/>
      <c r="C43" s="163">
        <v>-263</v>
      </c>
      <c r="D43" s="163">
        <v>654</v>
      </c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4">
        <f>SUM(B43:Q43)</f>
        <v>391</v>
      </c>
      <c r="S43" s="107"/>
      <c r="T43" s="106"/>
    </row>
    <row r="44" spans="1:20" s="104" customFormat="1" ht="14.25">
      <c r="A44" s="105" t="s">
        <v>320</v>
      </c>
      <c r="B44" s="163">
        <f>B42+B43</f>
        <v>801</v>
      </c>
      <c r="C44" s="163">
        <f>C42+C43</f>
        <v>16</v>
      </c>
      <c r="D44" s="163">
        <f>D42+D43</f>
        <v>2095</v>
      </c>
      <c r="E44" s="163"/>
      <c r="F44" s="163"/>
      <c r="G44" s="163"/>
      <c r="H44" s="163"/>
      <c r="I44" s="163"/>
      <c r="J44" s="163">
        <f>J42+J43</f>
        <v>340</v>
      </c>
      <c r="K44" s="163"/>
      <c r="L44" s="163"/>
      <c r="M44" s="163"/>
      <c r="N44" s="163"/>
      <c r="O44" s="163"/>
      <c r="P44" s="163"/>
      <c r="Q44" s="163"/>
      <c r="R44" s="164">
        <f>R42+R43</f>
        <v>3252</v>
      </c>
      <c r="S44" s="107"/>
      <c r="T44" s="106"/>
    </row>
    <row r="45" spans="1:20" s="104" customFormat="1" ht="26.25">
      <c r="A45" s="105" t="s">
        <v>375</v>
      </c>
      <c r="B45" s="163"/>
      <c r="C45" s="163"/>
      <c r="D45" s="163">
        <v>2827</v>
      </c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4">
        <f>SUM(B45:Q45)</f>
        <v>2827</v>
      </c>
      <c r="S45" s="107"/>
      <c r="T45" s="106"/>
    </row>
    <row r="46" spans="1:20" s="104" customFormat="1" ht="14.25">
      <c r="A46" s="105" t="s">
        <v>319</v>
      </c>
      <c r="B46" s="163"/>
      <c r="C46" s="163"/>
      <c r="D46" s="163">
        <v>-1110</v>
      </c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4">
        <f>SUM(B46:Q46)</f>
        <v>-1110</v>
      </c>
      <c r="S46" s="107"/>
      <c r="T46" s="106"/>
    </row>
    <row r="47" spans="1:20" s="104" customFormat="1" ht="12.75" customHeight="1">
      <c r="A47" s="105" t="s">
        <v>320</v>
      </c>
      <c r="B47" s="163"/>
      <c r="C47" s="163"/>
      <c r="D47" s="163">
        <f>D45+D46</f>
        <v>1717</v>
      </c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4">
        <f>R45+R46</f>
        <v>1717</v>
      </c>
      <c r="S47" s="107"/>
      <c r="T47" s="106"/>
    </row>
    <row r="48" spans="1:20" s="104" customFormat="1" ht="26.25">
      <c r="A48" s="105" t="s">
        <v>464</v>
      </c>
      <c r="B48" s="163"/>
      <c r="C48" s="163"/>
      <c r="D48" s="163"/>
      <c r="E48" s="163">
        <v>5475</v>
      </c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4">
        <f>SUM(B48:Q48)</f>
        <v>5475</v>
      </c>
      <c r="S48" s="107"/>
      <c r="T48" s="106"/>
    </row>
    <row r="49" spans="1:20" s="104" customFormat="1" ht="14.25">
      <c r="A49" s="105" t="s">
        <v>320</v>
      </c>
      <c r="B49" s="163"/>
      <c r="C49" s="163"/>
      <c r="D49" s="163"/>
      <c r="E49" s="163">
        <f>SUM(E48)</f>
        <v>5475</v>
      </c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4">
        <f>SUM(B49:Q49)</f>
        <v>5475</v>
      </c>
      <c r="S49" s="107"/>
      <c r="T49" s="106"/>
    </row>
    <row r="50" spans="1:20" s="104" customFormat="1" ht="15" thickBot="1">
      <c r="A50" s="544" t="s">
        <v>286</v>
      </c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>
        <v>74216</v>
      </c>
      <c r="Q50" s="221">
        <v>124429</v>
      </c>
      <c r="R50" s="222">
        <f>SUM(B50:Q50)</f>
        <v>198645</v>
      </c>
      <c r="S50" s="107"/>
      <c r="T50" s="106"/>
    </row>
    <row r="51" spans="1:20" s="104" customFormat="1" ht="14.25">
      <c r="A51" s="551" t="s">
        <v>285</v>
      </c>
      <c r="B51" s="552"/>
      <c r="C51" s="552"/>
      <c r="D51" s="552"/>
      <c r="E51" s="552"/>
      <c r="F51" s="552"/>
      <c r="G51" s="552"/>
      <c r="H51" s="552"/>
      <c r="I51" s="552">
        <v>112236</v>
      </c>
      <c r="J51" s="552"/>
      <c r="K51" s="552"/>
      <c r="L51" s="552"/>
      <c r="M51" s="552">
        <v>99914</v>
      </c>
      <c r="N51" s="552"/>
      <c r="O51" s="552"/>
      <c r="P51" s="552"/>
      <c r="Q51" s="552"/>
      <c r="R51" s="259">
        <f>SUM(B51:Q51)</f>
        <v>212150</v>
      </c>
      <c r="S51" s="107"/>
      <c r="T51" s="106"/>
    </row>
    <row r="52" spans="1:20" s="104" customFormat="1" ht="14.25">
      <c r="A52" s="105" t="s">
        <v>319</v>
      </c>
      <c r="B52" s="192"/>
      <c r="C52" s="192"/>
      <c r="D52" s="192"/>
      <c r="E52" s="192"/>
      <c r="F52" s="192"/>
      <c r="G52" s="192"/>
      <c r="H52" s="192"/>
      <c r="I52" s="192">
        <v>-41512</v>
      </c>
      <c r="J52" s="192"/>
      <c r="K52" s="192"/>
      <c r="L52" s="192"/>
      <c r="M52" s="192"/>
      <c r="N52" s="192"/>
      <c r="O52" s="192"/>
      <c r="P52" s="192"/>
      <c r="Q52" s="192"/>
      <c r="R52" s="218">
        <f>SUM(B52:Q52)</f>
        <v>-41512</v>
      </c>
      <c r="S52" s="107"/>
      <c r="T52" s="106"/>
    </row>
    <row r="53" spans="1:20" s="104" customFormat="1" ht="14.25">
      <c r="A53" s="105" t="s">
        <v>320</v>
      </c>
      <c r="B53" s="192"/>
      <c r="C53" s="192"/>
      <c r="D53" s="192"/>
      <c r="E53" s="192"/>
      <c r="F53" s="192"/>
      <c r="G53" s="192"/>
      <c r="H53" s="192"/>
      <c r="I53" s="192">
        <f>I51+I52</f>
        <v>70724</v>
      </c>
      <c r="J53" s="192"/>
      <c r="K53" s="192"/>
      <c r="L53" s="192"/>
      <c r="M53" s="192">
        <f>M51+M52</f>
        <v>99914</v>
      </c>
      <c r="N53" s="192"/>
      <c r="O53" s="192"/>
      <c r="P53" s="192"/>
      <c r="Q53" s="192"/>
      <c r="R53" s="218">
        <f>R51+R52</f>
        <v>170638</v>
      </c>
      <c r="S53" s="107"/>
      <c r="T53" s="106"/>
    </row>
    <row r="54" spans="1:20" s="104" customFormat="1" ht="14.25">
      <c r="A54" s="253" t="s">
        <v>313</v>
      </c>
      <c r="B54" s="163"/>
      <c r="C54" s="163"/>
      <c r="D54" s="163"/>
      <c r="E54" s="163"/>
      <c r="F54" s="163"/>
      <c r="G54" s="163"/>
      <c r="H54" s="163"/>
      <c r="I54" s="163">
        <v>0</v>
      </c>
      <c r="J54" s="163"/>
      <c r="K54" s="163"/>
      <c r="L54" s="163"/>
      <c r="M54" s="163"/>
      <c r="N54" s="163"/>
      <c r="O54" s="163"/>
      <c r="P54" s="163"/>
      <c r="Q54" s="163"/>
      <c r="R54" s="164">
        <f>SUM(B54:Q54)</f>
        <v>0</v>
      </c>
      <c r="S54" s="107"/>
      <c r="T54" s="106"/>
    </row>
    <row r="55" spans="1:20" s="104" customFormat="1" ht="14.25">
      <c r="A55" s="257" t="s">
        <v>288</v>
      </c>
      <c r="B55" s="258"/>
      <c r="C55" s="258"/>
      <c r="D55" s="258">
        <v>400</v>
      </c>
      <c r="E55" s="258"/>
      <c r="F55" s="258">
        <v>2600</v>
      </c>
      <c r="G55" s="258"/>
      <c r="H55" s="258"/>
      <c r="I55" s="258"/>
      <c r="J55" s="258"/>
      <c r="K55" s="258"/>
      <c r="L55" s="258"/>
      <c r="M55" s="258"/>
      <c r="N55" s="258"/>
      <c r="O55" s="258"/>
      <c r="P55" s="258"/>
      <c r="Q55" s="258"/>
      <c r="R55" s="549">
        <f>SUM(B55:Q55)</f>
        <v>3000</v>
      </c>
      <c r="S55" s="107"/>
      <c r="T55" s="106"/>
    </row>
    <row r="56" spans="1:20" s="104" customFormat="1" ht="26.25">
      <c r="A56" s="191" t="s">
        <v>289</v>
      </c>
      <c r="B56" s="192"/>
      <c r="C56" s="192"/>
      <c r="D56" s="192">
        <v>12300</v>
      </c>
      <c r="E56" s="192"/>
      <c r="F56" s="192"/>
      <c r="G56" s="192">
        <v>211655</v>
      </c>
      <c r="H56" s="192"/>
      <c r="I56" s="192"/>
      <c r="J56" s="192">
        <v>6860</v>
      </c>
      <c r="K56" s="192"/>
      <c r="L56" s="192"/>
      <c r="M56" s="192"/>
      <c r="N56" s="192"/>
      <c r="O56" s="192"/>
      <c r="P56" s="192"/>
      <c r="Q56" s="192"/>
      <c r="R56" s="164">
        <f>SUM(B56:Q56)</f>
        <v>230815</v>
      </c>
      <c r="S56" s="107"/>
      <c r="T56" s="106"/>
    </row>
    <row r="57" spans="1:20" s="104" customFormat="1" ht="14.25">
      <c r="A57" s="105" t="s">
        <v>319</v>
      </c>
      <c r="B57" s="192"/>
      <c r="C57" s="192"/>
      <c r="D57" s="192">
        <v>393</v>
      </c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64">
        <f>SUM(B57:Q57)</f>
        <v>393</v>
      </c>
      <c r="S57" s="107"/>
      <c r="T57" s="106"/>
    </row>
    <row r="58" spans="1:20" s="104" customFormat="1" ht="14.25">
      <c r="A58" s="105" t="s">
        <v>320</v>
      </c>
      <c r="B58" s="192"/>
      <c r="C58" s="192"/>
      <c r="D58" s="192">
        <f>D56+D57</f>
        <v>12693</v>
      </c>
      <c r="E58" s="192"/>
      <c r="F58" s="192"/>
      <c r="G58" s="192">
        <f>G56+G57</f>
        <v>211655</v>
      </c>
      <c r="H58" s="192"/>
      <c r="I58" s="192"/>
      <c r="J58" s="192">
        <f>J56+J57</f>
        <v>6860</v>
      </c>
      <c r="K58" s="192"/>
      <c r="L58" s="192"/>
      <c r="M58" s="192"/>
      <c r="P58" s="192"/>
      <c r="Q58" s="192"/>
      <c r="R58" s="218">
        <f>R56+R57</f>
        <v>231208</v>
      </c>
      <c r="S58" s="107"/>
      <c r="T58" s="106"/>
    </row>
    <row r="59" spans="1:20" s="104" customFormat="1" ht="14.25">
      <c r="A59" s="253" t="s">
        <v>313</v>
      </c>
      <c r="B59" s="192"/>
      <c r="C59" s="192"/>
      <c r="D59" s="192">
        <v>10700</v>
      </c>
      <c r="E59" s="192"/>
      <c r="F59" s="192"/>
      <c r="G59" s="192">
        <v>211655</v>
      </c>
      <c r="H59" s="192"/>
      <c r="I59" s="192"/>
      <c r="J59" s="192">
        <v>6814</v>
      </c>
      <c r="K59" s="192"/>
      <c r="L59" s="192"/>
      <c r="M59" s="192"/>
      <c r="N59" s="192"/>
      <c r="O59" s="192"/>
      <c r="P59" s="192"/>
      <c r="Q59" s="192"/>
      <c r="R59" s="164">
        <f aca="true" t="shared" si="5" ref="R59:R64">SUM(B59:Q59)</f>
        <v>229169</v>
      </c>
      <c r="S59" s="107"/>
      <c r="T59" s="106"/>
    </row>
    <row r="60" spans="1:20" s="104" customFormat="1" ht="26.25">
      <c r="A60" s="105" t="s">
        <v>290</v>
      </c>
      <c r="B60" s="163"/>
      <c r="C60" s="163"/>
      <c r="D60" s="163">
        <v>1500</v>
      </c>
      <c r="E60" s="163"/>
      <c r="F60" s="163"/>
      <c r="G60" s="163">
        <v>30000</v>
      </c>
      <c r="H60" s="163"/>
      <c r="I60" s="163"/>
      <c r="J60" s="163"/>
      <c r="K60" s="163">
        <v>30000</v>
      </c>
      <c r="L60" s="163"/>
      <c r="M60" s="163"/>
      <c r="N60" s="163"/>
      <c r="O60" s="163"/>
      <c r="P60" s="163"/>
      <c r="Q60" s="163"/>
      <c r="R60" s="164">
        <f t="shared" si="5"/>
        <v>61500</v>
      </c>
      <c r="S60" s="107"/>
      <c r="T60" s="106"/>
    </row>
    <row r="61" spans="1:20" s="104" customFormat="1" ht="26.25">
      <c r="A61" s="105" t="s">
        <v>291</v>
      </c>
      <c r="B61" s="163"/>
      <c r="C61" s="163"/>
      <c r="D61" s="163"/>
      <c r="E61" s="163"/>
      <c r="F61" s="163"/>
      <c r="G61" s="163">
        <v>300</v>
      </c>
      <c r="H61" s="163"/>
      <c r="I61" s="163"/>
      <c r="J61" s="163">
        <v>5000</v>
      </c>
      <c r="K61" s="163"/>
      <c r="L61" s="163"/>
      <c r="M61" s="163"/>
      <c r="N61" s="163"/>
      <c r="O61" s="163"/>
      <c r="P61" s="163"/>
      <c r="Q61" s="163"/>
      <c r="R61" s="164">
        <f t="shared" si="5"/>
        <v>5300</v>
      </c>
      <c r="S61" s="107"/>
      <c r="T61" s="106"/>
    </row>
    <row r="62" spans="1:20" s="104" customFormat="1" ht="14.25">
      <c r="A62" s="105" t="s">
        <v>292</v>
      </c>
      <c r="B62" s="163"/>
      <c r="C62" s="163"/>
      <c r="D62" s="163"/>
      <c r="E62" s="163"/>
      <c r="F62" s="163">
        <v>3020</v>
      </c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4">
        <f t="shared" si="5"/>
        <v>3020</v>
      </c>
      <c r="S62" s="107"/>
      <c r="T62" s="106"/>
    </row>
    <row r="63" spans="1:20" s="104" customFormat="1" ht="14.25">
      <c r="A63" s="105" t="s">
        <v>293</v>
      </c>
      <c r="B63" s="163"/>
      <c r="C63" s="163"/>
      <c r="D63" s="163">
        <v>3594</v>
      </c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4">
        <f t="shared" si="5"/>
        <v>3594</v>
      </c>
      <c r="S63" s="107"/>
      <c r="T63" s="106"/>
    </row>
    <row r="64" spans="1:20" s="104" customFormat="1" ht="14.25">
      <c r="A64" s="105" t="s">
        <v>319</v>
      </c>
      <c r="B64" s="258"/>
      <c r="C64" s="258"/>
      <c r="D64" s="258">
        <v>816</v>
      </c>
      <c r="E64" s="258"/>
      <c r="F64" s="258"/>
      <c r="G64" s="258"/>
      <c r="H64" s="258"/>
      <c r="I64" s="258"/>
      <c r="J64" s="258"/>
      <c r="K64" s="258"/>
      <c r="L64" s="258"/>
      <c r="M64" s="258"/>
      <c r="N64" s="258"/>
      <c r="O64" s="258"/>
      <c r="P64" s="258"/>
      <c r="Q64" s="258"/>
      <c r="R64" s="164">
        <f t="shared" si="5"/>
        <v>816</v>
      </c>
      <c r="S64" s="107"/>
      <c r="T64" s="106"/>
    </row>
    <row r="65" spans="1:20" s="104" customFormat="1" ht="14.25">
      <c r="A65" s="105" t="s">
        <v>320</v>
      </c>
      <c r="B65" s="258"/>
      <c r="C65" s="258"/>
      <c r="D65" s="258">
        <f>D63+D64</f>
        <v>4410</v>
      </c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499">
        <f>R63+R64</f>
        <v>4410</v>
      </c>
      <c r="S65" s="107"/>
      <c r="T65" s="106"/>
    </row>
    <row r="66" spans="1:20" s="104" customFormat="1" ht="14.25">
      <c r="A66" s="257" t="s">
        <v>294</v>
      </c>
      <c r="B66" s="258"/>
      <c r="C66" s="258"/>
      <c r="D66" s="258">
        <v>235</v>
      </c>
      <c r="E66" s="258">
        <v>364</v>
      </c>
      <c r="F66" s="258"/>
      <c r="G66" s="258"/>
      <c r="H66" s="258"/>
      <c r="I66" s="258"/>
      <c r="J66" s="258"/>
      <c r="K66" s="258"/>
      <c r="L66" s="258"/>
      <c r="M66" s="258"/>
      <c r="N66" s="258"/>
      <c r="O66" s="258"/>
      <c r="P66" s="258"/>
      <c r="Q66" s="258"/>
      <c r="R66" s="164">
        <f>SUM(B66:Q66)</f>
        <v>599</v>
      </c>
      <c r="S66" s="107"/>
      <c r="T66" s="106"/>
    </row>
    <row r="67" spans="1:20" s="104" customFormat="1" ht="14.25">
      <c r="A67" s="105" t="s">
        <v>295</v>
      </c>
      <c r="B67" s="163"/>
      <c r="C67" s="163"/>
      <c r="D67" s="163"/>
      <c r="E67" s="163">
        <v>1100</v>
      </c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4">
        <f>SUM(B67:Q67)</f>
        <v>1100</v>
      </c>
      <c r="S67" s="107"/>
      <c r="T67" s="106"/>
    </row>
    <row r="68" spans="1:20" s="104" customFormat="1" ht="26.25">
      <c r="A68" s="105" t="s">
        <v>296</v>
      </c>
      <c r="B68" s="163"/>
      <c r="C68" s="163"/>
      <c r="D68" s="163"/>
      <c r="E68" s="163"/>
      <c r="F68" s="163"/>
      <c r="G68" s="163">
        <v>26050</v>
      </c>
      <c r="H68" s="163"/>
      <c r="I68" s="163"/>
      <c r="J68" s="163"/>
      <c r="K68" s="163"/>
      <c r="L68" s="163">
        <v>1200</v>
      </c>
      <c r="M68" s="163"/>
      <c r="N68" s="163"/>
      <c r="O68" s="163"/>
      <c r="P68" s="163"/>
      <c r="Q68" s="163"/>
      <c r="R68" s="164">
        <f>SUM(B68:Q68)</f>
        <v>27250</v>
      </c>
      <c r="S68" s="107"/>
      <c r="T68" s="106"/>
    </row>
    <row r="69" spans="1:20" s="104" customFormat="1" ht="14.25">
      <c r="A69" s="105" t="s">
        <v>319</v>
      </c>
      <c r="B69" s="163"/>
      <c r="C69" s="163"/>
      <c r="D69" s="163"/>
      <c r="E69" s="163"/>
      <c r="F69" s="163"/>
      <c r="G69" s="163">
        <v>1590</v>
      </c>
      <c r="H69" s="163"/>
      <c r="I69" s="163"/>
      <c r="J69" s="163"/>
      <c r="K69" s="163"/>
      <c r="L69" s="163">
        <v>-1100</v>
      </c>
      <c r="M69" s="163"/>
      <c r="N69" s="163"/>
      <c r="O69" s="163"/>
      <c r="P69" s="163"/>
      <c r="Q69" s="163"/>
      <c r="R69" s="164">
        <f>SUM(B69:Q69)</f>
        <v>490</v>
      </c>
      <c r="S69" s="107"/>
      <c r="T69" s="106"/>
    </row>
    <row r="70" spans="1:20" s="104" customFormat="1" ht="15" thickBot="1">
      <c r="A70" s="544" t="s">
        <v>320</v>
      </c>
      <c r="B70" s="221"/>
      <c r="C70" s="221"/>
      <c r="D70" s="221"/>
      <c r="E70" s="221"/>
      <c r="F70" s="221"/>
      <c r="G70" s="221">
        <f>G68+G69</f>
        <v>27640</v>
      </c>
      <c r="H70" s="221"/>
      <c r="I70" s="221"/>
      <c r="J70" s="221"/>
      <c r="K70" s="221"/>
      <c r="L70" s="221">
        <f>L68+L69</f>
        <v>100</v>
      </c>
      <c r="M70" s="221"/>
      <c r="N70" s="221"/>
      <c r="O70" s="221"/>
      <c r="P70" s="221"/>
      <c r="Q70" s="221"/>
      <c r="R70" s="222">
        <f>R68+R69</f>
        <v>27740</v>
      </c>
      <c r="S70" s="107"/>
      <c r="T70" s="106"/>
    </row>
    <row r="71" spans="1:20" s="104" customFormat="1" ht="14.25">
      <c r="A71" s="103" t="s">
        <v>279</v>
      </c>
      <c r="B71" s="162">
        <v>12022</v>
      </c>
      <c r="C71" s="162">
        <v>1606</v>
      </c>
      <c r="D71" s="162">
        <v>718</v>
      </c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550">
        <f aca="true" t="shared" si="6" ref="R71:R78">SUM(B71:Q71)</f>
        <v>14346</v>
      </c>
      <c r="S71" s="107"/>
      <c r="T71" s="106"/>
    </row>
    <row r="72" spans="1:20" s="104" customFormat="1" ht="26.25">
      <c r="A72" s="105" t="s">
        <v>297</v>
      </c>
      <c r="B72" s="163"/>
      <c r="C72" s="163"/>
      <c r="D72" s="163"/>
      <c r="E72" s="163"/>
      <c r="F72" s="163"/>
      <c r="G72" s="163"/>
      <c r="H72" s="163"/>
      <c r="I72" s="163"/>
      <c r="J72" s="163"/>
      <c r="K72" s="163"/>
      <c r="L72" s="163">
        <v>19600</v>
      </c>
      <c r="M72" s="163"/>
      <c r="N72" s="163"/>
      <c r="O72" s="163"/>
      <c r="P72" s="163"/>
      <c r="Q72" s="163"/>
      <c r="R72" s="164">
        <f t="shared" si="6"/>
        <v>19600</v>
      </c>
      <c r="S72" s="107"/>
      <c r="T72" s="106"/>
    </row>
    <row r="73" spans="1:20" s="104" customFormat="1" ht="26.25">
      <c r="A73" s="105" t="s">
        <v>298</v>
      </c>
      <c r="B73" s="163"/>
      <c r="C73" s="163"/>
      <c r="D73" s="163"/>
      <c r="E73" s="163"/>
      <c r="F73" s="163"/>
      <c r="G73" s="163">
        <v>12340</v>
      </c>
      <c r="H73" s="163"/>
      <c r="I73" s="163"/>
      <c r="J73" s="163"/>
      <c r="K73" s="163"/>
      <c r="L73" s="163">
        <v>660</v>
      </c>
      <c r="M73" s="163"/>
      <c r="N73" s="163"/>
      <c r="O73" s="163"/>
      <c r="P73" s="163"/>
      <c r="Q73" s="163"/>
      <c r="R73" s="164">
        <f t="shared" si="6"/>
        <v>13000</v>
      </c>
      <c r="S73" s="107"/>
      <c r="T73" s="106"/>
    </row>
    <row r="74" spans="1:20" s="104" customFormat="1" ht="14.25">
      <c r="A74" s="105" t="s">
        <v>319</v>
      </c>
      <c r="B74" s="163"/>
      <c r="C74" s="163"/>
      <c r="D74" s="163"/>
      <c r="E74" s="163"/>
      <c r="F74" s="163"/>
      <c r="G74" s="163">
        <v>250</v>
      </c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4">
        <f t="shared" si="6"/>
        <v>250</v>
      </c>
      <c r="S74" s="107"/>
      <c r="T74" s="106"/>
    </row>
    <row r="75" spans="1:20" s="104" customFormat="1" ht="14.25">
      <c r="A75" s="105" t="s">
        <v>320</v>
      </c>
      <c r="B75" s="163"/>
      <c r="C75" s="163"/>
      <c r="D75" s="163"/>
      <c r="E75" s="163"/>
      <c r="F75" s="163"/>
      <c r="G75" s="163">
        <f>SUM(G73:G74)</f>
        <v>12590</v>
      </c>
      <c r="H75" s="163"/>
      <c r="I75" s="163"/>
      <c r="J75" s="163"/>
      <c r="K75" s="163"/>
      <c r="L75" s="163">
        <f>SUM(L73:L74)</f>
        <v>660</v>
      </c>
      <c r="M75" s="163"/>
      <c r="N75" s="163"/>
      <c r="O75" s="163"/>
      <c r="P75" s="163"/>
      <c r="Q75" s="163"/>
      <c r="R75" s="164">
        <f t="shared" si="6"/>
        <v>13250</v>
      </c>
      <c r="S75" s="107"/>
      <c r="T75" s="106"/>
    </row>
    <row r="76" spans="1:20" s="104" customFormat="1" ht="26.25">
      <c r="A76" s="105" t="s">
        <v>424</v>
      </c>
      <c r="B76" s="163">
        <v>300</v>
      </c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4">
        <f t="shared" si="6"/>
        <v>300</v>
      </c>
      <c r="S76" s="107"/>
      <c r="T76" s="106"/>
    </row>
    <row r="77" spans="1:19" s="104" customFormat="1" ht="26.25">
      <c r="A77" s="105" t="s">
        <v>299</v>
      </c>
      <c r="B77" s="163"/>
      <c r="C77" s="163"/>
      <c r="D77" s="163">
        <v>13504</v>
      </c>
      <c r="E77" s="163"/>
      <c r="F77" s="163"/>
      <c r="G77" s="163"/>
      <c r="H77" s="163"/>
      <c r="I77" s="163"/>
      <c r="J77" s="163">
        <v>19000</v>
      </c>
      <c r="K77" s="163">
        <v>1750</v>
      </c>
      <c r="L77" s="163"/>
      <c r="M77" s="163"/>
      <c r="N77" s="163"/>
      <c r="O77" s="163"/>
      <c r="P77" s="163"/>
      <c r="Q77" s="163"/>
      <c r="R77" s="164">
        <f t="shared" si="6"/>
        <v>34254</v>
      </c>
      <c r="S77" s="107"/>
    </row>
    <row r="78" spans="1:19" s="104" customFormat="1" ht="14.25">
      <c r="A78" s="105" t="s">
        <v>319</v>
      </c>
      <c r="B78" s="163"/>
      <c r="C78" s="163"/>
      <c r="D78" s="163"/>
      <c r="E78" s="254"/>
      <c r="F78" s="254"/>
      <c r="G78" s="254"/>
      <c r="H78" s="254"/>
      <c r="I78" s="254"/>
      <c r="J78" s="254"/>
      <c r="K78" s="254">
        <v>300</v>
      </c>
      <c r="L78" s="254"/>
      <c r="M78" s="254"/>
      <c r="N78" s="254"/>
      <c r="O78" s="254"/>
      <c r="P78" s="254"/>
      <c r="Q78" s="254"/>
      <c r="R78" s="164">
        <f t="shared" si="6"/>
        <v>300</v>
      </c>
      <c r="S78" s="107"/>
    </row>
    <row r="79" spans="1:19" s="104" customFormat="1" ht="14.25">
      <c r="A79" s="105" t="s">
        <v>320</v>
      </c>
      <c r="B79" s="163"/>
      <c r="C79" s="163"/>
      <c r="D79" s="163">
        <f>D77+D78</f>
        <v>13504</v>
      </c>
      <c r="E79" s="163"/>
      <c r="F79" s="163"/>
      <c r="G79" s="163"/>
      <c r="H79" s="163"/>
      <c r="I79" s="163"/>
      <c r="J79" s="163">
        <f>J77+J78</f>
        <v>19000</v>
      </c>
      <c r="K79" s="163">
        <f>K77+K78</f>
        <v>2050</v>
      </c>
      <c r="L79" s="163"/>
      <c r="M79" s="163"/>
      <c r="N79" s="163"/>
      <c r="O79" s="163"/>
      <c r="P79" s="163"/>
      <c r="Q79" s="163"/>
      <c r="R79" s="164">
        <f>R77+R78</f>
        <v>34554</v>
      </c>
      <c r="S79" s="107"/>
    </row>
    <row r="80" spans="1:19" s="104" customFormat="1" ht="15" thickBot="1">
      <c r="A80" s="253" t="s">
        <v>313</v>
      </c>
      <c r="B80" s="254"/>
      <c r="C80" s="254"/>
      <c r="D80" s="254">
        <v>13504</v>
      </c>
      <c r="E80" s="254"/>
      <c r="F80" s="254"/>
      <c r="G80" s="254"/>
      <c r="H80" s="254"/>
      <c r="I80" s="254"/>
      <c r="J80" s="254"/>
      <c r="K80" s="254"/>
      <c r="L80" s="254"/>
      <c r="M80" s="254"/>
      <c r="N80" s="254"/>
      <c r="O80" s="254"/>
      <c r="P80" s="254"/>
      <c r="Q80" s="254"/>
      <c r="R80" s="164">
        <f>SUM(B80:Q80)</f>
        <v>13504</v>
      </c>
      <c r="S80" s="107"/>
    </row>
    <row r="81" spans="1:21" s="2" customFormat="1" ht="15">
      <c r="A81" s="193" t="s">
        <v>113</v>
      </c>
      <c r="B81" s="251">
        <f>SUM(B6+B8+B10+B14+B18+B21+B25+B29+B33+B39+B50+B51+B55+B56+B60+B61+B62+B63+B66+B67+B68+B71+B72+B73+B76+B77+B42+B45+B35)</f>
        <v>73959</v>
      </c>
      <c r="C81" s="251">
        <f aca="true" t="shared" si="7" ref="C81:R81">SUM(C6+C8+C10+C14+C18+C21+C25+C29+C33+C39+C50+C51+C55+C56+C60+C61+C62+C63+C66+C67+C68+C71+C72+C73+C76+C77+C42+C45+C35)</f>
        <v>22735</v>
      </c>
      <c r="D81" s="251">
        <f t="shared" si="7"/>
        <v>453646</v>
      </c>
      <c r="E81" s="251">
        <f t="shared" si="7"/>
        <v>1464</v>
      </c>
      <c r="F81" s="251">
        <f t="shared" si="7"/>
        <v>95637</v>
      </c>
      <c r="G81" s="251">
        <f t="shared" si="7"/>
        <v>297998</v>
      </c>
      <c r="H81" s="251">
        <f t="shared" si="7"/>
        <v>5080</v>
      </c>
      <c r="I81" s="251">
        <f t="shared" si="7"/>
        <v>112236</v>
      </c>
      <c r="J81" s="251">
        <f t="shared" si="7"/>
        <v>1008634</v>
      </c>
      <c r="K81" s="251">
        <f t="shared" si="7"/>
        <v>118258</v>
      </c>
      <c r="L81" s="251">
        <f t="shared" si="7"/>
        <v>48086</v>
      </c>
      <c r="M81" s="251">
        <f t="shared" si="7"/>
        <v>99914</v>
      </c>
      <c r="N81" s="251">
        <f t="shared" si="7"/>
        <v>16522</v>
      </c>
      <c r="O81" s="251">
        <f t="shared" si="7"/>
        <v>1907774</v>
      </c>
      <c r="P81" s="251">
        <f t="shared" si="7"/>
        <v>74216</v>
      </c>
      <c r="Q81" s="251">
        <f t="shared" si="7"/>
        <v>124429</v>
      </c>
      <c r="R81" s="553">
        <f t="shared" si="7"/>
        <v>4460588</v>
      </c>
      <c r="S81" s="10"/>
      <c r="T81" s="10"/>
      <c r="U81" s="10"/>
    </row>
    <row r="82" spans="1:21" s="2" customFormat="1" ht="15">
      <c r="A82" s="377" t="s">
        <v>319</v>
      </c>
      <c r="B82" s="378">
        <f>B11+B15+B19+B22+B26+B30+B36+B40+B43+B46+B52+B57+B64+B69+B74+B78+B48</f>
        <v>-654</v>
      </c>
      <c r="C82" s="378">
        <f aca="true" t="shared" si="8" ref="C82:R82">C11+C15+C19+C22+C26+C30+C36+C40+C43+C46+C52+C57+C64+C69+C74+C78+C48</f>
        <v>-263</v>
      </c>
      <c r="D82" s="378">
        <f t="shared" si="8"/>
        <v>6830</v>
      </c>
      <c r="E82" s="378">
        <f t="shared" si="8"/>
        <v>5475</v>
      </c>
      <c r="F82" s="378">
        <f t="shared" si="8"/>
        <v>30611</v>
      </c>
      <c r="G82" s="378">
        <f t="shared" si="8"/>
        <v>1840</v>
      </c>
      <c r="H82" s="378">
        <f t="shared" si="8"/>
        <v>15000</v>
      </c>
      <c r="I82" s="378">
        <f t="shared" si="8"/>
        <v>-41512</v>
      </c>
      <c r="J82" s="378">
        <f t="shared" si="8"/>
        <v>-621</v>
      </c>
      <c r="K82" s="378">
        <f t="shared" si="8"/>
        <v>4475</v>
      </c>
      <c r="L82" s="378">
        <f t="shared" si="8"/>
        <v>-1100</v>
      </c>
      <c r="M82" s="378">
        <f t="shared" si="8"/>
        <v>0</v>
      </c>
      <c r="N82" s="378">
        <f t="shared" si="8"/>
        <v>0</v>
      </c>
      <c r="O82" s="378">
        <f t="shared" si="8"/>
        <v>-894</v>
      </c>
      <c r="P82" s="378">
        <f t="shared" si="8"/>
        <v>0</v>
      </c>
      <c r="Q82" s="378">
        <f t="shared" si="8"/>
        <v>0</v>
      </c>
      <c r="R82" s="295">
        <f t="shared" si="8"/>
        <v>19187</v>
      </c>
      <c r="S82" s="10"/>
      <c r="T82" s="10"/>
      <c r="U82" s="10"/>
    </row>
    <row r="83" spans="1:21" s="2" customFormat="1" ht="15">
      <c r="A83" s="377" t="s">
        <v>320</v>
      </c>
      <c r="B83" s="378">
        <f>B81+B82</f>
        <v>73305</v>
      </c>
      <c r="C83" s="378">
        <f aca="true" t="shared" si="9" ref="C83:R83">C81+C82</f>
        <v>22472</v>
      </c>
      <c r="D83" s="378">
        <f t="shared" si="9"/>
        <v>460476</v>
      </c>
      <c r="E83" s="378">
        <f t="shared" si="9"/>
        <v>6939</v>
      </c>
      <c r="F83" s="378">
        <f t="shared" si="9"/>
        <v>126248</v>
      </c>
      <c r="G83" s="378">
        <f t="shared" si="9"/>
        <v>299838</v>
      </c>
      <c r="H83" s="378">
        <f t="shared" si="9"/>
        <v>20080</v>
      </c>
      <c r="I83" s="378">
        <f t="shared" si="9"/>
        <v>70724</v>
      </c>
      <c r="J83" s="378">
        <f t="shared" si="9"/>
        <v>1008013</v>
      </c>
      <c r="K83" s="378">
        <f t="shared" si="9"/>
        <v>122733</v>
      </c>
      <c r="L83" s="378">
        <f t="shared" si="9"/>
        <v>46986</v>
      </c>
      <c r="M83" s="378">
        <f t="shared" si="9"/>
        <v>99914</v>
      </c>
      <c r="N83" s="378">
        <f t="shared" si="9"/>
        <v>16522</v>
      </c>
      <c r="O83" s="378">
        <f t="shared" si="9"/>
        <v>1906880</v>
      </c>
      <c r="P83" s="378">
        <f t="shared" si="9"/>
        <v>74216</v>
      </c>
      <c r="Q83" s="378">
        <f t="shared" si="9"/>
        <v>124429</v>
      </c>
      <c r="R83" s="295">
        <f t="shared" si="9"/>
        <v>4479775</v>
      </c>
      <c r="S83" s="10"/>
      <c r="T83" s="10"/>
      <c r="U83" s="10"/>
    </row>
    <row r="84" spans="1:18" s="2" customFormat="1" ht="15">
      <c r="A84" s="255" t="s">
        <v>312</v>
      </c>
      <c r="B84" s="264">
        <f>SUM(B7+B9+B13+B17+B24+B28+B32+B34+B54+B59+B80+B38)</f>
        <v>17394</v>
      </c>
      <c r="C84" s="264">
        <f aca="true" t="shared" si="10" ref="C84:R84">SUM(C7+C9+C13+C17+C24+C28+C32+C34+C54+C59+C80+C38)</f>
        <v>4696</v>
      </c>
      <c r="D84" s="264">
        <f t="shared" si="10"/>
        <v>151195</v>
      </c>
      <c r="E84" s="264">
        <f t="shared" si="10"/>
        <v>0</v>
      </c>
      <c r="F84" s="264">
        <f t="shared" si="10"/>
        <v>120248</v>
      </c>
      <c r="G84" s="264">
        <f t="shared" si="10"/>
        <v>229308</v>
      </c>
      <c r="H84" s="264">
        <f t="shared" si="10"/>
        <v>0</v>
      </c>
      <c r="I84" s="264">
        <f t="shared" si="10"/>
        <v>0</v>
      </c>
      <c r="J84" s="264">
        <f t="shared" si="10"/>
        <v>76009</v>
      </c>
      <c r="K84" s="264">
        <f t="shared" si="10"/>
        <v>55258</v>
      </c>
      <c r="L84" s="264">
        <f t="shared" si="10"/>
        <v>26</v>
      </c>
      <c r="M84" s="264">
        <f t="shared" si="10"/>
        <v>0</v>
      </c>
      <c r="N84" s="264">
        <f t="shared" si="10"/>
        <v>0</v>
      </c>
      <c r="O84" s="264">
        <f t="shared" si="10"/>
        <v>0</v>
      </c>
      <c r="P84" s="264">
        <f t="shared" si="10"/>
        <v>0</v>
      </c>
      <c r="Q84" s="264">
        <f t="shared" si="10"/>
        <v>0</v>
      </c>
      <c r="R84" s="266">
        <f t="shared" si="10"/>
        <v>654134</v>
      </c>
    </row>
    <row r="85" spans="1:18" s="2" customFormat="1" ht="30.75" thickBot="1">
      <c r="A85" s="256" t="s">
        <v>151</v>
      </c>
      <c r="B85" s="265">
        <f>B83-B84</f>
        <v>55911</v>
      </c>
      <c r="C85" s="265">
        <f aca="true" t="shared" si="11" ref="C85:R85">C83-C84</f>
        <v>17776</v>
      </c>
      <c r="D85" s="265">
        <f t="shared" si="11"/>
        <v>309281</v>
      </c>
      <c r="E85" s="265">
        <f t="shared" si="11"/>
        <v>6939</v>
      </c>
      <c r="F85" s="265">
        <f t="shared" si="11"/>
        <v>6000</v>
      </c>
      <c r="G85" s="265">
        <f t="shared" si="11"/>
        <v>70530</v>
      </c>
      <c r="H85" s="265">
        <f t="shared" si="11"/>
        <v>20080</v>
      </c>
      <c r="I85" s="265">
        <f t="shared" si="11"/>
        <v>70724</v>
      </c>
      <c r="J85" s="265">
        <f t="shared" si="11"/>
        <v>932004</v>
      </c>
      <c r="K85" s="265">
        <f t="shared" si="11"/>
        <v>67475</v>
      </c>
      <c r="L85" s="265">
        <f t="shared" si="11"/>
        <v>46960</v>
      </c>
      <c r="M85" s="265">
        <f t="shared" si="11"/>
        <v>99914</v>
      </c>
      <c r="N85" s="265">
        <f t="shared" si="11"/>
        <v>16522</v>
      </c>
      <c r="O85" s="265">
        <f t="shared" si="11"/>
        <v>1906880</v>
      </c>
      <c r="P85" s="265">
        <f t="shared" si="11"/>
        <v>74216</v>
      </c>
      <c r="Q85" s="265">
        <f t="shared" si="11"/>
        <v>124429</v>
      </c>
      <c r="R85" s="554">
        <f t="shared" si="11"/>
        <v>3825641</v>
      </c>
    </row>
  </sheetData>
  <sheetProtection/>
  <mergeCells count="18">
    <mergeCell ref="L3:L4"/>
    <mergeCell ref="M3:M4"/>
    <mergeCell ref="O1:O4"/>
    <mergeCell ref="D3:D4"/>
    <mergeCell ref="E3:E4"/>
    <mergeCell ref="I3:I4"/>
    <mergeCell ref="J3:J4"/>
    <mergeCell ref="K3:K4"/>
    <mergeCell ref="A1:A4"/>
    <mergeCell ref="B1:N1"/>
    <mergeCell ref="P1:Q1"/>
    <mergeCell ref="R1:R4"/>
    <mergeCell ref="B2:I2"/>
    <mergeCell ref="J2:M2"/>
    <mergeCell ref="N2:N4"/>
    <mergeCell ref="P2:Q3"/>
    <mergeCell ref="B3:B4"/>
    <mergeCell ref="C3:C4"/>
  </mergeCells>
  <printOptions/>
  <pageMargins left="0.2755905511811024" right="0.5511811023622047" top="0.9055118110236221" bottom="0.5511811023622047" header="0.31496062992125984" footer="0.31496062992125984"/>
  <pageSetup horizontalDpi="600" verticalDpi="600" orientation="landscape" paperSize="9" scale="95" r:id="rId1"/>
  <headerFooter>
    <oddHeader>&amp;C&amp;"Book Antiqua,Félkövér"&amp;11Keszthely Város Önkormányzata
2014. évi főbb kiadásai jogcím-csoportonként és feladatonként&amp;R&amp;"Book Antiqua,Félkövér"8.sz. melléklet
ezer Ft</oddHeader>
    <oddFooter>&amp;C&amp;P</oddFooter>
  </headerFooter>
  <rowBreaks count="3" manualBreakCount="3">
    <brk id="28" max="255" man="1"/>
    <brk id="50" max="255" man="1"/>
    <brk id="7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B22">
      <selection activeCell="E27" sqref="E27"/>
    </sheetView>
  </sheetViews>
  <sheetFormatPr defaultColWidth="9.140625" defaultRowHeight="12.75"/>
  <cols>
    <col min="1" max="1" width="34.8515625" style="3" customWidth="1"/>
    <col min="2" max="2" width="9.28125" style="1" customWidth="1"/>
    <col min="3" max="3" width="10.7109375" style="1" customWidth="1"/>
    <col min="4" max="4" width="10.00390625" style="1" customWidth="1"/>
    <col min="5" max="5" width="9.00390625" style="1" customWidth="1"/>
    <col min="6" max="6" width="12.8515625" style="1" customWidth="1"/>
    <col min="7" max="7" width="13.57421875" style="13" customWidth="1"/>
    <col min="8" max="8" width="9.00390625" style="1" customWidth="1"/>
    <col min="9" max="9" width="8.7109375" style="1" customWidth="1"/>
    <col min="10" max="10" width="9.57421875" style="1" customWidth="1"/>
    <col min="11" max="11" width="7.7109375" style="1" customWidth="1"/>
    <col min="12" max="12" width="10.00390625" style="2" customWidth="1"/>
    <col min="13" max="13" width="6.8515625" style="1" customWidth="1"/>
    <col min="14" max="16384" width="9.140625" style="1" customWidth="1"/>
  </cols>
  <sheetData>
    <row r="1" spans="1:13" ht="16.5" customHeight="1">
      <c r="A1" s="671" t="s">
        <v>4</v>
      </c>
      <c r="B1" s="678" t="s">
        <v>13</v>
      </c>
      <c r="C1" s="678"/>
      <c r="D1" s="678"/>
      <c r="E1" s="678"/>
      <c r="F1" s="678"/>
      <c r="G1" s="678"/>
      <c r="H1" s="678" t="s">
        <v>23</v>
      </c>
      <c r="I1" s="678"/>
      <c r="J1" s="678"/>
      <c r="K1" s="605" t="s">
        <v>17</v>
      </c>
      <c r="L1" s="605" t="s">
        <v>15</v>
      </c>
      <c r="M1" s="674" t="s">
        <v>6</v>
      </c>
    </row>
    <row r="2" spans="1:13" ht="16.5" customHeight="1">
      <c r="A2" s="672"/>
      <c r="B2" s="669" t="s">
        <v>0</v>
      </c>
      <c r="C2" s="669" t="s">
        <v>24</v>
      </c>
      <c r="D2" s="669" t="s">
        <v>18</v>
      </c>
      <c r="E2" s="669" t="s">
        <v>16</v>
      </c>
      <c r="F2" s="677" t="s">
        <v>12</v>
      </c>
      <c r="G2" s="677"/>
      <c r="H2" s="669" t="s">
        <v>162</v>
      </c>
      <c r="I2" s="669" t="s">
        <v>20</v>
      </c>
      <c r="J2" s="669" t="s">
        <v>14</v>
      </c>
      <c r="K2" s="669"/>
      <c r="L2" s="669"/>
      <c r="M2" s="675"/>
    </row>
    <row r="3" spans="1:13" ht="30.75" thickBot="1">
      <c r="A3" s="673"/>
      <c r="B3" s="670"/>
      <c r="C3" s="670"/>
      <c r="D3" s="670"/>
      <c r="E3" s="670"/>
      <c r="F3" s="45" t="s">
        <v>167</v>
      </c>
      <c r="G3" s="45" t="s">
        <v>168</v>
      </c>
      <c r="H3" s="670"/>
      <c r="I3" s="670"/>
      <c r="J3" s="670"/>
      <c r="K3" s="670"/>
      <c r="L3" s="670"/>
      <c r="M3" s="676"/>
    </row>
    <row r="4" spans="1:13" ht="17.25" thickBot="1">
      <c r="A4" s="36">
        <v>1</v>
      </c>
      <c r="B4" s="42">
        <v>2</v>
      </c>
      <c r="C4" s="42">
        <v>3</v>
      </c>
      <c r="D4" s="42">
        <v>4</v>
      </c>
      <c r="E4" s="42">
        <v>5</v>
      </c>
      <c r="F4" s="42">
        <v>6</v>
      </c>
      <c r="G4" s="42">
        <v>7</v>
      </c>
      <c r="H4" s="42">
        <v>8</v>
      </c>
      <c r="I4" s="42">
        <v>9</v>
      </c>
      <c r="J4" s="37">
        <v>10</v>
      </c>
      <c r="K4" s="37">
        <v>11</v>
      </c>
      <c r="L4" s="38">
        <v>12</v>
      </c>
      <c r="M4" s="43">
        <v>13</v>
      </c>
    </row>
    <row r="5" spans="1:13" ht="30">
      <c r="A5" s="11" t="s">
        <v>376</v>
      </c>
      <c r="B5" s="29">
        <v>202357</v>
      </c>
      <c r="C5" s="29">
        <v>57781</v>
      </c>
      <c r="D5" s="29">
        <v>71774</v>
      </c>
      <c r="E5" s="29"/>
      <c r="F5" s="29">
        <v>7</v>
      </c>
      <c r="G5" s="29"/>
      <c r="H5" s="29">
        <v>1554</v>
      </c>
      <c r="I5" s="29"/>
      <c r="J5" s="32"/>
      <c r="K5" s="32">
        <v>3164</v>
      </c>
      <c r="L5" s="31">
        <f>SUM(B5:K5)</f>
        <v>336637</v>
      </c>
      <c r="M5" s="30">
        <v>50</v>
      </c>
    </row>
    <row r="6" spans="1:13" ht="15">
      <c r="A6" s="385" t="s">
        <v>319</v>
      </c>
      <c r="B6" s="29">
        <v>-14394</v>
      </c>
      <c r="C6" s="29">
        <v>-3946</v>
      </c>
      <c r="D6" s="29">
        <v>18792</v>
      </c>
      <c r="E6" s="29"/>
      <c r="F6" s="29"/>
      <c r="G6" s="29"/>
      <c r="H6" s="29">
        <v>698</v>
      </c>
      <c r="I6" s="29"/>
      <c r="J6" s="32"/>
      <c r="K6" s="32"/>
      <c r="L6" s="31">
        <f>SUM(B6:K6)</f>
        <v>1150</v>
      </c>
      <c r="M6" s="30"/>
    </row>
    <row r="7" spans="1:13" ht="15">
      <c r="A7" s="381" t="s">
        <v>320</v>
      </c>
      <c r="B7" s="29">
        <f>B5+B6</f>
        <v>187963</v>
      </c>
      <c r="C7" s="29">
        <f aca="true" t="shared" si="0" ref="C7:L7">C5+C6</f>
        <v>53835</v>
      </c>
      <c r="D7" s="29">
        <f t="shared" si="0"/>
        <v>90566</v>
      </c>
      <c r="E7" s="29">
        <f t="shared" si="0"/>
        <v>0</v>
      </c>
      <c r="F7" s="29">
        <f t="shared" si="0"/>
        <v>7</v>
      </c>
      <c r="G7" s="29">
        <f t="shared" si="0"/>
        <v>0</v>
      </c>
      <c r="H7" s="29">
        <f t="shared" si="0"/>
        <v>2252</v>
      </c>
      <c r="I7" s="29">
        <f t="shared" si="0"/>
        <v>0</v>
      </c>
      <c r="J7" s="29">
        <f t="shared" si="0"/>
        <v>0</v>
      </c>
      <c r="K7" s="29">
        <f t="shared" si="0"/>
        <v>3164</v>
      </c>
      <c r="L7" s="382">
        <f t="shared" si="0"/>
        <v>337787</v>
      </c>
      <c r="M7" s="30">
        <f>M5+M6</f>
        <v>50</v>
      </c>
    </row>
    <row r="8" spans="1:13" ht="15">
      <c r="A8" s="12" t="s">
        <v>150</v>
      </c>
      <c r="B8" s="29">
        <v>131613</v>
      </c>
      <c r="C8" s="29">
        <v>38032</v>
      </c>
      <c r="D8" s="29">
        <v>47093</v>
      </c>
      <c r="E8" s="29"/>
      <c r="F8" s="29"/>
      <c r="G8" s="29"/>
      <c r="H8" s="29"/>
      <c r="I8" s="29"/>
      <c r="J8" s="32"/>
      <c r="K8" s="32"/>
      <c r="L8" s="31">
        <f>SUM(B8:K8)</f>
        <v>216738</v>
      </c>
      <c r="M8" s="30">
        <v>44</v>
      </c>
    </row>
    <row r="9" spans="1:16" s="8" customFormat="1" ht="30">
      <c r="A9" s="180" t="s">
        <v>377</v>
      </c>
      <c r="B9" s="32">
        <v>249449</v>
      </c>
      <c r="C9" s="32">
        <v>71911</v>
      </c>
      <c r="D9" s="32">
        <v>29307</v>
      </c>
      <c r="E9" s="380"/>
      <c r="F9" s="32"/>
      <c r="G9" s="32"/>
      <c r="H9" s="32"/>
      <c r="I9" s="32"/>
      <c r="J9" s="32"/>
      <c r="K9" s="32"/>
      <c r="L9" s="31">
        <f aca="true" t="shared" si="1" ref="L9:L35">SUM(B9:I9)</f>
        <v>350667</v>
      </c>
      <c r="M9" s="33">
        <v>93</v>
      </c>
      <c r="P9" s="1"/>
    </row>
    <row r="10" spans="1:16" s="8" customFormat="1" ht="15">
      <c r="A10" s="385" t="s">
        <v>319</v>
      </c>
      <c r="B10" s="32">
        <v>317</v>
      </c>
      <c r="C10" s="32">
        <v>85</v>
      </c>
      <c r="D10" s="32">
        <v>-98</v>
      </c>
      <c r="E10" s="32"/>
      <c r="F10" s="32"/>
      <c r="G10" s="32"/>
      <c r="H10" s="32">
        <v>836</v>
      </c>
      <c r="I10" s="32"/>
      <c r="J10" s="32"/>
      <c r="K10" s="32"/>
      <c r="L10" s="31">
        <f t="shared" si="1"/>
        <v>1140</v>
      </c>
      <c r="M10" s="33"/>
      <c r="P10" s="1"/>
    </row>
    <row r="11" spans="1:16" s="8" customFormat="1" ht="15">
      <c r="A11" s="381" t="s">
        <v>320</v>
      </c>
      <c r="B11" s="32">
        <f>B9+B10</f>
        <v>249766</v>
      </c>
      <c r="C11" s="32">
        <f aca="true" t="shared" si="2" ref="C11:L11">C9+C10</f>
        <v>71996</v>
      </c>
      <c r="D11" s="32">
        <f t="shared" si="2"/>
        <v>29209</v>
      </c>
      <c r="E11" s="32">
        <f t="shared" si="2"/>
        <v>0</v>
      </c>
      <c r="F11" s="32">
        <f t="shared" si="2"/>
        <v>0</v>
      </c>
      <c r="G11" s="32">
        <f t="shared" si="2"/>
        <v>0</v>
      </c>
      <c r="H11" s="32">
        <f t="shared" si="2"/>
        <v>836</v>
      </c>
      <c r="I11" s="32">
        <f t="shared" si="2"/>
        <v>0</v>
      </c>
      <c r="J11" s="32">
        <f t="shared" si="2"/>
        <v>0</v>
      </c>
      <c r="K11" s="32">
        <f t="shared" si="2"/>
        <v>0</v>
      </c>
      <c r="L11" s="31">
        <f t="shared" si="2"/>
        <v>351807</v>
      </c>
      <c r="M11" s="33">
        <f>M9+M10</f>
        <v>93</v>
      </c>
      <c r="P11" s="1"/>
    </row>
    <row r="12" spans="1:16" s="8" customFormat="1" ht="15">
      <c r="A12" s="12" t="s">
        <v>150</v>
      </c>
      <c r="B12" s="32">
        <v>227538</v>
      </c>
      <c r="C12" s="32">
        <v>65416</v>
      </c>
      <c r="D12" s="32">
        <v>27136</v>
      </c>
      <c r="E12" s="32"/>
      <c r="F12" s="32"/>
      <c r="G12" s="32"/>
      <c r="H12" s="32"/>
      <c r="I12" s="32"/>
      <c r="J12" s="32"/>
      <c r="K12" s="32"/>
      <c r="L12" s="31">
        <f t="shared" si="1"/>
        <v>320090</v>
      </c>
      <c r="M12" s="33"/>
      <c r="P12" s="1"/>
    </row>
    <row r="13" spans="1:13" ht="30">
      <c r="A13" s="181" t="s">
        <v>378</v>
      </c>
      <c r="B13" s="32">
        <v>39903</v>
      </c>
      <c r="C13" s="32">
        <v>11598</v>
      </c>
      <c r="D13" s="32">
        <v>105239</v>
      </c>
      <c r="E13" s="32"/>
      <c r="F13" s="32"/>
      <c r="G13" s="32"/>
      <c r="H13" s="32"/>
      <c r="I13" s="32"/>
      <c r="J13" s="32"/>
      <c r="K13" s="32"/>
      <c r="L13" s="31">
        <f t="shared" si="1"/>
        <v>156740</v>
      </c>
      <c r="M13" s="33">
        <v>13</v>
      </c>
    </row>
    <row r="14" spans="1:13" ht="15">
      <c r="A14" s="385" t="s">
        <v>319</v>
      </c>
      <c r="B14" s="34">
        <v>5342</v>
      </c>
      <c r="C14" s="34">
        <v>586</v>
      </c>
      <c r="D14" s="34">
        <v>12000</v>
      </c>
      <c r="E14" s="34"/>
      <c r="F14" s="34"/>
      <c r="G14" s="34"/>
      <c r="H14" s="34"/>
      <c r="I14" s="34"/>
      <c r="J14" s="34"/>
      <c r="K14" s="34"/>
      <c r="L14" s="31">
        <f t="shared" si="1"/>
        <v>17928</v>
      </c>
      <c r="M14" s="35"/>
    </row>
    <row r="15" spans="1:13" ht="15">
      <c r="A15" s="381" t="s">
        <v>320</v>
      </c>
      <c r="B15" s="34">
        <f>B13+B14</f>
        <v>45245</v>
      </c>
      <c r="C15" s="34">
        <f aca="true" t="shared" si="3" ref="C15:K15">C13+C14</f>
        <v>12184</v>
      </c>
      <c r="D15" s="34">
        <f t="shared" si="3"/>
        <v>117239</v>
      </c>
      <c r="E15" s="34">
        <f t="shared" si="3"/>
        <v>0</v>
      </c>
      <c r="F15" s="34">
        <f t="shared" si="3"/>
        <v>0</v>
      </c>
      <c r="G15" s="34">
        <f t="shared" si="3"/>
        <v>0</v>
      </c>
      <c r="H15" s="34">
        <f t="shared" si="3"/>
        <v>0</v>
      </c>
      <c r="I15" s="34">
        <f t="shared" si="3"/>
        <v>0</v>
      </c>
      <c r="J15" s="34">
        <f t="shared" si="3"/>
        <v>0</v>
      </c>
      <c r="K15" s="34">
        <f t="shared" si="3"/>
        <v>0</v>
      </c>
      <c r="L15" s="31">
        <f t="shared" si="1"/>
        <v>174668</v>
      </c>
      <c r="M15" s="35">
        <f>M13+M14</f>
        <v>13</v>
      </c>
    </row>
    <row r="16" spans="1:13" ht="15">
      <c r="A16" s="12" t="s">
        <v>150</v>
      </c>
      <c r="B16" s="34">
        <v>24944</v>
      </c>
      <c r="C16" s="34">
        <v>6488</v>
      </c>
      <c r="D16" s="34">
        <v>24125</v>
      </c>
      <c r="E16" s="34"/>
      <c r="F16" s="34"/>
      <c r="G16" s="34"/>
      <c r="H16" s="34"/>
      <c r="I16" s="34"/>
      <c r="J16" s="34"/>
      <c r="K16" s="34"/>
      <c r="L16" s="31">
        <f t="shared" si="1"/>
        <v>55557</v>
      </c>
      <c r="M16" s="35"/>
    </row>
    <row r="17" spans="1:13" ht="15">
      <c r="A17" s="180" t="s">
        <v>379</v>
      </c>
      <c r="B17" s="34">
        <v>31260</v>
      </c>
      <c r="C17" s="34">
        <v>8074</v>
      </c>
      <c r="D17" s="34">
        <v>30497</v>
      </c>
      <c r="E17" s="34"/>
      <c r="F17" s="34"/>
      <c r="G17" s="34"/>
      <c r="H17" s="34"/>
      <c r="I17" s="34"/>
      <c r="J17" s="34"/>
      <c r="K17" s="34"/>
      <c r="L17" s="31">
        <f t="shared" si="1"/>
        <v>69831</v>
      </c>
      <c r="M17" s="35">
        <v>11</v>
      </c>
    </row>
    <row r="18" spans="1:13" ht="15">
      <c r="A18" s="385" t="s">
        <v>319</v>
      </c>
      <c r="B18" s="34">
        <v>1961</v>
      </c>
      <c r="C18" s="34">
        <v>320</v>
      </c>
      <c r="D18" s="34">
        <v>169</v>
      </c>
      <c r="E18" s="34"/>
      <c r="F18" s="34"/>
      <c r="G18" s="34"/>
      <c r="H18" s="34"/>
      <c r="I18" s="34"/>
      <c r="J18" s="34"/>
      <c r="K18" s="34"/>
      <c r="L18" s="31">
        <f t="shared" si="1"/>
        <v>2450</v>
      </c>
      <c r="M18" s="35"/>
    </row>
    <row r="19" spans="1:13" ht="15">
      <c r="A19" s="381" t="s">
        <v>320</v>
      </c>
      <c r="B19" s="34">
        <f>B17+B18</f>
        <v>33221</v>
      </c>
      <c r="C19" s="34">
        <f aca="true" t="shared" si="4" ref="C19:K19">C17+C18</f>
        <v>8394</v>
      </c>
      <c r="D19" s="34">
        <f t="shared" si="4"/>
        <v>30666</v>
      </c>
      <c r="E19" s="34">
        <f t="shared" si="4"/>
        <v>0</v>
      </c>
      <c r="F19" s="34">
        <f t="shared" si="4"/>
        <v>0</v>
      </c>
      <c r="G19" s="34">
        <f t="shared" si="4"/>
        <v>0</v>
      </c>
      <c r="H19" s="34">
        <f t="shared" si="4"/>
        <v>0</v>
      </c>
      <c r="I19" s="34">
        <f t="shared" si="4"/>
        <v>0</v>
      </c>
      <c r="J19" s="34">
        <f t="shared" si="4"/>
        <v>0</v>
      </c>
      <c r="K19" s="34">
        <f t="shared" si="4"/>
        <v>0</v>
      </c>
      <c r="L19" s="31">
        <f t="shared" si="1"/>
        <v>72281</v>
      </c>
      <c r="M19" s="35">
        <f>M17+M18</f>
        <v>11</v>
      </c>
    </row>
    <row r="20" spans="1:13" ht="15">
      <c r="A20" s="12" t="s">
        <v>150</v>
      </c>
      <c r="B20" s="34">
        <v>25248</v>
      </c>
      <c r="C20" s="34">
        <v>6609</v>
      </c>
      <c r="D20" s="34">
        <v>2357</v>
      </c>
      <c r="E20" s="34"/>
      <c r="F20" s="34"/>
      <c r="G20" s="34"/>
      <c r="H20" s="34"/>
      <c r="I20" s="34"/>
      <c r="J20" s="34"/>
      <c r="K20" s="34"/>
      <c r="L20" s="31">
        <f t="shared" si="1"/>
        <v>34214</v>
      </c>
      <c r="M20" s="35"/>
    </row>
    <row r="21" spans="1:13" ht="30">
      <c r="A21" s="180" t="s">
        <v>380</v>
      </c>
      <c r="B21" s="32">
        <v>51187</v>
      </c>
      <c r="C21" s="32">
        <v>13574</v>
      </c>
      <c r="D21" s="32">
        <v>75751</v>
      </c>
      <c r="E21" s="32"/>
      <c r="F21" s="32"/>
      <c r="G21" s="32"/>
      <c r="H21" s="32"/>
      <c r="I21" s="32"/>
      <c r="J21" s="32"/>
      <c r="K21" s="32"/>
      <c r="L21" s="31">
        <f t="shared" si="1"/>
        <v>140512</v>
      </c>
      <c r="M21" s="33">
        <v>19</v>
      </c>
    </row>
    <row r="22" spans="1:13" ht="15">
      <c r="A22" s="385" t="s">
        <v>319</v>
      </c>
      <c r="B22" s="32">
        <v>320</v>
      </c>
      <c r="C22" s="32">
        <v>86</v>
      </c>
      <c r="D22" s="32">
        <v>985</v>
      </c>
      <c r="E22" s="32"/>
      <c r="F22" s="32"/>
      <c r="G22" s="32"/>
      <c r="H22" s="32"/>
      <c r="I22" s="32"/>
      <c r="J22" s="32"/>
      <c r="K22" s="32"/>
      <c r="L22" s="31">
        <f t="shared" si="1"/>
        <v>1391</v>
      </c>
      <c r="M22" s="33"/>
    </row>
    <row r="23" spans="1:13" ht="15">
      <c r="A23" s="381" t="s">
        <v>320</v>
      </c>
      <c r="B23" s="32">
        <f>B21+B22</f>
        <v>51507</v>
      </c>
      <c r="C23" s="32">
        <f aca="true" t="shared" si="5" ref="C23:K23">C21+C22</f>
        <v>13660</v>
      </c>
      <c r="D23" s="32">
        <f t="shared" si="5"/>
        <v>76736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1">
        <f t="shared" si="1"/>
        <v>141903</v>
      </c>
      <c r="M23" s="33">
        <f>M21+M22</f>
        <v>19</v>
      </c>
    </row>
    <row r="24" spans="1:13" ht="15">
      <c r="A24" s="12" t="s">
        <v>150</v>
      </c>
      <c r="B24" s="32">
        <v>42424</v>
      </c>
      <c r="C24" s="32">
        <v>11246</v>
      </c>
      <c r="D24" s="32">
        <v>53216</v>
      </c>
      <c r="E24" s="32"/>
      <c r="F24" s="32"/>
      <c r="G24" s="32"/>
      <c r="H24" s="32"/>
      <c r="I24" s="32"/>
      <c r="J24" s="32"/>
      <c r="K24" s="32"/>
      <c r="L24" s="31">
        <f t="shared" si="1"/>
        <v>106886</v>
      </c>
      <c r="M24" s="33"/>
    </row>
    <row r="25" spans="1:13" ht="30">
      <c r="A25" s="180" t="s">
        <v>381</v>
      </c>
      <c r="B25" s="32">
        <v>112038</v>
      </c>
      <c r="C25" s="32">
        <v>30219</v>
      </c>
      <c r="D25" s="32">
        <v>103073</v>
      </c>
      <c r="E25" s="32">
        <v>68</v>
      </c>
      <c r="F25" s="32"/>
      <c r="G25" s="32"/>
      <c r="H25" s="32"/>
      <c r="I25" s="32">
        <v>771</v>
      </c>
      <c r="J25" s="32"/>
      <c r="K25" s="32"/>
      <c r="L25" s="31">
        <f t="shared" si="1"/>
        <v>246169</v>
      </c>
      <c r="M25" s="33">
        <v>54</v>
      </c>
    </row>
    <row r="26" spans="1:13" ht="15">
      <c r="A26" s="385" t="s">
        <v>319</v>
      </c>
      <c r="B26" s="32">
        <v>3111</v>
      </c>
      <c r="C26" s="32">
        <v>679</v>
      </c>
      <c r="D26" s="32">
        <v>-4950</v>
      </c>
      <c r="E26" s="32"/>
      <c r="F26" s="32"/>
      <c r="G26" s="32"/>
      <c r="H26" s="32"/>
      <c r="I26" s="32"/>
      <c r="J26" s="34"/>
      <c r="K26" s="34"/>
      <c r="L26" s="31">
        <f t="shared" si="1"/>
        <v>-1160</v>
      </c>
      <c r="M26" s="33"/>
    </row>
    <row r="27" spans="1:13" ht="15">
      <c r="A27" s="381" t="s">
        <v>320</v>
      </c>
      <c r="B27" s="32">
        <f>B25+B26</f>
        <v>115149</v>
      </c>
      <c r="C27" s="32">
        <f aca="true" t="shared" si="6" ref="C27:K27">C25+C26</f>
        <v>30898</v>
      </c>
      <c r="D27" s="32">
        <f t="shared" si="6"/>
        <v>98123</v>
      </c>
      <c r="E27" s="32">
        <f t="shared" si="6"/>
        <v>68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771</v>
      </c>
      <c r="J27" s="32">
        <f t="shared" si="6"/>
        <v>0</v>
      </c>
      <c r="K27" s="32">
        <f t="shared" si="6"/>
        <v>0</v>
      </c>
      <c r="L27" s="31">
        <f t="shared" si="1"/>
        <v>245009</v>
      </c>
      <c r="M27" s="33">
        <f>M25+M26</f>
        <v>54</v>
      </c>
    </row>
    <row r="28" spans="1:13" ht="15.75" thickBot="1">
      <c r="A28" s="383" t="s">
        <v>150</v>
      </c>
      <c r="B28" s="384">
        <v>46322</v>
      </c>
      <c r="C28" s="384">
        <v>12930</v>
      </c>
      <c r="D28" s="384">
        <v>9476</v>
      </c>
      <c r="E28" s="384"/>
      <c r="F28" s="384"/>
      <c r="G28" s="384"/>
      <c r="H28" s="384"/>
      <c r="I28" s="384"/>
      <c r="J28" s="384"/>
      <c r="K28" s="384"/>
      <c r="L28" s="194">
        <f t="shared" si="1"/>
        <v>68728</v>
      </c>
      <c r="M28" s="386"/>
    </row>
    <row r="29" spans="1:13" ht="15">
      <c r="A29" s="181" t="s">
        <v>382</v>
      </c>
      <c r="B29" s="29">
        <v>25870</v>
      </c>
      <c r="C29" s="29">
        <v>7527</v>
      </c>
      <c r="D29" s="29">
        <v>36204</v>
      </c>
      <c r="E29" s="29"/>
      <c r="F29" s="29"/>
      <c r="G29" s="29"/>
      <c r="H29" s="29"/>
      <c r="I29" s="29"/>
      <c r="J29" s="487"/>
      <c r="K29" s="487"/>
      <c r="L29" s="382">
        <f>SUM(B29:K29)</f>
        <v>69601</v>
      </c>
      <c r="M29" s="30">
        <v>14</v>
      </c>
    </row>
    <row r="30" spans="1:13" ht="15">
      <c r="A30" s="385" t="s">
        <v>319</v>
      </c>
      <c r="B30" s="32">
        <v>6058</v>
      </c>
      <c r="C30" s="32">
        <v>1056</v>
      </c>
      <c r="D30" s="32">
        <v>5655</v>
      </c>
      <c r="E30" s="32"/>
      <c r="F30" s="32"/>
      <c r="G30" s="32"/>
      <c r="H30" s="32"/>
      <c r="I30" s="32"/>
      <c r="J30" s="34"/>
      <c r="K30" s="34"/>
      <c r="L30" s="382">
        <f>SUM(B30:K30)</f>
        <v>12769</v>
      </c>
      <c r="M30" s="33"/>
    </row>
    <row r="31" spans="1:13" ht="15">
      <c r="A31" s="381" t="s">
        <v>320</v>
      </c>
      <c r="B31" s="32">
        <f>B29+B30</f>
        <v>31928</v>
      </c>
      <c r="C31" s="32">
        <f aca="true" t="shared" si="7" ref="C31:K31">C29+C30</f>
        <v>8583</v>
      </c>
      <c r="D31" s="32">
        <f t="shared" si="7"/>
        <v>41859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82">
        <f>SUM(B31:K31)</f>
        <v>82370</v>
      </c>
      <c r="M31" s="33">
        <f>M29+M30</f>
        <v>14</v>
      </c>
    </row>
    <row r="32" spans="1:13" ht="28.5">
      <c r="A32" s="180" t="s">
        <v>383</v>
      </c>
      <c r="B32" s="32">
        <v>278138</v>
      </c>
      <c r="C32" s="32">
        <v>80997</v>
      </c>
      <c r="D32" s="32">
        <v>530023</v>
      </c>
      <c r="E32" s="32">
        <v>142940</v>
      </c>
      <c r="F32" s="32"/>
      <c r="G32" s="32"/>
      <c r="H32" s="32">
        <v>31872</v>
      </c>
      <c r="I32" s="32">
        <v>13495</v>
      </c>
      <c r="J32" s="32"/>
      <c r="K32" s="32"/>
      <c r="L32" s="31">
        <f t="shared" si="1"/>
        <v>1077465</v>
      </c>
      <c r="M32" s="33">
        <v>142</v>
      </c>
    </row>
    <row r="33" spans="1:13" ht="15">
      <c r="A33" s="385" t="s">
        <v>319</v>
      </c>
      <c r="B33" s="32">
        <v>5889</v>
      </c>
      <c r="C33" s="32">
        <v>950</v>
      </c>
      <c r="D33" s="32">
        <v>10596</v>
      </c>
      <c r="E33" s="32">
        <v>140</v>
      </c>
      <c r="F33" s="32"/>
      <c r="G33" s="32"/>
      <c r="H33" s="32">
        <v>13351</v>
      </c>
      <c r="I33" s="32">
        <v>4083</v>
      </c>
      <c r="J33" s="32"/>
      <c r="K33" s="32"/>
      <c r="L33" s="31">
        <f t="shared" si="1"/>
        <v>35009</v>
      </c>
      <c r="M33" s="33"/>
    </row>
    <row r="34" spans="1:13" ht="15">
      <c r="A34" s="381" t="s">
        <v>320</v>
      </c>
      <c r="B34" s="32">
        <f>B32+B33</f>
        <v>284027</v>
      </c>
      <c r="C34" s="32">
        <f aca="true" t="shared" si="8" ref="C34:K34">C32+C33</f>
        <v>81947</v>
      </c>
      <c r="D34" s="32">
        <f t="shared" si="8"/>
        <v>540619</v>
      </c>
      <c r="E34" s="32">
        <f t="shared" si="8"/>
        <v>143080</v>
      </c>
      <c r="F34" s="32">
        <f t="shared" si="8"/>
        <v>0</v>
      </c>
      <c r="G34" s="32">
        <f t="shared" si="8"/>
        <v>0</v>
      </c>
      <c r="H34" s="32">
        <f t="shared" si="8"/>
        <v>45223</v>
      </c>
      <c r="I34" s="32">
        <f t="shared" si="8"/>
        <v>17578</v>
      </c>
      <c r="J34" s="32">
        <f t="shared" si="8"/>
        <v>0</v>
      </c>
      <c r="K34" s="32">
        <f t="shared" si="8"/>
        <v>0</v>
      </c>
      <c r="L34" s="31">
        <f t="shared" si="1"/>
        <v>1112474</v>
      </c>
      <c r="M34" s="33">
        <f>M32+M33</f>
        <v>142</v>
      </c>
    </row>
    <row r="35" spans="1:13" ht="15.75" thickBot="1">
      <c r="A35" s="383" t="s">
        <v>150</v>
      </c>
      <c r="B35" s="384">
        <v>157890</v>
      </c>
      <c r="C35" s="384">
        <v>42630</v>
      </c>
      <c r="D35" s="384">
        <v>294984</v>
      </c>
      <c r="E35" s="384">
        <v>143080</v>
      </c>
      <c r="F35" s="384"/>
      <c r="G35" s="384"/>
      <c r="H35" s="384">
        <v>15735</v>
      </c>
      <c r="I35" s="384">
        <v>12700</v>
      </c>
      <c r="J35" s="384"/>
      <c r="K35" s="384"/>
      <c r="L35" s="194">
        <f t="shared" si="1"/>
        <v>667019</v>
      </c>
      <c r="M35" s="386"/>
    </row>
    <row r="36" spans="1:13" s="10" customFormat="1" ht="30">
      <c r="A36" s="379" t="s">
        <v>384</v>
      </c>
      <c r="B36" s="382">
        <f>SUM(B5+B9+B13+B17+B21+B25+B29+B32)</f>
        <v>990202</v>
      </c>
      <c r="C36" s="382">
        <f aca="true" t="shared" si="9" ref="C36:L36">SUM(C5+C9+C13+C17+C21+C25+C29+C32)</f>
        <v>281681</v>
      </c>
      <c r="D36" s="382">
        <f t="shared" si="9"/>
        <v>981868</v>
      </c>
      <c r="E36" s="382">
        <f t="shared" si="9"/>
        <v>143008</v>
      </c>
      <c r="F36" s="382">
        <f t="shared" si="9"/>
        <v>7</v>
      </c>
      <c r="G36" s="382">
        <f t="shared" si="9"/>
        <v>0</v>
      </c>
      <c r="H36" s="382">
        <f t="shared" si="9"/>
        <v>33426</v>
      </c>
      <c r="I36" s="382">
        <f t="shared" si="9"/>
        <v>14266</v>
      </c>
      <c r="J36" s="382">
        <f t="shared" si="9"/>
        <v>0</v>
      </c>
      <c r="K36" s="382">
        <f t="shared" si="9"/>
        <v>3164</v>
      </c>
      <c r="L36" s="382">
        <f t="shared" si="9"/>
        <v>2447622</v>
      </c>
      <c r="M36" s="387">
        <f>SUM(M5+M9+M13+M17+M21+M25+M29+M32)</f>
        <v>396</v>
      </c>
    </row>
    <row r="37" spans="1:13" s="10" customFormat="1" ht="15">
      <c r="A37" s="388" t="s">
        <v>319</v>
      </c>
      <c r="B37" s="31">
        <f>B6+B10+B14+B18+B22+B26+B30+B33</f>
        <v>8604</v>
      </c>
      <c r="C37" s="31">
        <f aca="true" t="shared" si="10" ref="C37:M37">C6+C10+C14+C18+C22+C26+C30+C33</f>
        <v>-184</v>
      </c>
      <c r="D37" s="31">
        <f t="shared" si="10"/>
        <v>43149</v>
      </c>
      <c r="E37" s="31">
        <f t="shared" si="10"/>
        <v>140</v>
      </c>
      <c r="F37" s="31">
        <f t="shared" si="10"/>
        <v>0</v>
      </c>
      <c r="G37" s="31">
        <f t="shared" si="10"/>
        <v>0</v>
      </c>
      <c r="H37" s="31">
        <f t="shared" si="10"/>
        <v>14885</v>
      </c>
      <c r="I37" s="31">
        <f t="shared" si="10"/>
        <v>4083</v>
      </c>
      <c r="J37" s="31">
        <f t="shared" si="10"/>
        <v>0</v>
      </c>
      <c r="K37" s="31">
        <f t="shared" si="10"/>
        <v>0</v>
      </c>
      <c r="L37" s="31">
        <f t="shared" si="10"/>
        <v>70677</v>
      </c>
      <c r="M37" s="203">
        <f t="shared" si="10"/>
        <v>0</v>
      </c>
    </row>
    <row r="38" spans="1:13" s="10" customFormat="1" ht="15">
      <c r="A38" s="379" t="s">
        <v>320</v>
      </c>
      <c r="B38" s="31">
        <f>B36+B37</f>
        <v>998806</v>
      </c>
      <c r="C38" s="31">
        <f aca="true" t="shared" si="11" ref="C38:M38">C36+C37</f>
        <v>281497</v>
      </c>
      <c r="D38" s="31">
        <f t="shared" si="11"/>
        <v>1025017</v>
      </c>
      <c r="E38" s="31">
        <f t="shared" si="11"/>
        <v>143148</v>
      </c>
      <c r="F38" s="31">
        <f t="shared" si="11"/>
        <v>7</v>
      </c>
      <c r="G38" s="31">
        <f t="shared" si="11"/>
        <v>0</v>
      </c>
      <c r="H38" s="31">
        <f t="shared" si="11"/>
        <v>48311</v>
      </c>
      <c r="I38" s="31">
        <f t="shared" si="11"/>
        <v>18349</v>
      </c>
      <c r="J38" s="31">
        <f t="shared" si="11"/>
        <v>0</v>
      </c>
      <c r="K38" s="31">
        <f t="shared" si="11"/>
        <v>3164</v>
      </c>
      <c r="L38" s="31">
        <f t="shared" si="11"/>
        <v>2518299</v>
      </c>
      <c r="M38" s="203">
        <f t="shared" si="11"/>
        <v>396</v>
      </c>
    </row>
    <row r="39" spans="1:13" s="2" customFormat="1" ht="15">
      <c r="A39" s="198" t="s">
        <v>150</v>
      </c>
      <c r="B39" s="31">
        <f aca="true" t="shared" si="12" ref="B39:L39">SUM(B8+B12+B16+B20+B24+B28+B35)</f>
        <v>655979</v>
      </c>
      <c r="C39" s="31">
        <f t="shared" si="12"/>
        <v>183351</v>
      </c>
      <c r="D39" s="31">
        <f t="shared" si="12"/>
        <v>458387</v>
      </c>
      <c r="E39" s="31">
        <f t="shared" si="12"/>
        <v>143080</v>
      </c>
      <c r="F39" s="31">
        <f t="shared" si="12"/>
        <v>0</v>
      </c>
      <c r="G39" s="31">
        <f t="shared" si="12"/>
        <v>0</v>
      </c>
      <c r="H39" s="31">
        <f t="shared" si="12"/>
        <v>15735</v>
      </c>
      <c r="I39" s="31">
        <f t="shared" si="12"/>
        <v>12700</v>
      </c>
      <c r="J39" s="31">
        <f t="shared" si="12"/>
        <v>0</v>
      </c>
      <c r="K39" s="31">
        <f t="shared" si="12"/>
        <v>0</v>
      </c>
      <c r="L39" s="31">
        <f t="shared" si="12"/>
        <v>1469232</v>
      </c>
      <c r="M39" s="203"/>
    </row>
    <row r="40" spans="1:13" s="2" customFormat="1" ht="15.75" thickBot="1">
      <c r="A40" s="199" t="s">
        <v>151</v>
      </c>
      <c r="B40" s="194">
        <f>B38-B39</f>
        <v>342827</v>
      </c>
      <c r="C40" s="194">
        <f aca="true" t="shared" si="13" ref="C40:M40">C38-C39</f>
        <v>98146</v>
      </c>
      <c r="D40" s="194">
        <f t="shared" si="13"/>
        <v>566630</v>
      </c>
      <c r="E40" s="194">
        <f t="shared" si="13"/>
        <v>68</v>
      </c>
      <c r="F40" s="194">
        <f t="shared" si="13"/>
        <v>7</v>
      </c>
      <c r="G40" s="194">
        <f t="shared" si="13"/>
        <v>0</v>
      </c>
      <c r="H40" s="194">
        <f t="shared" si="13"/>
        <v>32576</v>
      </c>
      <c r="I40" s="194">
        <f t="shared" si="13"/>
        <v>5649</v>
      </c>
      <c r="J40" s="194">
        <f t="shared" si="13"/>
        <v>0</v>
      </c>
      <c r="K40" s="194">
        <f t="shared" si="13"/>
        <v>3164</v>
      </c>
      <c r="L40" s="194">
        <f t="shared" si="13"/>
        <v>1049067</v>
      </c>
      <c r="M40" s="194">
        <f t="shared" si="13"/>
        <v>396</v>
      </c>
    </row>
  </sheetData>
  <sheetProtection/>
  <mergeCells count="14">
    <mergeCell ref="K1:K3"/>
    <mergeCell ref="L1:L3"/>
    <mergeCell ref="A1:A3"/>
    <mergeCell ref="M1:M3"/>
    <mergeCell ref="F2:G2"/>
    <mergeCell ref="B1:G1"/>
    <mergeCell ref="H1:J1"/>
    <mergeCell ref="B2:B3"/>
    <mergeCell ref="C2:C3"/>
    <mergeCell ref="D2:D3"/>
    <mergeCell ref="E2:E3"/>
    <mergeCell ref="H2:H3"/>
    <mergeCell ref="I2:I3"/>
    <mergeCell ref="J2:J3"/>
  </mergeCells>
  <printOptions/>
  <pageMargins left="0.31496062992125984" right="0.15748031496062992" top="0.5905511811023623" bottom="0.2362204724409449" header="0.1968503937007874" footer="0.1968503937007874"/>
  <pageSetup horizontalDpi="600" verticalDpi="600" orientation="landscape" paperSize="9" scale="95" r:id="rId1"/>
  <headerFooter>
    <oddHeader>&amp;C&amp;"Book Antiqua,Félkövér"&amp;11Önkormányzati költségvetési szervek 
2014. évi főbb kiadásai jogcím-csoportonként&amp;R&amp;"Book Antiqua,Félkövér"&amp;11 9. sz. melléklet
ezer Ft</oddHeader>
    <oddFooter>&amp;C&amp;P</oddFooter>
  </headerFooter>
  <rowBreaks count="1" manualBreakCount="1">
    <brk id="2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Nagyné Tóth Eszter</cp:lastModifiedBy>
  <cp:lastPrinted>2014-12-11T08:25:43Z</cp:lastPrinted>
  <dcterms:created xsi:type="dcterms:W3CDTF">2011-12-13T08:40:14Z</dcterms:created>
  <dcterms:modified xsi:type="dcterms:W3CDTF">2014-12-11T10:08:51Z</dcterms:modified>
  <cp:category/>
  <cp:version/>
  <cp:contentType/>
  <cp:contentStatus/>
</cp:coreProperties>
</file>