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95" tabRatio="726" activeTab="5"/>
  </bookViews>
  <sheets>
    <sheet name="1.1.sz.mell." sheetId="1" r:id="rId1"/>
    <sheet name="1.2.sz. mell." sheetId="2" r:id="rId2"/>
    <sheet name="2.sz.mell  " sheetId="3" r:id="rId3"/>
    <sheet name="3.sz.mell." sheetId="4" r:id="rId4"/>
    <sheet name="4. sz. mell." sheetId="5" r:id="rId5"/>
    <sheet name="5. sz. mell." sheetId="6" r:id="rId6"/>
  </sheets>
  <externalReferences>
    <externalReference r:id="rId9"/>
  </externalReferences>
  <definedNames>
    <definedName name="_xlfn.IFERROR" hidden="1">#NAME?</definedName>
    <definedName name="_xlnm.Print_Area" localSheetId="0">'1.1.sz.mell.'!$A$1:$C$158</definedName>
  </definedNames>
  <calcPr fullCalcOnLoad="1"/>
</workbook>
</file>

<file path=xl/sharedStrings.xml><?xml version="1.0" encoding="utf-8"?>
<sst xmlns="http://schemas.openxmlformats.org/spreadsheetml/2006/main" count="819" uniqueCount="440">
  <si>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</si>
  <si>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</si>
  <si>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</si>
  <si>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</si>
  <si>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</si>
  <si>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</si>
  <si>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</si>
  <si>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</si>
  <si>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</si>
  <si>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</si>
  <si>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</si>
  <si>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</si>
  <si>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</si>
  <si>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</si>
  <si>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</si>
  <si>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</si>
  <si>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</si>
  <si>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</si>
  <si>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</si>
  <si>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</si>
  <si>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</si>
  <si>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</si>
  <si>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</si>
  <si>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</si>
  <si>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</si>
  <si>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</si>
  <si>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</si>
  <si>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</si>
  <si>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</si>
  <si>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</si>
  <si>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</si>
  <si>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</si>
  <si>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</si>
  <si>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</si>
  <si>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</si>
  <si>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</si>
  <si>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</si>
  <si>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</si>
  <si>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Összesen:</t>
  </si>
  <si>
    <t>Bevételek</t>
  </si>
  <si>
    <t>Kiadások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</si>
  <si>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</si>
  <si>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</si>
  <si>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</si>
  <si>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</si>
  <si>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</si>
  <si>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</si>
  <si>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</si>
  <si>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</si>
  <si>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</si>
  <si>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</si>
  <si>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</si>
  <si>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</si>
  <si>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</si>
  <si>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</si>
  <si>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</si>
  <si>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</si>
  <si>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</si>
  <si>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</si>
  <si>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</si>
  <si>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</si>
  <si>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</si>
  <si>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</si>
  <si>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</si>
  <si>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</si>
  <si>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</si>
  <si>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</si>
  <si>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</si>
  <si>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</si>
  <si>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</si>
  <si>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</si>
  <si>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</si>
  <si>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</si>
  <si>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</si>
  <si>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</si>
  <si>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</si>
  <si>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</si>
  <si>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</si>
  <si>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</si>
  <si>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</si>
  <si>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</si>
  <si>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</si>
  <si>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</si>
  <si>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</si>
  <si>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</si>
  <si>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</si>
  <si>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</si>
  <si>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</si>
  <si>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</si>
  <si>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</si>
  <si>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</si>
  <si>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</si>
  <si>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</si>
  <si>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</si>
  <si>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</si>
  <si>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</si>
  <si>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</si>
  <si>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</si>
  <si>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</si>
  <si>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</si>
  <si>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</si>
  <si>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</si>
  <si>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</si>
  <si>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</si>
  <si>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</si>
  <si>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</si>
  <si>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</si>
  <si>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</si>
  <si>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</si>
  <si>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</si>
  <si>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</si>
  <si>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</si>
  <si>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</si>
  <si>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</si>
  <si>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</si>
  <si>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</si>
  <si>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</si>
  <si>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</si>
  <si>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</si>
  <si>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</si>
  <si>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</si>
  <si>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</si>
  <si>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</si>
  <si>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</si>
  <si>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</si>
  <si>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</si>
  <si>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</si>
  <si>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</si>
  <si>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</si>
  <si>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</si>
  <si>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</si>
  <si>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</si>
  <si>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</si>
  <si>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</si>
  <si>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</si>
  <si>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</si>
  <si>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</si>
  <si>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</si>
  <si>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</si>
  <si>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</si>
  <si>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</si>
  <si>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</si>
  <si>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</si>
  <si>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</si>
  <si>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</si>
  <si>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</si>
  <si>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</si>
  <si>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</si>
  <si>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</si>
  <si>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</si>
  <si>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</si>
  <si>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</si>
  <si>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</si>
  <si>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</si>
  <si>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</si>
  <si>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</si>
  <si>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</si>
  <si>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</si>
  <si>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</si>
  <si>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</si>
  <si>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</si>
  <si>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</si>
  <si>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</si>
  <si>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</si>
  <si>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</si>
  <si>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</si>
  <si>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</si>
  <si>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</si>
  <si>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</si>
  <si>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</si>
  <si>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</si>
  <si>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</si>
  <si>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</si>
  <si>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</si>
  <si>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</si>
  <si>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</si>
  <si>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</si>
  <si>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</si>
  <si>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</si>
  <si>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</si>
  <si>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</si>
  <si>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</si>
  <si>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</si>
  <si>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</si>
  <si>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</si>
  <si>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</si>
  <si>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</si>
  <si>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</si>
  <si>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</si>
  <si>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</si>
  <si>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</si>
  <si>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</si>
  <si>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</si>
  <si>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</si>
  <si>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</si>
  <si>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</si>
  <si>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</si>
  <si>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</si>
  <si>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</si>
  <si>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</si>
  <si>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</si>
  <si>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</si>
  <si>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</si>
  <si>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</si>
  <si>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</si>
  <si>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</si>
  <si>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</si>
  <si>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</si>
  <si>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</si>
  <si>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</si>
  <si>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</si>
  <si>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</si>
  <si>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</si>
  <si>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</si>
  <si>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</si>
  <si>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</si>
  <si>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</si>
  <si>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</si>
  <si>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</si>
  <si>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</si>
  <si>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</si>
  <si>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</si>
  <si>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</si>
  <si>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</si>
  <si>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</si>
  <si>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</si>
  <si>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</si>
  <si>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</si>
  <si>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</si>
  <si>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</si>
  <si>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</si>
  <si>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</si>
  <si>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</si>
  <si>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</si>
  <si>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</si>
  <si>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</si>
  <si>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</si>
  <si>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</si>
  <si>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</si>
  <si>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</si>
  <si>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</si>
  <si>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</si>
  <si>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</si>
  <si>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</si>
  <si>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</si>
  <si>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</si>
  <si>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</si>
  <si>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</si>
  <si>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</si>
  <si>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</si>
  <si>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</si>
  <si>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</si>
  <si>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</si>
  <si>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</si>
  <si>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</si>
  <si>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</si>
  <si>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</si>
  <si>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</si>
  <si>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</si>
  <si>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</si>
  <si>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</si>
  <si>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</si>
  <si>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</si>
  <si>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</si>
  <si>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</si>
  <si>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</si>
  <si>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</si>
  <si>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</si>
  <si>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Befektetési célú belföldi értékpapírok vásárlása</t>
  </si>
  <si>
    <t>Államháztartáson belüli megelőlegezések folyósítása</t>
  </si>
  <si>
    <t xml:space="preserve"> Pénzügyi lízing kiadásai</t>
  </si>
  <si>
    <t xml:space="preserve"> Forgatási célú külföldi értékpapírok vásárlása</t>
  </si>
  <si>
    <t xml:space="preserve"> Külföldi értékpapírok beváltása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</si>
  <si>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</si>
  <si>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</si>
  <si>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</si>
  <si>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</si>
  <si>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</si>
  <si>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</si>
  <si>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</si>
  <si>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</si>
  <si>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</si>
  <si>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</si>
  <si>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Pénzügyi lízing kiadásai</t>
  </si>
  <si>
    <t xml:space="preserve"> 10.</t>
  </si>
  <si>
    <t>2.-ból EU-s támogatás</t>
  </si>
  <si>
    <t>Összes bevétel, kiadás</t>
  </si>
  <si>
    <t>Felhalmozási célú átvett pénzeszközök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</si>
  <si>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</si>
  <si>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</si>
  <si>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</si>
  <si>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</si>
  <si>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</si>
  <si>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</si>
  <si>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</si>
  <si>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</si>
  <si>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</si>
  <si>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BEVÉTEL</t>
  </si>
  <si>
    <t>Kötelező</t>
  </si>
  <si>
    <t>Nem kötelező</t>
  </si>
  <si>
    <t>Állami</t>
  </si>
  <si>
    <t>Kiadás</t>
  </si>
  <si>
    <t xml:space="preserve">Működési </t>
  </si>
  <si>
    <t>Felhalmozási</t>
  </si>
  <si>
    <t>Működési</t>
  </si>
  <si>
    <t>Közvilágítás</t>
  </si>
  <si>
    <t>Zöldterület kezelés</t>
  </si>
  <si>
    <t>Önkormányzatok elszámolásai</t>
  </si>
  <si>
    <t>Támogatási célú fin. műveletek (int.fin.)</t>
  </si>
  <si>
    <t>Önkormányzat összesen:</t>
  </si>
  <si>
    <t>Közös Önkorm.Hiv összesen:</t>
  </si>
  <si>
    <t>Mindösszesen:</t>
  </si>
  <si>
    <t>Intézmény finanszírozás (-)</t>
  </si>
  <si>
    <t>Nettósított összesen:</t>
  </si>
  <si>
    <t>Kormányzati funkció</t>
  </si>
  <si>
    <t>Biztosító által fizetett kártérítés</t>
  </si>
  <si>
    <t>5.11.</t>
  </si>
  <si>
    <t>Működési bevételek (5.1.+…+ 5.11.)</t>
  </si>
  <si>
    <t>Váltóbevételek</t>
  </si>
  <si>
    <t>FINANSZÍROZÁSI BEVÉTELEK ÖSSZESEN: (10. + … +16.)</t>
  </si>
  <si>
    <t xml:space="preserve">    18.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</si>
  <si>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</si>
  <si>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</si>
  <si>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</si>
  <si>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</si>
  <si>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</si>
  <si>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</si>
  <si>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</si>
  <si>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 xml:space="preserve">   Tartalékok</t>
  </si>
  <si>
    <t>1.19.</t>
  </si>
  <si>
    <t>1.20.</t>
  </si>
  <si>
    <t xml:space="preserve">   - az 1.18.-ból: - Általános tartalék</t>
  </si>
  <si>
    <t xml:space="preserve"> 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</si>
  <si>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</si>
  <si>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</si>
  <si>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</si>
  <si>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Kincstárjegyek beváltása</t>
  </si>
  <si>
    <t xml:space="preserve">   Kincstárjegyek beváltása</t>
  </si>
  <si>
    <t xml:space="preserve">   Éven belüli lejáratú belföldi értékpapírok beváltása</t>
  </si>
  <si>
    <t xml:space="preserve">   Éven túlilejáratú belföldi értékpapírok beváltása</t>
  </si>
  <si>
    <t xml:space="preserve">   Belföldi kötvények beváltása</t>
  </si>
  <si>
    <t>Belföldi finanszírozás kiadásai (6.1. + … + 6.4.)</t>
  </si>
  <si>
    <t xml:space="preserve"> Pénzeszközök lekötött betétként elhelyezése </t>
  </si>
  <si>
    <t>Külföldi finanszírozás kiadásai (7.1. + … + 7.5.)</t>
  </si>
  <si>
    <t>7.5.</t>
  </si>
  <si>
    <t xml:space="preserve"> Befektetési célú külföldi értékpapírok vásárlása</t>
  </si>
  <si>
    <t xml:space="preserve"> Hitelek, kölcsönök törlesztése külf. kormányoknak,nemz.szerv-nek</t>
  </si>
  <si>
    <t xml:space="preserve"> Hitelek, kölcsönök törlesztése külföldi pénzintézeteknek</t>
  </si>
  <si>
    <t>Váltókiadások</t>
  </si>
  <si>
    <t>Adóssághoz nem kapcsolódó származékos ügyletek kiadásai</t>
  </si>
  <si>
    <t>FINANSZÍROZÁSI KIADÁSOK ÖSSZESEN: (4.+…+9.)</t>
  </si>
  <si>
    <t>KIADÁSOK ÖSSZESEN: (3+10)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</si>
  <si>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</si>
  <si>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</si>
  <si>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6.-ból EU-s támogatás (közvetlen)</t>
  </si>
  <si>
    <t>Költségvetési bevételek összesen (1.+2.+4.+5.+6..+8.+…+12.)</t>
  </si>
  <si>
    <t>Működési célú finanszírozási bevételek összesen (14.+19.+22.+23.)</t>
  </si>
  <si>
    <t>BEVÉTEL ÖSSZESEN (13.+24.)</t>
  </si>
  <si>
    <t>Pénzeszközök lekötött betétként elhelyezése</t>
  </si>
  <si>
    <t>Működési célú finanszírozási kiadások összesen (14.+...+23.)</t>
  </si>
  <si>
    <t>KIADÁSOK ÖSSZESEN (13.+23.)</t>
  </si>
  <si>
    <t>A</t>
  </si>
  <si>
    <t>B</t>
  </si>
  <si>
    <t>C</t>
  </si>
  <si>
    <t>Működési célú kvi támogatások és kiegészítő támogatások</t>
  </si>
  <si>
    <t>Elszámolásból származó bevételek</t>
  </si>
  <si>
    <t>Helyi adók  (4.1.1.+…+4.1.3.)</t>
  </si>
  <si>
    <t>4.1.3.</t>
  </si>
  <si>
    <t>- Értékesítési és forgalmi adók (iparűzési adó)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</si>
  <si>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</si>
  <si>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</si>
  <si>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</si>
  <si>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</si>
  <si>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</si>
  <si>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</si>
  <si>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</si>
  <si>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</si>
  <si>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</si>
  <si>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</si>
  <si>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</si>
  <si>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</si>
  <si>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Befektetési célú belföldi értékpapírok vásárlása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</si>
  <si>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</si>
  <si>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</si>
  <si>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</si>
  <si>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</si>
  <si>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Központi, irányító szervi támogatás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</si>
  <si>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</si>
  <si>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</si>
  <si>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</si>
  <si>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</si>
  <si>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</si>
  <si>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</si>
  <si>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KIADÁSOK ÖSSZESEN: (3.+10.)</t>
  </si>
  <si>
    <t>Éves tervezett létszám előirányzat (fő)</t>
  </si>
  <si>
    <t>Ebből: kKözfoglalkoztatottak létszáma (fő)</t>
  </si>
  <si>
    <t>Költségvetési szerv összesen:</t>
  </si>
  <si>
    <t>Közművelődési feladatok</t>
  </si>
  <si>
    <t>Köztemető fenntartás, üzemeltetés</t>
  </si>
  <si>
    <t>Közutak, hídak üzemeltetése, fenntartása</t>
  </si>
  <si>
    <t>Közfoglalkoztatás-hosszabb idejű</t>
  </si>
  <si>
    <t>Közfoglalkoztatás-rövidebb idejű</t>
  </si>
  <si>
    <t>011130 Önkormányzati jogalkotás</t>
  </si>
  <si>
    <t>013350 Önkormányzati vagyonnal törté nő gazdálkodás</t>
  </si>
  <si>
    <t>066020 Város és -községgazdálkodás</t>
  </si>
  <si>
    <t>Italgyártás</t>
  </si>
  <si>
    <t>falugondnoki- tanyagondnoki szolgálat</t>
  </si>
  <si>
    <t>Szociális juttatások</t>
  </si>
  <si>
    <t>Nem veszélyes települési hulladék kezelése</t>
  </si>
  <si>
    <t>Adóbevételek</t>
  </si>
  <si>
    <t>forintban</t>
  </si>
  <si>
    <t>Közutak karbantartása</t>
  </si>
  <si>
    <t>Köztemető fenntartás</t>
  </si>
  <si>
    <t>Egyéb önkormányzati feladatok támogatása beszámítás után</t>
  </si>
  <si>
    <t>Települési önkormányzatok működési támogatása beszámítás és kiegészítés után</t>
  </si>
  <si>
    <t>Gyermekjóléti feladatok</t>
  </si>
  <si>
    <t>települési önkormányzatok szociális feladatainak egyéb támogatása</t>
  </si>
  <si>
    <t>Falugondnoki feladat</t>
  </si>
  <si>
    <t>Szociális  támogatás összesen</t>
  </si>
  <si>
    <t>Könyvtár</t>
  </si>
  <si>
    <t>Települési önkormányzatok  kulturális feladatainak támogatása összesen</t>
  </si>
  <si>
    <t>összesen:</t>
  </si>
  <si>
    <t>Helyi, térségi közösségi tér bizt.</t>
  </si>
  <si>
    <t>Egyéb működési  célú támogatások államháztartáson belülről</t>
  </si>
  <si>
    <t>Egyéb működési célú támogatások ÁH-on belül</t>
  </si>
  <si>
    <t>2016. évi előirányzat</t>
  </si>
  <si>
    <t>Forintban</t>
  </si>
  <si>
    <t xml:space="preserve"> Forintban !</t>
  </si>
  <si>
    <t>Forintban !</t>
  </si>
  <si>
    <t>2015 évről áthúzódó bérkompenzáció</t>
  </si>
  <si>
    <t>Szünidei étkeztetés rászoruló gyermekek számára</t>
  </si>
  <si>
    <t>2016. évi módosított előirányzat</t>
  </si>
  <si>
    <t>Működési célú költségvetési támogatások és kieg. támogatások</t>
  </si>
  <si>
    <t>Kiegészítő támogatás</t>
  </si>
  <si>
    <t>2016 évi bérkompenzáció</t>
  </si>
  <si>
    <t>Módosított előirányzat-felhasználási terv
2016. évre</t>
  </si>
  <si>
    <t>3. melléklet a    10/2016 (IX.16.) önkormányzati rendelethez</t>
  </si>
  <si>
    <t xml:space="preserve">2016. évi előirányzat </t>
  </si>
  <si>
    <t xml:space="preserve">5.  melléklet a   10/2016 (IX. 16.) önkormányzati rendelethez </t>
  </si>
  <si>
    <t xml:space="preserve">                                          Állami támogatás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</si>
</sst>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10"/>
      <name val="Times New Roman CE"/>
      <family val="0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8" borderId="7" applyNumberFormat="0" applyFont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4" fillId="0" borderId="16" xfId="59" applyFont="1" applyFill="1" applyBorder="1" applyAlignment="1" applyProtection="1">
      <alignment horizontal="left" vertical="center" indent="1"/>
      <protection/>
    </xf>
    <xf numFmtId="164" fontId="14" fillId="0" borderId="10" xfId="59" applyNumberFormat="1" applyFont="1" applyFill="1" applyBorder="1" applyAlignment="1" applyProtection="1">
      <alignment vertical="center"/>
      <protection locked="0"/>
    </xf>
    <xf numFmtId="0" fontId="14" fillId="0" borderId="17" xfId="59" applyFont="1" applyFill="1" applyBorder="1" applyAlignment="1" applyProtection="1">
      <alignment horizontal="left" vertical="center" indent="1"/>
      <protection/>
    </xf>
    <xf numFmtId="164" fontId="14" fillId="0" borderId="11" xfId="59" applyNumberFormat="1" applyFont="1" applyFill="1" applyBorder="1" applyAlignment="1" applyProtection="1">
      <alignment vertical="center"/>
      <protection locked="0"/>
    </xf>
    <xf numFmtId="164" fontId="14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4" fillId="0" borderId="12" xfId="59" applyNumberFormat="1" applyFont="1" applyFill="1" applyBorder="1" applyAlignment="1" applyProtection="1">
      <alignment vertical="center"/>
      <protection locked="0"/>
    </xf>
    <xf numFmtId="164" fontId="14" fillId="0" borderId="31" xfId="59" applyNumberFormat="1" applyFont="1" applyFill="1" applyBorder="1" applyAlignment="1" applyProtection="1">
      <alignment vertical="center"/>
      <protection/>
    </xf>
    <xf numFmtId="164" fontId="12" fillId="0" borderId="23" xfId="59" applyNumberFormat="1" applyFont="1" applyFill="1" applyBorder="1" applyAlignment="1" applyProtection="1">
      <alignment vertical="center"/>
      <protection/>
    </xf>
    <xf numFmtId="164" fontId="12" fillId="0" borderId="26" xfId="59" applyNumberFormat="1" applyFont="1" applyFill="1" applyBorder="1" applyAlignment="1" applyProtection="1">
      <alignment vertical="center"/>
      <protection/>
    </xf>
    <xf numFmtId="0" fontId="14" fillId="0" borderId="18" xfId="59" applyFont="1" applyFill="1" applyBorder="1" applyAlignment="1" applyProtection="1">
      <alignment horizontal="left" vertical="center" indent="1"/>
      <protection/>
    </xf>
    <xf numFmtId="0" fontId="12" fillId="0" borderId="22" xfId="59" applyFont="1" applyFill="1" applyBorder="1" applyAlignment="1" applyProtection="1">
      <alignment horizontal="left" vertical="center" indent="1"/>
      <protection/>
    </xf>
    <xf numFmtId="164" fontId="12" fillId="0" borderId="23" xfId="59" applyNumberFormat="1" applyFont="1" applyFill="1" applyBorder="1" applyProtection="1">
      <alignment/>
      <protection/>
    </xf>
    <xf numFmtId="164" fontId="12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0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28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40" xfId="0" applyFont="1" applyBorder="1" applyAlignment="1" applyProtection="1">
      <alignment horizontal="left" vertical="center" wrapText="1" indent="1"/>
      <protection/>
    </xf>
    <xf numFmtId="164" fontId="1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right" vertical="center" wrapText="1" indent="1"/>
      <protection/>
    </xf>
    <xf numFmtId="164" fontId="6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5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0" xfId="58" applyFont="1" applyFill="1" applyBorder="1" applyAlignment="1" applyProtection="1">
      <alignment horizontal="center" vertical="center" wrapTex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40" xfId="0" applyFont="1" applyBorder="1" applyAlignment="1" applyProtection="1">
      <alignment wrapText="1"/>
      <protection/>
    </xf>
    <xf numFmtId="0" fontId="18" fillId="0" borderId="5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40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Font="1" applyBorder="1" applyAlignment="1" applyProtection="1">
      <alignment horizontal="center" vertical="center" wrapTex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/>
    </xf>
    <xf numFmtId="0" fontId="23" fillId="0" borderId="53" xfId="0" applyFont="1" applyFill="1" applyBorder="1" applyAlignment="1">
      <alignment/>
    </xf>
    <xf numFmtId="0" fontId="27" fillId="0" borderId="53" xfId="0" applyFont="1" applyFill="1" applyBorder="1" applyAlignment="1">
      <alignment wrapText="1"/>
    </xf>
    <xf numFmtId="0" fontId="22" fillId="0" borderId="5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27" fillId="0" borderId="53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26" fillId="0" borderId="54" xfId="0" applyFont="1" applyFill="1" applyBorder="1" applyAlignment="1">
      <alignment wrapText="1"/>
    </xf>
    <xf numFmtId="0" fontId="22" fillId="0" borderId="54" xfId="0" applyFont="1" applyFill="1" applyBorder="1" applyAlignment="1">
      <alignment/>
    </xf>
    <xf numFmtId="0" fontId="28" fillId="0" borderId="53" xfId="0" applyFont="1" applyFill="1" applyBorder="1" applyAlignment="1">
      <alignment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wrapText="1" indent="1"/>
      <protection/>
    </xf>
    <xf numFmtId="0" fontId="14" fillId="0" borderId="11" xfId="58" applyFont="1" applyFill="1" applyBorder="1" applyAlignment="1" applyProtection="1">
      <alignment vertical="center" wrapText="1"/>
      <protection/>
    </xf>
    <xf numFmtId="164" fontId="14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51" xfId="0" applyFont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6" xfId="0" applyNumberFormat="1" applyFont="1" applyFill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 quotePrefix="1">
      <alignment horizontal="left" wrapText="1" indent="1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/>
    </xf>
    <xf numFmtId="0" fontId="6" fillId="0" borderId="57" xfId="0" applyFont="1" applyFill="1" applyBorder="1" applyAlignment="1" applyProtection="1">
      <alignment vertical="center" wrapText="1"/>
      <protection/>
    </xf>
    <xf numFmtId="3" fontId="0" fillId="0" borderId="53" xfId="0" applyNumberFormat="1" applyFont="1" applyFill="1" applyBorder="1" applyAlignment="1">
      <alignment/>
    </xf>
    <xf numFmtId="3" fontId="22" fillId="0" borderId="53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3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34" xfId="0" applyBorder="1" applyAlignment="1">
      <alignment/>
    </xf>
    <xf numFmtId="3" fontId="32" fillId="0" borderId="0" xfId="0" applyNumberFormat="1" applyFont="1" applyFill="1" applyBorder="1" applyAlignment="1">
      <alignment/>
    </xf>
    <xf numFmtId="0" fontId="0" fillId="0" borderId="0" xfId="58" applyFont="1" applyFill="1" applyAlignment="1" applyProtection="1">
      <alignment horizontal="center"/>
      <protection/>
    </xf>
    <xf numFmtId="0" fontId="14" fillId="0" borderId="0" xfId="58" applyFont="1" applyFill="1" applyAlignment="1" applyProtection="1">
      <alignment horizontal="left" indent="1"/>
      <protection/>
    </xf>
    <xf numFmtId="0" fontId="22" fillId="0" borderId="0" xfId="0" applyFont="1" applyAlignment="1">
      <alignment horizontal="center"/>
    </xf>
    <xf numFmtId="164" fontId="2" fillId="0" borderId="0" xfId="59" applyNumberFormat="1" applyFill="1" applyAlignment="1" applyProtection="1">
      <alignment vertical="center"/>
      <protection/>
    </xf>
    <xf numFmtId="164" fontId="12" fillId="0" borderId="51" xfId="59" applyNumberFormat="1" applyFont="1" applyFill="1" applyBorder="1" applyAlignment="1" applyProtection="1">
      <alignment vertical="center"/>
      <protection/>
    </xf>
    <xf numFmtId="164" fontId="12" fillId="0" borderId="58" xfId="59" applyNumberFormat="1" applyFont="1" applyFill="1" applyBorder="1" applyAlignment="1" applyProtection="1">
      <alignment vertical="center"/>
      <protection/>
    </xf>
    <xf numFmtId="164" fontId="14" fillId="0" borderId="11" xfId="59" applyNumberFormat="1" applyFont="1" applyFill="1" applyBorder="1" applyAlignment="1" applyProtection="1">
      <alignment vertical="center"/>
      <protection/>
    </xf>
    <xf numFmtId="164" fontId="2" fillId="0" borderId="0" xfId="59" applyNumberFormat="1" applyFill="1" applyProtection="1">
      <alignment/>
      <protection/>
    </xf>
    <xf numFmtId="0" fontId="3" fillId="0" borderId="23" xfId="58" applyFont="1" applyFill="1" applyBorder="1" applyAlignment="1" applyProtection="1">
      <alignment horizontal="left" vertical="center" wrapText="1" indent="1"/>
      <protection/>
    </xf>
    <xf numFmtId="164" fontId="3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33" fillId="0" borderId="12" xfId="0" applyFont="1" applyBorder="1" applyAlignment="1" applyProtection="1">
      <alignment horizontal="left" wrapText="1" indent="1"/>
      <protection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33" fillId="0" borderId="11" xfId="0" applyFont="1" applyBorder="1" applyAlignment="1" applyProtection="1">
      <alignment horizontal="left" wrapText="1" indent="1"/>
      <protection/>
    </xf>
    <xf numFmtId="164" fontId="0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5" xfId="0" applyFont="1" applyBorder="1" applyAlignment="1" applyProtection="1">
      <alignment horizontal="left" wrapText="1" indent="1"/>
      <protection/>
    </xf>
    <xf numFmtId="164" fontId="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Alignment="1">
      <alignment horizontal="right"/>
    </xf>
    <xf numFmtId="164" fontId="13" fillId="0" borderId="32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3" fillId="0" borderId="32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0" fontId="22" fillId="0" borderId="53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29" fillId="0" borderId="61" xfId="0" applyNumberFormat="1" applyFont="1" applyFill="1" applyBorder="1" applyAlignment="1" applyProtection="1">
      <alignment horizontal="center" vertical="center" wrapText="1"/>
      <protection/>
    </xf>
    <xf numFmtId="0" fontId="13" fillId="0" borderId="62" xfId="59" applyFont="1" applyFill="1" applyBorder="1" applyAlignment="1" applyProtection="1">
      <alignment horizontal="left" vertical="center" indent="1"/>
      <protection/>
    </xf>
    <xf numFmtId="0" fontId="13" fillId="0" borderId="36" xfId="59" applyFont="1" applyFill="1" applyBorder="1" applyAlignment="1" applyProtection="1">
      <alignment horizontal="left" vertical="center" indent="1"/>
      <protection/>
    </xf>
    <xf numFmtId="0" fontId="13" fillId="0" borderId="61" xfId="59" applyFont="1" applyFill="1" applyBorder="1" applyAlignment="1" applyProtection="1">
      <alignment horizontal="left" vertical="center" indent="1"/>
      <protection/>
    </xf>
    <xf numFmtId="0" fontId="13" fillId="0" borderId="63" xfId="59" applyFont="1" applyFill="1" applyBorder="1" applyAlignment="1" applyProtection="1">
      <alignment horizontal="left" vertical="center" indent="1"/>
      <protection/>
    </xf>
    <xf numFmtId="0" fontId="13" fillId="0" borderId="50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right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vera\LOCALS~1\Temp\Ktgv%202015%20Nv&#225;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Bevétel"/>
      <sheetName val="Kiadás"/>
      <sheetName val="Finansz.kiadás"/>
      <sheetName val="Finansz.bevét"/>
      <sheetName val="dologi"/>
      <sheetName val="Beruházás"/>
      <sheetName val="Tartalék"/>
      <sheetName val="Gördülő"/>
      <sheetName val="Többéves"/>
      <sheetName val="Likvidítás"/>
      <sheetName val="Állami"/>
      <sheetName val="SZoc."/>
      <sheetName val="Címrend"/>
      <sheetName val="Létszám"/>
      <sheetName val="közvetett"/>
    </sheetNames>
    <sheetDataSet>
      <sheetData sheetId="0">
        <row r="13">
          <cell r="F13">
            <v>0</v>
          </cell>
        </row>
      </sheetData>
      <sheetData sheetId="1">
        <row r="75">
          <cell r="G75">
            <v>0</v>
          </cell>
        </row>
      </sheetData>
      <sheetData sheetId="2">
        <row r="103">
          <cell r="D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8"/>
  <sheetViews>
    <sheetView showRowColHeaders="0" view="pageLayout" zoomScaleSheetLayoutView="100" workbookViewId="0" topLeftCell="A1">
      <selection activeCell="C3" sqref="C3"/>
    </sheetView>
  </sheetViews>
  <sheetFormatPr defaultColWidth="3.50390625" defaultRowHeight="12.75"/>
  <cols>
    <col min="1" max="1" width="9.50390625" style="163" customWidth="1"/>
    <col min="2" max="2" width="67.625" style="163" customWidth="1"/>
    <col min="3" max="3" width="17.875" style="164" customWidth="1"/>
    <col min="4" max="5" width="3.50390625" style="176" customWidth="1"/>
    <col min="6" max="6" width="11.125" style="176" customWidth="1"/>
    <col min="7" max="10" width="3.50390625" style="176" customWidth="1"/>
    <col min="11" max="11" width="5.50390625" style="176" customWidth="1"/>
    <col min="12" max="16384" width="3.50390625" style="176" customWidth="1"/>
  </cols>
  <sheetData>
    <row r="1" spans="1:3" ht="51" customHeight="1" thickBot="1">
      <c r="A1" s="282" t="s">
        <v>4</v>
      </c>
      <c r="B1" s="282"/>
      <c r="C1" s="176"/>
    </row>
    <row r="2" spans="1:3" ht="15.75" customHeight="1" hidden="1" thickBot="1">
      <c r="A2" s="281" t="s">
        <v>93</v>
      </c>
      <c r="B2" s="281"/>
      <c r="C2" s="121" t="s">
        <v>426</v>
      </c>
    </row>
    <row r="3" spans="1:3" ht="37.5" customHeight="1" thickBot="1">
      <c r="A3" s="22" t="s">
        <v>43</v>
      </c>
      <c r="B3" s="23" t="s">
        <v>6</v>
      </c>
      <c r="C3" s="30" t="s">
        <v>437</v>
      </c>
    </row>
    <row r="4" spans="1:8" s="177" customFormat="1" ht="12" customHeight="1" thickBot="1">
      <c r="A4" s="171">
        <v>1</v>
      </c>
      <c r="B4" s="172">
        <v>2</v>
      </c>
      <c r="C4" s="173">
        <v>3</v>
      </c>
      <c r="H4" s="260"/>
    </row>
    <row r="5" spans="1:3" s="178" customFormat="1" ht="12" customHeight="1" thickBot="1">
      <c r="A5" s="19" t="s">
        <v>7</v>
      </c>
      <c r="B5" s="20" t="s">
        <v>134</v>
      </c>
      <c r="C5" s="111">
        <f>C5:C50=+C6+C7+C8+C9+C10+C11</f>
        <v>0</v>
      </c>
    </row>
    <row r="6" spans="1:3" s="178" customFormat="1" ht="12" customHeight="1">
      <c r="A6" s="14" t="s">
        <v>67</v>
      </c>
      <c r="B6" s="179" t="s">
        <v>135</v>
      </c>
      <c r="C6" s="114">
        <v>10142849</v>
      </c>
    </row>
    <row r="7" spans="1:3" s="178" customFormat="1" ht="12" customHeight="1">
      <c r="A7" s="13" t="s">
        <v>68</v>
      </c>
      <c r="B7" s="180" t="s">
        <v>136</v>
      </c>
      <c r="C7" s="113"/>
    </row>
    <row r="8" spans="1:3" s="178" customFormat="1" ht="12" customHeight="1">
      <c r="A8" s="13" t="s">
        <v>69</v>
      </c>
      <c r="B8" s="180" t="s">
        <v>137</v>
      </c>
      <c r="C8" s="113">
        <v>8870613</v>
      </c>
    </row>
    <row r="9" spans="1:3" s="178" customFormat="1" ht="12" customHeight="1">
      <c r="A9" s="13" t="s">
        <v>70</v>
      </c>
      <c r="B9" s="180" t="s">
        <v>138</v>
      </c>
      <c r="C9" s="113">
        <v>1200000</v>
      </c>
    </row>
    <row r="10" spans="1:3" s="178" customFormat="1" ht="12" customHeight="1">
      <c r="A10" s="13" t="s">
        <v>90</v>
      </c>
      <c r="B10" s="180" t="s">
        <v>139</v>
      </c>
      <c r="C10" s="113">
        <v>10153</v>
      </c>
    </row>
    <row r="11" spans="1:8" s="178" customFormat="1" ht="12" customHeight="1" thickBot="1">
      <c r="A11" s="15" t="s">
        <v>71</v>
      </c>
      <c r="B11" s="181" t="s">
        <v>140</v>
      </c>
      <c r="C11" s="113">
        <v>204000</v>
      </c>
      <c r="H11" s="259"/>
    </row>
    <row r="12" spans="1:3" s="178" customFormat="1" ht="12" customHeight="1" thickBot="1">
      <c r="A12" s="19" t="s">
        <v>8</v>
      </c>
      <c r="B12" s="106" t="s">
        <v>141</v>
      </c>
      <c r="C12" s="111">
        <f>+C13+C14+C15+C16+C17</f>
        <v>52380000</v>
      </c>
    </row>
    <row r="13" spans="1:3" s="178" customFormat="1" ht="12" customHeight="1">
      <c r="A13" s="14" t="s">
        <v>73</v>
      </c>
      <c r="B13" s="179" t="s">
        <v>365</v>
      </c>
      <c r="C13" s="114">
        <v>0</v>
      </c>
    </row>
    <row r="14" spans="1:3" s="178" customFormat="1" ht="12" customHeight="1">
      <c r="A14" s="13" t="s">
        <v>74</v>
      </c>
      <c r="B14" s="180" t="s">
        <v>432</v>
      </c>
      <c r="C14" s="113"/>
    </row>
    <row r="15" spans="1:3" s="178" customFormat="1" ht="12" customHeight="1">
      <c r="A15" s="13" t="s">
        <v>75</v>
      </c>
      <c r="B15" s="180" t="s">
        <v>290</v>
      </c>
      <c r="C15" s="113"/>
    </row>
    <row r="16" spans="1:3" s="178" customFormat="1" ht="12" customHeight="1">
      <c r="A16" s="13" t="s">
        <v>76</v>
      </c>
      <c r="B16" s="180" t="s">
        <v>291</v>
      </c>
      <c r="C16" s="113"/>
    </row>
    <row r="17" spans="1:3" s="178" customFormat="1" ht="12" customHeight="1">
      <c r="A17" s="13" t="s">
        <v>77</v>
      </c>
      <c r="B17" s="180" t="s">
        <v>144</v>
      </c>
      <c r="C17" s="113">
        <v>52380000</v>
      </c>
    </row>
    <row r="18" spans="1:3" s="178" customFormat="1" ht="12" customHeight="1" thickBot="1">
      <c r="A18" s="15" t="s">
        <v>86</v>
      </c>
      <c r="B18" s="181" t="s">
        <v>145</v>
      </c>
      <c r="C18" s="115"/>
    </row>
    <row r="19" spans="1:3" s="178" customFormat="1" ht="12" customHeight="1" thickBot="1">
      <c r="A19" s="19" t="s">
        <v>9</v>
      </c>
      <c r="B19" s="20" t="s">
        <v>146</v>
      </c>
      <c r="C19" s="111">
        <f>+C20+C21+C22+C23+C24</f>
        <v>0</v>
      </c>
    </row>
    <row r="20" spans="1:3" s="178" customFormat="1" ht="12" customHeight="1">
      <c r="A20" s="14" t="s">
        <v>56</v>
      </c>
      <c r="B20" s="179" t="s">
        <v>147</v>
      </c>
      <c r="C20" s="114"/>
    </row>
    <row r="21" spans="1:3" s="178" customFormat="1" ht="12" customHeight="1">
      <c r="A21" s="13" t="s">
        <v>57</v>
      </c>
      <c r="B21" s="180" t="s">
        <v>148</v>
      </c>
      <c r="C21" s="113"/>
    </row>
    <row r="22" spans="1:3" s="178" customFormat="1" ht="12" customHeight="1">
      <c r="A22" s="13" t="s">
        <v>58</v>
      </c>
      <c r="B22" s="180" t="s">
        <v>292</v>
      </c>
      <c r="C22" s="113"/>
    </row>
    <row r="23" spans="1:3" s="178" customFormat="1" ht="12" customHeight="1">
      <c r="A23" s="13" t="s">
        <v>59</v>
      </c>
      <c r="B23" s="180" t="s">
        <v>293</v>
      </c>
      <c r="C23" s="113"/>
    </row>
    <row r="24" spans="1:3" s="178" customFormat="1" ht="12" customHeight="1">
      <c r="A24" s="13" t="s">
        <v>101</v>
      </c>
      <c r="B24" s="180" t="s">
        <v>149</v>
      </c>
      <c r="C24" s="113"/>
    </row>
    <row r="25" spans="1:3" s="178" customFormat="1" ht="12" customHeight="1" thickBot="1">
      <c r="A25" s="15" t="s">
        <v>102</v>
      </c>
      <c r="B25" s="181" t="s">
        <v>150</v>
      </c>
      <c r="C25" s="115"/>
    </row>
    <row r="26" spans="1:3" s="178" customFormat="1" ht="12" customHeight="1" thickBot="1">
      <c r="A26" s="19" t="s">
        <v>103</v>
      </c>
      <c r="B26" s="267" t="s">
        <v>151</v>
      </c>
      <c r="C26" s="268">
        <f>+C27+C30+C31+C32</f>
        <v>835000</v>
      </c>
    </row>
    <row r="27" spans="1:3" s="178" customFormat="1" ht="12" customHeight="1">
      <c r="A27" s="14" t="s">
        <v>152</v>
      </c>
      <c r="B27" s="269" t="s">
        <v>158</v>
      </c>
      <c r="C27" s="270">
        <f>+C28+C29</f>
        <v>570000</v>
      </c>
    </row>
    <row r="28" spans="1:3" s="178" customFormat="1" ht="12" customHeight="1">
      <c r="A28" s="13" t="s">
        <v>153</v>
      </c>
      <c r="B28" s="271" t="s">
        <v>159</v>
      </c>
      <c r="C28" s="272">
        <v>570000</v>
      </c>
    </row>
    <row r="29" spans="1:3" s="178" customFormat="1" ht="12" customHeight="1">
      <c r="A29" s="13" t="s">
        <v>154</v>
      </c>
      <c r="B29" s="271" t="s">
        <v>160</v>
      </c>
      <c r="C29" s="272">
        <v>0</v>
      </c>
    </row>
    <row r="30" spans="1:3" s="178" customFormat="1" ht="12" customHeight="1">
      <c r="A30" s="13" t="s">
        <v>155</v>
      </c>
      <c r="B30" s="271" t="s">
        <v>161</v>
      </c>
      <c r="C30" s="272">
        <v>265000</v>
      </c>
    </row>
    <row r="31" spans="1:3" s="178" customFormat="1" ht="12" customHeight="1">
      <c r="A31" s="13" t="s">
        <v>156</v>
      </c>
      <c r="B31" s="271" t="s">
        <v>162</v>
      </c>
      <c r="C31" s="272"/>
    </row>
    <row r="32" spans="1:3" s="178" customFormat="1" ht="12" customHeight="1" thickBot="1">
      <c r="A32" s="15" t="s">
        <v>157</v>
      </c>
      <c r="B32" s="273" t="s">
        <v>163</v>
      </c>
      <c r="C32" s="274"/>
    </row>
    <row r="33" spans="1:3" s="178" customFormat="1" ht="12" customHeight="1" thickBot="1">
      <c r="A33" s="19" t="s">
        <v>11</v>
      </c>
      <c r="B33" s="267" t="s">
        <v>317</v>
      </c>
      <c r="C33" s="275">
        <f>SUM(C34:C44)</f>
        <v>755000</v>
      </c>
    </row>
    <row r="34" spans="1:3" s="178" customFormat="1" ht="12" customHeight="1">
      <c r="A34" s="14" t="s">
        <v>60</v>
      </c>
      <c r="B34" s="269" t="s">
        <v>166</v>
      </c>
      <c r="C34" s="276">
        <v>230000</v>
      </c>
    </row>
    <row r="35" spans="1:3" s="178" customFormat="1" ht="12" customHeight="1">
      <c r="A35" s="13" t="s">
        <v>61</v>
      </c>
      <c r="B35" s="271" t="s">
        <v>167</v>
      </c>
      <c r="C35" s="272">
        <v>480000</v>
      </c>
    </row>
    <row r="36" spans="1:3" s="178" customFormat="1" ht="12" customHeight="1">
      <c r="A36" s="13" t="s">
        <v>62</v>
      </c>
      <c r="B36" s="271" t="s">
        <v>168</v>
      </c>
      <c r="C36" s="272"/>
    </row>
    <row r="37" spans="1:3" s="178" customFormat="1" ht="12" customHeight="1">
      <c r="A37" s="13" t="s">
        <v>105</v>
      </c>
      <c r="B37" s="271" t="s">
        <v>169</v>
      </c>
      <c r="C37" s="272"/>
    </row>
    <row r="38" spans="1:3" s="178" customFormat="1" ht="12" customHeight="1">
      <c r="A38" s="13" t="s">
        <v>106</v>
      </c>
      <c r="B38" s="271" t="s">
        <v>170</v>
      </c>
      <c r="C38" s="272"/>
    </row>
    <row r="39" spans="1:3" s="178" customFormat="1" ht="12" customHeight="1">
      <c r="A39" s="13" t="s">
        <v>107</v>
      </c>
      <c r="B39" s="271" t="s">
        <v>171</v>
      </c>
      <c r="C39" s="272">
        <v>0</v>
      </c>
    </row>
    <row r="40" spans="1:3" s="178" customFormat="1" ht="12" customHeight="1">
      <c r="A40" s="13" t="s">
        <v>108</v>
      </c>
      <c r="B40" s="271" t="s">
        <v>172</v>
      </c>
      <c r="C40" s="272"/>
    </row>
    <row r="41" spans="1:3" s="178" customFormat="1" ht="12" customHeight="1">
      <c r="A41" s="13" t="s">
        <v>109</v>
      </c>
      <c r="B41" s="271" t="s">
        <v>173</v>
      </c>
      <c r="C41" s="272">
        <v>45000</v>
      </c>
    </row>
    <row r="42" spans="1:3" s="178" customFormat="1" ht="12" customHeight="1">
      <c r="A42" s="13" t="s">
        <v>164</v>
      </c>
      <c r="B42" s="271" t="s">
        <v>174</v>
      </c>
      <c r="C42" s="277"/>
    </row>
    <row r="43" spans="1:3" s="178" customFormat="1" ht="12" customHeight="1">
      <c r="A43" s="15" t="s">
        <v>165</v>
      </c>
      <c r="B43" s="273" t="s">
        <v>315</v>
      </c>
      <c r="C43" s="278"/>
    </row>
    <row r="44" spans="1:3" s="178" customFormat="1" ht="12" customHeight="1" thickBot="1">
      <c r="A44" s="15" t="s">
        <v>316</v>
      </c>
      <c r="B44" s="273" t="s">
        <v>175</v>
      </c>
      <c r="C44" s="278">
        <v>0</v>
      </c>
    </row>
    <row r="45" spans="1:3" s="178" customFormat="1" ht="12" customHeight="1" thickBot="1">
      <c r="A45" s="19" t="s">
        <v>12</v>
      </c>
      <c r="B45" s="267" t="s">
        <v>176</v>
      </c>
      <c r="C45" s="275">
        <f>SUM(C46:C50)</f>
        <v>0</v>
      </c>
    </row>
    <row r="46" spans="1:3" s="178" customFormat="1" ht="12" customHeight="1">
      <c r="A46" s="14" t="s">
        <v>63</v>
      </c>
      <c r="B46" s="269" t="s">
        <v>180</v>
      </c>
      <c r="C46" s="279"/>
    </row>
    <row r="47" spans="1:3" s="178" customFormat="1" ht="12" customHeight="1">
      <c r="A47" s="13" t="s">
        <v>64</v>
      </c>
      <c r="B47" s="271" t="s">
        <v>181</v>
      </c>
      <c r="C47" s="277"/>
    </row>
    <row r="48" spans="1:3" s="178" customFormat="1" ht="12" customHeight="1">
      <c r="A48" s="13" t="s">
        <v>177</v>
      </c>
      <c r="B48" s="271" t="s">
        <v>182</v>
      </c>
      <c r="C48" s="277"/>
    </row>
    <row r="49" spans="1:3" s="178" customFormat="1" ht="12" customHeight="1">
      <c r="A49" s="13" t="s">
        <v>178</v>
      </c>
      <c r="B49" s="271" t="s">
        <v>183</v>
      </c>
      <c r="C49" s="277"/>
    </row>
    <row r="50" spans="1:3" s="178" customFormat="1" ht="12" customHeight="1" thickBot="1">
      <c r="A50" s="15" t="s">
        <v>179</v>
      </c>
      <c r="B50" s="181" t="s">
        <v>184</v>
      </c>
      <c r="C50" s="169"/>
    </row>
    <row r="51" spans="1:3" s="178" customFormat="1" ht="12" customHeight="1" thickBot="1">
      <c r="A51" s="19" t="s">
        <v>110</v>
      </c>
      <c r="B51" s="20" t="s">
        <v>185</v>
      </c>
      <c r="C51" s="111">
        <f>SUM(C52:C54)</f>
        <v>300000</v>
      </c>
    </row>
    <row r="52" spans="1:3" s="178" customFormat="1" ht="12" customHeight="1">
      <c r="A52" s="14" t="s">
        <v>65</v>
      </c>
      <c r="B52" s="179" t="s">
        <v>186</v>
      </c>
      <c r="C52" s="114"/>
    </row>
    <row r="53" spans="1:3" s="178" customFormat="1" ht="12" customHeight="1">
      <c r="A53" s="13" t="s">
        <v>66</v>
      </c>
      <c r="B53" s="180" t="s">
        <v>294</v>
      </c>
      <c r="C53" s="113">
        <v>300000</v>
      </c>
    </row>
    <row r="54" spans="1:3" s="178" customFormat="1" ht="12" customHeight="1">
      <c r="A54" s="13" t="s">
        <v>189</v>
      </c>
      <c r="B54" s="180" t="s">
        <v>187</v>
      </c>
      <c r="C54" s="113"/>
    </row>
    <row r="55" spans="1:3" s="178" customFormat="1" ht="12" customHeight="1" thickBot="1">
      <c r="A55" s="15" t="s">
        <v>190</v>
      </c>
      <c r="B55" s="181" t="s">
        <v>188</v>
      </c>
      <c r="C55" s="115"/>
    </row>
    <row r="56" spans="1:3" s="178" customFormat="1" ht="12" customHeight="1" thickBot="1">
      <c r="A56" s="19" t="s">
        <v>14</v>
      </c>
      <c r="B56" s="106" t="s">
        <v>191</v>
      </c>
      <c r="C56" s="111">
        <f>SUM(C57:C59)</f>
        <v>0</v>
      </c>
    </row>
    <row r="57" spans="1:3" s="178" customFormat="1" ht="12" customHeight="1">
      <c r="A57" s="14" t="s">
        <v>111</v>
      </c>
      <c r="B57" s="179" t="s">
        <v>193</v>
      </c>
      <c r="C57" s="116"/>
    </row>
    <row r="58" spans="1:3" s="178" customFormat="1" ht="12" customHeight="1">
      <c r="A58" s="13" t="s">
        <v>112</v>
      </c>
      <c r="B58" s="180" t="s">
        <v>295</v>
      </c>
      <c r="C58" s="116"/>
    </row>
    <row r="59" spans="1:3" s="178" customFormat="1" ht="12" customHeight="1">
      <c r="A59" s="13" t="s">
        <v>126</v>
      </c>
      <c r="B59" s="180" t="s">
        <v>194</v>
      </c>
      <c r="C59" s="116">
        <v>0</v>
      </c>
    </row>
    <row r="60" spans="1:3" s="178" customFormat="1" ht="12" customHeight="1" thickBot="1">
      <c r="A60" s="15" t="s">
        <v>192</v>
      </c>
      <c r="B60" s="181" t="s">
        <v>195</v>
      </c>
      <c r="C60" s="116"/>
    </row>
    <row r="61" spans="1:3" s="178" customFormat="1" ht="12" customHeight="1" thickBot="1">
      <c r="A61" s="19" t="s">
        <v>15</v>
      </c>
      <c r="B61" s="20" t="s">
        <v>196</v>
      </c>
      <c r="C61" s="117">
        <f>+C5+C12+C19+C26+C33+C45+C51+C56</f>
        <v>74697615</v>
      </c>
    </row>
    <row r="62" spans="1:3" s="178" customFormat="1" ht="12" customHeight="1" thickBot="1">
      <c r="A62" s="182" t="s">
        <v>197</v>
      </c>
      <c r="B62" s="106" t="s">
        <v>198</v>
      </c>
      <c r="C62" s="111">
        <f>SUM(C63:C65)</f>
        <v>0</v>
      </c>
    </row>
    <row r="63" spans="1:3" s="178" customFormat="1" ht="12" customHeight="1">
      <c r="A63" s="14" t="s">
        <v>230</v>
      </c>
      <c r="B63" s="179" t="s">
        <v>199</v>
      </c>
      <c r="C63" s="116"/>
    </row>
    <row r="64" spans="1:3" s="178" customFormat="1" ht="12" customHeight="1">
      <c r="A64" s="13" t="s">
        <v>239</v>
      </c>
      <c r="B64" s="180" t="s">
        <v>200</v>
      </c>
      <c r="C64" s="116"/>
    </row>
    <row r="65" spans="1:3" s="178" customFormat="1" ht="12" customHeight="1" thickBot="1">
      <c r="A65" s="15" t="s">
        <v>240</v>
      </c>
      <c r="B65" s="183" t="s">
        <v>201</v>
      </c>
      <c r="C65" s="116"/>
    </row>
    <row r="66" spans="1:3" s="178" customFormat="1" ht="12" customHeight="1" thickBot="1">
      <c r="A66" s="182" t="s">
        <v>202</v>
      </c>
      <c r="B66" s="106" t="s">
        <v>203</v>
      </c>
      <c r="C66" s="111">
        <f>SUM(C67:C70)</f>
        <v>0</v>
      </c>
    </row>
    <row r="67" spans="1:3" s="178" customFormat="1" ht="12" customHeight="1">
      <c r="A67" s="14" t="s">
        <v>91</v>
      </c>
      <c r="B67" s="179" t="s">
        <v>204</v>
      </c>
      <c r="C67" s="116"/>
    </row>
    <row r="68" spans="1:3" s="178" customFormat="1" ht="12" customHeight="1">
      <c r="A68" s="13" t="s">
        <v>92</v>
      </c>
      <c r="B68" s="180" t="s">
        <v>205</v>
      </c>
      <c r="C68" s="116"/>
    </row>
    <row r="69" spans="1:3" s="178" customFormat="1" ht="12" customHeight="1">
      <c r="A69" s="13" t="s">
        <v>231</v>
      </c>
      <c r="B69" s="180" t="s">
        <v>206</v>
      </c>
      <c r="C69" s="116"/>
    </row>
    <row r="70" spans="1:3" s="178" customFormat="1" ht="12" customHeight="1" thickBot="1">
      <c r="A70" s="15" t="s">
        <v>232</v>
      </c>
      <c r="B70" s="181" t="s">
        <v>207</v>
      </c>
      <c r="C70" s="116"/>
    </row>
    <row r="71" spans="1:3" s="178" customFormat="1" ht="12" customHeight="1" thickBot="1">
      <c r="A71" s="182" t="s">
        <v>208</v>
      </c>
      <c r="B71" s="106" t="s">
        <v>209</v>
      </c>
      <c r="C71" s="111">
        <f>SUM(C72:C73)</f>
        <v>8366553</v>
      </c>
    </row>
    <row r="72" spans="1:3" s="178" customFormat="1" ht="12" customHeight="1">
      <c r="A72" s="14" t="s">
        <v>233</v>
      </c>
      <c r="B72" s="179" t="s">
        <v>210</v>
      </c>
      <c r="C72" s="116">
        <v>8366553</v>
      </c>
    </row>
    <row r="73" spans="1:3" s="178" customFormat="1" ht="12" customHeight="1" thickBot="1">
      <c r="A73" s="15" t="s">
        <v>234</v>
      </c>
      <c r="B73" s="181" t="s">
        <v>211</v>
      </c>
      <c r="C73" s="116"/>
    </row>
    <row r="74" spans="1:3" s="178" customFormat="1" ht="12" customHeight="1" thickBot="1">
      <c r="A74" s="182" t="s">
        <v>212</v>
      </c>
      <c r="B74" s="106" t="s">
        <v>213</v>
      </c>
      <c r="C74" s="111">
        <f>SUM(C75:C77)</f>
        <v>0</v>
      </c>
    </row>
    <row r="75" spans="1:3" s="178" customFormat="1" ht="12" customHeight="1">
      <c r="A75" s="14" t="s">
        <v>235</v>
      </c>
      <c r="B75" s="179" t="s">
        <v>214</v>
      </c>
      <c r="C75" s="116"/>
    </row>
    <row r="76" spans="1:3" s="178" customFormat="1" ht="12" customHeight="1">
      <c r="A76" s="13" t="s">
        <v>236</v>
      </c>
      <c r="B76" s="180" t="s">
        <v>215</v>
      </c>
      <c r="C76" s="116"/>
    </row>
    <row r="77" spans="1:3" s="178" customFormat="1" ht="12" customHeight="1" thickBot="1">
      <c r="A77" s="15" t="s">
        <v>237</v>
      </c>
      <c r="B77" s="181" t="s">
        <v>216</v>
      </c>
      <c r="C77" s="116"/>
    </row>
    <row r="78" spans="1:3" s="178" customFormat="1" ht="12" customHeight="1" thickBot="1">
      <c r="A78" s="182" t="s">
        <v>217</v>
      </c>
      <c r="B78" s="106" t="s">
        <v>238</v>
      </c>
      <c r="C78" s="111">
        <f>SUM(C79:C82)</f>
        <v>0</v>
      </c>
    </row>
    <row r="79" spans="1:3" s="178" customFormat="1" ht="12" customHeight="1">
      <c r="A79" s="184" t="s">
        <v>218</v>
      </c>
      <c r="B79" s="179" t="s">
        <v>219</v>
      </c>
      <c r="C79" s="116"/>
    </row>
    <row r="80" spans="1:3" s="178" customFormat="1" ht="12" customHeight="1">
      <c r="A80" s="185" t="s">
        <v>220</v>
      </c>
      <c r="B80" s="180" t="s">
        <v>221</v>
      </c>
      <c r="C80" s="116"/>
    </row>
    <row r="81" spans="1:3" s="178" customFormat="1" ht="12" customHeight="1">
      <c r="A81" s="185" t="s">
        <v>222</v>
      </c>
      <c r="B81" s="180" t="s">
        <v>223</v>
      </c>
      <c r="C81" s="116"/>
    </row>
    <row r="82" spans="1:3" s="178" customFormat="1" ht="12" customHeight="1" thickBot="1">
      <c r="A82" s="186" t="s">
        <v>224</v>
      </c>
      <c r="B82" s="181" t="s">
        <v>225</v>
      </c>
      <c r="C82" s="116"/>
    </row>
    <row r="83" spans="1:3" s="178" customFormat="1" ht="13.5" customHeight="1" thickBot="1">
      <c r="A83" s="182" t="s">
        <v>226</v>
      </c>
      <c r="B83" s="227" t="s">
        <v>318</v>
      </c>
      <c r="C83" s="226"/>
    </row>
    <row r="84" spans="1:3" s="178" customFormat="1" ht="13.5" customHeight="1" thickBot="1">
      <c r="A84" s="182" t="s">
        <v>228</v>
      </c>
      <c r="B84" s="106" t="s">
        <v>227</v>
      </c>
      <c r="C84" s="208"/>
    </row>
    <row r="85" spans="1:3" s="178" customFormat="1" ht="15.75" customHeight="1" thickBot="1">
      <c r="A85" s="182" t="s">
        <v>241</v>
      </c>
      <c r="B85" s="187" t="s">
        <v>319</v>
      </c>
      <c r="C85" s="117">
        <f>+C62+C66+C71+C74+C78+C83+C84</f>
        <v>8366553</v>
      </c>
    </row>
    <row r="86" spans="1:3" s="178" customFormat="1" ht="16.5" customHeight="1" thickBot="1">
      <c r="A86" s="188" t="s">
        <v>320</v>
      </c>
      <c r="B86" s="189" t="s">
        <v>229</v>
      </c>
      <c r="C86" s="117">
        <f>+C61+C85</f>
        <v>83064168</v>
      </c>
    </row>
    <row r="87" spans="1:3" s="178" customFormat="1" ht="18.75" customHeight="1">
      <c r="A87" s="4"/>
      <c r="B87" s="5"/>
      <c r="C87" s="118"/>
    </row>
    <row r="88" spans="1:3" ht="16.5" customHeight="1">
      <c r="A88" s="282" t="s">
        <v>34</v>
      </c>
      <c r="B88" s="282"/>
      <c r="C88" s="176"/>
    </row>
    <row r="89" spans="1:3" s="190" customFormat="1" ht="16.5" customHeight="1" thickBot="1">
      <c r="A89" s="283" t="s">
        <v>94</v>
      </c>
      <c r="B89" s="283"/>
      <c r="C89" s="73" t="s">
        <v>426</v>
      </c>
    </row>
    <row r="90" spans="1:3" ht="37.5" customHeight="1" thickBot="1">
      <c r="A90" s="22" t="s">
        <v>43</v>
      </c>
      <c r="B90" s="23" t="s">
        <v>35</v>
      </c>
      <c r="C90" s="30" t="s">
        <v>431</v>
      </c>
    </row>
    <row r="91" spans="1:3" s="177" customFormat="1" ht="12" customHeight="1" thickBot="1">
      <c r="A91" s="26">
        <v>1</v>
      </c>
      <c r="B91" s="27">
        <v>2</v>
      </c>
      <c r="C91" s="28">
        <v>3</v>
      </c>
    </row>
    <row r="92" spans="1:3" ht="12" customHeight="1" thickBot="1">
      <c r="A92" s="21" t="s">
        <v>7</v>
      </c>
      <c r="B92" s="25" t="s">
        <v>321</v>
      </c>
      <c r="C92" s="110">
        <f>SUM(C93:C97,C110)</f>
        <v>80564168</v>
      </c>
    </row>
    <row r="93" spans="1:3" ht="12" customHeight="1">
      <c r="A93" s="16" t="s">
        <v>67</v>
      </c>
      <c r="B93" s="9" t="s">
        <v>36</v>
      </c>
      <c r="C93" s="112">
        <v>45152000</v>
      </c>
    </row>
    <row r="94" spans="1:3" ht="12" customHeight="1">
      <c r="A94" s="13" t="s">
        <v>68</v>
      </c>
      <c r="B94" s="7" t="s">
        <v>113</v>
      </c>
      <c r="C94" s="113">
        <v>5551414</v>
      </c>
    </row>
    <row r="95" spans="1:3" ht="12" customHeight="1">
      <c r="A95" s="13" t="s">
        <v>69</v>
      </c>
      <c r="B95" s="7" t="s">
        <v>89</v>
      </c>
      <c r="C95" s="115">
        <v>24043541</v>
      </c>
    </row>
    <row r="96" spans="1:3" ht="12" customHeight="1">
      <c r="A96" s="13" t="s">
        <v>70</v>
      </c>
      <c r="B96" s="10" t="s">
        <v>114</v>
      </c>
      <c r="C96" s="115">
        <v>3952013</v>
      </c>
    </row>
    <row r="97" spans="1:3" ht="12" customHeight="1">
      <c r="A97" s="13" t="s">
        <v>81</v>
      </c>
      <c r="B97" s="18" t="s">
        <v>115</v>
      </c>
      <c r="C97" s="115">
        <v>1865200</v>
      </c>
    </row>
    <row r="98" spans="1:3" ht="12" customHeight="1">
      <c r="A98" s="13" t="s">
        <v>71</v>
      </c>
      <c r="B98" s="7" t="s">
        <v>322</v>
      </c>
      <c r="C98" s="115"/>
    </row>
    <row r="99" spans="1:3" ht="12" customHeight="1">
      <c r="A99" s="13" t="s">
        <v>72</v>
      </c>
      <c r="B99" s="74" t="s">
        <v>323</v>
      </c>
      <c r="C99" s="115"/>
    </row>
    <row r="100" spans="1:3" ht="12" customHeight="1">
      <c r="A100" s="13" t="s">
        <v>82</v>
      </c>
      <c r="B100" s="74" t="s">
        <v>324</v>
      </c>
      <c r="C100" s="115"/>
    </row>
    <row r="101" spans="1:3" ht="12" customHeight="1">
      <c r="A101" s="13" t="s">
        <v>83</v>
      </c>
      <c r="B101" s="74" t="s">
        <v>244</v>
      </c>
      <c r="C101" s="115"/>
    </row>
    <row r="102" spans="1:3" ht="12" customHeight="1">
      <c r="A102" s="13" t="s">
        <v>84</v>
      </c>
      <c r="B102" s="75" t="s">
        <v>245</v>
      </c>
      <c r="C102" s="115"/>
    </row>
    <row r="103" spans="1:3" ht="12" customHeight="1">
      <c r="A103" s="13" t="s">
        <v>85</v>
      </c>
      <c r="B103" s="75" t="s">
        <v>246</v>
      </c>
      <c r="C103" s="115"/>
    </row>
    <row r="104" spans="1:3" ht="12" customHeight="1">
      <c r="A104" s="13" t="s">
        <v>87</v>
      </c>
      <c r="B104" s="74" t="s">
        <v>247</v>
      </c>
      <c r="C104" s="115">
        <v>823200</v>
      </c>
    </row>
    <row r="105" spans="1:3" ht="12" customHeight="1">
      <c r="A105" s="13" t="s">
        <v>116</v>
      </c>
      <c r="B105" s="74" t="s">
        <v>248</v>
      </c>
      <c r="C105" s="115"/>
    </row>
    <row r="106" spans="1:3" ht="12" customHeight="1">
      <c r="A106" s="13" t="s">
        <v>242</v>
      </c>
      <c r="B106" s="75" t="s">
        <v>249</v>
      </c>
      <c r="C106" s="115">
        <v>300000</v>
      </c>
    </row>
    <row r="107" spans="1:3" ht="12" customHeight="1">
      <c r="A107" s="12" t="s">
        <v>243</v>
      </c>
      <c r="B107" s="76" t="s">
        <v>250</v>
      </c>
      <c r="C107" s="115"/>
    </row>
    <row r="108" spans="1:3" ht="12" customHeight="1">
      <c r="A108" s="13" t="s">
        <v>325</v>
      </c>
      <c r="B108" s="76" t="s">
        <v>251</v>
      </c>
      <c r="C108" s="115"/>
    </row>
    <row r="109" spans="1:3" ht="12" customHeight="1">
      <c r="A109" s="15" t="s">
        <v>326</v>
      </c>
      <c r="B109" s="76" t="s">
        <v>252</v>
      </c>
      <c r="C109" s="115">
        <v>642000</v>
      </c>
    </row>
    <row r="110" spans="1:3" ht="12" customHeight="1">
      <c r="A110" s="13" t="s">
        <v>327</v>
      </c>
      <c r="B110" s="228" t="s">
        <v>328</v>
      </c>
      <c r="C110" s="115">
        <f>C111:D111+C112:D112</f>
        <v>0</v>
      </c>
    </row>
    <row r="111" spans="1:3" ht="12" customHeight="1">
      <c r="A111" s="15" t="s">
        <v>329</v>
      </c>
      <c r="B111" s="76" t="s">
        <v>331</v>
      </c>
      <c r="C111" s="115"/>
    </row>
    <row r="112" spans="1:3" ht="12" customHeight="1" thickBot="1">
      <c r="A112" s="17" t="s">
        <v>330</v>
      </c>
      <c r="B112" s="76" t="s">
        <v>332</v>
      </c>
      <c r="C112" s="119">
        <f>'[1]Kiadás'!$D$103</f>
        <v>0</v>
      </c>
    </row>
    <row r="113" spans="1:3" ht="12" customHeight="1" thickBot="1">
      <c r="A113" s="19" t="s">
        <v>8</v>
      </c>
      <c r="B113" s="24" t="s">
        <v>253</v>
      </c>
      <c r="C113" s="111">
        <f>+C114+C116+C118</f>
        <v>2500000</v>
      </c>
    </row>
    <row r="114" spans="1:3" ht="12" customHeight="1">
      <c r="A114" s="14" t="s">
        <v>73</v>
      </c>
      <c r="B114" s="7" t="s">
        <v>125</v>
      </c>
      <c r="C114" s="114">
        <v>2500000</v>
      </c>
    </row>
    <row r="115" spans="1:3" ht="12" customHeight="1">
      <c r="A115" s="14" t="s">
        <v>74</v>
      </c>
      <c r="B115" s="11" t="s">
        <v>257</v>
      </c>
      <c r="C115" s="114"/>
    </row>
    <row r="116" spans="1:3" ht="12" customHeight="1">
      <c r="A116" s="14" t="s">
        <v>75</v>
      </c>
      <c r="B116" s="11" t="s">
        <v>117</v>
      </c>
      <c r="C116" s="113">
        <v>0</v>
      </c>
    </row>
    <row r="117" spans="1:3" ht="12" customHeight="1">
      <c r="A117" s="14" t="s">
        <v>76</v>
      </c>
      <c r="B117" s="11" t="s">
        <v>258</v>
      </c>
      <c r="C117" s="99"/>
    </row>
    <row r="118" spans="1:3" ht="12" customHeight="1">
      <c r="A118" s="14" t="s">
        <v>77</v>
      </c>
      <c r="B118" s="108" t="s">
        <v>127</v>
      </c>
      <c r="C118" s="99"/>
    </row>
    <row r="119" spans="1:3" ht="12" customHeight="1">
      <c r="A119" s="14" t="s">
        <v>86</v>
      </c>
      <c r="B119" s="107" t="s">
        <v>296</v>
      </c>
      <c r="C119" s="99"/>
    </row>
    <row r="120" spans="1:3" ht="12" customHeight="1">
      <c r="A120" s="14" t="s">
        <v>88</v>
      </c>
      <c r="B120" s="175" t="s">
        <v>263</v>
      </c>
      <c r="C120" s="99"/>
    </row>
    <row r="121" spans="1:3" ht="15.75">
      <c r="A121" s="14" t="s">
        <v>118</v>
      </c>
      <c r="B121" s="75" t="s">
        <v>246</v>
      </c>
      <c r="C121" s="99"/>
    </row>
    <row r="122" spans="1:3" ht="12" customHeight="1">
      <c r="A122" s="14" t="s">
        <v>119</v>
      </c>
      <c r="B122" s="75" t="s">
        <v>262</v>
      </c>
      <c r="C122" s="99"/>
    </row>
    <row r="123" spans="1:3" ht="12" customHeight="1">
      <c r="A123" s="14" t="s">
        <v>120</v>
      </c>
      <c r="B123" s="75" t="s">
        <v>261</v>
      </c>
      <c r="C123" s="99"/>
    </row>
    <row r="124" spans="1:3" ht="12" customHeight="1">
      <c r="A124" s="14" t="s">
        <v>254</v>
      </c>
      <c r="B124" s="75" t="s">
        <v>249</v>
      </c>
      <c r="C124" s="99"/>
    </row>
    <row r="125" spans="1:3" ht="12" customHeight="1">
      <c r="A125" s="14" t="s">
        <v>255</v>
      </c>
      <c r="B125" s="75" t="s">
        <v>260</v>
      </c>
      <c r="C125" s="99"/>
    </row>
    <row r="126" spans="1:3" ht="16.5" thickBot="1">
      <c r="A126" s="12" t="s">
        <v>256</v>
      </c>
      <c r="B126" s="75" t="s">
        <v>259</v>
      </c>
      <c r="C126" s="100"/>
    </row>
    <row r="127" spans="1:3" ht="12" customHeight="1" thickBot="1">
      <c r="A127" s="19" t="s">
        <v>9</v>
      </c>
      <c r="B127" s="71" t="s">
        <v>333</v>
      </c>
      <c r="C127" s="111">
        <f>+C92+C113</f>
        <v>83064168</v>
      </c>
    </row>
    <row r="128" spans="1:3" ht="12" customHeight="1" thickBot="1">
      <c r="A128" s="19" t="s">
        <v>10</v>
      </c>
      <c r="B128" s="71" t="s">
        <v>334</v>
      </c>
      <c r="C128" s="111">
        <f>+C129+C130+C131</f>
        <v>0</v>
      </c>
    </row>
    <row r="129" spans="1:3" ht="12" customHeight="1">
      <c r="A129" s="14" t="s">
        <v>152</v>
      </c>
      <c r="B129" s="8" t="s">
        <v>264</v>
      </c>
      <c r="C129" s="99">
        <v>0</v>
      </c>
    </row>
    <row r="130" spans="1:3" ht="12" customHeight="1">
      <c r="A130" s="14" t="s">
        <v>155</v>
      </c>
      <c r="B130" s="8" t="s">
        <v>265</v>
      </c>
      <c r="C130" s="99"/>
    </row>
    <row r="131" spans="1:3" ht="12" customHeight="1" thickBot="1">
      <c r="A131" s="12" t="s">
        <v>156</v>
      </c>
      <c r="B131" s="6" t="s">
        <v>266</v>
      </c>
      <c r="C131" s="99"/>
    </row>
    <row r="132" spans="1:3" ht="12" customHeight="1" thickBot="1">
      <c r="A132" s="19" t="s">
        <v>11</v>
      </c>
      <c r="B132" s="71" t="s">
        <v>335</v>
      </c>
      <c r="C132" s="111">
        <f>SUM(C133:C138)</f>
        <v>0</v>
      </c>
    </row>
    <row r="133" spans="1:3" ht="12" customHeight="1">
      <c r="A133" s="14" t="s">
        <v>60</v>
      </c>
      <c r="B133" s="8" t="s">
        <v>267</v>
      </c>
      <c r="C133" s="99"/>
    </row>
    <row r="134" spans="1:3" ht="12" customHeight="1">
      <c r="A134" s="14" t="s">
        <v>61</v>
      </c>
      <c r="B134" s="8" t="s">
        <v>268</v>
      </c>
      <c r="C134" s="99"/>
    </row>
    <row r="135" spans="1:3" ht="12" customHeight="1">
      <c r="A135" s="14" t="s">
        <v>62</v>
      </c>
      <c r="B135" s="8" t="s">
        <v>337</v>
      </c>
      <c r="C135" s="99"/>
    </row>
    <row r="136" spans="1:3" ht="12" customHeight="1">
      <c r="A136" s="14" t="s">
        <v>105</v>
      </c>
      <c r="B136" s="8" t="s">
        <v>338</v>
      </c>
      <c r="C136" s="99"/>
    </row>
    <row r="137" spans="1:3" ht="12" customHeight="1">
      <c r="A137" s="14" t="s">
        <v>106</v>
      </c>
      <c r="B137" s="8" t="s">
        <v>340</v>
      </c>
      <c r="C137" s="99"/>
    </row>
    <row r="138" spans="1:3" ht="12" customHeight="1" thickBot="1">
      <c r="A138" s="14" t="s">
        <v>107</v>
      </c>
      <c r="B138" s="8" t="s">
        <v>339</v>
      </c>
      <c r="C138" s="99"/>
    </row>
    <row r="139" spans="1:3" ht="12" customHeight="1" thickBot="1">
      <c r="A139" s="19" t="s">
        <v>12</v>
      </c>
      <c r="B139" s="71" t="s">
        <v>341</v>
      </c>
      <c r="C139" s="117">
        <f>+C140+C141+C142+C143</f>
        <v>0</v>
      </c>
    </row>
    <row r="140" spans="1:3" ht="12" customHeight="1">
      <c r="A140" s="14" t="s">
        <v>63</v>
      </c>
      <c r="B140" s="8" t="s">
        <v>269</v>
      </c>
      <c r="C140" s="99"/>
    </row>
    <row r="141" spans="1:3" ht="12" customHeight="1">
      <c r="A141" s="14" t="s">
        <v>64</v>
      </c>
      <c r="B141" s="8" t="s">
        <v>273</v>
      </c>
      <c r="C141" s="99"/>
    </row>
    <row r="142" spans="1:3" ht="12" customHeight="1">
      <c r="A142" s="14" t="s">
        <v>177</v>
      </c>
      <c r="B142" s="8" t="s">
        <v>342</v>
      </c>
      <c r="C142" s="99"/>
    </row>
    <row r="143" spans="1:3" ht="12" customHeight="1" thickBot="1">
      <c r="A143" s="12" t="s">
        <v>178</v>
      </c>
      <c r="B143" s="6" t="s">
        <v>270</v>
      </c>
      <c r="C143" s="99"/>
    </row>
    <row r="144" spans="1:3" ht="12" customHeight="1" thickBot="1">
      <c r="A144" s="19" t="s">
        <v>13</v>
      </c>
      <c r="B144" s="71" t="s">
        <v>343</v>
      </c>
      <c r="C144" s="120">
        <f>SUM(C145:C149)</f>
        <v>0</v>
      </c>
    </row>
    <row r="145" spans="1:3" ht="12" customHeight="1">
      <c r="A145" s="14" t="s">
        <v>65</v>
      </c>
      <c r="B145" s="8" t="s">
        <v>271</v>
      </c>
      <c r="C145" s="99"/>
    </row>
    <row r="146" spans="1:3" ht="12" customHeight="1">
      <c r="A146" s="14" t="s">
        <v>66</v>
      </c>
      <c r="B146" s="8" t="s">
        <v>345</v>
      </c>
      <c r="C146" s="99"/>
    </row>
    <row r="147" spans="1:3" ht="12" customHeight="1">
      <c r="A147" s="14" t="s">
        <v>189</v>
      </c>
      <c r="B147" s="8" t="s">
        <v>272</v>
      </c>
      <c r="C147" s="99"/>
    </row>
    <row r="148" spans="1:3" ht="12" customHeight="1">
      <c r="A148" s="14" t="s">
        <v>190</v>
      </c>
      <c r="B148" s="8" t="s">
        <v>346</v>
      </c>
      <c r="C148" s="99"/>
    </row>
    <row r="149" spans="1:3" ht="12" customHeight="1" thickBot="1">
      <c r="A149" s="12" t="s">
        <v>344</v>
      </c>
      <c r="B149" s="6" t="s">
        <v>347</v>
      </c>
      <c r="C149" s="100"/>
    </row>
    <row r="150" spans="1:3" ht="14.25" customHeight="1" thickBot="1">
      <c r="A150" s="231" t="s">
        <v>14</v>
      </c>
      <c r="B150" s="227" t="s">
        <v>348</v>
      </c>
      <c r="C150" s="232"/>
    </row>
    <row r="151" spans="1:3" ht="12" customHeight="1" thickBot="1">
      <c r="A151" s="12" t="s">
        <v>15</v>
      </c>
      <c r="B151" s="230" t="s">
        <v>349</v>
      </c>
      <c r="C151" s="229"/>
    </row>
    <row r="152" spans="1:8" ht="15" customHeight="1" thickBot="1">
      <c r="A152" s="19" t="s">
        <v>16</v>
      </c>
      <c r="B152" s="71" t="s">
        <v>350</v>
      </c>
      <c r="C152" s="191">
        <f>SUM(C128,C132,C139,C144,C150,C151,)</f>
        <v>0</v>
      </c>
      <c r="E152" s="192"/>
      <c r="F152" s="193"/>
      <c r="G152" s="193"/>
      <c r="H152" s="193"/>
    </row>
    <row r="153" spans="1:3" s="178" customFormat="1" ht="12.75" customHeight="1" thickBot="1">
      <c r="A153" s="109" t="s">
        <v>17</v>
      </c>
      <c r="B153" s="162" t="s">
        <v>351</v>
      </c>
      <c r="C153" s="191">
        <f>SUM(C127,C152)</f>
        <v>83064168</v>
      </c>
    </row>
    <row r="154" ht="7.5" customHeight="1"/>
    <row r="155" spans="1:3" ht="15.75">
      <c r="A155" s="284" t="s">
        <v>274</v>
      </c>
      <c r="B155" s="284"/>
      <c r="C155" s="176"/>
    </row>
    <row r="156" spans="1:3" ht="15" customHeight="1" thickBot="1">
      <c r="A156" s="281" t="s">
        <v>95</v>
      </c>
      <c r="B156" s="281"/>
      <c r="C156" s="121" t="s">
        <v>426</v>
      </c>
    </row>
    <row r="157" spans="1:3" ht="26.25" customHeight="1" thickBot="1">
      <c r="A157" s="19">
        <v>1</v>
      </c>
      <c r="B157" s="24" t="s">
        <v>352</v>
      </c>
      <c r="C157" s="111">
        <f>+C61-C127</f>
        <v>-8366553</v>
      </c>
    </row>
    <row r="158" spans="1:3" ht="27.75" customHeight="1" thickBot="1">
      <c r="A158" s="19" t="s">
        <v>8</v>
      </c>
      <c r="B158" s="24" t="s">
        <v>353</v>
      </c>
      <c r="C158" s="111">
        <f>+C85-C152</f>
        <v>8366553</v>
      </c>
    </row>
  </sheetData>
  <sheetProtection/>
  <mergeCells count="6">
    <mergeCell ref="A156:B156"/>
    <mergeCell ref="A88:B88"/>
    <mergeCell ref="A1:B1"/>
    <mergeCell ref="A2:B2"/>
    <mergeCell ref="A89:B89"/>
    <mergeCell ref="A155:B15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SOMOGYVISZLÓ Község Önkormányzat
2016. ÉVI KÖLTSÉGVETÉSÉNEK ÖSSZEVONT MÉRLEGE&amp;10
&amp;R&amp;"Times New Roman CE,Félkövér dőlt"&amp;11 1.1. melléklet a  10/2016. (IX.16 .) önkormányzati rendelethez</oddHeader>
  </headerFooter>
  <rowBreaks count="1" manualBreakCount="1">
    <brk id="8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view="pageLayout" workbookViewId="0" topLeftCell="B1">
      <selection activeCell="H9" sqref="H9"/>
    </sheetView>
  </sheetViews>
  <sheetFormatPr defaultColWidth="9.00390625" defaultRowHeight="12.75"/>
  <cols>
    <col min="1" max="1" width="33.875" style="211" customWidth="1"/>
    <col min="2" max="2" width="13.625" style="211" customWidth="1"/>
    <col min="3" max="3" width="13.50390625" style="211" bestFit="1" customWidth="1"/>
    <col min="4" max="4" width="12.00390625" style="211" customWidth="1"/>
    <col min="5" max="7" width="11.00390625" style="211" bestFit="1" customWidth="1"/>
    <col min="8" max="8" width="12.125" style="211" customWidth="1"/>
    <col min="9" max="9" width="13.50390625" style="211" customWidth="1"/>
    <col min="10" max="10" width="14.00390625" style="211" bestFit="1" customWidth="1"/>
    <col min="11" max="11" width="11.00390625" style="211" bestFit="1" customWidth="1"/>
    <col min="12" max="13" width="12.125" style="211" bestFit="1" customWidth="1"/>
    <col min="14" max="14" width="11.00390625" style="211" bestFit="1" customWidth="1"/>
    <col min="15" max="15" width="11.875" style="211" customWidth="1"/>
    <col min="16" max="16384" width="9.375" style="211" customWidth="1"/>
  </cols>
  <sheetData>
    <row r="1" spans="1:15" ht="15">
      <c r="A1" s="212"/>
      <c r="B1" s="285" t="s">
        <v>297</v>
      </c>
      <c r="C1" s="285" t="s">
        <v>298</v>
      </c>
      <c r="D1" s="285"/>
      <c r="E1" s="285" t="s">
        <v>299</v>
      </c>
      <c r="F1" s="285"/>
      <c r="G1" s="285" t="s">
        <v>300</v>
      </c>
      <c r="H1" s="285"/>
      <c r="I1" s="286" t="s">
        <v>301</v>
      </c>
      <c r="J1" s="285" t="s">
        <v>298</v>
      </c>
      <c r="K1" s="285"/>
      <c r="L1" s="285" t="s">
        <v>299</v>
      </c>
      <c r="M1" s="285"/>
      <c r="N1" s="285" t="s">
        <v>300</v>
      </c>
      <c r="O1" s="285"/>
    </row>
    <row r="2" spans="1:15" ht="15">
      <c r="A2" s="213" t="s">
        <v>314</v>
      </c>
      <c r="B2" s="285"/>
      <c r="C2" s="214" t="s">
        <v>302</v>
      </c>
      <c r="D2" s="214" t="s">
        <v>303</v>
      </c>
      <c r="E2" s="214" t="s">
        <v>304</v>
      </c>
      <c r="F2" s="214" t="s">
        <v>303</v>
      </c>
      <c r="G2" s="214" t="s">
        <v>304</v>
      </c>
      <c r="H2" s="214" t="s">
        <v>303</v>
      </c>
      <c r="I2" s="286"/>
      <c r="J2" s="214" t="s">
        <v>302</v>
      </c>
      <c r="K2" s="214" t="s">
        <v>303</v>
      </c>
      <c r="L2" s="214" t="s">
        <v>304</v>
      </c>
      <c r="M2" s="214" t="s">
        <v>303</v>
      </c>
      <c r="N2" s="214" t="s">
        <v>304</v>
      </c>
      <c r="O2" s="214" t="s">
        <v>303</v>
      </c>
    </row>
    <row r="3" spans="1:15" ht="15">
      <c r="A3" s="215" t="s">
        <v>402</v>
      </c>
      <c r="B3" s="216">
        <f>C3+D3+E3+F3+G3+H3</f>
        <v>0</v>
      </c>
      <c r="C3" s="242"/>
      <c r="D3" s="217"/>
      <c r="E3" s="217"/>
      <c r="F3" s="217"/>
      <c r="G3" s="217"/>
      <c r="H3" s="217"/>
      <c r="I3" s="216">
        <v>14750233</v>
      </c>
      <c r="J3" s="243">
        <v>12250233</v>
      </c>
      <c r="K3" s="217"/>
      <c r="L3" s="242">
        <v>0</v>
      </c>
      <c r="M3" s="217">
        <v>2500000</v>
      </c>
      <c r="N3" s="217"/>
      <c r="O3" s="217"/>
    </row>
    <row r="4" spans="1:15" ht="26.25">
      <c r="A4" s="215" t="s">
        <v>403</v>
      </c>
      <c r="B4" s="216">
        <f>C4+D4+E4+F4+G4+H4</f>
        <v>0</v>
      </c>
      <c r="C4" s="242"/>
      <c r="D4" s="217"/>
      <c r="E4" s="242">
        <v>0</v>
      </c>
      <c r="F4" s="217"/>
      <c r="G4" s="217"/>
      <c r="H4" s="217"/>
      <c r="I4" s="216">
        <f aca="true" t="shared" si="0" ref="I4:I26">J4+K4+L4+M4+N4+O4</f>
        <v>0</v>
      </c>
      <c r="J4" s="216"/>
      <c r="K4" s="217"/>
      <c r="L4" s="217"/>
      <c r="M4" s="217"/>
      <c r="N4" s="217"/>
      <c r="O4" s="217"/>
    </row>
    <row r="5" spans="1:15" ht="15">
      <c r="A5" s="218" t="s">
        <v>404</v>
      </c>
      <c r="B5" s="216">
        <f aca="true" t="shared" si="1" ref="B5:B26">C5+D5+E5+F5+G5+H5</f>
        <v>0</v>
      </c>
      <c r="C5" s="242">
        <f>'[1]Bevétel'!$G$75</f>
        <v>0</v>
      </c>
      <c r="D5" s="217"/>
      <c r="E5" s="217"/>
      <c r="F5" s="217"/>
      <c r="G5" s="217"/>
      <c r="H5" s="217"/>
      <c r="I5" s="216">
        <v>1514672</v>
      </c>
      <c r="J5" s="243">
        <v>1514672</v>
      </c>
      <c r="K5" s="217">
        <v>0</v>
      </c>
      <c r="L5" s="217"/>
      <c r="M5" s="217"/>
      <c r="N5" s="217"/>
      <c r="O5" s="217"/>
    </row>
    <row r="6" spans="1:15" ht="15">
      <c r="A6" s="215" t="s">
        <v>307</v>
      </c>
      <c r="B6" s="216">
        <f t="shared" si="1"/>
        <v>20427615</v>
      </c>
      <c r="C6" s="217">
        <v>20427615</v>
      </c>
      <c r="D6" s="217">
        <v>0</v>
      </c>
      <c r="E6" s="217"/>
      <c r="F6" s="217"/>
      <c r="G6" s="217"/>
      <c r="H6" s="217"/>
      <c r="I6" s="216">
        <f t="shared" si="0"/>
        <v>0</v>
      </c>
      <c r="J6" s="216">
        <v>0</v>
      </c>
      <c r="K6" s="217"/>
      <c r="L6" s="217">
        <v>0</v>
      </c>
      <c r="M6" s="217"/>
      <c r="N6" s="217"/>
      <c r="O6" s="217"/>
    </row>
    <row r="7" spans="1:15" ht="15">
      <c r="A7" s="218" t="s">
        <v>405</v>
      </c>
      <c r="B7" s="216">
        <f t="shared" si="1"/>
        <v>0</v>
      </c>
      <c r="C7" s="217"/>
      <c r="D7" s="217"/>
      <c r="E7" s="242">
        <v>0</v>
      </c>
      <c r="F7" s="217"/>
      <c r="G7" s="217"/>
      <c r="H7" s="217"/>
      <c r="I7" s="216">
        <f t="shared" si="0"/>
        <v>0</v>
      </c>
      <c r="J7" s="216"/>
      <c r="K7" s="217"/>
      <c r="L7" s="242">
        <v>0</v>
      </c>
      <c r="M7" s="217"/>
      <c r="N7" s="217"/>
      <c r="O7" s="217"/>
    </row>
    <row r="8" spans="1:15" ht="15">
      <c r="A8" s="218" t="s">
        <v>401</v>
      </c>
      <c r="B8" s="216">
        <f t="shared" si="1"/>
        <v>0</v>
      </c>
      <c r="C8" s="225"/>
      <c r="D8" s="240"/>
      <c r="E8" s="240"/>
      <c r="F8" s="217"/>
      <c r="G8" s="217"/>
      <c r="H8" s="217"/>
      <c r="I8" s="216">
        <f t="shared" si="0"/>
        <v>0</v>
      </c>
      <c r="J8" s="216"/>
      <c r="K8" s="217"/>
      <c r="L8" s="217"/>
      <c r="M8" s="217"/>
      <c r="N8" s="217"/>
      <c r="O8" s="217"/>
    </row>
    <row r="9" spans="1:15" ht="15">
      <c r="A9" s="218" t="s">
        <v>400</v>
      </c>
      <c r="B9" s="216">
        <v>52610000</v>
      </c>
      <c r="C9" s="242">
        <v>52610000</v>
      </c>
      <c r="D9" s="217"/>
      <c r="E9" s="217"/>
      <c r="F9" s="217"/>
      <c r="G9" s="217"/>
      <c r="H9" s="217"/>
      <c r="I9" s="216">
        <v>52610000</v>
      </c>
      <c r="J9" s="243">
        <v>52610000</v>
      </c>
      <c r="K9" s="217"/>
      <c r="L9" s="217"/>
      <c r="M9" s="217"/>
      <c r="N9" s="217"/>
      <c r="O9" s="217"/>
    </row>
    <row r="10" spans="1:15" ht="15">
      <c r="A10" s="218" t="s">
        <v>406</v>
      </c>
      <c r="B10" s="216">
        <f t="shared" si="1"/>
        <v>480000</v>
      </c>
      <c r="C10" s="217">
        <v>480000</v>
      </c>
      <c r="D10" s="217"/>
      <c r="E10" s="217"/>
      <c r="F10" s="217"/>
      <c r="G10" s="217"/>
      <c r="H10" s="217"/>
      <c r="I10" s="216">
        <f t="shared" si="0"/>
        <v>3555400</v>
      </c>
      <c r="J10" s="243"/>
      <c r="K10" s="217"/>
      <c r="L10" s="217">
        <v>3555400</v>
      </c>
      <c r="M10" s="217"/>
      <c r="N10" s="217"/>
      <c r="O10" s="217"/>
    </row>
    <row r="11" spans="1:15" ht="15">
      <c r="A11" s="218" t="s">
        <v>305</v>
      </c>
      <c r="B11" s="216">
        <f t="shared" si="1"/>
        <v>0</v>
      </c>
      <c r="C11" s="217"/>
      <c r="D11" s="217"/>
      <c r="E11" s="217"/>
      <c r="F11" s="217"/>
      <c r="G11" s="217"/>
      <c r="H11" s="217"/>
      <c r="I11" s="216">
        <v>1120000</v>
      </c>
      <c r="J11" s="243">
        <v>1120000</v>
      </c>
      <c r="K11" s="217"/>
      <c r="L11" s="217"/>
      <c r="M11" s="217"/>
      <c r="N11" s="217"/>
      <c r="O11" s="217"/>
    </row>
    <row r="12" spans="1:15" ht="15">
      <c r="A12" s="215" t="s">
        <v>173</v>
      </c>
      <c r="B12" s="216">
        <f t="shared" si="1"/>
        <v>45000</v>
      </c>
      <c r="C12" s="217">
        <v>45000</v>
      </c>
      <c r="D12" s="217"/>
      <c r="E12" s="217"/>
      <c r="F12" s="217"/>
      <c r="G12" s="217"/>
      <c r="H12" s="217"/>
      <c r="I12" s="216">
        <f t="shared" si="0"/>
        <v>0</v>
      </c>
      <c r="J12" s="216"/>
      <c r="K12" s="217"/>
      <c r="L12" s="217"/>
      <c r="M12" s="217"/>
      <c r="N12" s="217"/>
      <c r="O12" s="217"/>
    </row>
    <row r="13" spans="1:15" ht="26.25">
      <c r="A13" s="215" t="s">
        <v>399</v>
      </c>
      <c r="B13" s="216">
        <f t="shared" si="1"/>
        <v>0</v>
      </c>
      <c r="C13" s="217"/>
      <c r="D13" s="217"/>
      <c r="E13" s="217"/>
      <c r="F13" s="217"/>
      <c r="G13" s="217"/>
      <c r="H13" s="217"/>
      <c r="I13" s="216">
        <f t="shared" si="0"/>
        <v>0</v>
      </c>
      <c r="J13" s="216"/>
      <c r="K13" s="217"/>
      <c r="L13" s="217"/>
      <c r="M13" s="217"/>
      <c r="N13" s="217"/>
      <c r="O13" s="217"/>
    </row>
    <row r="14" spans="1:15" ht="15">
      <c r="A14" s="215" t="s">
        <v>407</v>
      </c>
      <c r="B14" s="216">
        <f t="shared" si="1"/>
        <v>300000</v>
      </c>
      <c r="C14" s="225">
        <v>300000</v>
      </c>
      <c r="D14" s="217"/>
      <c r="E14" s="217"/>
      <c r="F14" s="217"/>
      <c r="G14" s="217"/>
      <c r="H14" s="217"/>
      <c r="I14" s="216">
        <f t="shared" si="0"/>
        <v>5315213</v>
      </c>
      <c r="J14" s="243">
        <v>4915213</v>
      </c>
      <c r="K14" s="217"/>
      <c r="L14" s="217">
        <v>400000</v>
      </c>
      <c r="M14" s="217"/>
      <c r="N14" s="217"/>
      <c r="O14" s="217"/>
    </row>
    <row r="15" spans="1:15" ht="30" customHeight="1">
      <c r="A15" s="215" t="s">
        <v>308</v>
      </c>
      <c r="B15" s="216">
        <f t="shared" si="1"/>
        <v>0</v>
      </c>
      <c r="C15" s="217"/>
      <c r="D15" s="217"/>
      <c r="E15" s="217"/>
      <c r="F15" s="217"/>
      <c r="G15" s="217"/>
      <c r="H15" s="217"/>
      <c r="I15" s="216">
        <f t="shared" si="0"/>
        <v>0</v>
      </c>
      <c r="J15" s="216"/>
      <c r="K15" s="217"/>
      <c r="L15" s="217"/>
      <c r="M15" s="217"/>
      <c r="N15" s="217"/>
      <c r="O15" s="217"/>
    </row>
    <row r="16" spans="1:15" ht="26.25">
      <c r="A16" s="215" t="s">
        <v>408</v>
      </c>
      <c r="B16" s="216">
        <f t="shared" si="1"/>
        <v>0</v>
      </c>
      <c r="C16" s="217"/>
      <c r="D16" s="217"/>
      <c r="E16" s="217"/>
      <c r="F16" s="217"/>
      <c r="G16" s="217"/>
      <c r="H16" s="217"/>
      <c r="I16" s="216">
        <f t="shared" si="0"/>
        <v>0</v>
      </c>
      <c r="J16" s="243">
        <v>0</v>
      </c>
      <c r="K16" s="217"/>
      <c r="L16" s="217"/>
      <c r="M16" s="217"/>
      <c r="N16" s="217"/>
      <c r="O16" s="217"/>
    </row>
    <row r="17" spans="1:15" ht="15">
      <c r="A17" s="215" t="s">
        <v>397</v>
      </c>
      <c r="B17" s="216">
        <f t="shared" si="1"/>
        <v>0</v>
      </c>
      <c r="C17" s="217"/>
      <c r="D17" s="217"/>
      <c r="E17" s="217"/>
      <c r="F17" s="217"/>
      <c r="G17" s="217"/>
      <c r="H17" s="217"/>
      <c r="I17" s="216">
        <f t="shared" si="0"/>
        <v>1200000</v>
      </c>
      <c r="J17" s="243">
        <v>1200000</v>
      </c>
      <c r="K17" s="217"/>
      <c r="L17" s="217"/>
      <c r="M17" s="217"/>
      <c r="N17" s="217"/>
      <c r="O17" s="217"/>
    </row>
    <row r="18" spans="1:15" ht="15">
      <c r="A18" s="215" t="s">
        <v>398</v>
      </c>
      <c r="B18" s="216">
        <f t="shared" si="1"/>
        <v>0</v>
      </c>
      <c r="C18" s="217"/>
      <c r="D18" s="217"/>
      <c r="E18" s="217"/>
      <c r="F18" s="217"/>
      <c r="G18" s="217"/>
      <c r="H18" s="217"/>
      <c r="I18" s="216">
        <f t="shared" si="0"/>
        <v>100000</v>
      </c>
      <c r="J18" s="243">
        <v>100000</v>
      </c>
      <c r="K18" s="217"/>
      <c r="L18" s="217"/>
      <c r="M18" s="217"/>
      <c r="N18" s="217"/>
      <c r="O18" s="217"/>
    </row>
    <row r="19" spans="1:15" ht="15">
      <c r="A19" s="218" t="s">
        <v>409</v>
      </c>
      <c r="B19" s="216">
        <f t="shared" si="1"/>
        <v>835000</v>
      </c>
      <c r="C19" s="242">
        <v>835000</v>
      </c>
      <c r="D19" s="217"/>
      <c r="E19" s="217"/>
      <c r="F19" s="217"/>
      <c r="G19" s="217"/>
      <c r="H19" s="217"/>
      <c r="I19" s="216">
        <f t="shared" si="0"/>
        <v>0</v>
      </c>
      <c r="J19" s="216"/>
      <c r="K19" s="217"/>
      <c r="L19" s="217"/>
      <c r="M19" s="217"/>
      <c r="N19" s="217"/>
      <c r="O19" s="217"/>
    </row>
    <row r="20" spans="1:15" ht="15">
      <c r="A20" s="218" t="s">
        <v>306</v>
      </c>
      <c r="B20" s="216">
        <f t="shared" si="1"/>
        <v>0</v>
      </c>
      <c r="C20" s="217"/>
      <c r="D20" s="217"/>
      <c r="E20" s="217"/>
      <c r="F20" s="217"/>
      <c r="G20" s="217"/>
      <c r="H20" s="217"/>
      <c r="I20" s="216">
        <f t="shared" si="0"/>
        <v>1413820</v>
      </c>
      <c r="J20" s="216">
        <v>1413820</v>
      </c>
      <c r="K20" s="217"/>
      <c r="L20" s="217"/>
      <c r="M20" s="217"/>
      <c r="N20" s="217"/>
      <c r="O20" s="217"/>
    </row>
    <row r="21" spans="1:15" ht="15">
      <c r="A21" s="215"/>
      <c r="B21" s="216">
        <f t="shared" si="1"/>
        <v>8366553</v>
      </c>
      <c r="C21" s="217">
        <v>8366553</v>
      </c>
      <c r="D21" s="217"/>
      <c r="E21" s="217"/>
      <c r="F21" s="217"/>
      <c r="G21" s="217"/>
      <c r="H21" s="217"/>
      <c r="I21" s="216">
        <f t="shared" si="0"/>
        <v>0</v>
      </c>
      <c r="J21" s="216"/>
      <c r="K21" s="217"/>
      <c r="L21" s="217"/>
      <c r="M21" s="217"/>
      <c r="N21" s="217"/>
      <c r="O21" s="217"/>
    </row>
    <row r="22" spans="1:15" ht="26.25">
      <c r="A22" s="215" t="s">
        <v>399</v>
      </c>
      <c r="B22" s="216">
        <f t="shared" si="1"/>
        <v>0</v>
      </c>
      <c r="C22" s="217"/>
      <c r="D22" s="217"/>
      <c r="E22" s="217"/>
      <c r="F22" s="217"/>
      <c r="G22" s="217"/>
      <c r="H22" s="217"/>
      <c r="I22" s="216">
        <f t="shared" si="0"/>
        <v>1268930</v>
      </c>
      <c r="J22" s="216">
        <v>1268930</v>
      </c>
      <c r="K22" s="217"/>
      <c r="L22" s="217"/>
      <c r="M22" s="217"/>
      <c r="N22" s="217"/>
      <c r="O22" s="217"/>
    </row>
    <row r="23" spans="1:15" ht="15">
      <c r="A23" s="219" t="s">
        <v>422</v>
      </c>
      <c r="B23" s="216">
        <f t="shared" si="1"/>
        <v>0</v>
      </c>
      <c r="C23" s="217"/>
      <c r="D23" s="217"/>
      <c r="E23" s="217"/>
      <c r="F23" s="217"/>
      <c r="G23" s="217"/>
      <c r="H23" s="217"/>
      <c r="I23" s="216">
        <v>215900</v>
      </c>
      <c r="J23" s="216">
        <v>215900</v>
      </c>
      <c r="K23" s="217"/>
      <c r="L23" s="217"/>
      <c r="M23" s="217"/>
      <c r="N23" s="217"/>
      <c r="O23" s="217"/>
    </row>
    <row r="24" spans="1:15" ht="15">
      <c r="A24" s="218"/>
      <c r="B24" s="216">
        <f t="shared" si="1"/>
        <v>0</v>
      </c>
      <c r="C24" s="217"/>
      <c r="D24" s="217"/>
      <c r="E24" s="217"/>
      <c r="F24" s="217"/>
      <c r="G24" s="217"/>
      <c r="H24" s="217"/>
      <c r="I24" s="216">
        <f t="shared" si="0"/>
        <v>0</v>
      </c>
      <c r="J24" s="216"/>
      <c r="K24" s="217"/>
      <c r="L24" s="217"/>
      <c r="M24" s="217"/>
      <c r="N24" s="217"/>
      <c r="O24" s="217"/>
    </row>
    <row r="25" spans="1:15" ht="15">
      <c r="A25" s="218"/>
      <c r="B25" s="216">
        <f t="shared" si="1"/>
        <v>0</v>
      </c>
      <c r="C25" s="217"/>
      <c r="D25" s="217"/>
      <c r="E25" s="217"/>
      <c r="F25" s="217"/>
      <c r="G25" s="217"/>
      <c r="H25" s="217"/>
      <c r="I25" s="216">
        <f t="shared" si="0"/>
        <v>0</v>
      </c>
      <c r="J25" s="216"/>
      <c r="K25" s="217"/>
      <c r="L25" s="217"/>
      <c r="M25" s="217"/>
      <c r="N25" s="217"/>
      <c r="O25" s="217"/>
    </row>
    <row r="26" spans="1:15" ht="15">
      <c r="A26" s="218"/>
      <c r="B26" s="216">
        <f t="shared" si="1"/>
        <v>0</v>
      </c>
      <c r="C26" s="217"/>
      <c r="D26" s="217"/>
      <c r="E26" s="217"/>
      <c r="F26" s="217"/>
      <c r="G26" s="217"/>
      <c r="H26" s="217"/>
      <c r="I26" s="216">
        <f t="shared" si="0"/>
        <v>0</v>
      </c>
      <c r="J26" s="216"/>
      <c r="K26" s="217"/>
      <c r="L26" s="217"/>
      <c r="M26" s="217"/>
      <c r="N26" s="217"/>
      <c r="O26" s="217"/>
    </row>
    <row r="27" spans="1:15" ht="15">
      <c r="A27" s="220" t="s">
        <v>309</v>
      </c>
      <c r="B27" s="221">
        <f>SUM(B3:B26)</f>
        <v>83064168</v>
      </c>
      <c r="C27" s="221">
        <f aca="true" t="shared" si="2" ref="C27:O27">SUM(C3:C26)</f>
        <v>83064168</v>
      </c>
      <c r="D27" s="221">
        <f t="shared" si="2"/>
        <v>0</v>
      </c>
      <c r="E27" s="221">
        <f t="shared" si="2"/>
        <v>0</v>
      </c>
      <c r="F27" s="221">
        <f t="shared" si="2"/>
        <v>0</v>
      </c>
      <c r="G27" s="221">
        <f t="shared" si="2"/>
        <v>0</v>
      </c>
      <c r="H27" s="221">
        <f t="shared" si="2"/>
        <v>0</v>
      </c>
      <c r="I27" s="221">
        <f>SUM(I3:I26)</f>
        <v>83064168</v>
      </c>
      <c r="J27" s="221">
        <f t="shared" si="2"/>
        <v>76608768</v>
      </c>
      <c r="K27" s="221">
        <f t="shared" si="2"/>
        <v>0</v>
      </c>
      <c r="L27" s="221">
        <f t="shared" si="2"/>
        <v>3955400</v>
      </c>
      <c r="M27" s="221">
        <f t="shared" si="2"/>
        <v>2500000</v>
      </c>
      <c r="N27" s="221">
        <f t="shared" si="2"/>
        <v>0</v>
      </c>
      <c r="O27" s="221">
        <f t="shared" si="2"/>
        <v>0</v>
      </c>
    </row>
    <row r="28" spans="1:15" ht="15">
      <c r="A28" s="218"/>
      <c r="B28" s="216"/>
      <c r="C28" s="217"/>
      <c r="D28" s="217"/>
      <c r="E28" s="217"/>
      <c r="F28" s="217"/>
      <c r="G28" s="217"/>
      <c r="H28" s="217"/>
      <c r="I28" s="216"/>
      <c r="J28" s="217"/>
      <c r="K28" s="217"/>
      <c r="L28" s="217"/>
      <c r="M28" s="217"/>
      <c r="N28" s="217"/>
      <c r="O28" s="217"/>
    </row>
    <row r="29" spans="1:15" ht="15">
      <c r="A29" s="218"/>
      <c r="B29" s="216"/>
      <c r="C29" s="217"/>
      <c r="D29" s="217"/>
      <c r="E29" s="217"/>
      <c r="F29" s="217"/>
      <c r="G29" s="217"/>
      <c r="H29" s="217"/>
      <c r="I29" s="216"/>
      <c r="J29" s="217"/>
      <c r="K29" s="217"/>
      <c r="L29" s="217"/>
      <c r="M29" s="217"/>
      <c r="N29" s="217"/>
      <c r="O29" s="217"/>
    </row>
    <row r="30" spans="1:15" ht="15">
      <c r="A30" s="220" t="s">
        <v>310</v>
      </c>
      <c r="B30" s="221">
        <f aca="true" t="shared" si="3" ref="B30:O30">B28+B29</f>
        <v>0</v>
      </c>
      <c r="C30" s="221">
        <f t="shared" si="3"/>
        <v>0</v>
      </c>
      <c r="D30" s="221">
        <f t="shared" si="3"/>
        <v>0</v>
      </c>
      <c r="E30" s="221">
        <f t="shared" si="3"/>
        <v>0</v>
      </c>
      <c r="F30" s="221">
        <f t="shared" si="3"/>
        <v>0</v>
      </c>
      <c r="G30" s="221">
        <f t="shared" si="3"/>
        <v>0</v>
      </c>
      <c r="H30" s="221">
        <f t="shared" si="3"/>
        <v>0</v>
      </c>
      <c r="I30" s="221">
        <f t="shared" si="3"/>
        <v>0</v>
      </c>
      <c r="J30" s="221">
        <f t="shared" si="3"/>
        <v>0</v>
      </c>
      <c r="K30" s="221">
        <f t="shared" si="3"/>
        <v>0</v>
      </c>
      <c r="L30" s="213">
        <f t="shared" si="3"/>
        <v>0</v>
      </c>
      <c r="M30" s="213">
        <f t="shared" si="3"/>
        <v>0</v>
      </c>
      <c r="N30" s="213">
        <f t="shared" si="3"/>
        <v>0</v>
      </c>
      <c r="O30" s="213">
        <f t="shared" si="3"/>
        <v>0</v>
      </c>
    </row>
    <row r="31" spans="1:15" ht="15">
      <c r="A31" s="218"/>
      <c r="B31" s="216"/>
      <c r="C31" s="217"/>
      <c r="D31" s="217"/>
      <c r="E31" s="217"/>
      <c r="F31" s="217"/>
      <c r="G31" s="217"/>
      <c r="H31" s="217"/>
      <c r="I31" s="216"/>
      <c r="J31" s="217"/>
      <c r="K31" s="217"/>
      <c r="L31" s="217"/>
      <c r="M31" s="217"/>
      <c r="N31" s="217"/>
      <c r="O31" s="217"/>
    </row>
    <row r="32" spans="1:15" ht="15">
      <c r="A32" s="218"/>
      <c r="B32" s="216"/>
      <c r="C32" s="217"/>
      <c r="D32" s="217"/>
      <c r="E32" s="217"/>
      <c r="F32" s="217"/>
      <c r="G32" s="217"/>
      <c r="H32" s="217"/>
      <c r="I32" s="216"/>
      <c r="J32" s="217"/>
      <c r="K32" s="217"/>
      <c r="L32" s="217"/>
      <c r="M32" s="217"/>
      <c r="N32" s="217"/>
      <c r="O32" s="217"/>
    </row>
    <row r="33" spans="1:15" ht="15">
      <c r="A33" s="222" t="s">
        <v>396</v>
      </c>
      <c r="B33" s="221">
        <f aca="true" t="shared" si="4" ref="B33:O33">SUM(B31:B32)</f>
        <v>0</v>
      </c>
      <c r="C33" s="221">
        <f t="shared" si="4"/>
        <v>0</v>
      </c>
      <c r="D33" s="221">
        <f t="shared" si="4"/>
        <v>0</v>
      </c>
      <c r="E33" s="221">
        <f t="shared" si="4"/>
        <v>0</v>
      </c>
      <c r="F33" s="221">
        <f t="shared" si="4"/>
        <v>0</v>
      </c>
      <c r="G33" s="221">
        <f t="shared" si="4"/>
        <v>0</v>
      </c>
      <c r="H33" s="221">
        <f t="shared" si="4"/>
        <v>0</v>
      </c>
      <c r="I33" s="221">
        <f t="shared" si="4"/>
        <v>0</v>
      </c>
      <c r="J33" s="221">
        <f t="shared" si="4"/>
        <v>0</v>
      </c>
      <c r="K33" s="221">
        <f t="shared" si="4"/>
        <v>0</v>
      </c>
      <c r="L33" s="213">
        <f t="shared" si="4"/>
        <v>0</v>
      </c>
      <c r="M33" s="213">
        <f t="shared" si="4"/>
        <v>0</v>
      </c>
      <c r="N33" s="213">
        <f t="shared" si="4"/>
        <v>0</v>
      </c>
      <c r="O33" s="213">
        <f t="shared" si="4"/>
        <v>0</v>
      </c>
    </row>
    <row r="34" spans="1:15" ht="15">
      <c r="A34" s="222" t="s">
        <v>311</v>
      </c>
      <c r="B34" s="213">
        <f>B27+B30+B33</f>
        <v>83064168</v>
      </c>
      <c r="C34" s="213">
        <f aca="true" t="shared" si="5" ref="C34:O34">C27+C30+C33</f>
        <v>83064168</v>
      </c>
      <c r="D34" s="213">
        <f t="shared" si="5"/>
        <v>0</v>
      </c>
      <c r="E34" s="213">
        <f t="shared" si="5"/>
        <v>0</v>
      </c>
      <c r="F34" s="213">
        <f t="shared" si="5"/>
        <v>0</v>
      </c>
      <c r="G34" s="213">
        <f t="shared" si="5"/>
        <v>0</v>
      </c>
      <c r="H34" s="213">
        <f t="shared" si="5"/>
        <v>0</v>
      </c>
      <c r="I34" s="213">
        <f t="shared" si="5"/>
        <v>83064168</v>
      </c>
      <c r="J34" s="213">
        <f t="shared" si="5"/>
        <v>76608768</v>
      </c>
      <c r="K34" s="213">
        <f t="shared" si="5"/>
        <v>0</v>
      </c>
      <c r="L34" s="213">
        <f t="shared" si="5"/>
        <v>3955400</v>
      </c>
      <c r="M34" s="213">
        <f t="shared" si="5"/>
        <v>2500000</v>
      </c>
      <c r="N34" s="213">
        <f t="shared" si="5"/>
        <v>0</v>
      </c>
      <c r="O34" s="213">
        <f t="shared" si="5"/>
        <v>0</v>
      </c>
    </row>
    <row r="35" spans="1:15" ht="15.75" thickBot="1">
      <c r="A35" s="215" t="s">
        <v>312</v>
      </c>
      <c r="B35" s="216"/>
      <c r="C35" s="217"/>
      <c r="D35" s="217"/>
      <c r="E35" s="217"/>
      <c r="F35" s="217"/>
      <c r="G35" s="217"/>
      <c r="H35" s="217"/>
      <c r="I35" s="216"/>
      <c r="J35" s="217"/>
      <c r="K35" s="217"/>
      <c r="L35" s="217"/>
      <c r="M35" s="217"/>
      <c r="N35" s="217">
        <v>0</v>
      </c>
      <c r="O35" s="217"/>
    </row>
    <row r="36" spans="1:15" ht="15.75" thickBot="1">
      <c r="A36" s="223" t="s">
        <v>313</v>
      </c>
      <c r="B36" s="224">
        <f>B34-B35</f>
        <v>83064168</v>
      </c>
      <c r="C36" s="224">
        <f aca="true" t="shared" si="6" ref="C36:O36">C34-C35</f>
        <v>83064168</v>
      </c>
      <c r="D36" s="224">
        <f t="shared" si="6"/>
        <v>0</v>
      </c>
      <c r="E36" s="224">
        <f t="shared" si="6"/>
        <v>0</v>
      </c>
      <c r="F36" s="224">
        <f t="shared" si="6"/>
        <v>0</v>
      </c>
      <c r="G36" s="224">
        <f t="shared" si="6"/>
        <v>0</v>
      </c>
      <c r="H36" s="224">
        <f t="shared" si="6"/>
        <v>0</v>
      </c>
      <c r="I36" s="224">
        <f t="shared" si="6"/>
        <v>83064168</v>
      </c>
      <c r="J36" s="224">
        <f t="shared" si="6"/>
        <v>76608768</v>
      </c>
      <c r="K36" s="224">
        <f t="shared" si="6"/>
        <v>0</v>
      </c>
      <c r="L36" s="224">
        <f t="shared" si="6"/>
        <v>3955400</v>
      </c>
      <c r="M36" s="224">
        <f t="shared" si="6"/>
        <v>2500000</v>
      </c>
      <c r="N36" s="224">
        <f t="shared" si="6"/>
        <v>0</v>
      </c>
      <c r="O36" s="224">
        <f t="shared" si="6"/>
        <v>0</v>
      </c>
    </row>
    <row r="38" ht="12.75">
      <c r="A38" s="32"/>
    </row>
  </sheetData>
  <sheetProtection/>
  <mergeCells count="8">
    <mergeCell ref="L1:M1"/>
    <mergeCell ref="N1:O1"/>
    <mergeCell ref="B1:B2"/>
    <mergeCell ref="C1:D1"/>
    <mergeCell ref="E1:F1"/>
    <mergeCell ref="G1:H1"/>
    <mergeCell ref="I1:I2"/>
    <mergeCell ref="J1:K1"/>
  </mergeCells>
  <printOptions/>
  <pageMargins left="0.7" right="0.7" top="0.8125" bottom="0.75" header="0.3" footer="0.3"/>
  <pageSetup horizontalDpi="600" verticalDpi="600" orientation="landscape" paperSize="9" scale="72" r:id="rId1"/>
  <headerFooter>
    <oddHeader>&amp;C&amp;"Times New Roman CE,Félkövér"&amp;12SOMOGYVISZLÓ
 KÖZSÉG ÖNKORMÁNYZAT
2016.évi költségvetés
Kötelező, önként vállalt és állami (államigazgatási) feladatainak mérlege
&amp;R1.2.  melléklet a  10/2016.(IX.16.)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6.875" style="34" customWidth="1"/>
    <col min="2" max="2" width="55.125" style="78" customWidth="1"/>
    <col min="3" max="3" width="16.375" style="34" customWidth="1"/>
    <col min="4" max="4" width="55.125" style="34" customWidth="1"/>
    <col min="5" max="5" width="16.375" style="34" customWidth="1"/>
    <col min="6" max="16384" width="9.375" style="34" customWidth="1"/>
  </cols>
  <sheetData>
    <row r="1" spans="2:5" ht="39.75" customHeight="1">
      <c r="B1" s="132" t="s">
        <v>98</v>
      </c>
      <c r="C1" s="133"/>
      <c r="D1" s="133"/>
      <c r="E1" s="133"/>
    </row>
    <row r="2" ht="14.25" thickBot="1">
      <c r="E2" s="134" t="s">
        <v>427</v>
      </c>
    </row>
    <row r="3" spans="1:5" ht="18" customHeight="1" thickBot="1">
      <c r="A3" s="287" t="s">
        <v>43</v>
      </c>
      <c r="B3" s="135" t="s">
        <v>39</v>
      </c>
      <c r="C3" s="136"/>
      <c r="D3" s="135" t="s">
        <v>40</v>
      </c>
      <c r="E3" s="137"/>
    </row>
    <row r="4" spans="1:5" s="138" customFormat="1" ht="35.25" customHeight="1" thickBot="1">
      <c r="A4" s="288"/>
      <c r="B4" s="79" t="s">
        <v>41</v>
      </c>
      <c r="C4" s="80" t="s">
        <v>425</v>
      </c>
      <c r="D4" s="79" t="s">
        <v>41</v>
      </c>
      <c r="E4" s="33" t="s">
        <v>425</v>
      </c>
    </row>
    <row r="5" spans="1:5" s="143" customFormat="1" ht="12" customHeight="1" thickBot="1">
      <c r="A5" s="139">
        <v>1</v>
      </c>
      <c r="B5" s="140">
        <v>2</v>
      </c>
      <c r="C5" s="141" t="s">
        <v>9</v>
      </c>
      <c r="D5" s="140" t="s">
        <v>10</v>
      </c>
      <c r="E5" s="142" t="s">
        <v>11</v>
      </c>
    </row>
    <row r="6" spans="1:5" ht="12.75" customHeight="1">
      <c r="A6" s="144" t="s">
        <v>7</v>
      </c>
      <c r="B6" s="145" t="s">
        <v>275</v>
      </c>
      <c r="C6" s="122">
        <v>20427615</v>
      </c>
      <c r="D6" s="145" t="s">
        <v>42</v>
      </c>
      <c r="E6" s="127">
        <v>45141920</v>
      </c>
    </row>
    <row r="7" spans="1:5" ht="12.75" customHeight="1">
      <c r="A7" s="146" t="s">
        <v>8</v>
      </c>
      <c r="B7" s="147" t="s">
        <v>423</v>
      </c>
      <c r="C7" s="123">
        <v>52380000</v>
      </c>
      <c r="D7" s="147" t="s">
        <v>113</v>
      </c>
      <c r="E7" s="128">
        <v>5551414</v>
      </c>
    </row>
    <row r="8" spans="1:5" ht="12.75" customHeight="1">
      <c r="A8" s="146" t="s">
        <v>9</v>
      </c>
      <c r="B8" s="147" t="s">
        <v>285</v>
      </c>
      <c r="C8" s="123">
        <v>0</v>
      </c>
      <c r="D8" s="147" t="s">
        <v>130</v>
      </c>
      <c r="E8" s="128">
        <v>24053621</v>
      </c>
    </row>
    <row r="9" spans="1:5" ht="12.75" customHeight="1">
      <c r="A9" s="146" t="s">
        <v>10</v>
      </c>
      <c r="B9" s="147" t="s">
        <v>104</v>
      </c>
      <c r="C9" s="123">
        <v>835000</v>
      </c>
      <c r="D9" s="147" t="s">
        <v>114</v>
      </c>
      <c r="E9" s="128">
        <v>3952013</v>
      </c>
    </row>
    <row r="10" spans="1:5" ht="12.75" customHeight="1">
      <c r="A10" s="146" t="s">
        <v>11</v>
      </c>
      <c r="B10" s="148" t="s">
        <v>289</v>
      </c>
      <c r="C10" s="123">
        <v>755000</v>
      </c>
      <c r="D10" s="147" t="s">
        <v>115</v>
      </c>
      <c r="E10" s="128">
        <v>1865200</v>
      </c>
    </row>
    <row r="11" spans="1:5" ht="12.75" customHeight="1">
      <c r="A11" s="146" t="s">
        <v>12</v>
      </c>
      <c r="B11" s="147" t="s">
        <v>276</v>
      </c>
      <c r="C11" s="124">
        <v>300000</v>
      </c>
      <c r="D11" s="147" t="s">
        <v>37</v>
      </c>
      <c r="E11" s="128">
        <f>'[1]Mérleg'!$F$13</f>
        <v>0</v>
      </c>
    </row>
    <row r="12" spans="1:5" ht="12.75" customHeight="1">
      <c r="A12" s="146" t="s">
        <v>13</v>
      </c>
      <c r="B12" s="147" t="s">
        <v>354</v>
      </c>
      <c r="C12" s="123"/>
      <c r="D12" s="31"/>
      <c r="E12" s="128"/>
    </row>
    <row r="13" spans="1:5" ht="12.75" customHeight="1">
      <c r="A13" s="146" t="s">
        <v>14</v>
      </c>
      <c r="B13" s="31"/>
      <c r="C13" s="123"/>
      <c r="D13" s="31"/>
      <c r="E13" s="128"/>
    </row>
    <row r="14" spans="1:5" ht="12.75" customHeight="1">
      <c r="A14" s="146" t="s">
        <v>15</v>
      </c>
      <c r="B14" s="194"/>
      <c r="C14" s="124"/>
      <c r="D14" s="31"/>
      <c r="E14" s="128"/>
    </row>
    <row r="15" spans="1:5" ht="12.75" customHeight="1">
      <c r="A15" s="146" t="s">
        <v>16</v>
      </c>
      <c r="B15" s="31"/>
      <c r="C15" s="123"/>
      <c r="D15" s="31"/>
      <c r="E15" s="128"/>
    </row>
    <row r="16" spans="1:5" ht="12.75" customHeight="1">
      <c r="A16" s="146" t="s">
        <v>17</v>
      </c>
      <c r="B16" s="31"/>
      <c r="C16" s="123"/>
      <c r="D16" s="31"/>
      <c r="E16" s="128"/>
    </row>
    <row r="17" spans="1:5" ht="12.75" customHeight="1" thickBot="1">
      <c r="A17" s="146" t="s">
        <v>18</v>
      </c>
      <c r="B17" s="35"/>
      <c r="C17" s="125"/>
      <c r="D17" s="31"/>
      <c r="E17" s="129"/>
    </row>
    <row r="18" spans="1:5" ht="15.75" customHeight="1" thickBot="1">
      <c r="A18" s="149" t="s">
        <v>19</v>
      </c>
      <c r="B18" s="72" t="s">
        <v>355</v>
      </c>
      <c r="C18" s="126">
        <f>+C6+C7+C9+C10+C11+C13+C14+C15+C16+C17</f>
        <v>74697615</v>
      </c>
      <c r="D18" s="72" t="s">
        <v>282</v>
      </c>
      <c r="E18" s="130">
        <f>SUM(E6:E17)</f>
        <v>80564168</v>
      </c>
    </row>
    <row r="19" spans="1:5" ht="12.75" customHeight="1">
      <c r="A19" s="150" t="s">
        <v>20</v>
      </c>
      <c r="B19" s="151" t="s">
        <v>279</v>
      </c>
      <c r="C19" s="210">
        <v>8366553</v>
      </c>
      <c r="D19" s="152" t="s">
        <v>121</v>
      </c>
      <c r="E19" s="131"/>
    </row>
    <row r="20" spans="1:5" ht="12.75" customHeight="1">
      <c r="A20" s="153" t="s">
        <v>21</v>
      </c>
      <c r="B20" s="152" t="s">
        <v>123</v>
      </c>
      <c r="C20" s="37">
        <v>8366553</v>
      </c>
      <c r="D20" s="152" t="s">
        <v>281</v>
      </c>
      <c r="E20" s="38"/>
    </row>
    <row r="21" spans="1:5" ht="12.75" customHeight="1">
      <c r="A21" s="153" t="s">
        <v>22</v>
      </c>
      <c r="B21" s="152" t="s">
        <v>124</v>
      </c>
      <c r="C21" s="37"/>
      <c r="D21" s="152" t="s">
        <v>96</v>
      </c>
      <c r="E21" s="38"/>
    </row>
    <row r="22" spans="1:5" ht="12.75" customHeight="1">
      <c r="A22" s="153" t="s">
        <v>23</v>
      </c>
      <c r="B22" s="152" t="s">
        <v>128</v>
      </c>
      <c r="C22" s="37"/>
      <c r="D22" s="152" t="s">
        <v>97</v>
      </c>
      <c r="E22" s="38"/>
    </row>
    <row r="23" spans="1:5" ht="12.75" customHeight="1">
      <c r="A23" s="153" t="s">
        <v>24</v>
      </c>
      <c r="B23" s="152" t="s">
        <v>129</v>
      </c>
      <c r="C23" s="37"/>
      <c r="D23" s="151" t="s">
        <v>131</v>
      </c>
      <c r="E23" s="38"/>
    </row>
    <row r="24" spans="1:5" ht="12.75" customHeight="1">
      <c r="A24" s="153" t="s">
        <v>25</v>
      </c>
      <c r="B24" s="152" t="s">
        <v>280</v>
      </c>
      <c r="C24" s="154">
        <f>+C25+C28</f>
        <v>0</v>
      </c>
      <c r="D24" s="152" t="s">
        <v>122</v>
      </c>
      <c r="E24" s="38"/>
    </row>
    <row r="25" spans="1:5" ht="12.75" customHeight="1">
      <c r="A25" s="150" t="s">
        <v>26</v>
      </c>
      <c r="B25" s="152" t="s">
        <v>277</v>
      </c>
      <c r="C25" s="37"/>
      <c r="D25" s="233" t="s">
        <v>358</v>
      </c>
      <c r="E25" s="38"/>
    </row>
    <row r="26" spans="1:5" ht="12.75" customHeight="1">
      <c r="A26" s="153" t="s">
        <v>27</v>
      </c>
      <c r="B26" s="152" t="s">
        <v>278</v>
      </c>
      <c r="C26" s="37"/>
      <c r="D26" s="152" t="s">
        <v>348</v>
      </c>
      <c r="E26" s="38"/>
    </row>
    <row r="27" spans="1:5" ht="12.75" customHeight="1">
      <c r="A27" s="168" t="s">
        <v>28</v>
      </c>
      <c r="B27" s="152" t="s">
        <v>318</v>
      </c>
      <c r="C27" s="37"/>
      <c r="D27" s="152" t="s">
        <v>349</v>
      </c>
      <c r="E27" s="38"/>
    </row>
    <row r="28" spans="1:5" ht="12.75" customHeight="1" thickBot="1">
      <c r="A28" s="146" t="s">
        <v>29</v>
      </c>
      <c r="B28" s="234" t="s">
        <v>227</v>
      </c>
      <c r="C28" s="39"/>
      <c r="D28" s="236"/>
      <c r="E28" s="40"/>
    </row>
    <row r="29" spans="1:5" ht="22.5" customHeight="1" thickBot="1">
      <c r="A29" s="149" t="s">
        <v>30</v>
      </c>
      <c r="B29" s="72" t="s">
        <v>356</v>
      </c>
      <c r="C29" s="126">
        <f>C19+C24+C27+C28</f>
        <v>8366553</v>
      </c>
      <c r="D29" s="235" t="s">
        <v>359</v>
      </c>
      <c r="E29" s="130">
        <f>SUM(E19:E28)</f>
        <v>0</v>
      </c>
    </row>
    <row r="30" spans="1:5" ht="13.5" thickBot="1">
      <c r="A30" s="149" t="s">
        <v>31</v>
      </c>
      <c r="B30" s="155" t="s">
        <v>357</v>
      </c>
      <c r="C30" s="156">
        <f>+C18+C29</f>
        <v>83064168</v>
      </c>
      <c r="D30" s="155" t="s">
        <v>360</v>
      </c>
      <c r="E30" s="156">
        <f>+E18+E29</f>
        <v>80564168</v>
      </c>
    </row>
    <row r="31" spans="1:5" ht="13.5" thickBot="1">
      <c r="A31" s="149" t="s">
        <v>32</v>
      </c>
      <c r="B31" s="155" t="s">
        <v>99</v>
      </c>
      <c r="C31" s="156">
        <f>IF(C18-E18&lt;0,E18-C18,"-")</f>
        <v>5866553</v>
      </c>
      <c r="D31" s="155" t="s">
        <v>100</v>
      </c>
      <c r="E31" s="156" t="str">
        <f>IF(C18-E18&gt;0,C18-E18,"-")</f>
        <v>-</v>
      </c>
    </row>
    <row r="32" spans="1:5" ht="13.5" thickBot="1">
      <c r="A32" s="149" t="s">
        <v>33</v>
      </c>
      <c r="B32" s="155" t="s">
        <v>132</v>
      </c>
      <c r="C32" s="156" t="str">
        <f>IF(C18+C19-E30&lt;0,E30-(C18+C19),"-")</f>
        <v>-</v>
      </c>
      <c r="D32" s="155" t="s">
        <v>133</v>
      </c>
      <c r="E32" s="156">
        <f>IF(C18+C19-E30&gt;0,C18+C19-E30,"-")</f>
        <v>2500000</v>
      </c>
    </row>
    <row r="33" spans="2:4" ht="18.75">
      <c r="B33" s="289"/>
      <c r="C33" s="289"/>
      <c r="D33" s="289"/>
    </row>
  </sheetData>
  <sheetProtection/>
  <mergeCells count="2"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&amp;C&amp;P. oldal&amp;R2. melléklet a 10/2016.(IX.16.)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7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14.875" style="165" customWidth="1"/>
    <col min="2" max="2" width="58.875" style="166" customWidth="1"/>
    <col min="3" max="3" width="20.875" style="167" customWidth="1"/>
    <col min="4" max="16384" width="9.375" style="2" customWidth="1"/>
  </cols>
  <sheetData>
    <row r="1" spans="1:3" s="1" customFormat="1" ht="16.5" customHeight="1">
      <c r="A1" s="84"/>
      <c r="B1" s="85" t="s">
        <v>436</v>
      </c>
      <c r="C1" s="97"/>
    </row>
    <row r="2" spans="1:3" s="41" customFormat="1" ht="16.5" thickBot="1">
      <c r="A2" s="241"/>
      <c r="B2" s="157" t="s">
        <v>286</v>
      </c>
      <c r="C2" s="237"/>
    </row>
    <row r="3" spans="1:3" s="42" customFormat="1" ht="15.75" customHeight="1" thickBot="1">
      <c r="A3" s="86"/>
      <c r="B3" s="86"/>
      <c r="C3" s="87" t="s">
        <v>427</v>
      </c>
    </row>
    <row r="4" spans="1:3" ht="13.5" thickBot="1">
      <c r="A4" s="170"/>
      <c r="B4" s="88"/>
      <c r="C4" s="158"/>
    </row>
    <row r="5" spans="1:3" s="36" customFormat="1" ht="12.75" customHeight="1" thickBot="1">
      <c r="A5" s="81" t="s">
        <v>361</v>
      </c>
      <c r="B5" s="82" t="s">
        <v>362</v>
      </c>
      <c r="C5" s="83" t="s">
        <v>363</v>
      </c>
    </row>
    <row r="6" spans="1:3" s="36" customFormat="1" ht="15.75" customHeight="1" thickBot="1">
      <c r="A6" s="89"/>
      <c r="B6" s="90" t="s">
        <v>39</v>
      </c>
      <c r="C6" s="159"/>
    </row>
    <row r="7" spans="1:3" s="36" customFormat="1" ht="12" customHeight="1" thickBot="1">
      <c r="A7" s="26" t="s">
        <v>7</v>
      </c>
      <c r="B7" s="20" t="s">
        <v>134</v>
      </c>
      <c r="C7" s="111">
        <f>+C8+C9+C10+C11+C12+C13</f>
        <v>20427615</v>
      </c>
    </row>
    <row r="8" spans="1:3" s="43" customFormat="1" ht="12" customHeight="1">
      <c r="A8" s="195" t="s">
        <v>67</v>
      </c>
      <c r="B8" s="179" t="s">
        <v>135</v>
      </c>
      <c r="C8" s="114">
        <v>10142849</v>
      </c>
    </row>
    <row r="9" spans="1:3" s="44" customFormat="1" ht="12" customHeight="1">
      <c r="A9" s="196" t="s">
        <v>68</v>
      </c>
      <c r="B9" s="180" t="s">
        <v>136</v>
      </c>
      <c r="C9" s="113">
        <f>'1.1.sz.mell.'!C7</f>
        <v>0</v>
      </c>
    </row>
    <row r="10" spans="1:3" s="44" customFormat="1" ht="12" customHeight="1">
      <c r="A10" s="196" t="s">
        <v>69</v>
      </c>
      <c r="B10" s="180" t="s">
        <v>137</v>
      </c>
      <c r="C10" s="113">
        <f>'1.1.sz.mell.'!C8</f>
        <v>8870613</v>
      </c>
    </row>
    <row r="11" spans="1:3" s="44" customFormat="1" ht="12" customHeight="1">
      <c r="A11" s="196" t="s">
        <v>70</v>
      </c>
      <c r="B11" s="180" t="s">
        <v>138</v>
      </c>
      <c r="C11" s="113">
        <f>'1.1.sz.mell.'!C9</f>
        <v>1200000</v>
      </c>
    </row>
    <row r="12" spans="1:3" s="44" customFormat="1" ht="12" customHeight="1">
      <c r="A12" s="196" t="s">
        <v>90</v>
      </c>
      <c r="B12" s="180" t="s">
        <v>364</v>
      </c>
      <c r="C12" s="113">
        <v>214153</v>
      </c>
    </row>
    <row r="13" spans="1:3" s="43" customFormat="1" ht="12" customHeight="1" thickBot="1">
      <c r="A13" s="197" t="s">
        <v>71</v>
      </c>
      <c r="B13" s="181" t="s">
        <v>365</v>
      </c>
      <c r="C13" s="113"/>
    </row>
    <row r="14" spans="1:3" s="43" customFormat="1" ht="27" customHeight="1" thickBot="1">
      <c r="A14" s="26" t="s">
        <v>8</v>
      </c>
      <c r="B14" s="106" t="s">
        <v>141</v>
      </c>
      <c r="C14" s="111">
        <f>+C15+C16+C17+C18+C19</f>
        <v>52380000</v>
      </c>
    </row>
    <row r="15" spans="1:3" s="43" customFormat="1" ht="12" customHeight="1">
      <c r="A15" s="195" t="s">
        <v>73</v>
      </c>
      <c r="B15" s="179" t="s">
        <v>142</v>
      </c>
      <c r="C15" s="114"/>
    </row>
    <row r="16" spans="1:3" s="43" customFormat="1" ht="12" customHeight="1">
      <c r="A16" s="196" t="s">
        <v>74</v>
      </c>
      <c r="B16" s="180" t="s">
        <v>143</v>
      </c>
      <c r="C16" s="113"/>
    </row>
    <row r="17" spans="1:3" s="43" customFormat="1" ht="12" customHeight="1">
      <c r="A17" s="196" t="s">
        <v>75</v>
      </c>
      <c r="B17" s="180" t="s">
        <v>290</v>
      </c>
      <c r="C17" s="113"/>
    </row>
    <row r="18" spans="1:3" s="43" customFormat="1" ht="12" customHeight="1">
      <c r="A18" s="196" t="s">
        <v>76</v>
      </c>
      <c r="B18" s="180" t="s">
        <v>291</v>
      </c>
      <c r="C18" s="113"/>
    </row>
    <row r="19" spans="1:3" s="43" customFormat="1" ht="12" customHeight="1">
      <c r="A19" s="196" t="s">
        <v>77</v>
      </c>
      <c r="B19" s="180" t="s">
        <v>144</v>
      </c>
      <c r="C19" s="113">
        <f>'1.1.sz.mell.'!C17</f>
        <v>52380000</v>
      </c>
    </row>
    <row r="20" spans="1:3" s="44" customFormat="1" ht="12" customHeight="1" thickBot="1">
      <c r="A20" s="197" t="s">
        <v>86</v>
      </c>
      <c r="B20" s="181" t="s">
        <v>145</v>
      </c>
      <c r="C20" s="115"/>
    </row>
    <row r="21" spans="1:3" s="44" customFormat="1" ht="25.5" customHeight="1" thickBot="1">
      <c r="A21" s="26" t="s">
        <v>9</v>
      </c>
      <c r="B21" s="20" t="s">
        <v>146</v>
      </c>
      <c r="C21" s="111">
        <f>+C22+C23+C24+C25+C26</f>
        <v>0</v>
      </c>
    </row>
    <row r="22" spans="1:3" s="44" customFormat="1" ht="12" customHeight="1">
      <c r="A22" s="195" t="s">
        <v>56</v>
      </c>
      <c r="B22" s="179" t="s">
        <v>147</v>
      </c>
      <c r="C22" s="114"/>
    </row>
    <row r="23" spans="1:3" s="43" customFormat="1" ht="12" customHeight="1">
      <c r="A23" s="196" t="s">
        <v>57</v>
      </c>
      <c r="B23" s="180" t="s">
        <v>148</v>
      </c>
      <c r="C23" s="113"/>
    </row>
    <row r="24" spans="1:3" s="44" customFormat="1" ht="12" customHeight="1">
      <c r="A24" s="196" t="s">
        <v>58</v>
      </c>
      <c r="B24" s="180" t="s">
        <v>292</v>
      </c>
      <c r="C24" s="113"/>
    </row>
    <row r="25" spans="1:3" s="44" customFormat="1" ht="12" customHeight="1">
      <c r="A25" s="196" t="s">
        <v>59</v>
      </c>
      <c r="B25" s="180" t="s">
        <v>293</v>
      </c>
      <c r="C25" s="113"/>
    </row>
    <row r="26" spans="1:3" s="44" customFormat="1" ht="12" customHeight="1">
      <c r="A26" s="196" t="s">
        <v>101</v>
      </c>
      <c r="B26" s="180" t="s">
        <v>149</v>
      </c>
      <c r="C26" s="113"/>
    </row>
    <row r="27" spans="1:3" s="44" customFormat="1" ht="12" customHeight="1" thickBot="1">
      <c r="A27" s="197" t="s">
        <v>102</v>
      </c>
      <c r="B27" s="181" t="s">
        <v>150</v>
      </c>
      <c r="C27" s="115"/>
    </row>
    <row r="28" spans="1:3" s="44" customFormat="1" ht="12" customHeight="1" thickBot="1">
      <c r="A28" s="26" t="s">
        <v>103</v>
      </c>
      <c r="B28" s="20" t="s">
        <v>151</v>
      </c>
      <c r="C28" s="117">
        <f>+C29+C33+C34+C35</f>
        <v>835000</v>
      </c>
    </row>
    <row r="29" spans="1:3" s="44" customFormat="1" ht="12" customHeight="1">
      <c r="A29" s="195" t="s">
        <v>152</v>
      </c>
      <c r="B29" s="179" t="s">
        <v>366</v>
      </c>
      <c r="C29" s="174">
        <f>+C30+C31+C32</f>
        <v>570000</v>
      </c>
    </row>
    <row r="30" spans="1:3" s="44" customFormat="1" ht="12" customHeight="1">
      <c r="A30" s="196" t="s">
        <v>153</v>
      </c>
      <c r="B30" s="180" t="s">
        <v>159</v>
      </c>
      <c r="C30" s="113">
        <f>'1.1.sz.mell.'!C28</f>
        <v>570000</v>
      </c>
    </row>
    <row r="31" spans="1:3" s="44" customFormat="1" ht="12" customHeight="1">
      <c r="A31" s="196" t="s">
        <v>154</v>
      </c>
      <c r="B31" s="180" t="s">
        <v>160</v>
      </c>
      <c r="C31" s="113"/>
    </row>
    <row r="32" spans="1:3" s="44" customFormat="1" ht="12" customHeight="1">
      <c r="A32" s="196" t="s">
        <v>367</v>
      </c>
      <c r="B32" s="238" t="s">
        <v>368</v>
      </c>
      <c r="C32" s="113">
        <v>0</v>
      </c>
    </row>
    <row r="33" spans="1:3" s="44" customFormat="1" ht="12" customHeight="1">
      <c r="A33" s="196" t="s">
        <v>155</v>
      </c>
      <c r="B33" s="180" t="s">
        <v>161</v>
      </c>
      <c r="C33" s="113">
        <f>'1.1.sz.mell.'!C30</f>
        <v>265000</v>
      </c>
    </row>
    <row r="34" spans="1:3" s="44" customFormat="1" ht="12" customHeight="1">
      <c r="A34" s="196" t="s">
        <v>156</v>
      </c>
      <c r="B34" s="180" t="s">
        <v>162</v>
      </c>
      <c r="C34" s="113"/>
    </row>
    <row r="35" spans="1:3" s="44" customFormat="1" ht="12" customHeight="1" thickBot="1">
      <c r="A35" s="197" t="s">
        <v>157</v>
      </c>
      <c r="B35" s="181" t="s">
        <v>163</v>
      </c>
      <c r="C35" s="115">
        <f>'1.1.sz.mell.'!C32</f>
        <v>0</v>
      </c>
    </row>
    <row r="36" spans="1:3" s="44" customFormat="1" ht="12" customHeight="1" thickBot="1">
      <c r="A36" s="26" t="s">
        <v>11</v>
      </c>
      <c r="B36" s="20" t="s">
        <v>317</v>
      </c>
      <c r="C36" s="111">
        <f>SUM(C37:C47)</f>
        <v>755000</v>
      </c>
    </row>
    <row r="37" spans="1:3" s="44" customFormat="1" ht="12" customHeight="1">
      <c r="A37" s="195" t="s">
        <v>60</v>
      </c>
      <c r="B37" s="179" t="s">
        <v>166</v>
      </c>
      <c r="C37" s="114">
        <v>230000</v>
      </c>
    </row>
    <row r="38" spans="1:3" s="44" customFormat="1" ht="12" customHeight="1">
      <c r="A38" s="196" t="s">
        <v>61</v>
      </c>
      <c r="B38" s="180" t="s">
        <v>167</v>
      </c>
      <c r="C38" s="113">
        <f>'1.1.sz.mell.'!C35:D35</f>
        <v>480000</v>
      </c>
    </row>
    <row r="39" spans="1:3" s="44" customFormat="1" ht="12" customHeight="1">
      <c r="A39" s="196" t="s">
        <v>62</v>
      </c>
      <c r="B39" s="180" t="s">
        <v>168</v>
      </c>
      <c r="C39" s="113"/>
    </row>
    <row r="40" spans="1:3" s="44" customFormat="1" ht="12" customHeight="1">
      <c r="A40" s="196" t="s">
        <v>105</v>
      </c>
      <c r="B40" s="180" t="s">
        <v>169</v>
      </c>
      <c r="C40" s="113"/>
    </row>
    <row r="41" spans="1:3" s="44" customFormat="1" ht="12" customHeight="1">
      <c r="A41" s="196" t="s">
        <v>106</v>
      </c>
      <c r="B41" s="180" t="s">
        <v>170</v>
      </c>
      <c r="C41" s="113"/>
    </row>
    <row r="42" spans="1:3" s="44" customFormat="1" ht="12" customHeight="1">
      <c r="A42" s="196" t="s">
        <v>107</v>
      </c>
      <c r="B42" s="180" t="s">
        <v>171</v>
      </c>
      <c r="C42" s="113">
        <f>'1.1.sz.mell.'!C39:D39</f>
        <v>0</v>
      </c>
    </row>
    <row r="43" spans="1:3" s="44" customFormat="1" ht="12" customHeight="1">
      <c r="A43" s="196" t="s">
        <v>108</v>
      </c>
      <c r="B43" s="180" t="s">
        <v>172</v>
      </c>
      <c r="C43" s="113"/>
    </row>
    <row r="44" spans="1:3" s="44" customFormat="1" ht="12" customHeight="1">
      <c r="A44" s="196" t="s">
        <v>109</v>
      </c>
      <c r="B44" s="180" t="s">
        <v>173</v>
      </c>
      <c r="C44" s="113">
        <f>'1.1.sz.mell.'!C41</f>
        <v>45000</v>
      </c>
    </row>
    <row r="45" spans="1:3" s="44" customFormat="1" ht="12" customHeight="1">
      <c r="A45" s="196" t="s">
        <v>164</v>
      </c>
      <c r="B45" s="180" t="s">
        <v>174</v>
      </c>
      <c r="C45" s="116"/>
    </row>
    <row r="46" spans="1:3" s="44" customFormat="1" ht="12" customHeight="1">
      <c r="A46" s="197" t="s">
        <v>165</v>
      </c>
      <c r="B46" s="181" t="s">
        <v>315</v>
      </c>
      <c r="C46" s="169"/>
    </row>
    <row r="47" spans="1:3" s="44" customFormat="1" ht="12" customHeight="1" thickBot="1">
      <c r="A47" s="197" t="s">
        <v>316</v>
      </c>
      <c r="B47" s="181" t="s">
        <v>175</v>
      </c>
      <c r="C47" s="169">
        <f>'1.1.sz.mell.'!C44</f>
        <v>0</v>
      </c>
    </row>
    <row r="48" spans="1:3" s="44" customFormat="1" ht="12" customHeight="1" thickBot="1">
      <c r="A48" s="26" t="s">
        <v>12</v>
      </c>
      <c r="B48" s="20" t="s">
        <v>176</v>
      </c>
      <c r="C48" s="111">
        <f>SUM(C49:C53)</f>
        <v>0</v>
      </c>
    </row>
    <row r="49" spans="1:3" s="44" customFormat="1" ht="12" customHeight="1">
      <c r="A49" s="195" t="s">
        <v>63</v>
      </c>
      <c r="B49" s="179" t="s">
        <v>180</v>
      </c>
      <c r="C49" s="207"/>
    </row>
    <row r="50" spans="1:3" s="44" customFormat="1" ht="12" customHeight="1">
      <c r="A50" s="196" t="s">
        <v>64</v>
      </c>
      <c r="B50" s="180" t="s">
        <v>181</v>
      </c>
      <c r="C50" s="116"/>
    </row>
    <row r="51" spans="1:3" s="44" customFormat="1" ht="12" customHeight="1">
      <c r="A51" s="196" t="s">
        <v>177</v>
      </c>
      <c r="B51" s="180" t="s">
        <v>182</v>
      </c>
      <c r="C51" s="116"/>
    </row>
    <row r="52" spans="1:3" s="44" customFormat="1" ht="12" customHeight="1">
      <c r="A52" s="196" t="s">
        <v>178</v>
      </c>
      <c r="B52" s="180" t="s">
        <v>183</v>
      </c>
      <c r="C52" s="116"/>
    </row>
    <row r="53" spans="1:3" s="44" customFormat="1" ht="12" customHeight="1" thickBot="1">
      <c r="A53" s="197" t="s">
        <v>179</v>
      </c>
      <c r="B53" s="181" t="s">
        <v>184</v>
      </c>
      <c r="C53" s="169"/>
    </row>
    <row r="54" spans="1:3" s="44" customFormat="1" ht="12" customHeight="1" thickBot="1">
      <c r="A54" s="26" t="s">
        <v>110</v>
      </c>
      <c r="B54" s="20" t="s">
        <v>185</v>
      </c>
      <c r="C54" s="111">
        <f>SUM(C55:C57)</f>
        <v>300000</v>
      </c>
    </row>
    <row r="55" spans="1:3" s="44" customFormat="1" ht="12" customHeight="1">
      <c r="A55" s="195" t="s">
        <v>65</v>
      </c>
      <c r="B55" s="179" t="s">
        <v>186</v>
      </c>
      <c r="C55" s="114"/>
    </row>
    <row r="56" spans="1:3" s="44" customFormat="1" ht="12" customHeight="1">
      <c r="A56" s="196" t="s">
        <v>66</v>
      </c>
      <c r="B56" s="180" t="s">
        <v>294</v>
      </c>
      <c r="C56" s="113">
        <v>300000</v>
      </c>
    </row>
    <row r="57" spans="1:3" s="44" customFormat="1" ht="12" customHeight="1">
      <c r="A57" s="196" t="s">
        <v>189</v>
      </c>
      <c r="B57" s="180" t="s">
        <v>187</v>
      </c>
      <c r="C57" s="113"/>
    </row>
    <row r="58" spans="1:3" s="44" customFormat="1" ht="12" customHeight="1" thickBot="1">
      <c r="A58" s="197" t="s">
        <v>190</v>
      </c>
      <c r="B58" s="181" t="s">
        <v>188</v>
      </c>
      <c r="C58" s="115"/>
    </row>
    <row r="59" spans="1:3" s="44" customFormat="1" ht="12" customHeight="1" thickBot="1">
      <c r="A59" s="26" t="s">
        <v>14</v>
      </c>
      <c r="B59" s="106" t="s">
        <v>191</v>
      </c>
      <c r="C59" s="111">
        <f>SUM(C60:C62)</f>
        <v>0</v>
      </c>
    </row>
    <row r="60" spans="1:3" s="44" customFormat="1" ht="12" customHeight="1">
      <c r="A60" s="195" t="s">
        <v>111</v>
      </c>
      <c r="B60" s="179" t="s">
        <v>193</v>
      </c>
      <c r="C60" s="116"/>
    </row>
    <row r="61" spans="1:3" s="44" customFormat="1" ht="12" customHeight="1">
      <c r="A61" s="196" t="s">
        <v>112</v>
      </c>
      <c r="B61" s="180" t="s">
        <v>295</v>
      </c>
      <c r="C61" s="116"/>
    </row>
    <row r="62" spans="1:3" s="44" customFormat="1" ht="12" customHeight="1">
      <c r="A62" s="196" t="s">
        <v>126</v>
      </c>
      <c r="B62" s="180" t="s">
        <v>194</v>
      </c>
      <c r="C62" s="116">
        <f>'1.1.sz.mell.'!C59:D59</f>
        <v>0</v>
      </c>
    </row>
    <row r="63" spans="1:3" s="44" customFormat="1" ht="12" customHeight="1" thickBot="1">
      <c r="A63" s="197" t="s">
        <v>192</v>
      </c>
      <c r="B63" s="181" t="s">
        <v>195</v>
      </c>
      <c r="C63" s="116"/>
    </row>
    <row r="64" spans="1:3" s="44" customFormat="1" ht="12" customHeight="1" thickBot="1">
      <c r="A64" s="26" t="s">
        <v>15</v>
      </c>
      <c r="B64" s="20" t="s">
        <v>196</v>
      </c>
      <c r="C64" s="117">
        <f>+C7+C14+C21+C28+C36+C48+C54+C59</f>
        <v>74697615</v>
      </c>
    </row>
    <row r="65" spans="1:3" s="44" customFormat="1" ht="12" customHeight="1" thickBot="1">
      <c r="A65" s="198" t="s">
        <v>284</v>
      </c>
      <c r="B65" s="106" t="s">
        <v>198</v>
      </c>
      <c r="C65" s="111">
        <f>SUM(C66:C68)</f>
        <v>0</v>
      </c>
    </row>
    <row r="66" spans="1:3" s="44" customFormat="1" ht="12" customHeight="1">
      <c r="A66" s="195" t="s">
        <v>230</v>
      </c>
      <c r="B66" s="179" t="s">
        <v>199</v>
      </c>
      <c r="C66" s="116"/>
    </row>
    <row r="67" spans="1:3" s="44" customFormat="1" ht="12" customHeight="1">
      <c r="A67" s="196" t="s">
        <v>239</v>
      </c>
      <c r="B67" s="180" t="s">
        <v>200</v>
      </c>
      <c r="C67" s="116"/>
    </row>
    <row r="68" spans="1:3" s="44" customFormat="1" ht="12" customHeight="1" thickBot="1">
      <c r="A68" s="197" t="s">
        <v>240</v>
      </c>
      <c r="B68" s="183" t="s">
        <v>201</v>
      </c>
      <c r="C68" s="116"/>
    </row>
    <row r="69" spans="1:3" s="44" customFormat="1" ht="12" customHeight="1" thickBot="1">
      <c r="A69" s="198" t="s">
        <v>202</v>
      </c>
      <c r="B69" s="106" t="s">
        <v>203</v>
      </c>
      <c r="C69" s="111">
        <f>SUM(C70:C73)</f>
        <v>0</v>
      </c>
    </row>
    <row r="70" spans="1:3" s="44" customFormat="1" ht="12" customHeight="1">
      <c r="A70" s="195" t="s">
        <v>91</v>
      </c>
      <c r="B70" s="179" t="s">
        <v>204</v>
      </c>
      <c r="C70" s="116"/>
    </row>
    <row r="71" spans="1:3" s="44" customFormat="1" ht="12" customHeight="1">
      <c r="A71" s="196" t="s">
        <v>92</v>
      </c>
      <c r="B71" s="180" t="s">
        <v>205</v>
      </c>
      <c r="C71" s="116"/>
    </row>
    <row r="72" spans="1:3" s="44" customFormat="1" ht="12" customHeight="1">
      <c r="A72" s="196" t="s">
        <v>231</v>
      </c>
      <c r="B72" s="180" t="s">
        <v>206</v>
      </c>
      <c r="C72" s="116"/>
    </row>
    <row r="73" spans="1:3" s="44" customFormat="1" ht="12" customHeight="1" thickBot="1">
      <c r="A73" s="197" t="s">
        <v>232</v>
      </c>
      <c r="B73" s="181" t="s">
        <v>207</v>
      </c>
      <c r="C73" s="116"/>
    </row>
    <row r="74" spans="1:3" s="44" customFormat="1" ht="12" customHeight="1" thickBot="1">
      <c r="A74" s="198" t="s">
        <v>208</v>
      </c>
      <c r="B74" s="106" t="s">
        <v>209</v>
      </c>
      <c r="C74" s="111">
        <f>SUM(C75:C76)</f>
        <v>8366553</v>
      </c>
    </row>
    <row r="75" spans="1:3" s="44" customFormat="1" ht="12" customHeight="1">
      <c r="A75" s="195" t="s">
        <v>233</v>
      </c>
      <c r="B75" s="179" t="s">
        <v>210</v>
      </c>
      <c r="C75" s="116">
        <f>'1.1.sz.mell.'!C72:D72</f>
        <v>8366553</v>
      </c>
    </row>
    <row r="76" spans="1:3" s="44" customFormat="1" ht="12" customHeight="1" thickBot="1">
      <c r="A76" s="197" t="s">
        <v>234</v>
      </c>
      <c r="B76" s="181" t="s">
        <v>211</v>
      </c>
      <c r="C76" s="116"/>
    </row>
    <row r="77" spans="1:3" s="43" customFormat="1" ht="12" customHeight="1" thickBot="1">
      <c r="A77" s="198" t="s">
        <v>212</v>
      </c>
      <c r="B77" s="106" t="s">
        <v>213</v>
      </c>
      <c r="C77" s="111">
        <f>SUM(C78:C80)</f>
        <v>0</v>
      </c>
    </row>
    <row r="78" spans="1:3" s="44" customFormat="1" ht="12" customHeight="1">
      <c r="A78" s="195" t="s">
        <v>235</v>
      </c>
      <c r="B78" s="179" t="s">
        <v>214</v>
      </c>
      <c r="C78" s="116"/>
    </row>
    <row r="79" spans="1:3" s="44" customFormat="1" ht="12" customHeight="1">
      <c r="A79" s="196" t="s">
        <v>236</v>
      </c>
      <c r="B79" s="180" t="s">
        <v>215</v>
      </c>
      <c r="C79" s="116"/>
    </row>
    <row r="80" spans="1:3" s="44" customFormat="1" ht="12" customHeight="1" thickBot="1">
      <c r="A80" s="197" t="s">
        <v>237</v>
      </c>
      <c r="B80" s="181" t="s">
        <v>216</v>
      </c>
      <c r="C80" s="116"/>
    </row>
    <row r="81" spans="1:3" s="44" customFormat="1" ht="12" customHeight="1" thickBot="1">
      <c r="A81" s="198" t="s">
        <v>217</v>
      </c>
      <c r="B81" s="106" t="s">
        <v>238</v>
      </c>
      <c r="C81" s="111">
        <f>SUM(C82:C85)</f>
        <v>0</v>
      </c>
    </row>
    <row r="82" spans="1:3" s="44" customFormat="1" ht="12" customHeight="1">
      <c r="A82" s="199" t="s">
        <v>218</v>
      </c>
      <c r="B82" s="179" t="s">
        <v>219</v>
      </c>
      <c r="C82" s="116"/>
    </row>
    <row r="83" spans="1:3" s="44" customFormat="1" ht="12" customHeight="1">
      <c r="A83" s="200" t="s">
        <v>220</v>
      </c>
      <c r="B83" s="180" t="s">
        <v>221</v>
      </c>
      <c r="C83" s="116"/>
    </row>
    <row r="84" spans="1:3" s="44" customFormat="1" ht="12" customHeight="1">
      <c r="A84" s="200" t="s">
        <v>222</v>
      </c>
      <c r="B84" s="180" t="s">
        <v>223</v>
      </c>
      <c r="C84" s="116"/>
    </row>
    <row r="85" spans="1:3" s="43" customFormat="1" ht="12" customHeight="1" thickBot="1">
      <c r="A85" s="201" t="s">
        <v>224</v>
      </c>
      <c r="B85" s="181" t="s">
        <v>225</v>
      </c>
      <c r="C85" s="116"/>
    </row>
    <row r="86" spans="1:3" s="43" customFormat="1" ht="12" customHeight="1" thickBot="1">
      <c r="A86" s="198" t="s">
        <v>226</v>
      </c>
      <c r="B86" s="106" t="s">
        <v>318</v>
      </c>
      <c r="C86" s="208"/>
    </row>
    <row r="87" spans="1:3" s="43" customFormat="1" ht="12" customHeight="1" thickBot="1">
      <c r="A87" s="198" t="s">
        <v>369</v>
      </c>
      <c r="B87" s="106" t="s">
        <v>227</v>
      </c>
      <c r="C87" s="208"/>
    </row>
    <row r="88" spans="1:3" s="43" customFormat="1" ht="12" customHeight="1" thickBot="1">
      <c r="A88" s="198" t="s">
        <v>370</v>
      </c>
      <c r="B88" s="187" t="s">
        <v>319</v>
      </c>
      <c r="C88" s="117">
        <f>+C65+C69+C74+C77+C81+C87+C86</f>
        <v>8366553</v>
      </c>
    </row>
    <row r="89" spans="1:3" s="43" customFormat="1" ht="12" customHeight="1" thickBot="1">
      <c r="A89" s="202" t="s">
        <v>371</v>
      </c>
      <c r="B89" s="189" t="s">
        <v>372</v>
      </c>
      <c r="C89" s="117">
        <f>+C64+C88</f>
        <v>83064168</v>
      </c>
    </row>
    <row r="90" spans="1:3" s="44" customFormat="1" ht="15" customHeight="1" thickBot="1">
      <c r="A90" s="91"/>
      <c r="B90" s="92"/>
      <c r="C90" s="160"/>
    </row>
    <row r="91" spans="1:3" s="36" customFormat="1" ht="16.5" customHeight="1" thickBot="1">
      <c r="A91" s="93"/>
      <c r="B91" s="94" t="s">
        <v>40</v>
      </c>
      <c r="C91" s="161"/>
    </row>
    <row r="92" spans="1:3" s="45" customFormat="1" ht="12" customHeight="1" thickBot="1">
      <c r="A92" s="171" t="s">
        <v>7</v>
      </c>
      <c r="B92" s="25" t="s">
        <v>373</v>
      </c>
      <c r="C92" s="110">
        <f>+C93+C94+C95+C96+C97+C110</f>
        <v>80564168</v>
      </c>
    </row>
    <row r="93" spans="1:3" ht="12" customHeight="1">
      <c r="A93" s="203" t="s">
        <v>67</v>
      </c>
      <c r="B93" s="9" t="s">
        <v>36</v>
      </c>
      <c r="C93" s="112">
        <f>'1.1.sz.mell.'!C93:E93</f>
        <v>45152000</v>
      </c>
    </row>
    <row r="94" spans="1:3" ht="12" customHeight="1">
      <c r="A94" s="196" t="s">
        <v>68</v>
      </c>
      <c r="B94" s="7" t="s">
        <v>113</v>
      </c>
      <c r="C94" s="113">
        <f>'1.1.sz.mell.'!C94:D94</f>
        <v>5551414</v>
      </c>
    </row>
    <row r="95" spans="1:3" ht="12" customHeight="1">
      <c r="A95" s="196" t="s">
        <v>69</v>
      </c>
      <c r="B95" s="7" t="s">
        <v>89</v>
      </c>
      <c r="C95" s="115">
        <f>'1.1.sz.mell.'!C95:D95</f>
        <v>24043541</v>
      </c>
    </row>
    <row r="96" spans="1:3" ht="12" customHeight="1">
      <c r="A96" s="196" t="s">
        <v>70</v>
      </c>
      <c r="B96" s="10" t="s">
        <v>114</v>
      </c>
      <c r="C96" s="115">
        <f>'1.1.sz.mell.'!C96:D96</f>
        <v>3952013</v>
      </c>
    </row>
    <row r="97" spans="1:3" ht="12" customHeight="1">
      <c r="A97" s="196" t="s">
        <v>81</v>
      </c>
      <c r="B97" s="18" t="s">
        <v>115</v>
      </c>
      <c r="C97" s="115">
        <f>'1.1.sz.mell.'!C97:D97</f>
        <v>1865200</v>
      </c>
    </row>
    <row r="98" spans="1:3" ht="12" customHeight="1">
      <c r="A98" s="196" t="s">
        <v>71</v>
      </c>
      <c r="B98" s="7" t="s">
        <v>374</v>
      </c>
      <c r="C98" s="115"/>
    </row>
    <row r="99" spans="1:3" ht="12" customHeight="1">
      <c r="A99" s="196" t="s">
        <v>72</v>
      </c>
      <c r="B99" s="74" t="s">
        <v>323</v>
      </c>
      <c r="C99" s="115"/>
    </row>
    <row r="100" spans="1:3" ht="12" customHeight="1">
      <c r="A100" s="196" t="s">
        <v>82</v>
      </c>
      <c r="B100" s="74" t="s">
        <v>324</v>
      </c>
      <c r="C100" s="115"/>
    </row>
    <row r="101" spans="1:3" ht="12" customHeight="1">
      <c r="A101" s="196" t="s">
        <v>83</v>
      </c>
      <c r="B101" s="74" t="s">
        <v>244</v>
      </c>
      <c r="C101" s="115"/>
    </row>
    <row r="102" spans="1:3" ht="21.75" customHeight="1">
      <c r="A102" s="196" t="s">
        <v>84</v>
      </c>
      <c r="B102" s="75" t="s">
        <v>245</v>
      </c>
      <c r="C102" s="115"/>
    </row>
    <row r="103" spans="1:3" ht="25.5" customHeight="1">
      <c r="A103" s="196" t="s">
        <v>85</v>
      </c>
      <c r="B103" s="75" t="s">
        <v>246</v>
      </c>
      <c r="C103" s="115"/>
    </row>
    <row r="104" spans="1:3" ht="12" customHeight="1">
      <c r="A104" s="196" t="s">
        <v>87</v>
      </c>
      <c r="B104" s="74" t="s">
        <v>247</v>
      </c>
      <c r="C104" s="115">
        <f>'1.1.sz.mell.'!C104:D104</f>
        <v>823200</v>
      </c>
    </row>
    <row r="105" spans="1:3" ht="12" customHeight="1">
      <c r="A105" s="196" t="s">
        <v>116</v>
      </c>
      <c r="B105" s="74" t="s">
        <v>248</v>
      </c>
      <c r="C105" s="115"/>
    </row>
    <row r="106" spans="1:3" ht="23.25" customHeight="1">
      <c r="A106" s="196" t="s">
        <v>242</v>
      </c>
      <c r="B106" s="75" t="s">
        <v>249</v>
      </c>
      <c r="C106" s="115">
        <v>400000</v>
      </c>
    </row>
    <row r="107" spans="1:3" ht="12" customHeight="1">
      <c r="A107" s="204" t="s">
        <v>243</v>
      </c>
      <c r="B107" s="76" t="s">
        <v>250</v>
      </c>
      <c r="C107" s="115"/>
    </row>
    <row r="108" spans="1:3" ht="12" customHeight="1">
      <c r="A108" s="196" t="s">
        <v>325</v>
      </c>
      <c r="B108" s="76" t="s">
        <v>251</v>
      </c>
      <c r="C108" s="115"/>
    </row>
    <row r="109" spans="1:3" ht="12" customHeight="1">
      <c r="A109" s="196" t="s">
        <v>326</v>
      </c>
      <c r="B109" s="75" t="s">
        <v>252</v>
      </c>
      <c r="C109" s="113">
        <v>642000</v>
      </c>
    </row>
    <row r="110" spans="1:3" ht="12" customHeight="1">
      <c r="A110" s="196" t="s">
        <v>327</v>
      </c>
      <c r="B110" s="10" t="s">
        <v>37</v>
      </c>
      <c r="C110" s="113">
        <f>C111+C112</f>
        <v>0</v>
      </c>
    </row>
    <row r="111" spans="1:3" ht="12" customHeight="1">
      <c r="A111" s="197" t="s">
        <v>329</v>
      </c>
      <c r="B111" s="7" t="s">
        <v>375</v>
      </c>
      <c r="C111" s="115">
        <f>'1.1.sz.mell.'!C110</f>
        <v>0</v>
      </c>
    </row>
    <row r="112" spans="1:3" ht="12" customHeight="1" thickBot="1">
      <c r="A112" s="205" t="s">
        <v>330</v>
      </c>
      <c r="B112" s="77" t="s">
        <v>376</v>
      </c>
      <c r="C112" s="119"/>
    </row>
    <row r="113" spans="1:3" ht="12" customHeight="1" thickBot="1">
      <c r="A113" s="26" t="s">
        <v>8</v>
      </c>
      <c r="B113" s="24" t="s">
        <v>253</v>
      </c>
      <c r="C113" s="111">
        <f>+C114+C116+C118</f>
        <v>2500000</v>
      </c>
    </row>
    <row r="114" spans="1:3" ht="12" customHeight="1">
      <c r="A114" s="195" t="s">
        <v>73</v>
      </c>
      <c r="B114" s="7" t="s">
        <v>125</v>
      </c>
      <c r="C114" s="114">
        <f>'1.1.sz.mell.'!C114:D114</f>
        <v>2500000</v>
      </c>
    </row>
    <row r="115" spans="1:3" ht="12" customHeight="1">
      <c r="A115" s="195" t="s">
        <v>74</v>
      </c>
      <c r="B115" s="11" t="s">
        <v>257</v>
      </c>
      <c r="C115" s="114"/>
    </row>
    <row r="116" spans="1:3" ht="12" customHeight="1">
      <c r="A116" s="195" t="s">
        <v>75</v>
      </c>
      <c r="B116" s="11" t="s">
        <v>117</v>
      </c>
      <c r="C116" s="113">
        <f>'1.1.sz.mell.'!C116</f>
        <v>0</v>
      </c>
    </row>
    <row r="117" spans="1:3" ht="12" customHeight="1">
      <c r="A117" s="195" t="s">
        <v>76</v>
      </c>
      <c r="B117" s="11" t="s">
        <v>258</v>
      </c>
      <c r="C117" s="99"/>
    </row>
    <row r="118" spans="1:3" ht="12" customHeight="1">
      <c r="A118" s="195" t="s">
        <v>77</v>
      </c>
      <c r="B118" s="108" t="s">
        <v>127</v>
      </c>
      <c r="C118" s="99"/>
    </row>
    <row r="119" spans="1:3" ht="12" customHeight="1">
      <c r="A119" s="195" t="s">
        <v>86</v>
      </c>
      <c r="B119" s="107" t="s">
        <v>296</v>
      </c>
      <c r="C119" s="99"/>
    </row>
    <row r="120" spans="1:3" ht="12" customHeight="1">
      <c r="A120" s="195" t="s">
        <v>88</v>
      </c>
      <c r="B120" s="175" t="s">
        <v>263</v>
      </c>
      <c r="C120" s="99"/>
    </row>
    <row r="121" spans="1:3" ht="12" customHeight="1">
      <c r="A121" s="195" t="s">
        <v>118</v>
      </c>
      <c r="B121" s="75" t="s">
        <v>246</v>
      </c>
      <c r="C121" s="99"/>
    </row>
    <row r="122" spans="1:3" ht="12" customHeight="1">
      <c r="A122" s="195" t="s">
        <v>119</v>
      </c>
      <c r="B122" s="75" t="s">
        <v>262</v>
      </c>
      <c r="C122" s="99"/>
    </row>
    <row r="123" spans="1:3" ht="12" customHeight="1">
      <c r="A123" s="195" t="s">
        <v>120</v>
      </c>
      <c r="B123" s="75" t="s">
        <v>261</v>
      </c>
      <c r="C123" s="99"/>
    </row>
    <row r="124" spans="1:3" ht="12" customHeight="1">
      <c r="A124" s="195" t="s">
        <v>254</v>
      </c>
      <c r="B124" s="75" t="s">
        <v>249</v>
      </c>
      <c r="C124" s="99"/>
    </row>
    <row r="125" spans="1:3" ht="12" customHeight="1">
      <c r="A125" s="195" t="s">
        <v>255</v>
      </c>
      <c r="B125" s="75" t="s">
        <v>260</v>
      </c>
      <c r="C125" s="99"/>
    </row>
    <row r="126" spans="1:3" ht="12" customHeight="1" thickBot="1">
      <c r="A126" s="204" t="s">
        <v>256</v>
      </c>
      <c r="B126" s="75" t="s">
        <v>259</v>
      </c>
      <c r="C126" s="100"/>
    </row>
    <row r="127" spans="1:3" ht="12" customHeight="1" thickBot="1">
      <c r="A127" s="26" t="s">
        <v>9</v>
      </c>
      <c r="B127" s="71" t="s">
        <v>333</v>
      </c>
      <c r="C127" s="111">
        <f>+C92+C113</f>
        <v>83064168</v>
      </c>
    </row>
    <row r="128" spans="1:3" ht="28.5" customHeight="1" thickBot="1">
      <c r="A128" s="26" t="s">
        <v>10</v>
      </c>
      <c r="B128" s="71" t="s">
        <v>334</v>
      </c>
      <c r="C128" s="111">
        <f>+C129+C130+C131</f>
        <v>0</v>
      </c>
    </row>
    <row r="129" spans="1:3" s="45" customFormat="1" ht="12" customHeight="1">
      <c r="A129" s="195" t="s">
        <v>152</v>
      </c>
      <c r="B129" s="8" t="s">
        <v>377</v>
      </c>
      <c r="C129" s="99">
        <f>'1.1.sz.mell.'!C129:D129</f>
        <v>0</v>
      </c>
    </row>
    <row r="130" spans="1:3" ht="12" customHeight="1">
      <c r="A130" s="195" t="s">
        <v>155</v>
      </c>
      <c r="B130" s="8" t="s">
        <v>378</v>
      </c>
      <c r="C130" s="99"/>
    </row>
    <row r="131" spans="1:3" ht="12" customHeight="1" thickBot="1">
      <c r="A131" s="204" t="s">
        <v>156</v>
      </c>
      <c r="B131" s="6" t="s">
        <v>379</v>
      </c>
      <c r="C131" s="99"/>
    </row>
    <row r="132" spans="1:3" ht="12" customHeight="1" thickBot="1">
      <c r="A132" s="26" t="s">
        <v>11</v>
      </c>
      <c r="B132" s="71" t="s">
        <v>335</v>
      </c>
      <c r="C132" s="111">
        <f>+C133+C134+C135+C136+C137+C138</f>
        <v>0</v>
      </c>
    </row>
    <row r="133" spans="1:3" ht="12" customHeight="1">
      <c r="A133" s="195" t="s">
        <v>60</v>
      </c>
      <c r="B133" s="8" t="s">
        <v>380</v>
      </c>
      <c r="C133" s="99"/>
    </row>
    <row r="134" spans="1:3" ht="12" customHeight="1">
      <c r="A134" s="195" t="s">
        <v>61</v>
      </c>
      <c r="B134" s="8" t="s">
        <v>381</v>
      </c>
      <c r="C134" s="99"/>
    </row>
    <row r="135" spans="1:3" ht="12" customHeight="1">
      <c r="A135" s="195" t="s">
        <v>62</v>
      </c>
      <c r="B135" s="8" t="s">
        <v>336</v>
      </c>
      <c r="C135" s="99"/>
    </row>
    <row r="136" spans="1:3" ht="12" customHeight="1">
      <c r="A136" s="195" t="s">
        <v>105</v>
      </c>
      <c r="B136" s="8" t="s">
        <v>382</v>
      </c>
      <c r="C136" s="99"/>
    </row>
    <row r="137" spans="1:3" ht="12" customHeight="1">
      <c r="A137" s="195" t="s">
        <v>106</v>
      </c>
      <c r="B137" s="8" t="s">
        <v>383</v>
      </c>
      <c r="C137" s="99"/>
    </row>
    <row r="138" spans="1:3" s="45" customFormat="1" ht="12" customHeight="1" thickBot="1">
      <c r="A138" s="204" t="s">
        <v>107</v>
      </c>
      <c r="B138" s="6" t="s">
        <v>384</v>
      </c>
      <c r="C138" s="99"/>
    </row>
    <row r="139" spans="1:10" ht="12" customHeight="1" thickBot="1">
      <c r="A139" s="26" t="s">
        <v>12</v>
      </c>
      <c r="B139" s="71" t="s">
        <v>385</v>
      </c>
      <c r="C139" s="117">
        <f>+C140+C141+C143+C144+C142</f>
        <v>0</v>
      </c>
      <c r="J139" s="98"/>
    </row>
    <row r="140" spans="1:3" ht="12.75">
      <c r="A140" s="195" t="s">
        <v>63</v>
      </c>
      <c r="B140" s="8" t="s">
        <v>269</v>
      </c>
      <c r="C140" s="99"/>
    </row>
    <row r="141" spans="1:3" ht="12" customHeight="1">
      <c r="A141" s="195" t="s">
        <v>64</v>
      </c>
      <c r="B141" s="8" t="s">
        <v>273</v>
      </c>
      <c r="C141" s="99"/>
    </row>
    <row r="142" spans="1:3" ht="12" customHeight="1">
      <c r="A142" s="195" t="s">
        <v>177</v>
      </c>
      <c r="B142" s="8" t="s">
        <v>386</v>
      </c>
      <c r="C142" s="99"/>
    </row>
    <row r="143" spans="1:3" s="45" customFormat="1" ht="12" customHeight="1">
      <c r="A143" s="195" t="s">
        <v>178</v>
      </c>
      <c r="B143" s="8" t="s">
        <v>358</v>
      </c>
      <c r="C143" s="99"/>
    </row>
    <row r="144" spans="1:3" s="45" customFormat="1" ht="12" customHeight="1" thickBot="1">
      <c r="A144" s="204" t="s">
        <v>179</v>
      </c>
      <c r="B144" s="6" t="s">
        <v>283</v>
      </c>
      <c r="C144" s="99"/>
    </row>
    <row r="145" spans="1:3" s="45" customFormat="1" ht="12" customHeight="1" thickBot="1">
      <c r="A145" s="26" t="s">
        <v>13</v>
      </c>
      <c r="B145" s="71" t="s">
        <v>343</v>
      </c>
      <c r="C145" s="120">
        <f>+C146+C147+C148+C149+C150</f>
        <v>0</v>
      </c>
    </row>
    <row r="146" spans="1:3" s="45" customFormat="1" ht="12" customHeight="1">
      <c r="A146" s="195" t="s">
        <v>65</v>
      </c>
      <c r="B146" s="8" t="s">
        <v>387</v>
      </c>
      <c r="C146" s="99"/>
    </row>
    <row r="147" spans="1:3" s="45" customFormat="1" ht="12" customHeight="1">
      <c r="A147" s="195" t="s">
        <v>66</v>
      </c>
      <c r="B147" s="8" t="s">
        <v>388</v>
      </c>
      <c r="C147" s="99"/>
    </row>
    <row r="148" spans="1:3" s="45" customFormat="1" ht="12" customHeight="1">
      <c r="A148" s="195" t="s">
        <v>189</v>
      </c>
      <c r="B148" s="8" t="s">
        <v>389</v>
      </c>
      <c r="C148" s="99"/>
    </row>
    <row r="149" spans="1:3" s="45" customFormat="1" ht="12" customHeight="1">
      <c r="A149" s="195" t="s">
        <v>190</v>
      </c>
      <c r="B149" s="8" t="s">
        <v>390</v>
      </c>
      <c r="C149" s="99"/>
    </row>
    <row r="150" spans="1:3" ht="12.75" customHeight="1" thickBot="1">
      <c r="A150" s="204" t="s">
        <v>344</v>
      </c>
      <c r="B150" s="6" t="s">
        <v>391</v>
      </c>
      <c r="C150" s="100"/>
    </row>
    <row r="151" spans="1:3" ht="12.75" customHeight="1" thickBot="1">
      <c r="A151" s="239" t="s">
        <v>14</v>
      </c>
      <c r="B151" s="71" t="s">
        <v>392</v>
      </c>
      <c r="C151" s="120"/>
    </row>
    <row r="152" spans="1:3" ht="12.75" customHeight="1" thickBot="1">
      <c r="A152" s="239" t="s">
        <v>15</v>
      </c>
      <c r="B152" s="71" t="s">
        <v>348</v>
      </c>
      <c r="C152" s="120"/>
    </row>
    <row r="153" spans="1:3" ht="12" customHeight="1" thickBot="1">
      <c r="A153" s="26" t="s">
        <v>16</v>
      </c>
      <c r="B153" s="71" t="s">
        <v>350</v>
      </c>
      <c r="C153" s="191">
        <f>+C128+C132+C139+C145+C151+C152</f>
        <v>0</v>
      </c>
    </row>
    <row r="154" spans="1:3" ht="15" customHeight="1" thickBot="1">
      <c r="A154" s="206" t="s">
        <v>17</v>
      </c>
      <c r="B154" s="162" t="s">
        <v>393</v>
      </c>
      <c r="C154" s="191">
        <f>+C127+C153</f>
        <v>83064168</v>
      </c>
    </row>
    <row r="155" ht="13.5" thickBot="1"/>
    <row r="156" spans="1:3" ht="15" customHeight="1" thickBot="1">
      <c r="A156" s="95" t="s">
        <v>394</v>
      </c>
      <c r="B156" s="96"/>
      <c r="C156" s="70">
        <v>19</v>
      </c>
    </row>
    <row r="157" spans="1:3" ht="14.25" customHeight="1" thickBot="1">
      <c r="A157" s="95" t="s">
        <v>395</v>
      </c>
      <c r="B157" s="96"/>
      <c r="C157" s="70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81"/>
  <sheetViews>
    <sheetView view="pageLayout" workbookViewId="0" topLeftCell="B1">
      <selection activeCell="N29" sqref="N29:O30"/>
    </sheetView>
  </sheetViews>
  <sheetFormatPr defaultColWidth="9.00390625" defaultRowHeight="12.75"/>
  <cols>
    <col min="1" max="1" width="4.875" style="49" customWidth="1"/>
    <col min="2" max="2" width="31.125" style="66" customWidth="1"/>
    <col min="3" max="3" width="10.50390625" style="66" customWidth="1"/>
    <col min="4" max="4" width="9.00390625" style="66" customWidth="1"/>
    <col min="5" max="5" width="9.50390625" style="66" customWidth="1"/>
    <col min="6" max="6" width="8.875" style="66" customWidth="1"/>
    <col min="7" max="7" width="9.625" style="66" customWidth="1"/>
    <col min="8" max="8" width="8.875" style="66" customWidth="1"/>
    <col min="9" max="13" width="9.50390625" style="66" customWidth="1"/>
    <col min="14" max="14" width="15.00390625" style="66" customWidth="1"/>
    <col min="15" max="15" width="12.625" style="49" customWidth="1"/>
    <col min="16" max="16384" width="9.375" style="66" customWidth="1"/>
  </cols>
  <sheetData>
    <row r="1" spans="1:15" ht="31.5" customHeight="1">
      <c r="A1" s="295" t="s">
        <v>435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ht="16.5" thickBot="1">
      <c r="O2" s="3" t="s">
        <v>428</v>
      </c>
    </row>
    <row r="3" spans="1:15" s="49" customFormat="1" ht="25.5" customHeight="1" thickBot="1">
      <c r="A3" s="46" t="s">
        <v>5</v>
      </c>
      <c r="B3" s="47" t="s">
        <v>41</v>
      </c>
      <c r="C3" s="47" t="s">
        <v>44</v>
      </c>
      <c r="D3" s="47" t="s">
        <v>45</v>
      </c>
      <c r="E3" s="47" t="s">
        <v>46</v>
      </c>
      <c r="F3" s="47" t="s">
        <v>47</v>
      </c>
      <c r="G3" s="47" t="s">
        <v>48</v>
      </c>
      <c r="H3" s="47" t="s">
        <v>49</v>
      </c>
      <c r="I3" s="47" t="s">
        <v>50</v>
      </c>
      <c r="J3" s="47" t="s">
        <v>51</v>
      </c>
      <c r="K3" s="47" t="s">
        <v>52</v>
      </c>
      <c r="L3" s="47" t="s">
        <v>53</v>
      </c>
      <c r="M3" s="47" t="s">
        <v>54</v>
      </c>
      <c r="N3" s="47" t="s">
        <v>55</v>
      </c>
      <c r="O3" s="48" t="s">
        <v>38</v>
      </c>
    </row>
    <row r="4" spans="1:15" s="51" customFormat="1" ht="15" customHeight="1" thickBot="1">
      <c r="A4" s="50" t="s">
        <v>7</v>
      </c>
      <c r="B4" s="290" t="s">
        <v>39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  <c r="O4" s="293"/>
    </row>
    <row r="5" spans="1:16" s="51" customFormat="1" ht="22.5">
      <c r="A5" s="52" t="s">
        <v>8</v>
      </c>
      <c r="B5" s="209" t="s">
        <v>275</v>
      </c>
      <c r="C5" s="53">
        <v>2256208</v>
      </c>
      <c r="D5" s="53">
        <v>1504139</v>
      </c>
      <c r="E5" s="53">
        <v>1504139</v>
      </c>
      <c r="F5" s="53">
        <v>1504139</v>
      </c>
      <c r="G5" s="53">
        <v>1504139</v>
      </c>
      <c r="H5" s="53">
        <v>1504139</v>
      </c>
      <c r="I5" s="53">
        <v>2386866</v>
      </c>
      <c r="J5" s="53">
        <v>1652769</v>
      </c>
      <c r="K5" s="53">
        <v>1652769</v>
      </c>
      <c r="L5" s="53">
        <v>1652769</v>
      </c>
      <c r="M5" s="53">
        <v>1652769</v>
      </c>
      <c r="N5" s="55">
        <v>1652770</v>
      </c>
      <c r="O5" s="265">
        <f>SUM(C5:N5)</f>
        <v>20427615</v>
      </c>
      <c r="P5" s="262">
        <f>SUM(N5:O5)</f>
        <v>22080385</v>
      </c>
    </row>
    <row r="6" spans="1:15" s="57" customFormat="1" ht="22.5">
      <c r="A6" s="54" t="s">
        <v>9</v>
      </c>
      <c r="B6" s="103" t="s">
        <v>424</v>
      </c>
      <c r="C6" s="55">
        <v>4365000</v>
      </c>
      <c r="D6" s="55">
        <v>4365000</v>
      </c>
      <c r="E6" s="55">
        <v>4365000</v>
      </c>
      <c r="F6" s="55">
        <v>4365000</v>
      </c>
      <c r="G6" s="55">
        <v>4365000</v>
      </c>
      <c r="H6" s="55">
        <v>4365000</v>
      </c>
      <c r="I6" s="55">
        <v>4365000</v>
      </c>
      <c r="J6" s="55">
        <v>4365000</v>
      </c>
      <c r="K6" s="55">
        <v>4365000</v>
      </c>
      <c r="L6" s="55">
        <v>4365000</v>
      </c>
      <c r="M6" s="55">
        <v>4365000</v>
      </c>
      <c r="N6" s="55">
        <v>4365000</v>
      </c>
      <c r="O6" s="265">
        <f>SUM(C6:N6)</f>
        <v>52380000</v>
      </c>
    </row>
    <row r="7" spans="1:15" s="57" customFormat="1" ht="22.5">
      <c r="A7" s="54" t="s">
        <v>10</v>
      </c>
      <c r="B7" s="102" t="s">
        <v>288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5">
        <v>0</v>
      </c>
      <c r="O7" s="265">
        <f>SUM(C7:N7)</f>
        <v>0</v>
      </c>
    </row>
    <row r="8" spans="1:15" s="57" customFormat="1" ht="13.5" customHeight="1">
      <c r="A8" s="54" t="s">
        <v>11</v>
      </c>
      <c r="B8" s="101" t="s">
        <v>104</v>
      </c>
      <c r="C8" s="55"/>
      <c r="D8" s="55"/>
      <c r="E8" s="55">
        <v>417500</v>
      </c>
      <c r="F8" s="55"/>
      <c r="G8" s="55"/>
      <c r="H8" s="55"/>
      <c r="I8" s="55"/>
      <c r="J8" s="55"/>
      <c r="K8" s="55">
        <v>417500</v>
      </c>
      <c r="L8" s="55"/>
      <c r="M8" s="55"/>
      <c r="N8" s="55">
        <f>O8-(C8+D8+E8+F8+G8+H8+I8+J8+K8+L8+M8)</f>
        <v>0</v>
      </c>
      <c r="O8" s="265">
        <f>SUM(E8+K8)</f>
        <v>835000</v>
      </c>
    </row>
    <row r="9" spans="1:15" s="57" customFormat="1" ht="13.5" customHeight="1">
      <c r="A9" s="54" t="s">
        <v>12</v>
      </c>
      <c r="B9" s="101" t="s">
        <v>289</v>
      </c>
      <c r="C9" s="55">
        <v>62910</v>
      </c>
      <c r="D9" s="55">
        <v>62910</v>
      </c>
      <c r="E9" s="55">
        <v>62910</v>
      </c>
      <c r="F9" s="55">
        <v>62910</v>
      </c>
      <c r="G9" s="55">
        <v>62910</v>
      </c>
      <c r="H9" s="55">
        <v>62910</v>
      </c>
      <c r="I9" s="55">
        <v>62910</v>
      </c>
      <c r="J9" s="55">
        <v>62910</v>
      </c>
      <c r="K9" s="55">
        <v>62910</v>
      </c>
      <c r="L9" s="55">
        <v>62910</v>
      </c>
      <c r="M9" s="55">
        <v>62910</v>
      </c>
      <c r="N9" s="55">
        <v>62990</v>
      </c>
      <c r="O9" s="265">
        <f aca="true" t="shared" si="0" ref="O9:O14">SUM(C9:N9)</f>
        <v>755000</v>
      </c>
    </row>
    <row r="10" spans="1:15" s="57" customFormat="1" ht="13.5" customHeight="1">
      <c r="A10" s="54" t="s">
        <v>13</v>
      </c>
      <c r="B10" s="101" t="s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265">
        <f t="shared" si="0"/>
        <v>0</v>
      </c>
    </row>
    <row r="11" spans="1:15" s="57" customFormat="1" ht="13.5" customHeight="1">
      <c r="A11" s="54" t="s">
        <v>14</v>
      </c>
      <c r="B11" s="101" t="s">
        <v>276</v>
      </c>
      <c r="C11" s="55">
        <v>25000</v>
      </c>
      <c r="D11" s="55">
        <v>25000</v>
      </c>
      <c r="E11" s="55">
        <v>25000</v>
      </c>
      <c r="F11" s="55">
        <v>25000</v>
      </c>
      <c r="G11" s="55">
        <v>25000</v>
      </c>
      <c r="H11" s="55">
        <v>25000</v>
      </c>
      <c r="I11" s="55">
        <v>25000</v>
      </c>
      <c r="J11" s="55">
        <v>25000</v>
      </c>
      <c r="K11" s="55">
        <v>25000</v>
      </c>
      <c r="L11" s="55">
        <v>25000</v>
      </c>
      <c r="M11" s="55">
        <v>25000</v>
      </c>
      <c r="N11" s="55">
        <v>25000</v>
      </c>
      <c r="O11" s="265">
        <f t="shared" si="0"/>
        <v>300000</v>
      </c>
    </row>
    <row r="12" spans="1:15" s="57" customFormat="1" ht="22.5">
      <c r="A12" s="54" t="s">
        <v>15</v>
      </c>
      <c r="B12" s="103" t="s">
        <v>287</v>
      </c>
      <c r="C12" s="55"/>
      <c r="D12" s="55"/>
      <c r="E12" s="55">
        <v>0</v>
      </c>
      <c r="F12" s="55"/>
      <c r="G12" s="55">
        <v>0</v>
      </c>
      <c r="H12" s="55"/>
      <c r="I12" s="55"/>
      <c r="J12" s="55"/>
      <c r="K12" s="55"/>
      <c r="L12" s="55"/>
      <c r="M12" s="55"/>
      <c r="N12" s="55"/>
      <c r="O12" s="265">
        <f t="shared" si="0"/>
        <v>0</v>
      </c>
    </row>
    <row r="13" spans="1:15" s="57" customFormat="1" ht="13.5" customHeight="1" thickBot="1">
      <c r="A13" s="54" t="s">
        <v>16</v>
      </c>
      <c r="B13" s="101" t="s">
        <v>1</v>
      </c>
      <c r="C13" s="55">
        <v>8366553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65">
        <f t="shared" si="0"/>
        <v>8366553</v>
      </c>
    </row>
    <row r="14" spans="1:15" s="51" customFormat="1" ht="15.75" customHeight="1" thickBot="1">
      <c r="A14" s="50" t="s">
        <v>17</v>
      </c>
      <c r="B14" s="29" t="s">
        <v>78</v>
      </c>
      <c r="C14" s="60">
        <f aca="true" t="shared" si="1" ref="C14:N14">SUM(C5:C13)</f>
        <v>15075671</v>
      </c>
      <c r="D14" s="60">
        <f t="shared" si="1"/>
        <v>5957049</v>
      </c>
      <c r="E14" s="60">
        <f t="shared" si="1"/>
        <v>6374549</v>
      </c>
      <c r="F14" s="60">
        <f t="shared" si="1"/>
        <v>5957049</v>
      </c>
      <c r="G14" s="60">
        <f t="shared" si="1"/>
        <v>5957049</v>
      </c>
      <c r="H14" s="60">
        <f t="shared" si="1"/>
        <v>5957049</v>
      </c>
      <c r="I14" s="60">
        <f t="shared" si="1"/>
        <v>6839776</v>
      </c>
      <c r="J14" s="60">
        <f t="shared" si="1"/>
        <v>6105679</v>
      </c>
      <c r="K14" s="60">
        <f t="shared" si="1"/>
        <v>6523179</v>
      </c>
      <c r="L14" s="60">
        <f t="shared" si="1"/>
        <v>6105679</v>
      </c>
      <c r="M14" s="60">
        <f t="shared" si="1"/>
        <v>6105679</v>
      </c>
      <c r="N14" s="263">
        <f t="shared" si="1"/>
        <v>6105760</v>
      </c>
      <c r="O14" s="264">
        <f t="shared" si="0"/>
        <v>83064168</v>
      </c>
    </row>
    <row r="15" spans="1:15" s="51" customFormat="1" ht="15" customHeight="1" thickBot="1">
      <c r="A15" s="50" t="s">
        <v>18</v>
      </c>
      <c r="B15" s="290" t="s">
        <v>40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4"/>
    </row>
    <row r="16" spans="1:15" s="57" customFormat="1" ht="13.5" customHeight="1">
      <c r="A16" s="62" t="s">
        <v>19</v>
      </c>
      <c r="B16" s="104" t="s">
        <v>42</v>
      </c>
      <c r="C16" s="58">
        <v>3762666</v>
      </c>
      <c r="D16" s="58">
        <v>3762666</v>
      </c>
      <c r="E16" s="58">
        <v>3762666</v>
      </c>
      <c r="F16" s="58">
        <v>3762666</v>
      </c>
      <c r="G16" s="58">
        <v>3762666</v>
      </c>
      <c r="H16" s="58">
        <v>3762666</v>
      </c>
      <c r="I16" s="58">
        <v>3762666</v>
      </c>
      <c r="J16" s="58">
        <v>3762666</v>
      </c>
      <c r="K16" s="58">
        <v>3762666</v>
      </c>
      <c r="L16" s="58">
        <v>3762666</v>
      </c>
      <c r="M16" s="58">
        <v>3762670</v>
      </c>
      <c r="N16" s="58">
        <v>3762670</v>
      </c>
      <c r="O16" s="59">
        <f>SUM(C16:N16)</f>
        <v>45152000</v>
      </c>
    </row>
    <row r="17" spans="1:15" s="57" customFormat="1" ht="27" customHeight="1">
      <c r="A17" s="54" t="s">
        <v>20</v>
      </c>
      <c r="B17" s="103" t="s">
        <v>113</v>
      </c>
      <c r="C17" s="55">
        <v>462618</v>
      </c>
      <c r="D17" s="55">
        <v>462618</v>
      </c>
      <c r="E17" s="55">
        <v>462618</v>
      </c>
      <c r="F17" s="55">
        <v>462618</v>
      </c>
      <c r="G17" s="55">
        <v>462618</v>
      </c>
      <c r="H17" s="55">
        <v>462618</v>
      </c>
      <c r="I17" s="55">
        <v>462618</v>
      </c>
      <c r="J17" s="55">
        <v>462618</v>
      </c>
      <c r="K17" s="55">
        <v>462618</v>
      </c>
      <c r="L17" s="55">
        <v>462618</v>
      </c>
      <c r="M17" s="55">
        <v>462618</v>
      </c>
      <c r="N17" s="58">
        <v>462616</v>
      </c>
      <c r="O17" s="56">
        <f>SUM(C17:N17)</f>
        <v>5551414</v>
      </c>
    </row>
    <row r="18" spans="1:15" s="57" customFormat="1" ht="13.5" customHeight="1">
      <c r="A18" s="54" t="s">
        <v>21</v>
      </c>
      <c r="B18" s="101" t="s">
        <v>89</v>
      </c>
      <c r="C18" s="55">
        <v>2005107</v>
      </c>
      <c r="D18" s="55">
        <v>2005107</v>
      </c>
      <c r="E18" s="55">
        <v>2005107</v>
      </c>
      <c r="F18" s="55">
        <v>2005107</v>
      </c>
      <c r="G18" s="55">
        <v>2005107</v>
      </c>
      <c r="H18" s="55">
        <v>2005107</v>
      </c>
      <c r="I18" s="55">
        <v>2005107</v>
      </c>
      <c r="J18" s="55">
        <v>2005107</v>
      </c>
      <c r="K18" s="55">
        <v>2005108</v>
      </c>
      <c r="L18" s="55">
        <v>2005108</v>
      </c>
      <c r="M18" s="55">
        <v>2005108</v>
      </c>
      <c r="N18" s="58">
        <v>1987361</v>
      </c>
      <c r="O18" s="56">
        <f>SUM(C18:N18)</f>
        <v>24043541</v>
      </c>
    </row>
    <row r="19" spans="1:15" s="57" customFormat="1" ht="13.5" customHeight="1">
      <c r="A19" s="54" t="s">
        <v>22</v>
      </c>
      <c r="B19" s="101" t="s">
        <v>114</v>
      </c>
      <c r="C19" s="55">
        <v>329334</v>
      </c>
      <c r="D19" s="55">
        <v>329334</v>
      </c>
      <c r="E19" s="55">
        <v>329334</v>
      </c>
      <c r="F19" s="55">
        <v>329334</v>
      </c>
      <c r="G19" s="55">
        <v>329334</v>
      </c>
      <c r="H19" s="55">
        <v>329334</v>
      </c>
      <c r="I19" s="55">
        <v>329334</v>
      </c>
      <c r="J19" s="55">
        <v>329334</v>
      </c>
      <c r="K19" s="55">
        <v>329334</v>
      </c>
      <c r="L19" s="55">
        <v>329334</v>
      </c>
      <c r="M19" s="55">
        <v>329334</v>
      </c>
      <c r="N19" s="58">
        <v>329339</v>
      </c>
      <c r="O19" s="56">
        <f>SUM(C19:N19)</f>
        <v>3952013</v>
      </c>
    </row>
    <row r="20" spans="1:15" s="57" customFormat="1" ht="13.5" customHeight="1">
      <c r="A20" s="54" t="s">
        <v>23</v>
      </c>
      <c r="B20" s="101" t="s">
        <v>2</v>
      </c>
      <c r="C20" s="55">
        <v>155430</v>
      </c>
      <c r="D20" s="55">
        <v>155430</v>
      </c>
      <c r="E20" s="55">
        <v>155430</v>
      </c>
      <c r="F20" s="55">
        <v>155430</v>
      </c>
      <c r="G20" s="55">
        <v>155430</v>
      </c>
      <c r="H20" s="55">
        <v>155430</v>
      </c>
      <c r="I20" s="55">
        <v>155430</v>
      </c>
      <c r="J20" s="55">
        <v>155430</v>
      </c>
      <c r="K20" s="55">
        <v>155430</v>
      </c>
      <c r="L20" s="55">
        <v>155430</v>
      </c>
      <c r="M20" s="55">
        <v>155430</v>
      </c>
      <c r="N20" s="58">
        <v>155470</v>
      </c>
      <c r="O20" s="56">
        <v>1865200</v>
      </c>
    </row>
    <row r="21" spans="1:15" s="57" customFormat="1" ht="13.5" customHeight="1">
      <c r="A21" s="54" t="s">
        <v>24</v>
      </c>
      <c r="B21" s="101" t="s">
        <v>125</v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2500000</v>
      </c>
      <c r="M21" s="55"/>
      <c r="N21" s="55"/>
      <c r="O21" s="56">
        <v>2500000</v>
      </c>
    </row>
    <row r="22" spans="1:15" s="57" customFormat="1" ht="15.75">
      <c r="A22" s="54" t="s">
        <v>25</v>
      </c>
      <c r="B22" s="103" t="s">
        <v>117</v>
      </c>
      <c r="C22" s="55"/>
      <c r="D22" s="55"/>
      <c r="E22" s="55"/>
      <c r="F22" s="55"/>
      <c r="G22" s="55"/>
      <c r="H22" s="55">
        <v>0</v>
      </c>
      <c r="I22" s="55"/>
      <c r="J22" s="55"/>
      <c r="K22" s="55"/>
      <c r="L22" s="55"/>
      <c r="M22" s="55"/>
      <c r="N22" s="55"/>
      <c r="O22" s="56">
        <v>0</v>
      </c>
    </row>
    <row r="23" spans="1:15" s="57" customFormat="1" ht="13.5" customHeight="1">
      <c r="A23" s="54" t="s">
        <v>26</v>
      </c>
      <c r="B23" s="101" t="s">
        <v>127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</row>
    <row r="24" spans="1:15" s="57" customFormat="1" ht="13.5" customHeight="1" thickBot="1">
      <c r="A24" s="54" t="s">
        <v>27</v>
      </c>
      <c r="B24" s="101" t="s">
        <v>3</v>
      </c>
      <c r="C24" s="55"/>
      <c r="D24" s="55"/>
      <c r="E24" s="55"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1:15" s="51" customFormat="1" ht="15.75" customHeight="1" thickBot="1">
      <c r="A25" s="63" t="s">
        <v>28</v>
      </c>
      <c r="B25" s="29" t="s">
        <v>79</v>
      </c>
      <c r="C25" s="60">
        <f>SUM(C16:C24)</f>
        <v>6715155</v>
      </c>
      <c r="D25" s="60">
        <f aca="true" t="shared" si="2" ref="D25:N25">SUM(D16:D24)</f>
        <v>6715155</v>
      </c>
      <c r="E25" s="60">
        <f t="shared" si="2"/>
        <v>6715155</v>
      </c>
      <c r="F25" s="60">
        <f t="shared" si="2"/>
        <v>6715155</v>
      </c>
      <c r="G25" s="60">
        <f t="shared" si="2"/>
        <v>6715155</v>
      </c>
      <c r="H25" s="60">
        <f t="shared" si="2"/>
        <v>6715155</v>
      </c>
      <c r="I25" s="60">
        <f t="shared" si="2"/>
        <v>6715155</v>
      </c>
      <c r="J25" s="60">
        <f t="shared" si="2"/>
        <v>6715155</v>
      </c>
      <c r="K25" s="60">
        <f t="shared" si="2"/>
        <v>6715156</v>
      </c>
      <c r="L25" s="60">
        <f t="shared" si="2"/>
        <v>9215156</v>
      </c>
      <c r="M25" s="60">
        <f t="shared" si="2"/>
        <v>6715160</v>
      </c>
      <c r="N25" s="60">
        <f t="shared" si="2"/>
        <v>6697456</v>
      </c>
      <c r="O25" s="61">
        <f>SUM(C25:N25)</f>
        <v>83064168</v>
      </c>
    </row>
    <row r="26" spans="1:15" ht="16.5" thickBot="1">
      <c r="A26" s="63" t="s">
        <v>29</v>
      </c>
      <c r="B26" s="105" t="s">
        <v>80</v>
      </c>
      <c r="C26" s="64">
        <f>C14-C25</f>
        <v>8360516</v>
      </c>
      <c r="D26" s="64">
        <f aca="true" t="shared" si="3" ref="D26:O26">D14-D25</f>
        <v>-758106</v>
      </c>
      <c r="E26" s="64">
        <f t="shared" si="3"/>
        <v>-340606</v>
      </c>
      <c r="F26" s="64">
        <f t="shared" si="3"/>
        <v>-758106</v>
      </c>
      <c r="G26" s="64">
        <f t="shared" si="3"/>
        <v>-758106</v>
      </c>
      <c r="H26" s="64">
        <f t="shared" si="3"/>
        <v>-758106</v>
      </c>
      <c r="I26" s="64">
        <f t="shared" si="3"/>
        <v>124621</v>
      </c>
      <c r="J26" s="64">
        <f t="shared" si="3"/>
        <v>-609476</v>
      </c>
      <c r="K26" s="64">
        <f t="shared" si="3"/>
        <v>-191977</v>
      </c>
      <c r="L26" s="64">
        <f t="shared" si="3"/>
        <v>-3109477</v>
      </c>
      <c r="M26" s="64">
        <f t="shared" si="3"/>
        <v>-609481</v>
      </c>
      <c r="N26" s="64">
        <f t="shared" si="3"/>
        <v>-591696</v>
      </c>
      <c r="O26" s="65">
        <f t="shared" si="3"/>
        <v>0</v>
      </c>
    </row>
    <row r="27" spans="1:15" ht="15.75">
      <c r="A27" s="67"/>
      <c r="O27" s="266"/>
    </row>
    <row r="28" spans="2:15" ht="15.75">
      <c r="B28" s="68"/>
      <c r="C28" s="69"/>
      <c r="D28" s="69"/>
      <c r="O28" s="66"/>
    </row>
    <row r="29" ht="15.75">
      <c r="O29" s="66"/>
    </row>
    <row r="30" ht="15.75">
      <c r="O30" s="66"/>
    </row>
    <row r="31" ht="15.75">
      <c r="O31" s="66"/>
    </row>
    <row r="32" ht="15.75">
      <c r="O32" s="66"/>
    </row>
    <row r="33" ht="15.75">
      <c r="O33" s="66"/>
    </row>
    <row r="34" ht="15.75">
      <c r="O34" s="66"/>
    </row>
    <row r="35" ht="15.75">
      <c r="O35" s="66"/>
    </row>
    <row r="36" ht="15.75">
      <c r="O36" s="66"/>
    </row>
    <row r="37" ht="15.75">
      <c r="O37" s="66"/>
    </row>
    <row r="38" ht="15.75">
      <c r="O38" s="66"/>
    </row>
    <row r="39" ht="15.75">
      <c r="O39" s="66"/>
    </row>
    <row r="40" ht="15.75">
      <c r="O40" s="66"/>
    </row>
    <row r="41" ht="15.75">
      <c r="O41" s="66"/>
    </row>
    <row r="42" ht="15.75">
      <c r="O42" s="66"/>
    </row>
    <row r="43" ht="15.75">
      <c r="O43" s="66"/>
    </row>
    <row r="44" ht="15.75">
      <c r="O44" s="66"/>
    </row>
    <row r="45" ht="15.75">
      <c r="O45" s="66"/>
    </row>
    <row r="46" ht="15.75">
      <c r="O46" s="66"/>
    </row>
    <row r="47" ht="15.75">
      <c r="O47" s="66"/>
    </row>
    <row r="48" ht="15.75">
      <c r="O48" s="66"/>
    </row>
    <row r="49" ht="15.75">
      <c r="O49" s="66"/>
    </row>
    <row r="50" ht="15.75">
      <c r="O50" s="66"/>
    </row>
    <row r="51" ht="15.75">
      <c r="O51" s="66"/>
    </row>
    <row r="52" ht="15.75">
      <c r="O52" s="66"/>
    </row>
    <row r="53" ht="15.75">
      <c r="O53" s="66"/>
    </row>
    <row r="54" ht="15.75">
      <c r="O54" s="66"/>
    </row>
    <row r="55" ht="15.75">
      <c r="O55" s="66"/>
    </row>
    <row r="56" ht="15.75">
      <c r="O56" s="66"/>
    </row>
    <row r="57" ht="15.75">
      <c r="O57" s="66"/>
    </row>
    <row r="58" ht="15.75">
      <c r="O58" s="66"/>
    </row>
    <row r="59" ht="15.75">
      <c r="O59" s="66"/>
    </row>
    <row r="60" ht="15.75">
      <c r="O60" s="66"/>
    </row>
    <row r="61" ht="15.75">
      <c r="O61" s="66"/>
    </row>
    <row r="62" ht="15.75">
      <c r="O62" s="66"/>
    </row>
    <row r="63" ht="15.75">
      <c r="O63" s="66"/>
    </row>
    <row r="64" ht="15.75">
      <c r="O64" s="66"/>
    </row>
    <row r="65" ht="15.75">
      <c r="O65" s="66"/>
    </row>
    <row r="66" ht="15.75">
      <c r="O66" s="66"/>
    </row>
    <row r="67" ht="15.75">
      <c r="O67" s="66"/>
    </row>
    <row r="68" ht="15.75">
      <c r="O68" s="66"/>
    </row>
    <row r="69" ht="15.75">
      <c r="O69" s="66"/>
    </row>
    <row r="70" ht="15.75">
      <c r="O70" s="66"/>
    </row>
    <row r="71" ht="15.75">
      <c r="O71" s="66"/>
    </row>
    <row r="72" ht="15.75">
      <c r="O72" s="66"/>
    </row>
    <row r="73" ht="15.75">
      <c r="O73" s="66"/>
    </row>
    <row r="74" ht="15.75">
      <c r="O74" s="66"/>
    </row>
    <row r="75" ht="15.75">
      <c r="O75" s="66"/>
    </row>
    <row r="76" ht="15.75">
      <c r="O76" s="66"/>
    </row>
    <row r="77" ht="15.75">
      <c r="O77" s="66"/>
    </row>
    <row r="78" ht="15.75">
      <c r="O78" s="66"/>
    </row>
    <row r="79" ht="15.75">
      <c r="O79" s="66"/>
    </row>
    <row r="80" ht="15.75">
      <c r="O80" s="66"/>
    </row>
    <row r="81" ht="15.75">
      <c r="O81" s="6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5" r:id="rId1"/>
  <headerFooter alignWithMargins="0">
    <oddHeader>&amp;R&amp;"Times New Roman CE,Dőlt"&amp;11 4.  melléklet a 10/2016.(IX. 16.)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26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62.50390625" style="0" customWidth="1"/>
    <col min="2" max="2" width="33.375" style="0" customWidth="1"/>
  </cols>
  <sheetData>
    <row r="1" ht="15">
      <c r="A1" s="261"/>
    </row>
    <row r="2" ht="6" customHeight="1"/>
    <row r="3" spans="1:2" ht="12.75">
      <c r="A3" s="298" t="s">
        <v>438</v>
      </c>
      <c r="B3" s="298"/>
    </row>
    <row r="4" ht="6" customHeight="1"/>
    <row r="5" spans="1:2" ht="16.5">
      <c r="A5" s="297" t="s">
        <v>439</v>
      </c>
      <c r="B5" s="297"/>
    </row>
    <row r="6" spans="1:2" ht="16.5">
      <c r="A6" s="244"/>
      <c r="B6" s="280" t="s">
        <v>410</v>
      </c>
    </row>
    <row r="7" ht="6.75" customHeight="1">
      <c r="A7" s="245"/>
    </row>
    <row r="8" spans="1:2" s="248" customFormat="1" ht="12.75">
      <c r="A8" s="246"/>
      <c r="B8" s="247"/>
    </row>
    <row r="9" spans="1:2" ht="12.75">
      <c r="A9" s="249" t="s">
        <v>306</v>
      </c>
      <c r="B9" s="250">
        <v>1413820</v>
      </c>
    </row>
    <row r="10" spans="1:2" ht="12.75">
      <c r="A10" s="249" t="s">
        <v>305</v>
      </c>
      <c r="B10" s="250">
        <v>1120000</v>
      </c>
    </row>
    <row r="11" spans="1:2" ht="12.75">
      <c r="A11" s="249" t="s">
        <v>411</v>
      </c>
      <c r="B11" s="250">
        <v>1268930</v>
      </c>
    </row>
    <row r="12" spans="1:2" ht="12.75">
      <c r="A12" s="249" t="s">
        <v>412</v>
      </c>
      <c r="B12" s="250">
        <v>0</v>
      </c>
    </row>
    <row r="13" spans="1:2" ht="12.75">
      <c r="A13" s="251" t="s">
        <v>413</v>
      </c>
      <c r="B13" s="250">
        <v>4908689</v>
      </c>
    </row>
    <row r="14" spans="1:2" ht="12.75">
      <c r="A14" s="249" t="s">
        <v>429</v>
      </c>
      <c r="B14" s="250">
        <v>19685</v>
      </c>
    </row>
    <row r="15" spans="1:2" ht="12.75">
      <c r="A15" s="249" t="s">
        <v>434</v>
      </c>
      <c r="B15" s="250">
        <v>214153</v>
      </c>
    </row>
    <row r="16" spans="1:2" ht="12.75">
      <c r="A16" s="249" t="s">
        <v>433</v>
      </c>
      <c r="B16" s="250">
        <v>1411725</v>
      </c>
    </row>
    <row r="17" spans="1:2" ht="25.5">
      <c r="A17" s="252" t="s">
        <v>414</v>
      </c>
      <c r="B17" s="253">
        <f>SUM(B9:B16)</f>
        <v>10357002</v>
      </c>
    </row>
    <row r="18" spans="1:2" ht="12.75">
      <c r="A18" s="249" t="s">
        <v>415</v>
      </c>
      <c r="B18" s="250">
        <v>0</v>
      </c>
    </row>
    <row r="19" spans="1:2" ht="25.5">
      <c r="A19" s="251" t="s">
        <v>416</v>
      </c>
      <c r="B19" s="250">
        <v>5732213</v>
      </c>
    </row>
    <row r="20" spans="1:2" ht="12.75">
      <c r="A20" s="251" t="s">
        <v>430</v>
      </c>
      <c r="B20" s="250">
        <v>638400</v>
      </c>
    </row>
    <row r="21" spans="1:2" ht="12.75">
      <c r="A21" s="249" t="s">
        <v>417</v>
      </c>
      <c r="B21" s="250">
        <v>2500000</v>
      </c>
    </row>
    <row r="22" spans="1:2" ht="12.75">
      <c r="A22" s="254" t="s">
        <v>418</v>
      </c>
      <c r="B22" s="253">
        <f>SUM(B18:B21)</f>
        <v>8870613</v>
      </c>
    </row>
    <row r="23" spans="1:2" ht="12.75">
      <c r="A23" s="249" t="s">
        <v>419</v>
      </c>
      <c r="B23" s="250">
        <f>48000/0.04</f>
        <v>1200000</v>
      </c>
    </row>
    <row r="24" spans="1:2" ht="25.5">
      <c r="A24" s="252" t="s">
        <v>420</v>
      </c>
      <c r="B24" s="253">
        <f>SUM(B23)</f>
        <v>1200000</v>
      </c>
    </row>
    <row r="25" spans="1:4" ht="12.75">
      <c r="A25" s="255" t="s">
        <v>421</v>
      </c>
      <c r="B25" s="253">
        <f>B17+B22+B24</f>
        <v>20427615</v>
      </c>
      <c r="D25" s="256"/>
    </row>
    <row r="26" spans="1:2" ht="6.75" customHeight="1">
      <c r="A26" s="257"/>
      <c r="B26" s="258"/>
    </row>
  </sheetData>
  <sheetProtection/>
  <mergeCells count="2">
    <mergeCell ref="A3:B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2016-09-16T11:56:44Z</cp:lastPrinted>
  <dcterms:created xsi:type="dcterms:W3CDTF">1999-10-30T10:30:45Z</dcterms:created>
  <dcterms:modified xsi:type="dcterms:W3CDTF">2016-09-16T11:57:25Z</dcterms:modified>
  <cp:category/>
  <cp:version/>
  <cp:contentType/>
  <cp:contentStatus/>
</cp:coreProperties>
</file>