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Költségvetés 2014" sheetId="20" r:id="rId1"/>
    <sheet name="Munka2" sheetId="23" r:id="rId2"/>
  </sheets>
  <definedNames>
    <definedName name="_xlnm.Print_Area" localSheetId="0">'Költségvetés 2014'!$A$1:$H$714</definedName>
  </definedNames>
  <calcPr calcId="124519"/>
</workbook>
</file>

<file path=xl/calcChain.xml><?xml version="1.0" encoding="utf-8"?>
<calcChain xmlns="http://schemas.openxmlformats.org/spreadsheetml/2006/main">
  <c r="B18" i="20"/>
  <c r="H114"/>
  <c r="H344"/>
  <c r="H595" l="1"/>
  <c r="H590"/>
  <c r="G495"/>
  <c r="H478"/>
  <c r="H436"/>
  <c r="H305"/>
  <c r="G277"/>
  <c r="H265"/>
  <c r="H257"/>
  <c r="H255"/>
  <c r="H238"/>
  <c r="H230"/>
  <c r="H228"/>
  <c r="B211"/>
  <c r="G211"/>
  <c r="H167"/>
  <c r="G132"/>
  <c r="B69"/>
  <c r="H69"/>
  <c r="H211"/>
  <c r="G69"/>
  <c r="H553"/>
  <c r="G553"/>
  <c r="H543"/>
  <c r="G543"/>
  <c r="H538"/>
  <c r="G538"/>
  <c r="H159"/>
  <c r="G167"/>
  <c r="G696" s="1"/>
  <c r="G159"/>
  <c r="H639"/>
  <c r="G639"/>
  <c r="G626"/>
  <c r="H608"/>
  <c r="G608"/>
  <c r="H598"/>
  <c r="G598"/>
  <c r="G595"/>
  <c r="H581"/>
  <c r="G581"/>
  <c r="G478"/>
  <c r="G257"/>
  <c r="G255"/>
  <c r="G238"/>
  <c r="H568"/>
  <c r="G568"/>
  <c r="H564"/>
  <c r="G564"/>
  <c r="H561"/>
  <c r="F561"/>
  <c r="G561"/>
  <c r="G420"/>
  <c r="H132"/>
  <c r="H123"/>
  <c r="G123"/>
  <c r="G436"/>
  <c r="H428"/>
  <c r="G428"/>
  <c r="H410"/>
  <c r="G410"/>
  <c r="H402"/>
  <c r="G402"/>
  <c r="G394"/>
  <c r="H386"/>
  <c r="G386"/>
  <c r="H208"/>
  <c r="H192"/>
  <c r="G192"/>
  <c r="H187"/>
  <c r="G187"/>
  <c r="H683"/>
  <c r="G683"/>
  <c r="H674"/>
  <c r="G674"/>
  <c r="H669"/>
  <c r="G669"/>
  <c r="G114"/>
  <c r="H103"/>
  <c r="G103"/>
  <c r="H85"/>
  <c r="G85"/>
  <c r="H83"/>
  <c r="G83"/>
  <c r="F83"/>
  <c r="G65"/>
  <c r="H65"/>
  <c r="H57"/>
  <c r="G57"/>
  <c r="H34"/>
  <c r="G34"/>
  <c r="G30"/>
  <c r="G705" s="1"/>
  <c r="H519"/>
  <c r="G519"/>
  <c r="H501"/>
  <c r="G501"/>
  <c r="H378"/>
  <c r="G378"/>
  <c r="H355"/>
  <c r="G355"/>
  <c r="H353"/>
  <c r="G353"/>
  <c r="F353"/>
  <c r="H522"/>
  <c r="G522"/>
  <c r="F519"/>
  <c r="F65"/>
  <c r="G208"/>
  <c r="F208"/>
  <c r="H309"/>
  <c r="G309"/>
  <c r="H658"/>
  <c r="G658"/>
  <c r="H656"/>
  <c r="G656"/>
  <c r="H654"/>
  <c r="H711" s="1"/>
  <c r="G654"/>
  <c r="G711" s="1"/>
  <c r="H712"/>
  <c r="G712"/>
  <c r="H713"/>
  <c r="G713"/>
  <c r="H649"/>
  <c r="G649"/>
  <c r="C658"/>
  <c r="C654"/>
  <c r="C659" s="1"/>
  <c r="F649"/>
  <c r="C649"/>
  <c r="C650" s="1"/>
  <c r="H247"/>
  <c r="H220"/>
  <c r="H444"/>
  <c r="G444"/>
  <c r="F444"/>
  <c r="G305"/>
  <c r="G697" s="1"/>
  <c r="G247"/>
  <c r="G220"/>
  <c r="H176"/>
  <c r="G176"/>
  <c r="H530"/>
  <c r="G530"/>
  <c r="H486"/>
  <c r="G486"/>
  <c r="H149"/>
  <c r="G149"/>
  <c r="H143"/>
  <c r="G143"/>
  <c r="H282"/>
  <c r="G695"/>
  <c r="F16"/>
  <c r="H16"/>
  <c r="H691" s="1"/>
  <c r="G16"/>
  <c r="H14"/>
  <c r="G14"/>
  <c r="F14"/>
  <c r="G590"/>
  <c r="G691" s="1"/>
  <c r="H697"/>
  <c r="H696"/>
  <c r="H695"/>
  <c r="H467"/>
  <c r="G467"/>
  <c r="F689"/>
  <c r="G282"/>
  <c r="H279"/>
  <c r="H694" s="1"/>
  <c r="G279"/>
  <c r="G694" s="1"/>
  <c r="H277"/>
  <c r="H692" s="1"/>
  <c r="G692"/>
  <c r="G295"/>
  <c r="G689" s="1"/>
  <c r="H295"/>
  <c r="H689" s="1"/>
  <c r="H453"/>
  <c r="G453"/>
  <c r="B450"/>
  <c r="H450"/>
  <c r="G450"/>
  <c r="F450"/>
  <c r="H448"/>
  <c r="G448"/>
  <c r="G344"/>
  <c r="H341"/>
  <c r="G341"/>
  <c r="H333"/>
  <c r="G333"/>
  <c r="H328"/>
  <c r="G328"/>
  <c r="H317"/>
  <c r="G317"/>
  <c r="H370"/>
  <c r="G370"/>
  <c r="H364"/>
  <c r="G364"/>
  <c r="G90"/>
  <c r="H90"/>
  <c r="H30"/>
  <c r="H705" s="1"/>
  <c r="F713"/>
  <c r="F712"/>
  <c r="F697"/>
  <c r="F695"/>
  <c r="F694"/>
  <c r="F683"/>
  <c r="F674"/>
  <c r="F669"/>
  <c r="F626"/>
  <c r="F616"/>
  <c r="F608"/>
  <c r="F598"/>
  <c r="F595"/>
  <c r="F711" s="1"/>
  <c r="F590"/>
  <c r="F691" s="1"/>
  <c r="F581"/>
  <c r="F568"/>
  <c r="F564"/>
  <c r="F553"/>
  <c r="F543"/>
  <c r="F538"/>
  <c r="F530"/>
  <c r="F501"/>
  <c r="F486"/>
  <c r="F478"/>
  <c r="F467"/>
  <c r="F436"/>
  <c r="F428"/>
  <c r="F420"/>
  <c r="F410"/>
  <c r="F402"/>
  <c r="F394"/>
  <c r="F386"/>
  <c r="F378"/>
  <c r="F370"/>
  <c r="F364"/>
  <c r="F690" s="1"/>
  <c r="F344"/>
  <c r="F341"/>
  <c r="F333"/>
  <c r="F328"/>
  <c r="F282"/>
  <c r="F277"/>
  <c r="F692" s="1"/>
  <c r="F265"/>
  <c r="F257"/>
  <c r="F255"/>
  <c r="F247"/>
  <c r="F238"/>
  <c r="F230"/>
  <c r="F228"/>
  <c r="F220"/>
  <c r="F192"/>
  <c r="F187"/>
  <c r="F176"/>
  <c r="F167"/>
  <c r="F696" s="1"/>
  <c r="F159"/>
  <c r="F149"/>
  <c r="F143"/>
  <c r="F132"/>
  <c r="F123"/>
  <c r="F114"/>
  <c r="F103"/>
  <c r="F90"/>
  <c r="F57"/>
  <c r="F707" s="1"/>
  <c r="F34"/>
  <c r="F706" s="1"/>
  <c r="F30"/>
  <c r="F705" s="1"/>
  <c r="B691"/>
  <c r="B277"/>
  <c r="B690" s="1"/>
  <c r="C274"/>
  <c r="B297"/>
  <c r="B692"/>
  <c r="B693"/>
  <c r="B712"/>
  <c r="B306"/>
  <c r="B305"/>
  <c r="B537"/>
  <c r="B467"/>
  <c r="B487"/>
  <c r="B344"/>
  <c r="B564"/>
  <c r="B581"/>
  <c r="B582" s="1"/>
  <c r="G707" l="1"/>
  <c r="H707"/>
  <c r="H709"/>
  <c r="G709"/>
  <c r="G708"/>
  <c r="G693"/>
  <c r="H693"/>
  <c r="H708"/>
  <c r="G704"/>
  <c r="H704"/>
  <c r="F704"/>
  <c r="H706"/>
  <c r="G706"/>
  <c r="F709"/>
  <c r="H710"/>
  <c r="G710"/>
  <c r="H690"/>
  <c r="G690"/>
  <c r="F708"/>
  <c r="F693"/>
  <c r="F714"/>
  <c r="F699"/>
  <c r="B298"/>
  <c r="C265"/>
  <c r="B265"/>
  <c r="C257"/>
  <c r="B257"/>
  <c r="C254"/>
  <c r="B254"/>
  <c r="C252"/>
  <c r="C255" s="1"/>
  <c r="B252"/>
  <c r="C247"/>
  <c r="C248" s="1"/>
  <c r="B247"/>
  <c r="B248" s="1"/>
  <c r="C238"/>
  <c r="B238"/>
  <c r="C230"/>
  <c r="B230"/>
  <c r="C227"/>
  <c r="B227"/>
  <c r="C225"/>
  <c r="B225"/>
  <c r="C220"/>
  <c r="C221" s="1"/>
  <c r="B220"/>
  <c r="B221" s="1"/>
  <c r="B26"/>
  <c r="H699" l="1"/>
  <c r="G699"/>
  <c r="H714"/>
  <c r="G714"/>
  <c r="B255"/>
  <c r="B266" s="1"/>
  <c r="B228"/>
  <c r="B239" s="1"/>
  <c r="C228"/>
  <c r="C239" s="1"/>
  <c r="C266"/>
  <c r="B568"/>
  <c r="B143"/>
  <c r="B683"/>
  <c r="B356"/>
  <c r="B553"/>
  <c r="B695"/>
  <c r="B63"/>
  <c r="B468"/>
  <c r="C83"/>
  <c r="C114"/>
  <c r="C115" s="1"/>
  <c r="B114"/>
  <c r="B115" s="1"/>
  <c r="C478"/>
  <c r="C479" s="1"/>
  <c r="B478"/>
  <c r="B479" s="1"/>
  <c r="C590"/>
  <c r="C591" s="1"/>
  <c r="B590"/>
  <c r="B591" s="1"/>
  <c r="B694" s="1"/>
  <c r="C581"/>
  <c r="C467"/>
  <c r="C468" s="1"/>
  <c r="C693"/>
  <c r="C697"/>
  <c r="C666"/>
  <c r="C668"/>
  <c r="C674"/>
  <c r="C683"/>
  <c r="C639"/>
  <c r="C640" s="1"/>
  <c r="C626"/>
  <c r="C627" s="1"/>
  <c r="C616"/>
  <c r="C617" s="1"/>
  <c r="C608"/>
  <c r="C595"/>
  <c r="C598"/>
  <c r="C577"/>
  <c r="C568"/>
  <c r="C564"/>
  <c r="C561"/>
  <c r="C562" s="1"/>
  <c r="C553"/>
  <c r="C551"/>
  <c r="C543"/>
  <c r="C537"/>
  <c r="C534"/>
  <c r="C530"/>
  <c r="C522"/>
  <c r="C501"/>
  <c r="C495"/>
  <c r="C490"/>
  <c r="C453"/>
  <c r="C448"/>
  <c r="C444"/>
  <c r="C445" s="1"/>
  <c r="C436"/>
  <c r="C437" s="1"/>
  <c r="C428"/>
  <c r="C429" s="1"/>
  <c r="C420"/>
  <c r="C421" s="1"/>
  <c r="C410"/>
  <c r="C411" s="1"/>
  <c r="C402"/>
  <c r="C403" s="1"/>
  <c r="C394"/>
  <c r="C395" s="1"/>
  <c r="C386"/>
  <c r="C378"/>
  <c r="C370"/>
  <c r="C371" s="1"/>
  <c r="C364"/>
  <c r="C365" s="1"/>
  <c r="C356"/>
  <c r="C344"/>
  <c r="C341"/>
  <c r="C333"/>
  <c r="C327"/>
  <c r="C322"/>
  <c r="C317"/>
  <c r="C318" s="1"/>
  <c r="C309"/>
  <c r="C310" s="1"/>
  <c r="C306"/>
  <c r="C305"/>
  <c r="C290"/>
  <c r="C291" s="1"/>
  <c r="C691"/>
  <c r="C192"/>
  <c r="C186"/>
  <c r="C182"/>
  <c r="C176"/>
  <c r="C178" s="1"/>
  <c r="C167"/>
  <c r="C168" s="1"/>
  <c r="C698" s="1"/>
  <c r="C159"/>
  <c r="C160" s="1"/>
  <c r="C149"/>
  <c r="C150" s="1"/>
  <c r="C143"/>
  <c r="C132"/>
  <c r="C133" s="1"/>
  <c r="C123"/>
  <c r="C124" s="1"/>
  <c r="C103"/>
  <c r="C90"/>
  <c r="C77"/>
  <c r="C712"/>
  <c r="C63"/>
  <c r="C57"/>
  <c r="C34"/>
  <c r="C29"/>
  <c r="C26"/>
  <c r="C21"/>
  <c r="C18"/>
  <c r="B530"/>
  <c r="B531" s="1"/>
  <c r="B543"/>
  <c r="B534"/>
  <c r="B453"/>
  <c r="B448"/>
  <c r="B444"/>
  <c r="B445" s="1"/>
  <c r="B309"/>
  <c r="B668"/>
  <c r="B495"/>
  <c r="B132"/>
  <c r="B133" s="1"/>
  <c r="B123"/>
  <c r="B124" s="1"/>
  <c r="B402"/>
  <c r="B403" s="1"/>
  <c r="B90"/>
  <c r="B83"/>
  <c r="B674"/>
  <c r="B501"/>
  <c r="B333"/>
  <c r="B192"/>
  <c r="B29"/>
  <c r="B364"/>
  <c r="B365" s="1"/>
  <c r="B616"/>
  <c r="B617" s="1"/>
  <c r="B410"/>
  <c r="B411" s="1"/>
  <c r="B167"/>
  <c r="B168" s="1"/>
  <c r="B698" s="1"/>
  <c r="B57"/>
  <c r="B697"/>
  <c r="B595"/>
  <c r="B707" s="1"/>
  <c r="B608"/>
  <c r="B609" s="1"/>
  <c r="B598"/>
  <c r="B420"/>
  <c r="B421" s="1"/>
  <c r="B327"/>
  <c r="B186"/>
  <c r="B626"/>
  <c r="B627" s="1"/>
  <c r="B386"/>
  <c r="B387" s="1"/>
  <c r="B149"/>
  <c r="B150" s="1"/>
  <c r="B639"/>
  <c r="B640" s="1"/>
  <c r="B522"/>
  <c r="B490"/>
  <c r="B496" s="1"/>
  <c r="B436"/>
  <c r="B437" s="1"/>
  <c r="B428"/>
  <c r="B429" s="1"/>
  <c r="B394"/>
  <c r="B395" s="1"/>
  <c r="B341"/>
  <c r="B666"/>
  <c r="B561"/>
  <c r="B562" s="1"/>
  <c r="B378"/>
  <c r="B379" s="1"/>
  <c r="B370"/>
  <c r="B371" s="1"/>
  <c r="B322"/>
  <c r="B317"/>
  <c r="B182"/>
  <c r="B176"/>
  <c r="B178" s="1"/>
  <c r="B159"/>
  <c r="B160" s="1"/>
  <c r="B103"/>
  <c r="B77"/>
  <c r="B34"/>
  <c r="B21"/>
  <c r="B706" l="1"/>
  <c r="B689"/>
  <c r="C297"/>
  <c r="C695" s="1"/>
  <c r="C295"/>
  <c r="C84"/>
  <c r="B669"/>
  <c r="B684" s="1"/>
  <c r="B454"/>
  <c r="B705"/>
  <c r="C582"/>
  <c r="B538"/>
  <c r="B554" s="1"/>
  <c r="C706"/>
  <c r="C187"/>
  <c r="C212" s="1"/>
  <c r="C298"/>
  <c r="B711"/>
  <c r="B144"/>
  <c r="B708"/>
  <c r="B523"/>
  <c r="C705"/>
  <c r="C708"/>
  <c r="C707"/>
  <c r="B84"/>
  <c r="B709"/>
  <c r="C454"/>
  <c r="C569"/>
  <c r="C599"/>
  <c r="C609"/>
  <c r="C669"/>
  <c r="C684" s="1"/>
  <c r="C144"/>
  <c r="C689" s="1"/>
  <c r="C328"/>
  <c r="C345" s="1"/>
  <c r="C357" s="1"/>
  <c r="C387"/>
  <c r="C538"/>
  <c r="C554" s="1"/>
  <c r="B187"/>
  <c r="B212" s="1"/>
  <c r="B30"/>
  <c r="B70" s="1"/>
  <c r="C709"/>
  <c r="B328"/>
  <c r="B345" s="1"/>
  <c r="B357" s="1"/>
  <c r="B599"/>
  <c r="B310"/>
  <c r="C496"/>
  <c r="C523" s="1"/>
  <c r="C531"/>
  <c r="C696" s="1"/>
  <c r="C379"/>
  <c r="B318"/>
  <c r="B696" s="1"/>
  <c r="B569"/>
  <c r="C30"/>
  <c r="C690"/>
  <c r="C711"/>
  <c r="B104"/>
  <c r="C104"/>
  <c r="B704" l="1"/>
  <c r="C704"/>
  <c r="C714" s="1"/>
  <c r="B699"/>
  <c r="C699"/>
  <c r="C70"/>
  <c r="B714" l="1"/>
</calcChain>
</file>

<file path=xl/sharedStrings.xml><?xml version="1.0" encoding="utf-8"?>
<sst xmlns="http://schemas.openxmlformats.org/spreadsheetml/2006/main" count="1514" uniqueCount="547">
  <si>
    <t>Bevételek összesen:</t>
  </si>
  <si>
    <t>Adatok eFt-ban</t>
  </si>
  <si>
    <t>Dologi kiadások összesen:</t>
  </si>
  <si>
    <t>Szakfeladaton kiadások összesen:</t>
  </si>
  <si>
    <t>Szakfeladaton bevételek összesen:</t>
  </si>
  <si>
    <t>Alapilletmények</t>
  </si>
  <si>
    <t>Rendszeres személyi juttatások összesen:</t>
  </si>
  <si>
    <t>Nem rendszeres személyi juttatások összesen:</t>
  </si>
  <si>
    <t>Külső személyi juttatások összesen:</t>
  </si>
  <si>
    <t>Személyi juttatások összesen:</t>
  </si>
  <si>
    <t>Munkaadókat terhelő járulékok összesen:</t>
  </si>
  <si>
    <t>Irodaszer, nyomtatvány</t>
  </si>
  <si>
    <t>Egyéb készletbeszerzés</t>
  </si>
  <si>
    <t>Adatátviteli célú távközlési díj</t>
  </si>
  <si>
    <t>Bérleti és lízing díjak</t>
  </si>
  <si>
    <t xml:space="preserve">Gázenergia </t>
  </si>
  <si>
    <t xml:space="preserve">Víz és csatornadíj </t>
  </si>
  <si>
    <t>Belföldi kiküldetés</t>
  </si>
  <si>
    <t>Reprezentáció</t>
  </si>
  <si>
    <t>Intézményi működési bevételek összesen:</t>
  </si>
  <si>
    <t>Munkáltatót terhelő járulékok összesen:</t>
  </si>
  <si>
    <t>Hajtó és kenőanyag</t>
  </si>
  <si>
    <t>Víz és csatornadíj (közkutak)</t>
  </si>
  <si>
    <t>Munkaruha, védőruha</t>
  </si>
  <si>
    <t>Szállítási szolgáltatás</t>
  </si>
  <si>
    <t>Dologi kiadás összesen:</t>
  </si>
  <si>
    <t>Előzetesen felszámított ÁFA</t>
  </si>
  <si>
    <t>Eredeti előirányzat</t>
  </si>
  <si>
    <t>Pénzeszköz átvétel TB-től</t>
  </si>
  <si>
    <t>Egyéb munkavégzéshez kapcsolódó juttatás (Kjt)</t>
  </si>
  <si>
    <t xml:space="preserve">Egyéb készletbeszerzés </t>
  </si>
  <si>
    <t>Szakfeladaton kiadás összesen:</t>
  </si>
  <si>
    <t>Munkaadókat terhelő járulékok összesen</t>
  </si>
  <si>
    <t>Támogatások összesen:</t>
  </si>
  <si>
    <t>Víz és csatornadíj</t>
  </si>
  <si>
    <t xml:space="preserve">Állományba nem tartozók juttatásai </t>
  </si>
  <si>
    <t>Külső személyi juttatás összesen:</t>
  </si>
  <si>
    <t>Működési bevételek összesen:</t>
  </si>
  <si>
    <t>Helyi adók összesen:</t>
  </si>
  <si>
    <t>Átengedett központi adók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</si>
  <si>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</si>
  <si>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</si>
  <si>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</si>
  <si>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</si>
  <si>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Egyéb kommunikációs szolgáltatás (program felügyelet)</t>
  </si>
  <si>
    <t>Egyéb üzemeltetési, fenntartási kiadások</t>
  </si>
  <si>
    <t>Működési célú pénzeszköz átadás ÁHT-én belülre összesen:</t>
  </si>
  <si>
    <t>Karbantart, kisjavítás</t>
  </si>
  <si>
    <t>Működési célú pénzeszköz átvétel ÁHT belül összesen</t>
  </si>
  <si>
    <t>Vásárolt termékek és szolgáltatás ÁFA-ja</t>
  </si>
  <si>
    <t>Egyéb munkavégzéshez kapcsolódó juttatások (KJT kereset-kieg.)</t>
  </si>
  <si>
    <t>Egyéb készletbeszerzés (tisztítószerek, dekoráció, stb.)</t>
  </si>
  <si>
    <t>Karbantartás, kisjavítás (festés mázolás)</t>
  </si>
  <si>
    <t>Megyei Területfejlesztési Tanács (60 Ft/fő)</t>
  </si>
  <si>
    <t>Pénzügyi Alap (30 Ft/fő)</t>
  </si>
  <si>
    <t>Polgárdi Hulladékgazdálkodási Konz. műk.ktg. (100 Ft/fő)</t>
  </si>
  <si>
    <t>Karbantartás, kisjavítás</t>
  </si>
  <si>
    <t>Iparűzési adó (állandó jellegű)</t>
  </si>
  <si>
    <t>Gépjárműadó</t>
  </si>
  <si>
    <t>Önkormányzatok költségvetési támogatása:</t>
  </si>
  <si>
    <t>Talajterhelési díj</t>
  </si>
  <si>
    <t>Előző évi pénzmaradvány igénybevétele</t>
  </si>
  <si>
    <t>Működési célú bevételek</t>
  </si>
  <si>
    <t>Finanszírozási bevételek összesen:</t>
  </si>
  <si>
    <t>Szolgáltatás bevétel</t>
  </si>
  <si>
    <t>Szolgáltatás ÁFA-ja</t>
  </si>
  <si>
    <t>Élelmiszer</t>
  </si>
  <si>
    <t>Munka és védőruha</t>
  </si>
  <si>
    <t>Egyéb kommunikációs szolgáltatás</t>
  </si>
  <si>
    <t>Gázenergia</t>
  </si>
  <si>
    <t>Számlázott ÁFA befizetése</t>
  </si>
  <si>
    <t>Felújítási kiadások összesen:</t>
  </si>
  <si>
    <t>Vásárolt közszolgáltatás</t>
  </si>
  <si>
    <t>Könyv beszerzés</t>
  </si>
  <si>
    <t>Folyóirat előfizetés</t>
  </si>
  <si>
    <t>TB járulék (27 %)</t>
  </si>
  <si>
    <t>Egészségügyi hozzájárulás  %-os önk.képviselőknek</t>
  </si>
  <si>
    <t>Könyv beszerzése</t>
  </si>
  <si>
    <t>TB. járulék (27%)</t>
  </si>
  <si>
    <t>Étkezési utalványok adó</t>
  </si>
  <si>
    <t>Alapilletmények (P.L.)</t>
  </si>
  <si>
    <t xml:space="preserve">Egyéb üzemeltetési, fenntartási szolgáltatások </t>
  </si>
  <si>
    <t>Egyéb munkavégzéshez kapcsolódó juttatás (kjt2%)</t>
  </si>
  <si>
    <t>Készenléti, ügyeleti, helyettesítési díj</t>
  </si>
  <si>
    <t>TB. Járulék (27%)</t>
  </si>
  <si>
    <t>Munkaruha</t>
  </si>
  <si>
    <t>Vásárolt termék és szolgáltatás áfa</t>
  </si>
  <si>
    <t>Belföldi kiküldetés (busz, )</t>
  </si>
  <si>
    <t>Étkezési utalvány adó</t>
  </si>
  <si>
    <t>Védőnői feladatok közös finansz. összesen:</t>
  </si>
  <si>
    <t>Önkormányzat dologi kiadásai összesen:</t>
  </si>
  <si>
    <t>Beiskolázási támogatás</t>
  </si>
  <si>
    <t>Csecsemőtámogatás</t>
  </si>
  <si>
    <t>Szociálisan rászorult személyek támogatása 2 fő</t>
  </si>
  <si>
    <t>TB. járulék ( 27%)</t>
  </si>
  <si>
    <t>Étkezési utalvány adója</t>
  </si>
  <si>
    <t>TB. Járulék 27 %</t>
  </si>
  <si>
    <t>Világítótestek bérleti díja</t>
  </si>
  <si>
    <t>Világítótestek bérleti díja ÁFA</t>
  </si>
  <si>
    <t>Március 15-e</t>
  </si>
  <si>
    <t>Augusztus 20-a</t>
  </si>
  <si>
    <t>Október 23-a</t>
  </si>
  <si>
    <t>Nemzetközi nőnap</t>
  </si>
  <si>
    <t>Pedagógusnap</t>
  </si>
  <si>
    <t>Borbála-napi gyertyagyújtás</t>
  </si>
  <si>
    <t>Idősek napi rendezvény</t>
  </si>
  <si>
    <t>Művelődési Ház</t>
  </si>
  <si>
    <t>Közterület foglalás</t>
  </si>
  <si>
    <t xml:space="preserve">Szakfeladaton bevételek összesen: </t>
  </si>
  <si>
    <t>Kiszámlázott termékek, szolgáltatások ÁFA</t>
  </si>
  <si>
    <t>ÁHT-n kívül tovább számlázott szolgáltatások</t>
  </si>
  <si>
    <t>ÁHt-n kívül tovább számlázott szolgáltatások ÁFA</t>
  </si>
  <si>
    <t>Fejlesztési hitel felvétele:</t>
  </si>
  <si>
    <t>Fejlesztési hitelfelvétel</t>
  </si>
  <si>
    <r>
      <t>T</t>
    </r>
    <r>
      <rPr>
        <b/>
        <i/>
        <sz val="11"/>
        <rFont val="Cambria"/>
        <family val="1"/>
        <charset val="238"/>
      </rPr>
      <t>ámogatás összesen:</t>
    </r>
  </si>
  <si>
    <t>BEVÉTELEK</t>
  </si>
  <si>
    <t>KIADÁSOK</t>
  </si>
  <si>
    <r>
      <rPr>
        <b/>
        <sz val="18"/>
        <color indexed="10"/>
        <rFont val="Cambria"/>
        <family val="1"/>
        <charset val="238"/>
      </rPr>
      <t>882123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Temetési segély</t>
    </r>
  </si>
  <si>
    <r>
      <rPr>
        <b/>
        <sz val="18"/>
        <color indexed="10"/>
        <rFont val="Cambria"/>
        <family val="1"/>
        <charset val="238"/>
      </rPr>
      <t>862102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  Háziorvosi ügyeleti ellátás</t>
    </r>
  </si>
  <si>
    <r>
      <rPr>
        <b/>
        <sz val="18"/>
        <color indexed="10"/>
        <rFont val="Cambria"/>
        <family val="1"/>
        <charset val="238"/>
      </rPr>
      <t>841191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  Nemzeti Ünnepek programjai</t>
    </r>
  </si>
  <si>
    <t>Táppénz hozzájárulás</t>
  </si>
  <si>
    <t>Adók, díjak (felelősség biztosítás)</t>
  </si>
  <si>
    <t>Egyéb üzemeltetési, fenntartási költség (üzemorvos)</t>
  </si>
  <si>
    <t xml:space="preserve">Egyéb üzemeltetési kiadások </t>
  </si>
  <si>
    <t>Bányásznapi rendezvények</t>
  </si>
  <si>
    <t xml:space="preserve">Normatív lakásfenntartási támogatás </t>
  </si>
  <si>
    <t>Finanszírozási kiadások összesen:</t>
  </si>
  <si>
    <t>Képviselői tiszteletdíjak(Szatzker Csaba nélkül)</t>
  </si>
  <si>
    <t>Nem adatátviteli távközlési díj</t>
  </si>
  <si>
    <t xml:space="preserve">Pénzügyi szolgáltatás </t>
  </si>
  <si>
    <t>Köztisztviselők egyéb költségtérítés és hozzájárulás +60</t>
  </si>
  <si>
    <t>Egészségügyi hozzájárulás</t>
  </si>
  <si>
    <t>ÁHT-n kívül tovább számlázott szolgáltatások bevétele</t>
  </si>
  <si>
    <t>Önkormányzati lakások értékesítése</t>
  </si>
  <si>
    <t>Önkormányzati lakások lakbérbevétele</t>
  </si>
  <si>
    <t>Önkormányzati egyéb helyiség bérbeadása</t>
  </si>
  <si>
    <t xml:space="preserve">Gyógyszer,  </t>
  </si>
  <si>
    <t>Kincs, Kultúra, Sport Egy támogatása (Szatzker Cs képviselői tdíj)</t>
  </si>
  <si>
    <t xml:space="preserve">Támogatások összesen: </t>
  </si>
  <si>
    <t>Folyóirat beszerzés</t>
  </si>
  <si>
    <t>Működési célú pénzeszközátvétel elkülönített állami pénzalapoktól</t>
  </si>
  <si>
    <t xml:space="preserve">Átvett pénzeszközök összesen: </t>
  </si>
  <si>
    <t>Közfoglalkoztatottak munkabére</t>
  </si>
  <si>
    <t>TB járulék (13,5 %)</t>
  </si>
  <si>
    <t>Működési kiadások összesen:</t>
  </si>
  <si>
    <t>Egyéb munkavégzéshez kapcsolódó juttatás:</t>
  </si>
  <si>
    <t>TB járulék:</t>
  </si>
  <si>
    <t>Táppénz hozzájárulás:</t>
  </si>
  <si>
    <t>Eü. Hozzájárulás:</t>
  </si>
  <si>
    <t>Munkaruha:</t>
  </si>
  <si>
    <t>Egyéb készletbeszerzés:</t>
  </si>
  <si>
    <t>Gázenergia:</t>
  </si>
  <si>
    <t>Villamos energia:</t>
  </si>
  <si>
    <t>Víz és csatorna díj:</t>
  </si>
  <si>
    <t>Egyéb üzemeltetési, fenntartási szolgáltatás:</t>
  </si>
  <si>
    <t>Európai Vidékfejlesztési Alapból nyújtott támogatás:</t>
  </si>
  <si>
    <t>Céltartalék:</t>
  </si>
  <si>
    <t>Céltartalék összesen:</t>
  </si>
  <si>
    <t>Céltartalék</t>
  </si>
  <si>
    <t>Kis értékű tárgyi eszköz beszerzése</t>
  </si>
  <si>
    <t>Villamos energia</t>
  </si>
  <si>
    <t>Magánszemélyek kommunális adója</t>
  </si>
  <si>
    <t>Működési célú pénzeszközátadás összesen:</t>
  </si>
  <si>
    <t>Működési célú pénzeszköz átvétel ÁHT belül összesen:</t>
  </si>
  <si>
    <t>Kisérték- szakmai tárgyak beszerzése</t>
  </si>
  <si>
    <t>Előző évek tapasztalatai alapján</t>
  </si>
  <si>
    <r>
      <rPr>
        <b/>
        <sz val="18"/>
        <color indexed="10"/>
        <rFont val="Cambria"/>
        <family val="1"/>
        <charset val="238"/>
      </rPr>
      <t>882124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Rendkívüli gyermekvédelmi támogatás</t>
    </r>
  </si>
  <si>
    <t>Rendkívüli gyermekvédelmi támogatás</t>
  </si>
  <si>
    <t>Kis értékű tárgyi eszközbeszerzés</t>
  </si>
  <si>
    <t>Nem adatátvitel célú kommunikációs szolgáltatás</t>
  </si>
  <si>
    <t>Egyéb készletbeszerzés (virágpalánták stb)</t>
  </si>
  <si>
    <t>Működési kamatbevétel</t>
  </si>
  <si>
    <t>Kis értékű tárgyi eszköz, szellemi termék beszerzése</t>
  </si>
  <si>
    <t xml:space="preserve">Villamos energia </t>
  </si>
  <si>
    <t xml:space="preserve">Kamatkiadás Áht-n kívülre </t>
  </si>
  <si>
    <t>Kis értékű tárgyi eszköz beszerzés</t>
  </si>
  <si>
    <t>MABOSZ tagdíj</t>
  </si>
  <si>
    <t>TÖOSZ tagdíj</t>
  </si>
  <si>
    <t>A BAKONYÉRT V. A. Egyesület tagdíj</t>
  </si>
  <si>
    <t>Távhőszolgáltatás díja</t>
  </si>
  <si>
    <t>Víz és csatorna díj</t>
  </si>
  <si>
    <t>Karbantartás kisjavítás</t>
  </si>
  <si>
    <t>Egyéb üzemeltetési fenntartási szolgáltatás</t>
  </si>
  <si>
    <t>Étkezési hozzájárulás + egészségpénztári juttatás</t>
  </si>
  <si>
    <t>Étkezési hozzájárulás +egészségbiztosítási ell.</t>
  </si>
  <si>
    <t xml:space="preserve">Étkezési hozzájárulás + egészségpénztári ell. </t>
  </si>
  <si>
    <t xml:space="preserve">Étkezési hozzájárulás + egészségbiztosítási pénzt. jutt </t>
  </si>
  <si>
    <t>Étkezési hozzájárulás + egészgégbiztosítási pénztár</t>
  </si>
  <si>
    <t>Étkezési hozzájárulás + egészségpénztár</t>
  </si>
  <si>
    <t>Munkáltatót terhelő SZJA (telefon,cafateria)</t>
  </si>
  <si>
    <t xml:space="preserve">Karbantartás, kisjavítás </t>
  </si>
  <si>
    <t>Adók, díjak (biztosítás, forgalmi jutalék, kifizetett adó,)</t>
  </si>
  <si>
    <t>Egyéb készletbeszerzés szerszámok,</t>
  </si>
  <si>
    <t>Hóeltakarítás</t>
  </si>
  <si>
    <t>szállítási szolgáltatás</t>
  </si>
  <si>
    <t>Kiszámlázott termékek, szolgáltatások ÁFA-ja</t>
  </si>
  <si>
    <t>Rendszeres szociális segély   10%</t>
  </si>
  <si>
    <t>Foglalkoztatást hely tám    20%</t>
  </si>
  <si>
    <t>Egyéb üzemeltetési, fenntartási kiadásokRágcsálóirt,tüdőszűrő, kéményfelülvizsg.</t>
  </si>
  <si>
    <t xml:space="preserve">Kis értékű tárgyi eszköz </t>
  </si>
  <si>
    <t>Temetési segély (5fő*15e)</t>
  </si>
  <si>
    <t>Köztemetés 1 alkalom</t>
  </si>
  <si>
    <t>Munkáltatót terhelő SZJA</t>
  </si>
  <si>
    <t>Egyéb önkormányzati rendezvények (Kazinczy nap, Karácsony stb)</t>
  </si>
  <si>
    <t>Állományba nem tartozók tiszteletdíja+aktő 10 alkalom</t>
  </si>
  <si>
    <t>Önkormányzati Hivatal működési kiadásai</t>
  </si>
  <si>
    <t>Zöldterület gazdálkodással kapcsolatos feladatok</t>
  </si>
  <si>
    <t>Közvilágítás fenntartásának támogatáa</t>
  </si>
  <si>
    <t>Közutak fenntartásának támogatása</t>
  </si>
  <si>
    <t>Iskolai étkezés támogatása</t>
  </si>
  <si>
    <t>Egyes szociális és gíermekjóléti feladatok támogatása</t>
  </si>
  <si>
    <t>Egyéb üzemeltetési, fenntartási szolgáltatások (fűnyírás, szemétszállítás, gyepmesteri tevékenység, veszélyes fák kivágása)</t>
  </si>
  <si>
    <t>Hosszú lejáratú kölcsön törlesztése</t>
  </si>
  <si>
    <t>Kőzuzalék, egyéb kátyúzó anyag vásárlása</t>
  </si>
  <si>
    <t>Egyéb kötelező Önkormánzyati feladatok</t>
  </si>
  <si>
    <t>Működési célú bevételek összesen:</t>
  </si>
  <si>
    <r>
      <rPr>
        <b/>
        <sz val="18"/>
        <color indexed="10"/>
        <rFont val="Cambria"/>
        <family val="1"/>
        <charset val="238"/>
      </rPr>
      <t>882116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Ápolási díj méltányossági jogon</t>
    </r>
  </si>
  <si>
    <t>Alapilletmények (B.J.,S.Iné)(Takarító)</t>
  </si>
  <si>
    <t>Egyéb munkavégzéshez kapcsolódó juttatás (2%)</t>
  </si>
  <si>
    <t>Közalk egyéb költségtérítés (felt.pótlék)</t>
  </si>
  <si>
    <t>Étkezési utalványok adó (23+19)</t>
  </si>
  <si>
    <t>Részm.  Alapilletménye</t>
  </si>
  <si>
    <t>Étkezési hozzájárulás+ eü. Pénzt tám.</t>
  </si>
  <si>
    <t>Épületek felújítása</t>
  </si>
  <si>
    <t>Felújítás Áfa</t>
  </si>
  <si>
    <t xml:space="preserve">Felújítási kiadások összesen: </t>
  </si>
  <si>
    <t xml:space="preserve">Felhalmozás élú támogatás összesen: </t>
  </si>
  <si>
    <t>Telefon</t>
  </si>
  <si>
    <t>Egyéb üzemeltetési , fenntartási szolgáltatás</t>
  </si>
  <si>
    <t>Karbantartás, kisjavítás(felülvizsgálat)</t>
  </si>
  <si>
    <t>BURSA HUNGARICA ösztöndíj(5+3)</t>
  </si>
  <si>
    <t>Villamos energia szolgáltatás(rh:1100, áram 1200)</t>
  </si>
  <si>
    <t>Pénzeszköz átvétel TB-től (10.3*12)</t>
  </si>
  <si>
    <t>Távhő szolgáltatás(130+72+30)</t>
  </si>
  <si>
    <t>Ápolási díj 1,5 főre tervezve 29.500,-</t>
  </si>
  <si>
    <t xml:space="preserve">nem közművel összegyűjtött szennyvízártalmatl. </t>
  </si>
  <si>
    <t>HPV védőoltás 8 fő</t>
  </si>
  <si>
    <t>Közös hivatal működési kiadásainak támogatása</t>
  </si>
  <si>
    <t>Végkielégítés(3hó)</t>
  </si>
  <si>
    <t>OEP finanszírozási többlet (Isztimér mük kiad. Hozzájárulás  71  fő)</t>
  </si>
  <si>
    <t xml:space="preserve">OEP finanszírozási többlet (Kincsesbánya műk kiad.  90 fő hozzájárulás </t>
  </si>
  <si>
    <t>Jubileumi jutalom 2hó</t>
  </si>
  <si>
    <t>Gázenergia-szolgáltatás díja (6*12000)</t>
  </si>
  <si>
    <t>Villamosenergia-szolgáltatás díja (12*2000)</t>
  </si>
  <si>
    <t>Víz- és csatornadíj (12*1500)</t>
  </si>
  <si>
    <t>Közalk. Egyéb bér(változó)</t>
  </si>
  <si>
    <t>Illetménypótlék (TV 15750 számolva)</t>
  </si>
  <si>
    <t>Kincsesbánya Önkormányzat 2014. évi bevételei</t>
  </si>
  <si>
    <t>Kincsesbánya Önkormányzat 2014. évi kiadásai</t>
  </si>
  <si>
    <t>Alcoa Önkéntes munka</t>
  </si>
  <si>
    <t>Szabadságmegváltás(4hó)</t>
  </si>
  <si>
    <t>Móri TKT orvosi ügyelet támogatása(1565)</t>
  </si>
  <si>
    <t>TÁMOP-6.1.2-11/1-2012-0970</t>
  </si>
  <si>
    <t>Támogatások összesen</t>
  </si>
  <si>
    <t>Megbízási díjak</t>
  </si>
  <si>
    <t>Fejlesztési kölcsön törlesztése</t>
  </si>
  <si>
    <t>Önkormányzati támogatás helyi civil szervezeteknek</t>
  </si>
  <si>
    <t>EZER-JÓ Vidékfejlesztési Egyesület</t>
  </si>
  <si>
    <t>Szociális Alapszolgáltató Központ (Mór Város)</t>
  </si>
  <si>
    <t xml:space="preserve">Móri TKT </t>
  </si>
  <si>
    <t>Pályázati támogatás KEOP</t>
  </si>
  <si>
    <t>Gyermekétkeztetés üzemeltetési támogatássa</t>
  </si>
  <si>
    <t xml:space="preserve">Intézményi működési bevételek összesen: </t>
  </si>
  <si>
    <t>Helyi adók összesen</t>
  </si>
  <si>
    <t>Önkormányzat felhalmozási bevételei</t>
  </si>
  <si>
    <t xml:space="preserve">Működési célú átvett pénzeszközök összesen: </t>
  </si>
  <si>
    <t>Felhalmozás célú támogatás értékű bevétel összesen:</t>
  </si>
  <si>
    <t>Önkormányzat működési célú költségvetési tám. Össz.</t>
  </si>
  <si>
    <t>Támogatás értékű működési pénzeszköz átvétel össz.:</t>
  </si>
  <si>
    <t xml:space="preserve">Települési önkormányzatok könyvtári, közművelődési feladatok támogatása </t>
  </si>
  <si>
    <t>Lakott külterülettel kapcsolatos feladatok támogatása</t>
  </si>
  <si>
    <t>Módosított előirányzat</t>
  </si>
  <si>
    <t>Rovat kódok</t>
  </si>
  <si>
    <t>K1101</t>
  </si>
  <si>
    <t xml:space="preserve"> -</t>
  </si>
  <si>
    <t>K1107</t>
  </si>
  <si>
    <t>K121</t>
  </si>
  <si>
    <t>K2</t>
  </si>
  <si>
    <t>K312</t>
  </si>
  <si>
    <t>K311</t>
  </si>
  <si>
    <t>K322</t>
  </si>
  <si>
    <t>K321</t>
  </si>
  <si>
    <t>K333</t>
  </si>
  <si>
    <t>K331</t>
  </si>
  <si>
    <t>K336</t>
  </si>
  <si>
    <t>K337</t>
  </si>
  <si>
    <t>K351</t>
  </si>
  <si>
    <t>K341</t>
  </si>
  <si>
    <t>B408</t>
  </si>
  <si>
    <t>Kamatbevételk</t>
  </si>
  <si>
    <t>Rovatkód elnevezése</t>
  </si>
  <si>
    <t>Választott tisztségviselők juttatásai</t>
  </si>
  <si>
    <t>Béren kivüli juttatások</t>
  </si>
  <si>
    <t>Üzemeltetési anyagok beszerzése</t>
  </si>
  <si>
    <t>Szakmai anyagok beszerzése</t>
  </si>
  <si>
    <t>Egyéb komunikációs szolgáltatások</t>
  </si>
  <si>
    <t>Informatikai szolgáltatások</t>
  </si>
  <si>
    <t>Bérleti és lízingdíjak</t>
  </si>
  <si>
    <t>Közüzemi díjak</t>
  </si>
  <si>
    <t>Szakmai tevevékenységet segítő szolg.</t>
  </si>
  <si>
    <t>Egyéb szolgáltatások</t>
  </si>
  <si>
    <t>Müködési célú előzetesen felsz. Áfa</t>
  </si>
  <si>
    <t>Kiküldetések kiadásai</t>
  </si>
  <si>
    <t>K355</t>
  </si>
  <si>
    <t>Egyéb dologi kiadások</t>
  </si>
  <si>
    <t>K506</t>
  </si>
  <si>
    <t>Egyéb m.c.támogatás ÁHT-n belülre</t>
  </si>
  <si>
    <t>K512</t>
  </si>
  <si>
    <t>Tartalékok</t>
  </si>
  <si>
    <t>Törvény szerinti illetmények</t>
  </si>
  <si>
    <t>K334</t>
  </si>
  <si>
    <t>Bérleti és lizingdíjak</t>
  </si>
  <si>
    <t>Karbantartási  kisjavitási szolgáltatások</t>
  </si>
  <si>
    <t>M.c. előzetesen felszámított ÁFA</t>
  </si>
  <si>
    <t>K45</t>
  </si>
  <si>
    <t>Foglalk.munkanélk kapcs. Ellátások</t>
  </si>
  <si>
    <t>K48</t>
  </si>
  <si>
    <t>B406</t>
  </si>
  <si>
    <t>B403</t>
  </si>
  <si>
    <t>B402</t>
  </si>
  <si>
    <t>Kiszámlázott ÁFA</t>
  </si>
  <si>
    <t>Közvetített szolgálatatások ellenértéke</t>
  </si>
  <si>
    <t>Szolgáltatások ellenértéke</t>
  </si>
  <si>
    <t>K335</t>
  </si>
  <si>
    <t xml:space="preserve">Közvetített szolgálatatások </t>
  </si>
  <si>
    <t>Karbantartási, kisjavítási szolgáltatások</t>
  </si>
  <si>
    <t>B8131</t>
  </si>
  <si>
    <t>Előző évi kvt. maradvány igénybevét</t>
  </si>
  <si>
    <t>B63</t>
  </si>
  <si>
    <t>Egyéb működési célra átvett pénzeszk.</t>
  </si>
  <si>
    <t>K1104</t>
  </si>
  <si>
    <t>Személyi juttatások összesen</t>
  </si>
  <si>
    <t>Munkaadókat terhelő jár. és SZOCHO</t>
  </si>
  <si>
    <t>k331</t>
  </si>
  <si>
    <t>K352</t>
  </si>
  <si>
    <t>Informatikai szolgáltatások ig.vét</t>
  </si>
  <si>
    <t>M.c. előzetesen felszámított Áfa</t>
  </si>
  <si>
    <t>Fizetendő Áfa</t>
  </si>
  <si>
    <t>K3</t>
  </si>
  <si>
    <t>Dologi kiadások</t>
  </si>
  <si>
    <t>B405</t>
  </si>
  <si>
    <t>Ellátási díjak</t>
  </si>
  <si>
    <t>Kiszámlázott Áfa</t>
  </si>
  <si>
    <t>B4</t>
  </si>
  <si>
    <t>B52</t>
  </si>
  <si>
    <t>B404</t>
  </si>
  <si>
    <t>B115</t>
  </si>
  <si>
    <t>B114</t>
  </si>
  <si>
    <t>B8111</t>
  </si>
  <si>
    <t>K83</t>
  </si>
  <si>
    <t>K4817</t>
  </si>
  <si>
    <t>K4818</t>
  </si>
  <si>
    <t>Egyéb önkormányzati rendeletben meg</t>
  </si>
  <si>
    <t>természetben nyújtot</t>
  </si>
  <si>
    <t>B111</t>
  </si>
  <si>
    <t>B113</t>
  </si>
  <si>
    <t>Helyi önkorm. működésének ált tám.</t>
  </si>
  <si>
    <t>szoc. gyermekjóléti, étk feladat tám</t>
  </si>
  <si>
    <t>Tel. önkorm. kult. feladat tám.</t>
  </si>
  <si>
    <t xml:space="preserve">Mük. Célú központosított ei. </t>
  </si>
  <si>
    <t>B343</t>
  </si>
  <si>
    <t>B3517</t>
  </si>
  <si>
    <t>helyi iparűzési adó</t>
  </si>
  <si>
    <t>B3559</t>
  </si>
  <si>
    <t>Telejterhelési díj</t>
  </si>
  <si>
    <t>B3542</t>
  </si>
  <si>
    <t>Helyi önk. Megill gépjárműadó</t>
  </si>
  <si>
    <t>B3</t>
  </si>
  <si>
    <t>Közhatalmi bevételek összesen</t>
  </si>
  <si>
    <t>Ingatlanok értékesítése</t>
  </si>
  <si>
    <t>B5</t>
  </si>
  <si>
    <t>Felhalmozási bevételek összesen</t>
  </si>
  <si>
    <t>Hosszú lejáratú hitel felvétel</t>
  </si>
  <si>
    <t>B8</t>
  </si>
  <si>
    <t>Finanszírozási bevételek</t>
  </si>
  <si>
    <t>K8</t>
  </si>
  <si>
    <t>Egyéb felhalm. célú kiadások</t>
  </si>
  <si>
    <t>B16</t>
  </si>
  <si>
    <t>B1</t>
  </si>
  <si>
    <t>Működési tám.ÁHT-n belülről</t>
  </si>
  <si>
    <t>K1106</t>
  </si>
  <si>
    <t>Jubileumi jutalom</t>
  </si>
  <si>
    <t>Tulajdonosi bevételek</t>
  </si>
  <si>
    <t>Müködési bevételek</t>
  </si>
  <si>
    <t>B11</t>
  </si>
  <si>
    <t>Személyi juttatások</t>
  </si>
  <si>
    <t>K21</t>
  </si>
  <si>
    <t>K24</t>
  </si>
  <si>
    <t>K25</t>
  </si>
  <si>
    <t>Munkáltatót terhelő szja</t>
  </si>
  <si>
    <t>K27</t>
  </si>
  <si>
    <t>Munkadókat terh.jár és SZOCHO</t>
  </si>
  <si>
    <t>Üzemeltetési anyagok</t>
  </si>
  <si>
    <t>lőzetesen felszámított ÁFA</t>
  </si>
  <si>
    <t>Kiküldetés kiadásai</t>
  </si>
  <si>
    <t>K5067</t>
  </si>
  <si>
    <t>M.c.pénzeszk.átadás önkorm-nak</t>
  </si>
  <si>
    <t>K5</t>
  </si>
  <si>
    <t>Egyéb működési célú kiadások</t>
  </si>
  <si>
    <t>K331.</t>
  </si>
  <si>
    <t>Szakmai tev. segítő szolgáltatások</t>
  </si>
  <si>
    <t xml:space="preserve">Dologi kiadások </t>
  </si>
  <si>
    <t>K915</t>
  </si>
  <si>
    <t>Közp. Irányitószervi támágatások foly.</t>
  </si>
  <si>
    <t>K9</t>
  </si>
  <si>
    <t>Finanszírozási kiadások</t>
  </si>
  <si>
    <t>K4</t>
  </si>
  <si>
    <t>Ellátottak pénzbeli juttatásai</t>
  </si>
  <si>
    <t>Önkorm. rendeletében megáll. ellátás</t>
  </si>
  <si>
    <t>Átmeneti segély</t>
  </si>
  <si>
    <t>K46</t>
  </si>
  <si>
    <t>Lakásfenntartási támogatás</t>
  </si>
  <si>
    <t>K44</t>
  </si>
  <si>
    <t>Közgyógyellátás</t>
  </si>
  <si>
    <t>Köztemetés</t>
  </si>
  <si>
    <t>Törvény szerinti illetmény</t>
  </si>
  <si>
    <t>szociális hozzájárulási adó</t>
  </si>
  <si>
    <t>K511</t>
  </si>
  <si>
    <t>Egyéb m. c. támogatások ÁHT-n kivülre</t>
  </si>
  <si>
    <t>Egyéb műk. célú támogatások</t>
  </si>
  <si>
    <t>Műk.c. támogatások ÁHT-n belülről</t>
  </si>
  <si>
    <t>Működési célú támogatások</t>
  </si>
  <si>
    <t>K1103</t>
  </si>
  <si>
    <t>K122</t>
  </si>
  <si>
    <t>Törvényszerinti illtmények</t>
  </si>
  <si>
    <t>Bérenkivűli juttatások</t>
  </si>
  <si>
    <t>nem saját fogl. Fiz. Juttatások</t>
  </si>
  <si>
    <t>Céljuttatás, projektprémium</t>
  </si>
  <si>
    <t>Munkaadókat terhelő SZJA</t>
  </si>
  <si>
    <t>Egyéb kommunikációs szolgáltatások</t>
  </si>
  <si>
    <t>Szociális hozzájárulási adó</t>
  </si>
  <si>
    <t>Nem saját fogl. Fizetett juttatások</t>
  </si>
  <si>
    <t>Karbantartás, kisjavítási szolgáltatás</t>
  </si>
  <si>
    <t>B25</t>
  </si>
  <si>
    <t>Felhalm.c. tám. ÁHT-n belülről</t>
  </si>
  <si>
    <t>B2</t>
  </si>
  <si>
    <t>K71</t>
  </si>
  <si>
    <t>K74</t>
  </si>
  <si>
    <t>Ingatlanok felújítása</t>
  </si>
  <si>
    <t>Felújítás célú előz. Felszámított ÁFA</t>
  </si>
  <si>
    <t>K7</t>
  </si>
  <si>
    <t>Felújítások</t>
  </si>
  <si>
    <t>Egyéb m.c. támogatás ÁHT-n belülre</t>
  </si>
  <si>
    <t>Egyéb m. célú támogatások</t>
  </si>
  <si>
    <t xml:space="preserve">Üzemeltetési anyagok beszerzése </t>
  </si>
  <si>
    <t>Üzemeltetési anyagok bezserzése</t>
  </si>
  <si>
    <t>Munkaadót terhelő SZJA</t>
  </si>
  <si>
    <t>Karbantartás. Kisjavítási szolgáltatások</t>
  </si>
  <si>
    <t>M. c. előzetesen felszámított ÁFA</t>
  </si>
  <si>
    <t>Önkorm. műkődési támogatásai</t>
  </si>
  <si>
    <t>Műk.támogatás ÁHT-n belülről</t>
  </si>
  <si>
    <t>Felhalm. C. tám. ÁHT_n belülről</t>
  </si>
  <si>
    <t>Közhatalmi bevételek</t>
  </si>
  <si>
    <t>Működési bevételek</t>
  </si>
  <si>
    <t>Felhalmozási bevételek</t>
  </si>
  <si>
    <t>B6</t>
  </si>
  <si>
    <t>B813</t>
  </si>
  <si>
    <t>Maradvány igénybevétele</t>
  </si>
  <si>
    <t>B811</t>
  </si>
  <si>
    <t>Hitel-kölcsön ÁHT-nkivülről</t>
  </si>
  <si>
    <t>K11</t>
  </si>
  <si>
    <t>Foglalkoztatottak szeméyli jutt.</t>
  </si>
  <si>
    <t>K12</t>
  </si>
  <si>
    <t>Külső személyi juttatások</t>
  </si>
  <si>
    <t>Munkaadókat terh.jár és SZOCHO</t>
  </si>
  <si>
    <t>Egyéb felhalmozás célú kiadáok</t>
  </si>
  <si>
    <t>Finanszirozási kiadások</t>
  </si>
  <si>
    <t>Munkáltatót terhelő Szja</t>
  </si>
  <si>
    <t>Munkaadót terhelő szja</t>
  </si>
  <si>
    <t>Működési célú átvett péneszk.</t>
  </si>
  <si>
    <t>K1105</t>
  </si>
  <si>
    <t>Végkielégítés</t>
  </si>
  <si>
    <t>K1113</t>
  </si>
  <si>
    <t>Foglalkoztatottak egyéb személyi jutttatása</t>
  </si>
  <si>
    <r>
      <rPr>
        <b/>
        <sz val="18"/>
        <color indexed="10"/>
        <rFont val="Cambria"/>
        <family val="1"/>
        <charset val="238"/>
      </rPr>
      <t>869041</t>
    </r>
    <r>
      <rPr>
        <b/>
        <sz val="14"/>
        <color indexed="10"/>
        <rFont val="Cambria"/>
        <family val="1"/>
        <charset val="238"/>
      </rPr>
      <t xml:space="preserve">       = </t>
    </r>
    <r>
      <rPr>
        <b/>
        <sz val="14"/>
        <color theme="1"/>
        <rFont val="Cambria"/>
        <family val="1"/>
        <charset val="238"/>
      </rPr>
      <t xml:space="preserve">074031 kormányzati funkció           </t>
    </r>
    <r>
      <rPr>
        <b/>
        <sz val="14"/>
        <color indexed="10"/>
        <rFont val="Cambria"/>
        <family val="1"/>
        <charset val="238"/>
      </rPr>
      <t xml:space="preserve">                                                                                                                        </t>
    </r>
    <r>
      <rPr>
        <b/>
        <sz val="14"/>
        <rFont val="Cambria"/>
        <family val="1"/>
        <charset val="238"/>
      </rPr>
      <t xml:space="preserve"> Család- és nővédelem, egészségügyi gondozás</t>
    </r>
  </si>
  <si>
    <r>
      <rPr>
        <b/>
        <sz val="13"/>
        <color indexed="10"/>
        <rFont val="Cambria"/>
        <family val="1"/>
        <charset val="238"/>
      </rPr>
      <t>890442</t>
    </r>
    <r>
      <rPr>
        <b/>
        <sz val="13"/>
        <rFont val="Cambria"/>
        <family val="1"/>
        <charset val="238"/>
      </rPr>
      <t xml:space="preserve">     = 041232, 041233 kormányzati funkció                                                                                                                                                     FoHe támogatás , hosszabb időtartamú közfoglalkoztatás</t>
    </r>
  </si>
  <si>
    <t>Egyéb működési célú tám. ÁHT-n belülről</t>
  </si>
  <si>
    <t>Üzemeltetési anygok beszerzése</t>
  </si>
  <si>
    <r>
      <rPr>
        <b/>
        <sz val="18"/>
        <color indexed="10"/>
        <rFont val="Cambria"/>
        <family val="1"/>
        <charset val="238"/>
      </rPr>
      <t>841901</t>
    </r>
    <r>
      <rPr>
        <b/>
        <sz val="14"/>
        <rFont val="Cambria"/>
        <family val="1"/>
        <charset val="238"/>
      </rPr>
      <t xml:space="preserve">   = 018010 Kormányzati funkció                                                                                                            Önkormányzatok, TKT elszámolásai</t>
    </r>
  </si>
  <si>
    <t>Önkormányzatok működési tám-</t>
  </si>
  <si>
    <t>B12</t>
  </si>
  <si>
    <t>Elvonások é s befizetések</t>
  </si>
  <si>
    <t>B36</t>
  </si>
  <si>
    <t>Egyéb közhatalmi bevételek</t>
  </si>
  <si>
    <r>
      <rPr>
        <b/>
        <sz val="18"/>
        <color indexed="10"/>
        <rFont val="Cambria"/>
        <family val="1"/>
        <charset val="238"/>
      </rPr>
      <t>890301</t>
    </r>
    <r>
      <rPr>
        <b/>
        <sz val="14"/>
        <rFont val="Cambria"/>
        <family val="1"/>
        <charset val="238"/>
      </rPr>
      <t xml:space="preserve">  =084031 kormányzati funkció                                                                                                                                                   Civil szervezetek működési támogatása</t>
    </r>
  </si>
  <si>
    <t>Gárdinyi Géza Ált isk</t>
  </si>
  <si>
    <t>B2508</t>
  </si>
  <si>
    <t>Egyéb felhalm bevétel ÁHT. belülről</t>
  </si>
  <si>
    <t>Felhalm bevételek ÁHT- belülről</t>
  </si>
  <si>
    <r>
      <rPr>
        <b/>
        <sz val="18"/>
        <color indexed="10"/>
        <rFont val="Cambria"/>
        <family val="1"/>
        <charset val="238"/>
      </rPr>
      <t>910501</t>
    </r>
    <r>
      <rPr>
        <b/>
        <sz val="14"/>
        <rFont val="Cambria"/>
        <family val="1"/>
        <charset val="238"/>
      </rPr>
      <t xml:space="preserve">     = 082092 kormányzati funkció                                                                                                                                          Közművelődési tevékenység támogatása</t>
    </r>
  </si>
  <si>
    <r>
      <rPr>
        <b/>
        <sz val="18"/>
        <color indexed="10"/>
        <rFont val="Cambria"/>
        <family val="1"/>
        <charset val="238"/>
      </rPr>
      <t>910502</t>
    </r>
    <r>
      <rPr>
        <b/>
        <sz val="14"/>
        <rFont val="Cambria"/>
        <family val="1"/>
        <charset val="238"/>
      </rPr>
      <t xml:space="preserve">   = 082091 kormányzati funkció                                                                                                                              Közművelődési intézmények, közösségi színterek működtetése</t>
    </r>
  </si>
  <si>
    <t>Egyéb m.célú tám. ÁHT-n belülről</t>
  </si>
  <si>
    <t>Működési célra átvett társulástól</t>
  </si>
  <si>
    <r>
      <rPr>
        <b/>
        <sz val="18"/>
        <color indexed="10"/>
        <rFont val="Cambria"/>
        <family val="1"/>
        <charset val="238"/>
      </rPr>
      <t>561913</t>
    </r>
    <r>
      <rPr>
        <b/>
        <sz val="14"/>
        <rFont val="Cambria"/>
        <family val="1"/>
        <charset val="238"/>
      </rPr>
      <t xml:space="preserve">      =096020 kormányzati funkció                                                                                                 Iskolai étkeztetés</t>
    </r>
  </si>
  <si>
    <t>52020 kormányzati funkció</t>
  </si>
  <si>
    <t>Tárgyi eszközök bérbeadásából szárm bev.</t>
  </si>
  <si>
    <t xml:space="preserve">Kiszámlázott Áfa </t>
  </si>
  <si>
    <t>Müködési célú támogatások ÁHT.n kivülre</t>
  </si>
  <si>
    <t>Fizetendő általáson forgalmi adó</t>
  </si>
  <si>
    <t>dologi kiadások</t>
  </si>
  <si>
    <t>K64</t>
  </si>
  <si>
    <t>Egyéb tárgyi eszköz beszerzés</t>
  </si>
  <si>
    <t>K67</t>
  </si>
  <si>
    <t>K6</t>
  </si>
  <si>
    <t>Beruházások</t>
  </si>
  <si>
    <t>K63</t>
  </si>
  <si>
    <t>Informatikai eszközök beszerzése</t>
  </si>
  <si>
    <t>Egyéb tárgyi eszköz beszerzése</t>
  </si>
  <si>
    <t>Beruházás célú felsz. Áfa</t>
  </si>
  <si>
    <t>Egyéb tárgyi eszközök beszerzése</t>
  </si>
  <si>
    <t>Szakmai tevékenységet segítő szolgáltatás</t>
  </si>
  <si>
    <t>K342</t>
  </si>
  <si>
    <t>Reklám és propaganda kiadások</t>
  </si>
  <si>
    <t>K321/334</t>
  </si>
  <si>
    <t>Nem saját fogl. Fiz. Juttatások</t>
  </si>
  <si>
    <t>K1109</t>
  </si>
  <si>
    <t>Közlekedési költségtérítés</t>
  </si>
  <si>
    <r>
      <t xml:space="preserve">841913  =011130 kormányzati funkció                                                                                                       </t>
    </r>
    <r>
      <rPr>
        <b/>
        <sz val="14"/>
        <rFont val="Cambria"/>
        <family val="1"/>
        <charset val="238"/>
        <scheme val="major"/>
      </rPr>
      <t>Támogatás célú finanszírozási műveletek</t>
    </r>
  </si>
  <si>
    <r>
      <rPr>
        <b/>
        <sz val="18"/>
        <color indexed="10"/>
        <rFont val="Cambria"/>
        <family val="1"/>
        <charset val="238"/>
      </rPr>
      <t>851011</t>
    </r>
    <r>
      <rPr>
        <b/>
        <sz val="14"/>
        <rFont val="Cambria"/>
        <family val="1"/>
        <charset val="238"/>
      </rPr>
      <t xml:space="preserve">        =091140 kormányzati funkció                                                                                                                         Óvodai nevelés, ellátás</t>
    </r>
  </si>
  <si>
    <r>
      <rPr>
        <b/>
        <sz val="18"/>
        <color indexed="10"/>
        <rFont val="Cambria"/>
        <family val="1"/>
        <charset val="238"/>
      </rPr>
      <t>852011</t>
    </r>
    <r>
      <rPr>
        <b/>
        <sz val="14"/>
        <rFont val="Cambria"/>
        <family val="1"/>
        <charset val="238"/>
      </rPr>
      <t xml:space="preserve">     = 091220 kormányzati funkció                                                                                                                                          Általános Iskolai tanulók nappali rendszerű nevelése, oktatása (1-4)</t>
    </r>
  </si>
  <si>
    <r>
      <rPr>
        <b/>
        <sz val="18"/>
        <color indexed="10"/>
        <rFont val="Cambria"/>
        <family val="1"/>
        <charset val="238"/>
      </rPr>
      <t>852021</t>
    </r>
    <r>
      <rPr>
        <b/>
        <sz val="14"/>
        <rFont val="Cambria"/>
        <family val="1"/>
        <charset val="238"/>
      </rPr>
      <t xml:space="preserve">     =092120 kormányzasti funkció                                                                                                                                               Általános Iskolai tanulók nappali rendszerű nevelése, oktatása (5-8)</t>
    </r>
  </si>
  <si>
    <r>
      <rPr>
        <b/>
        <sz val="18"/>
        <color indexed="10"/>
        <rFont val="Cambria"/>
        <family val="1"/>
        <charset val="238"/>
      </rPr>
      <t>841192</t>
    </r>
    <r>
      <rPr>
        <b/>
        <sz val="14"/>
        <rFont val="Cambria"/>
        <family val="1"/>
        <charset val="238"/>
      </rPr>
      <t xml:space="preserve">       =016080 kormányzati funkció                                                                                                                                           Kiemelt állami és önkormányzati rendezvények</t>
    </r>
  </si>
  <si>
    <r>
      <rPr>
        <b/>
        <sz val="18"/>
        <color indexed="10"/>
        <rFont val="Cambria"/>
        <family val="1"/>
        <charset val="238"/>
      </rPr>
      <t>910123</t>
    </r>
    <r>
      <rPr>
        <b/>
        <sz val="14"/>
        <rFont val="Cambria"/>
        <family val="1"/>
        <charset val="238"/>
      </rPr>
      <t xml:space="preserve">  = 082044 kormányzati funkció                                                                                                                                      Könyvtári szolgáltatások</t>
    </r>
  </si>
  <si>
    <t>Beruházások előzetesen felszámított áfa</t>
  </si>
  <si>
    <t>Beruházások ekőzetesen felszámított Áfa</t>
  </si>
  <si>
    <t>Törvényszerinti illetmények</t>
  </si>
  <si>
    <t>Változás</t>
  </si>
  <si>
    <r>
      <rPr>
        <b/>
        <sz val="18"/>
        <color indexed="10"/>
        <rFont val="Cambria"/>
        <family val="1"/>
        <charset val="238"/>
      </rPr>
      <t>841112</t>
    </r>
    <r>
      <rPr>
        <b/>
        <sz val="18"/>
        <rFont val="Cambria"/>
        <family val="1"/>
        <charset val="238"/>
      </rPr>
      <t xml:space="preserve"> </t>
    </r>
    <r>
      <rPr>
        <b/>
        <sz val="14"/>
        <rFont val="Cambria"/>
        <family val="1"/>
        <charset val="238"/>
      </rPr>
      <t xml:space="preserve">      = 011130 kományzato funkció                                                                                                    Önkormányzati jogalkotás</t>
    </r>
  </si>
  <si>
    <r>
      <rPr>
        <b/>
        <sz val="18"/>
        <color indexed="10"/>
        <rFont val="Cambria"/>
        <family val="1"/>
        <charset val="238"/>
      </rPr>
      <t xml:space="preserve"> 841403</t>
    </r>
    <r>
      <rPr>
        <b/>
        <sz val="14"/>
        <rFont val="Cambria"/>
        <family val="1"/>
        <charset val="238"/>
      </rPr>
      <t xml:space="preserve">     = 062020 kormányzati funkció                                                                                                 Város- és községgazdálkodás m. n. s. szolgáltatások</t>
    </r>
  </si>
  <si>
    <r>
      <rPr>
        <b/>
        <sz val="18"/>
        <color indexed="10"/>
        <rFont val="Cambria"/>
        <family val="1"/>
        <charset val="238"/>
      </rPr>
      <t>522110</t>
    </r>
    <r>
      <rPr>
        <b/>
        <sz val="14"/>
        <rFont val="Cambria"/>
        <family val="1"/>
        <charset val="238"/>
      </rPr>
      <t xml:space="preserve">        =045160 kormányzati funkció                                                                                                       Közutak, hidak, alagutak üzemeltetése, fenntartása</t>
    </r>
  </si>
  <si>
    <r>
      <rPr>
        <b/>
        <sz val="18"/>
        <color indexed="10"/>
        <rFont val="Cambria"/>
        <family val="1"/>
        <charset val="238"/>
      </rPr>
      <t>882111</t>
    </r>
    <r>
      <rPr>
        <b/>
        <sz val="14"/>
        <rFont val="Cambria"/>
        <family val="1"/>
        <charset val="238"/>
      </rPr>
      <t xml:space="preserve">   = 105010 krmányzati funkció                                                                                               Aktív korúak ellátása</t>
    </r>
  </si>
  <si>
    <r>
      <rPr>
        <b/>
        <sz val="13"/>
        <color indexed="10"/>
        <rFont val="Cambria"/>
        <family val="1"/>
        <charset val="238"/>
      </rPr>
      <t>882129</t>
    </r>
    <r>
      <rPr>
        <b/>
        <sz val="13"/>
        <rFont val="Cambria"/>
        <family val="1"/>
        <charset val="238"/>
      </rPr>
      <t xml:space="preserve">          = 107060 kormányzati funkció                                                                                              Egyéb önkormányzati eseti pénzbeli ellátás</t>
    </r>
  </si>
  <si>
    <r>
      <rPr>
        <b/>
        <sz val="13"/>
        <color indexed="10"/>
        <rFont val="Cambria"/>
        <family val="1"/>
        <charset val="238"/>
      </rPr>
      <t>841402</t>
    </r>
    <r>
      <rPr>
        <b/>
        <sz val="13"/>
        <rFont val="Cambria"/>
        <family val="1"/>
        <charset val="238"/>
      </rPr>
      <t xml:space="preserve">         = 064010 kormányzati funkció                                                                                                  Közvilágítás</t>
    </r>
  </si>
  <si>
    <r>
      <rPr>
        <b/>
        <sz val="18"/>
        <color indexed="10"/>
        <rFont val="Cambria"/>
        <family val="1"/>
        <charset val="238"/>
      </rPr>
      <t>841908</t>
    </r>
    <r>
      <rPr>
        <b/>
        <sz val="14"/>
        <rFont val="Cambria"/>
        <family val="1"/>
        <charset val="238"/>
      </rPr>
      <t xml:space="preserve">  = 900070 kormányzati funkció                                                                                                      Fejez. Általános tartalék elszámolása</t>
    </r>
  </si>
  <si>
    <r>
      <rPr>
        <b/>
        <sz val="18"/>
        <color indexed="10"/>
        <rFont val="Cambria"/>
        <family val="1"/>
        <charset val="238"/>
      </rPr>
      <t>561000</t>
    </r>
    <r>
      <rPr>
        <b/>
        <sz val="18"/>
        <rFont val="Cambria"/>
        <family val="1"/>
        <charset val="238"/>
      </rPr>
      <t xml:space="preserve"> </t>
    </r>
    <r>
      <rPr>
        <b/>
        <sz val="14"/>
        <rFont val="Cambria"/>
        <family val="1"/>
        <charset val="238"/>
      </rPr>
      <t xml:space="preserve">  =013390 kormányzati funkció                                                                                                           Egyéb étkeztetés</t>
    </r>
  </si>
  <si>
    <r>
      <rPr>
        <b/>
        <sz val="13"/>
        <color indexed="10"/>
        <rFont val="Cambria"/>
        <family val="1"/>
        <charset val="238"/>
      </rPr>
      <t>561912</t>
    </r>
    <r>
      <rPr>
        <b/>
        <sz val="13"/>
        <rFont val="Cambria"/>
        <family val="1"/>
        <charset val="238"/>
      </rPr>
      <t xml:space="preserve">         = 096010 kormányzati funkció                                                                                                  Óvodai étkeztetés</t>
    </r>
  </si>
  <si>
    <r>
      <rPr>
        <b/>
        <sz val="18"/>
        <color indexed="10"/>
        <rFont val="Cambria"/>
        <family val="1"/>
        <charset val="238"/>
      </rPr>
      <t xml:space="preserve">841906 </t>
    </r>
    <r>
      <rPr>
        <b/>
        <sz val="14"/>
        <color indexed="10"/>
        <rFont val="Cambria"/>
        <family val="1"/>
        <charset val="238"/>
      </rPr>
      <t xml:space="preserve">       = </t>
    </r>
    <r>
      <rPr>
        <b/>
        <sz val="14"/>
        <rFont val="Cambria"/>
        <family val="1"/>
        <charset val="238"/>
      </rPr>
      <t xml:space="preserve">900020 kormányzat funkció </t>
    </r>
    <r>
      <rPr>
        <b/>
        <sz val="14"/>
        <color indexed="10"/>
        <rFont val="Cambria"/>
        <family val="1"/>
        <charset val="238"/>
      </rPr>
      <t xml:space="preserve">                                                                                                        </t>
    </r>
    <r>
      <rPr>
        <b/>
        <sz val="14"/>
        <rFont val="Cambria"/>
        <family val="1"/>
        <charset val="238"/>
      </rPr>
      <t xml:space="preserve"> Finanszírozási műveletek </t>
    </r>
  </si>
  <si>
    <r>
      <rPr>
        <b/>
        <sz val="13"/>
        <color indexed="10"/>
        <rFont val="Cambria"/>
        <family val="1"/>
        <charset val="238"/>
      </rPr>
      <t>869042</t>
    </r>
    <r>
      <rPr>
        <b/>
        <sz val="13"/>
        <rFont val="Cambria"/>
        <family val="1"/>
        <charset val="238"/>
      </rPr>
      <t xml:space="preserve">           =074032 Kormányzati funkció                                                                                                Ifjúság - egészségügyi gondozás</t>
    </r>
  </si>
  <si>
    <r>
      <rPr>
        <b/>
        <sz val="18"/>
        <color indexed="10"/>
        <rFont val="Cambria"/>
        <family val="1"/>
        <charset val="238"/>
      </rPr>
      <t>882122</t>
    </r>
    <r>
      <rPr>
        <b/>
        <sz val="14"/>
        <rFont val="Cambria"/>
        <family val="1"/>
        <charset val="238"/>
      </rPr>
      <t xml:space="preserve">  = 107060 kormányzati funkció                                                                                                                          Átmeneti segély</t>
    </r>
  </si>
  <si>
    <r>
      <rPr>
        <b/>
        <sz val="18"/>
        <color indexed="10"/>
        <rFont val="Cambria"/>
        <family val="1"/>
        <charset val="238"/>
      </rPr>
      <t>882113</t>
    </r>
    <r>
      <rPr>
        <b/>
        <sz val="14"/>
        <rFont val="Cambria"/>
        <family val="1"/>
        <charset val="238"/>
      </rPr>
      <t xml:space="preserve">       =106020 kormányzati funkció                                                                                                                                Lakásfenntartási támogatás normatív alapon</t>
    </r>
  </si>
  <si>
    <r>
      <rPr>
        <b/>
        <sz val="18"/>
        <color indexed="10"/>
        <rFont val="Cambria"/>
        <family val="1"/>
        <charset val="238"/>
      </rPr>
      <t>882202</t>
    </r>
    <r>
      <rPr>
        <b/>
        <sz val="14"/>
        <rFont val="Cambria"/>
        <family val="1"/>
        <charset val="238"/>
      </rPr>
      <t xml:space="preserve">    =101150 kormányzati funkció                                                                                                                                             Közgyógyellátás</t>
    </r>
  </si>
  <si>
    <r>
      <rPr>
        <b/>
        <sz val="18"/>
        <color indexed="10"/>
        <rFont val="Cambria"/>
        <family val="1"/>
        <charset val="238"/>
      </rPr>
      <t>882203</t>
    </r>
    <r>
      <rPr>
        <b/>
        <sz val="14"/>
        <rFont val="Cambria"/>
        <family val="1"/>
        <charset val="238"/>
      </rPr>
      <t xml:space="preserve"> =107060 kormányzati funkcó                                                                                                                                                 Köztemetés</t>
    </r>
  </si>
  <si>
    <r>
      <rPr>
        <b/>
        <sz val="18"/>
        <color indexed="10"/>
        <rFont val="Cambria"/>
        <family val="1"/>
        <charset val="238"/>
      </rPr>
      <t>680001</t>
    </r>
    <r>
      <rPr>
        <b/>
        <sz val="14"/>
        <rFont val="Cambria"/>
        <family val="1"/>
        <charset val="238"/>
      </rPr>
      <t xml:space="preserve">      = 013350 kormányzati funkció                                                                                                                                                     Lakóingatlan bérbeadása, üzemeltetése</t>
    </r>
  </si>
  <si>
    <r>
      <rPr>
        <b/>
        <sz val="18"/>
        <color indexed="10"/>
        <rFont val="Cambria"/>
        <family val="1"/>
        <charset val="238"/>
      </rPr>
      <t>813000</t>
    </r>
    <r>
      <rPr>
        <b/>
        <sz val="14"/>
        <rFont val="Cambria"/>
        <family val="1"/>
        <charset val="238"/>
      </rPr>
      <t xml:space="preserve">     = 066010 kormányzati funkció                                                                                                                                                  Zöldterület kezelés</t>
    </r>
  </si>
  <si>
    <r>
      <rPr>
        <b/>
        <sz val="13"/>
        <color indexed="10"/>
        <rFont val="Cambria"/>
        <family val="1"/>
        <charset val="238"/>
      </rPr>
      <t>680002</t>
    </r>
    <r>
      <rPr>
        <b/>
        <sz val="13"/>
        <rFont val="Cambria"/>
        <family val="1"/>
        <charset val="238"/>
      </rPr>
      <t xml:space="preserve">     =  13350       kormányzati funkció                                                                                               Nem lakóingatlan bérbeadása, üzemeltetése</t>
    </r>
  </si>
  <si>
    <t>Kincsesbánya Község Önkormányzata 2014. évi költségvetése</t>
  </si>
  <si>
    <t>8. számú melléklet a  9/2014. (IX.25.) önkormányzati rendelethez</t>
  </si>
</sst>
</file>

<file path=xl/styles.xml><?xml version="1.0" encoding="utf-8"?>
<styleSheet xmlns="http://schemas.openxmlformats.org/spreadsheetml/2006/main">
  <fonts count="32">
    <font>
      <sz val="10"/>
      <name val="Arial CE"/>
      <charset val="238"/>
    </font>
    <font>
      <b/>
      <i/>
      <sz val="11"/>
      <name val="Cambria"/>
      <family val="1"/>
      <charset val="238"/>
    </font>
    <font>
      <b/>
      <sz val="14"/>
      <name val="Cambria"/>
      <family val="1"/>
      <charset val="238"/>
    </font>
    <font>
      <b/>
      <sz val="14"/>
      <color indexed="10"/>
      <name val="Cambria"/>
      <family val="1"/>
      <charset val="238"/>
    </font>
    <font>
      <b/>
      <sz val="18"/>
      <color indexed="10"/>
      <name val="Cambria"/>
      <family val="1"/>
      <charset val="238"/>
    </font>
    <font>
      <b/>
      <sz val="18"/>
      <name val="Cambria"/>
      <family val="1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b/>
      <sz val="14"/>
      <color rgb="FFFF000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</font>
    <font>
      <b/>
      <sz val="13"/>
      <name val="Cambria"/>
      <family val="1"/>
      <charset val="238"/>
    </font>
    <font>
      <b/>
      <sz val="13"/>
      <color indexed="10"/>
      <name val="Cambria"/>
      <family val="1"/>
      <charset val="238"/>
    </font>
    <font>
      <b/>
      <sz val="10"/>
      <name val="Cambria"/>
      <family val="1"/>
      <charset val="238"/>
      <scheme val="major"/>
    </font>
    <font>
      <b/>
      <sz val="8"/>
      <name val="Cambria"/>
      <family val="1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9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6">
    <xf numFmtId="0" fontId="0" fillId="0" borderId="0" xfId="0"/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3" fontId="6" fillId="0" borderId="0" xfId="0" applyNumberFormat="1" applyFont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3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5" fillId="4" borderId="1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15" fillId="6" borderId="3" xfId="0" applyFont="1" applyFill="1" applyBorder="1" applyAlignment="1">
      <alignment vertical="center" wrapText="1"/>
    </xf>
    <xf numFmtId="0" fontId="14" fillId="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1" xfId="0" applyFont="1" applyFill="1" applyBorder="1" applyAlignment="1">
      <alignment vertical="center" wrapText="1"/>
    </xf>
    <xf numFmtId="3" fontId="6" fillId="0" borderId="0" xfId="0" applyNumberFormat="1" applyFont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5" xfId="0" applyFont="1" applyFill="1" applyBorder="1"/>
    <xf numFmtId="3" fontId="9" fillId="3" borderId="5" xfId="0" applyNumberFormat="1" applyFont="1" applyFill="1" applyBorder="1"/>
    <xf numFmtId="3" fontId="7" fillId="0" borderId="5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3" fontId="7" fillId="0" borderId="5" xfId="0" applyNumberFormat="1" applyFont="1" applyBorder="1" applyAlignment="1">
      <alignment vertical="center"/>
    </xf>
    <xf numFmtId="3" fontId="9" fillId="0" borderId="5" xfId="0" applyNumberFormat="1" applyFont="1" applyBorder="1" applyAlignment="1">
      <alignment vertical="center"/>
    </xf>
    <xf numFmtId="3" fontId="15" fillId="4" borderId="5" xfId="0" applyNumberFormat="1" applyFont="1" applyFill="1" applyBorder="1" applyAlignment="1">
      <alignment vertical="center"/>
    </xf>
    <xf numFmtId="3" fontId="7" fillId="3" borderId="5" xfId="0" applyNumberFormat="1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7" fillId="0" borderId="5" xfId="0" applyNumberFormat="1" applyFont="1" applyFill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15" fillId="6" borderId="5" xfId="0" applyNumberFormat="1" applyFont="1" applyFill="1" applyBorder="1" applyAlignment="1">
      <alignment vertical="center"/>
    </xf>
    <xf numFmtId="3" fontId="7" fillId="3" borderId="5" xfId="0" applyNumberFormat="1" applyFont="1" applyFill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3" fontId="11" fillId="3" borderId="5" xfId="0" applyNumberFormat="1" applyFont="1" applyFill="1" applyBorder="1" applyAlignment="1">
      <alignment horizontal="right" vertical="center"/>
    </xf>
    <xf numFmtId="3" fontId="7" fillId="2" borderId="5" xfId="0" applyNumberFormat="1" applyFont="1" applyFill="1" applyBorder="1" applyAlignment="1">
      <alignment horizontal="right" vertical="center" wrapText="1"/>
    </xf>
    <xf numFmtId="3" fontId="7" fillId="0" borderId="5" xfId="0" applyNumberFormat="1" applyFont="1" applyBorder="1"/>
    <xf numFmtId="3" fontId="15" fillId="5" borderId="5" xfId="0" applyNumberFormat="1" applyFont="1" applyFill="1" applyBorder="1" applyAlignment="1">
      <alignment horizontal="right" vertical="center"/>
    </xf>
    <xf numFmtId="3" fontId="15" fillId="5" borderId="5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12" fillId="0" borderId="5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lef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3" fontId="7" fillId="3" borderId="5" xfId="0" applyNumberFormat="1" applyFont="1" applyFill="1" applyBorder="1" applyAlignment="1">
      <alignment horizontal="right" vertical="center" wrapText="1"/>
    </xf>
    <xf numFmtId="3" fontId="7" fillId="0" borderId="5" xfId="0" applyNumberFormat="1" applyFont="1" applyBorder="1" applyAlignment="1">
      <alignment vertical="center" wrapText="1"/>
    </xf>
    <xf numFmtId="3" fontId="9" fillId="0" borderId="5" xfId="0" applyNumberFormat="1" applyFont="1" applyBorder="1" applyAlignment="1">
      <alignment vertical="center" wrapText="1"/>
    </xf>
    <xf numFmtId="3" fontId="9" fillId="0" borderId="5" xfId="0" applyNumberFormat="1" applyFont="1" applyFill="1" applyBorder="1" applyAlignment="1">
      <alignment horizontal="left" vertical="center"/>
    </xf>
    <xf numFmtId="3" fontId="12" fillId="3" borderId="5" xfId="0" applyNumberFormat="1" applyFont="1" applyFill="1" applyBorder="1" applyAlignment="1">
      <alignment vertical="center"/>
    </xf>
    <xf numFmtId="3" fontId="15" fillId="4" borderId="5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vertical="center" wrapText="1"/>
    </xf>
    <xf numFmtId="3" fontId="15" fillId="5" borderId="5" xfId="0" applyNumberFormat="1" applyFont="1" applyFill="1" applyBorder="1" applyAlignment="1">
      <alignment horizontal="right" vertical="center" wrapText="1"/>
    </xf>
    <xf numFmtId="0" fontId="12" fillId="0" borderId="5" xfId="0" applyFont="1" applyBorder="1" applyAlignment="1">
      <alignment vertical="center"/>
    </xf>
    <xf numFmtId="3" fontId="26" fillId="0" borderId="5" xfId="0" applyNumberFormat="1" applyFont="1" applyBorder="1" applyAlignment="1">
      <alignment horizontal="right" vertical="center"/>
    </xf>
    <xf numFmtId="3" fontId="12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3" fontId="7" fillId="3" borderId="5" xfId="0" applyNumberFormat="1" applyFont="1" applyFill="1" applyBorder="1"/>
    <xf numFmtId="3" fontId="15" fillId="5" borderId="5" xfId="0" applyNumberFormat="1" applyFont="1" applyFill="1" applyBorder="1"/>
    <xf numFmtId="0" fontId="15" fillId="5" borderId="5" xfId="0" applyFont="1" applyFill="1" applyBorder="1"/>
    <xf numFmtId="3" fontId="18" fillId="5" borderId="5" xfId="0" applyNumberFormat="1" applyFont="1" applyFill="1" applyBorder="1" applyAlignment="1">
      <alignment vertical="center"/>
    </xf>
    <xf numFmtId="0" fontId="18" fillId="5" borderId="5" xfId="0" applyFont="1" applyFill="1" applyBorder="1" applyAlignment="1">
      <alignment vertical="center"/>
    </xf>
    <xf numFmtId="3" fontId="18" fillId="7" borderId="5" xfId="0" applyNumberFormat="1" applyFont="1" applyFill="1" applyBorder="1" applyAlignment="1">
      <alignment vertical="center"/>
    </xf>
    <xf numFmtId="3" fontId="18" fillId="6" borderId="5" xfId="0" applyNumberFormat="1" applyFont="1" applyFill="1" applyBorder="1" applyAlignment="1">
      <alignment vertical="center"/>
    </xf>
    <xf numFmtId="3" fontId="23" fillId="0" borderId="5" xfId="0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1" fillId="5" borderId="5" xfId="0" applyFont="1" applyFill="1" applyBorder="1" applyAlignment="1">
      <alignment vertical="center"/>
    </xf>
    <xf numFmtId="0" fontId="14" fillId="5" borderId="5" xfId="0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14" fillId="7" borderId="5" xfId="0" applyFont="1" applyFill="1" applyBorder="1" applyAlignment="1">
      <alignment vertical="center"/>
    </xf>
    <xf numFmtId="3" fontId="7" fillId="0" borderId="6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12" fillId="0" borderId="5" xfId="0" applyNumberFormat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right"/>
    </xf>
    <xf numFmtId="0" fontId="22" fillId="3" borderId="5" xfId="0" applyFont="1" applyFill="1" applyBorder="1" applyAlignment="1">
      <alignment vertical="center"/>
    </xf>
    <xf numFmtId="0" fontId="15" fillId="5" borderId="5" xfId="0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2" fillId="5" borderId="5" xfId="0" applyFont="1" applyFill="1" applyBorder="1" applyAlignment="1">
      <alignment vertical="center"/>
    </xf>
    <xf numFmtId="0" fontId="9" fillId="5" borderId="5" xfId="0" applyFont="1" applyFill="1" applyBorder="1" applyAlignment="1">
      <alignment vertical="center"/>
    </xf>
    <xf numFmtId="3" fontId="9" fillId="0" borderId="5" xfId="0" applyNumberFormat="1" applyFont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/>
    </xf>
    <xf numFmtId="0" fontId="18" fillId="7" borderId="5" xfId="0" applyFont="1" applyFill="1" applyBorder="1" applyAlignment="1">
      <alignment vertical="center"/>
    </xf>
    <xf numFmtId="0" fontId="8" fillId="7" borderId="5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11" fillId="5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1" fillId="7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 wrapText="1"/>
    </xf>
    <xf numFmtId="0" fontId="14" fillId="7" borderId="0" xfId="0" applyFont="1" applyFill="1" applyBorder="1" applyAlignment="1">
      <alignment vertical="center"/>
    </xf>
    <xf numFmtId="0" fontId="22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15" fillId="7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5" fillId="5" borderId="0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8" fillId="7" borderId="0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5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5" borderId="0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vertical="center"/>
    </xf>
    <xf numFmtId="0" fontId="8" fillId="7" borderId="0" xfId="0" applyFont="1" applyFill="1" applyBorder="1" applyAlignment="1">
      <alignment vertical="center"/>
    </xf>
    <xf numFmtId="3" fontId="18" fillId="7" borderId="0" xfId="0" applyNumberFormat="1" applyFont="1" applyFill="1" applyBorder="1" applyAlignment="1">
      <alignment vertical="center"/>
    </xf>
    <xf numFmtId="0" fontId="18" fillId="5" borderId="5" xfId="0" applyFont="1" applyFill="1" applyBorder="1" applyAlignment="1"/>
    <xf numFmtId="3" fontId="7" fillId="0" borderId="1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3" fontId="15" fillId="6" borderId="20" xfId="0" applyNumberFormat="1" applyFont="1" applyFill="1" applyBorder="1" applyAlignment="1">
      <alignment vertical="center"/>
    </xf>
    <xf numFmtId="0" fontId="11" fillId="7" borderId="20" xfId="0" applyFont="1" applyFill="1" applyBorder="1" applyAlignment="1">
      <alignment vertical="center"/>
    </xf>
    <xf numFmtId="0" fontId="11" fillId="7" borderId="4" xfId="0" applyFont="1" applyFill="1" applyBorder="1" applyAlignment="1">
      <alignment vertical="center"/>
    </xf>
    <xf numFmtId="0" fontId="7" fillId="3" borderId="5" xfId="0" applyFont="1" applyFill="1" applyBorder="1"/>
    <xf numFmtId="0" fontId="12" fillId="0" borderId="8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3" fontId="7" fillId="5" borderId="5" xfId="0" applyNumberFormat="1" applyFont="1" applyFill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0" fontId="22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3" fontId="15" fillId="6" borderId="20" xfId="0" applyNumberFormat="1" applyFont="1" applyFill="1" applyBorder="1" applyAlignment="1">
      <alignment horizontal="right" vertical="center"/>
    </xf>
    <xf numFmtId="0" fontId="14" fillId="7" borderId="20" xfId="0" applyFont="1" applyFill="1" applyBorder="1" applyAlignment="1">
      <alignment vertical="center"/>
    </xf>
    <xf numFmtId="0" fontId="14" fillId="7" borderId="4" xfId="0" applyFont="1" applyFill="1" applyBorder="1" applyAlignment="1">
      <alignment vertical="center"/>
    </xf>
    <xf numFmtId="0" fontId="15" fillId="7" borderId="20" xfId="0" applyFont="1" applyFill="1" applyBorder="1" applyAlignment="1">
      <alignment vertical="center"/>
    </xf>
    <xf numFmtId="0" fontId="15" fillId="7" borderId="4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2" xfId="0" applyFont="1" applyFill="1" applyBorder="1" applyAlignment="1">
      <alignment vertical="center"/>
    </xf>
    <xf numFmtId="0" fontId="6" fillId="7" borderId="20" xfId="0" applyFont="1" applyFill="1" applyBorder="1" applyAlignment="1">
      <alignment vertical="center"/>
    </xf>
    <xf numFmtId="0" fontId="15" fillId="4" borderId="3" xfId="0" applyFont="1" applyFill="1" applyBorder="1" applyAlignment="1">
      <alignment vertical="center" wrapText="1"/>
    </xf>
    <xf numFmtId="3" fontId="15" fillId="5" borderId="20" xfId="0" applyNumberFormat="1" applyFont="1" applyFill="1" applyBorder="1" applyAlignment="1">
      <alignment vertical="center"/>
    </xf>
    <xf numFmtId="0" fontId="11" fillId="5" borderId="20" xfId="0" applyFont="1" applyFill="1" applyBorder="1" applyAlignment="1">
      <alignment vertical="center"/>
    </xf>
    <xf numFmtId="0" fontId="15" fillId="5" borderId="20" xfId="0" applyFont="1" applyFill="1" applyBorder="1" applyAlignment="1">
      <alignment vertical="center"/>
    </xf>
    <xf numFmtId="0" fontId="15" fillId="5" borderId="4" xfId="0" applyFont="1" applyFill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11" fillId="3" borderId="2" xfId="0" applyFont="1" applyFill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3" fontId="15" fillId="4" borderId="20" xfId="0" applyNumberFormat="1" applyFont="1" applyFill="1" applyBorder="1" applyAlignment="1">
      <alignment vertical="center"/>
    </xf>
    <xf numFmtId="0" fontId="11" fillId="5" borderId="4" xfId="0" applyFont="1" applyFill="1" applyBorder="1" applyAlignment="1">
      <alignment vertical="center"/>
    </xf>
    <xf numFmtId="0" fontId="15" fillId="7" borderId="3" xfId="0" applyFont="1" applyFill="1" applyBorder="1" applyAlignment="1">
      <alignment horizontal="left" vertical="center" wrapText="1"/>
    </xf>
    <xf numFmtId="3" fontId="15" fillId="7" borderId="20" xfId="0" applyNumberFormat="1" applyFont="1" applyFill="1" applyBorder="1" applyAlignment="1">
      <alignment vertical="center"/>
    </xf>
    <xf numFmtId="0" fontId="14" fillId="5" borderId="2" xfId="0" applyFont="1" applyFill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5" fillId="5" borderId="1" xfId="0" applyFont="1" applyFill="1" applyBorder="1" applyAlignment="1">
      <alignment horizontal="left" vertical="center" wrapText="1"/>
    </xf>
    <xf numFmtId="3" fontId="7" fillId="3" borderId="10" xfId="0" applyNumberFormat="1" applyFont="1" applyFill="1" applyBorder="1" applyAlignment="1">
      <alignment horizontal="right" vertical="center"/>
    </xf>
    <xf numFmtId="0" fontId="6" fillId="7" borderId="4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3" fontId="15" fillId="6" borderId="20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14" xfId="0" applyFont="1" applyBorder="1" applyAlignment="1">
      <alignment horizontal="center" vertical="center" wrapText="1"/>
    </xf>
    <xf numFmtId="0" fontId="7" fillId="3" borderId="1" xfId="0" applyFont="1" applyFill="1" applyBorder="1"/>
    <xf numFmtId="0" fontId="9" fillId="3" borderId="1" xfId="0" applyFont="1" applyFill="1" applyBorder="1"/>
    <xf numFmtId="0" fontId="12" fillId="0" borderId="2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8" fillId="6" borderId="22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vertical="center"/>
    </xf>
    <xf numFmtId="0" fontId="11" fillId="7" borderId="24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16" fontId="7" fillId="0" borderId="1" xfId="0" applyNumberFormat="1" applyFont="1" applyBorder="1" applyAlignment="1">
      <alignment horizontal="left" vertical="center" wrapText="1"/>
    </xf>
    <xf numFmtId="0" fontId="15" fillId="2" borderId="0" xfId="0" applyFont="1" applyFill="1" applyBorder="1" applyAlignment="1">
      <alignment vertical="center" wrapText="1"/>
    </xf>
    <xf numFmtId="3" fontId="15" fillId="2" borderId="0" xfId="0" applyNumberFormat="1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5" borderId="2" xfId="0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 shrinkToFit="1"/>
    </xf>
    <xf numFmtId="0" fontId="18" fillId="5" borderId="3" xfId="0" applyFont="1" applyFill="1" applyBorder="1" applyAlignment="1">
      <alignment vertical="center"/>
    </xf>
    <xf numFmtId="3" fontId="18" fillId="5" borderId="20" xfId="0" applyNumberFormat="1" applyFont="1" applyFill="1" applyBorder="1" applyAlignment="1">
      <alignment vertical="center"/>
    </xf>
    <xf numFmtId="0" fontId="6" fillId="5" borderId="20" xfId="0" applyFont="1" applyFill="1" applyBorder="1" applyAlignment="1">
      <alignment vertical="center"/>
    </xf>
    <xf numFmtId="0" fontId="18" fillId="5" borderId="20" xfId="0" applyFont="1" applyFill="1" applyBorder="1" applyAlignment="1">
      <alignment vertical="center"/>
    </xf>
    <xf numFmtId="0" fontId="18" fillId="5" borderId="4" xfId="0" applyFont="1" applyFill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18" fillId="7" borderId="2" xfId="0" applyFont="1" applyFill="1" applyBorder="1" applyAlignment="1">
      <alignment vertical="center"/>
    </xf>
    <xf numFmtId="0" fontId="8" fillId="7" borderId="2" xfId="0" applyFont="1" applyFill="1" applyBorder="1" applyAlignment="1">
      <alignment vertical="center"/>
    </xf>
    <xf numFmtId="3" fontId="18" fillId="7" borderId="2" xfId="0" applyNumberFormat="1" applyFont="1" applyFill="1" applyBorder="1" applyAlignment="1">
      <alignment vertical="center"/>
    </xf>
    <xf numFmtId="0" fontId="18" fillId="6" borderId="3" xfId="0" applyFont="1" applyFill="1" applyBorder="1" applyAlignment="1">
      <alignment vertical="center" wrapText="1"/>
    </xf>
    <xf numFmtId="3" fontId="18" fillId="6" borderId="20" xfId="0" applyNumberFormat="1" applyFont="1" applyFill="1" applyBorder="1" applyAlignment="1">
      <alignment vertical="center"/>
    </xf>
    <xf numFmtId="3" fontId="18" fillId="7" borderId="20" xfId="0" applyNumberFormat="1" applyFont="1" applyFill="1" applyBorder="1" applyAlignment="1">
      <alignment vertical="center"/>
    </xf>
    <xf numFmtId="3" fontId="18" fillId="7" borderId="4" xfId="0" applyNumberFormat="1" applyFont="1" applyFill="1" applyBorder="1" applyAlignment="1">
      <alignment vertical="center"/>
    </xf>
    <xf numFmtId="0" fontId="15" fillId="6" borderId="1" xfId="0" applyFont="1" applyFill="1" applyBorder="1" applyAlignment="1">
      <alignment vertical="center" wrapText="1"/>
    </xf>
    <xf numFmtId="0" fontId="14" fillId="7" borderId="2" xfId="0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24" fillId="0" borderId="0" xfId="0" applyFont="1" applyBorder="1" applyAlignment="1">
      <alignment horizontal="center" vertical="center" wrapText="1"/>
    </xf>
    <xf numFmtId="0" fontId="15" fillId="6" borderId="5" xfId="0" applyFont="1" applyFill="1" applyBorder="1" applyAlignment="1">
      <alignment vertical="center" wrapText="1"/>
    </xf>
    <xf numFmtId="0" fontId="11" fillId="7" borderId="5" xfId="0" applyFont="1" applyFill="1" applyBorder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0" fontId="18" fillId="3" borderId="28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5" fillId="3" borderId="28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 wrapText="1"/>
    </xf>
    <xf numFmtId="0" fontId="28" fillId="3" borderId="28" xfId="0" applyFont="1" applyFill="1" applyBorder="1" applyAlignment="1">
      <alignment horizontal="center" vertical="center" wrapText="1"/>
    </xf>
    <xf numFmtId="0" fontId="28" fillId="3" borderId="29" xfId="0" applyFont="1" applyFill="1" applyBorder="1" applyAlignment="1">
      <alignment horizontal="center" vertical="center" wrapText="1"/>
    </xf>
    <xf numFmtId="0" fontId="28" fillId="3" borderId="19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18" fillId="7" borderId="16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12" fillId="3" borderId="10" xfId="0" applyNumberFormat="1" applyFont="1" applyFill="1" applyBorder="1" applyAlignment="1">
      <alignment horizontal="center" vertical="center" wrapText="1"/>
    </xf>
    <xf numFmtId="3" fontId="12" fillId="3" borderId="5" xfId="0" applyNumberFormat="1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0" fontId="12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7" fillId="7" borderId="5" xfId="0" applyFont="1" applyFill="1" applyBorder="1"/>
    <xf numFmtId="0" fontId="19" fillId="0" borderId="0" xfId="0" applyFont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 wrapText="1"/>
    </xf>
    <xf numFmtId="3" fontId="7" fillId="7" borderId="11" xfId="0" applyNumberFormat="1" applyFont="1" applyFill="1" applyBorder="1" applyAlignment="1">
      <alignment horizontal="center" vertical="center" wrapText="1"/>
    </xf>
    <xf numFmtId="3" fontId="7" fillId="7" borderId="7" xfId="0" applyNumberFormat="1" applyFont="1" applyFill="1" applyBorder="1" applyAlignment="1">
      <alignment horizontal="center" vertical="center" wrapText="1"/>
    </xf>
    <xf numFmtId="3" fontId="7" fillId="7" borderId="8" xfId="0" applyNumberFormat="1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3" fontId="30" fillId="3" borderId="10" xfId="0" applyNumberFormat="1" applyFont="1" applyFill="1" applyBorder="1" applyAlignment="1">
      <alignment horizontal="center" vertical="center" wrapText="1"/>
    </xf>
    <xf numFmtId="3" fontId="30" fillId="3" borderId="5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3" fontId="6" fillId="0" borderId="21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18" fillId="7" borderId="28" xfId="0" applyFont="1" applyFill="1" applyBorder="1" applyAlignment="1">
      <alignment horizontal="center" vertical="center" wrapText="1"/>
    </xf>
    <xf numFmtId="0" fontId="18" fillId="7" borderId="29" xfId="0" applyFont="1" applyFill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5" borderId="11" xfId="0" applyNumberFormat="1" applyFont="1" applyFill="1" applyBorder="1" applyAlignment="1">
      <alignment horizontal="center" vertical="center" wrapText="1"/>
    </xf>
    <xf numFmtId="3" fontId="7" fillId="5" borderId="7" xfId="0" applyNumberFormat="1" applyFont="1" applyFill="1" applyBorder="1" applyAlignment="1">
      <alignment horizontal="center" vertical="center" wrapText="1"/>
    </xf>
    <xf numFmtId="3" fontId="7" fillId="5" borderId="8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8" fillId="5" borderId="28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3" fontId="12" fillId="5" borderId="10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/>
    <xf numFmtId="0" fontId="16" fillId="0" borderId="0" xfId="0" applyFont="1" applyBorder="1" applyAlignment="1">
      <alignment horizontal="center" vertical="center" wrapText="1"/>
    </xf>
    <xf numFmtId="0" fontId="6" fillId="3" borderId="5" xfId="0" applyFont="1" applyFill="1" applyBorder="1"/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2343150</xdr:colOff>
      <xdr:row>0</xdr:row>
      <xdr:rowOff>0</xdr:rowOff>
    </xdr:from>
    <xdr:to>
      <xdr:col>0</xdr:col>
      <xdr:colOff>2343150</xdr:colOff>
      <xdr:row>8</xdr:row>
      <xdr:rowOff>85725</xdr:rowOff>
    </xdr:to>
    <xdr:pic>
      <xdr:nvPicPr>
        <xdr:cNvPr id="1416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431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2343150</xdr:colOff>
      <xdr:row>4</xdr:row>
      <xdr:rowOff>19050</xdr:rowOff>
    </xdr:from>
    <xdr:to>
      <xdr:col>0</xdr:col>
      <xdr:colOff>2343150</xdr:colOff>
      <xdr:row>8</xdr:row>
      <xdr:rowOff>66675</xdr:rowOff>
    </xdr:to>
    <xdr:pic>
      <xdr:nvPicPr>
        <xdr:cNvPr id="1417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43150" y="800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638175</xdr:colOff>
      <xdr:row>3</xdr:row>
      <xdr:rowOff>361950</xdr:rowOff>
    </xdr:from>
    <xdr:to>
      <xdr:col>4</xdr:col>
      <xdr:colOff>19050</xdr:colOff>
      <xdr:row>7</xdr:row>
      <xdr:rowOff>85725</xdr:rowOff>
    </xdr:to>
    <xdr:pic>
      <xdr:nvPicPr>
        <xdr:cNvPr id="1418" name="Kép 3" descr="Kincsesbanya címer 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33875" y="3714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17"/>
  <sheetViews>
    <sheetView tabSelected="1" view="pageBreakPreview" zoomScaleSheetLayoutView="100" workbookViewId="0">
      <selection activeCell="A3" sqref="A3:H3"/>
    </sheetView>
  </sheetViews>
  <sheetFormatPr defaultRowHeight="14.25"/>
  <cols>
    <col min="1" max="1" width="55.42578125" style="2" customWidth="1"/>
    <col min="2" max="2" width="13.28515625" style="2" customWidth="1"/>
    <col min="3" max="3" width="0" style="1" hidden="1" customWidth="1"/>
    <col min="4" max="4" width="8.28515625" style="1" customWidth="1"/>
    <col min="5" max="5" width="33" style="2" customWidth="1"/>
    <col min="6" max="6" width="12.5703125" style="2" customWidth="1"/>
    <col min="7" max="7" width="12.28515625" style="2" customWidth="1"/>
    <col min="8" max="8" width="12.7109375" style="2" customWidth="1"/>
    <col min="9" max="9" width="17.85546875" style="2" customWidth="1"/>
    <col min="10" max="11" width="15.28515625" style="2" customWidth="1"/>
    <col min="12" max="16384" width="9.140625" style="2"/>
  </cols>
  <sheetData>
    <row r="1" spans="1:11" ht="0.75" customHeight="1">
      <c r="A1" s="332"/>
      <c r="B1" s="332"/>
      <c r="C1" s="332"/>
      <c r="D1" s="84"/>
    </row>
    <row r="2" spans="1:11" ht="0.75" customHeight="1">
      <c r="A2" s="246"/>
      <c r="B2" s="246"/>
      <c r="C2" s="246"/>
      <c r="D2" s="246"/>
    </row>
    <row r="3" spans="1:11" s="4" customFormat="1" ht="30.75" customHeight="1">
      <c r="A3" s="250" t="s">
        <v>546</v>
      </c>
      <c r="B3" s="250"/>
      <c r="C3" s="250"/>
      <c r="D3" s="250"/>
      <c r="E3" s="250"/>
      <c r="F3" s="250"/>
      <c r="G3" s="250"/>
      <c r="H3" s="250"/>
      <c r="I3" s="247"/>
      <c r="J3" s="247"/>
      <c r="K3" s="247"/>
    </row>
    <row r="4" spans="1:11" s="4" customFormat="1" ht="30.75" customHeight="1">
      <c r="A4" s="335" t="s">
        <v>545</v>
      </c>
      <c r="B4" s="335"/>
      <c r="C4" s="335"/>
      <c r="D4" s="335"/>
      <c r="E4" s="335"/>
      <c r="F4" s="335"/>
      <c r="G4" s="335"/>
      <c r="H4" s="335"/>
      <c r="I4" s="108"/>
      <c r="J4" s="108"/>
      <c r="K4" s="108"/>
    </row>
    <row r="5" spans="1:11" s="4" customFormat="1" ht="28.5" customHeight="1">
      <c r="A5" s="5"/>
      <c r="B5" s="5"/>
      <c r="C5" s="3"/>
      <c r="D5" s="3"/>
    </row>
    <row r="6" spans="1:11">
      <c r="A6" s="6"/>
    </row>
    <row r="7" spans="1:11">
      <c r="A7" s="7"/>
      <c r="B7" s="8"/>
      <c r="C7" s="3"/>
      <c r="D7" s="3"/>
    </row>
    <row r="8" spans="1:11" ht="12" customHeight="1" thickBot="1">
      <c r="A8" s="7"/>
      <c r="B8" s="336" t="s">
        <v>1</v>
      </c>
      <c r="C8" s="336"/>
      <c r="D8" s="336"/>
      <c r="E8" s="336"/>
      <c r="F8" s="336"/>
      <c r="G8" s="336"/>
      <c r="H8" s="336"/>
      <c r="I8" s="109"/>
      <c r="J8" s="109"/>
      <c r="K8" s="109"/>
    </row>
    <row r="9" spans="1:11" ht="16.5" customHeight="1">
      <c r="A9" s="254" t="s">
        <v>527</v>
      </c>
      <c r="B9" s="333" t="s">
        <v>27</v>
      </c>
      <c r="C9" s="160"/>
      <c r="D9" s="280" t="s">
        <v>272</v>
      </c>
      <c r="E9" s="275" t="s">
        <v>290</v>
      </c>
      <c r="F9" s="305" t="s">
        <v>27</v>
      </c>
      <c r="G9" s="263" t="s">
        <v>526</v>
      </c>
      <c r="H9" s="266" t="s">
        <v>271</v>
      </c>
      <c r="I9" s="120"/>
      <c r="J9" s="120"/>
      <c r="K9" s="120"/>
    </row>
    <row r="10" spans="1:11" ht="16.5" customHeight="1">
      <c r="A10" s="255"/>
      <c r="B10" s="334"/>
      <c r="C10" s="38"/>
      <c r="D10" s="281"/>
      <c r="E10" s="276"/>
      <c r="F10" s="306"/>
      <c r="G10" s="264"/>
      <c r="H10" s="267"/>
      <c r="I10" s="120"/>
      <c r="J10" s="120"/>
      <c r="K10" s="120"/>
    </row>
    <row r="11" spans="1:11" ht="16.5" customHeight="1">
      <c r="A11" s="256"/>
      <c r="B11" s="288"/>
      <c r="C11" s="39"/>
      <c r="D11" s="282"/>
      <c r="E11" s="276"/>
      <c r="F11" s="306"/>
      <c r="G11" s="265"/>
      <c r="H11" s="268"/>
      <c r="I11" s="120"/>
      <c r="J11" s="120"/>
      <c r="K11" s="120"/>
    </row>
    <row r="12" spans="1:11" ht="24.95" customHeight="1">
      <c r="A12" s="285" t="s">
        <v>115</v>
      </c>
      <c r="B12" s="286"/>
      <c r="C12" s="286"/>
      <c r="D12" s="286"/>
      <c r="E12" s="286"/>
      <c r="F12" s="286"/>
      <c r="G12" s="286"/>
      <c r="H12" s="287"/>
      <c r="I12" s="121"/>
      <c r="J12" s="121"/>
      <c r="K12" s="121"/>
    </row>
    <row r="13" spans="1:11" s="28" customFormat="1" ht="16.5" customHeight="1">
      <c r="A13" s="27" t="s">
        <v>171</v>
      </c>
      <c r="B13" s="41">
        <v>100</v>
      </c>
      <c r="C13" s="39"/>
      <c r="D13" s="39" t="s">
        <v>288</v>
      </c>
      <c r="E13" s="45" t="s">
        <v>289</v>
      </c>
      <c r="F13" s="45">
        <v>100</v>
      </c>
      <c r="G13" s="45">
        <v>50</v>
      </c>
      <c r="H13" s="161">
        <v>150</v>
      </c>
      <c r="I13" s="122"/>
      <c r="J13" s="122"/>
      <c r="K13" s="122"/>
    </row>
    <row r="14" spans="1:11" s="28" customFormat="1" ht="16.5" customHeight="1">
      <c r="A14" s="27"/>
      <c r="B14" s="41"/>
      <c r="C14" s="39"/>
      <c r="D14" s="111" t="s">
        <v>343</v>
      </c>
      <c r="E14" s="86" t="s">
        <v>453</v>
      </c>
      <c r="F14" s="86">
        <f>SUM(F13)</f>
        <v>100</v>
      </c>
      <c r="G14" s="86">
        <f>SUM(G13)</f>
        <v>50</v>
      </c>
      <c r="H14" s="162">
        <f>SUM(H13)</f>
        <v>150</v>
      </c>
      <c r="I14" s="122"/>
      <c r="J14" s="122"/>
      <c r="K14" s="122"/>
    </row>
    <row r="15" spans="1:11" s="28" customFormat="1" ht="16.5" customHeight="1">
      <c r="A15" s="27"/>
      <c r="B15" s="41"/>
      <c r="C15" s="39"/>
      <c r="D15" s="39" t="s">
        <v>486</v>
      </c>
      <c r="E15" s="45" t="s">
        <v>487</v>
      </c>
      <c r="F15" s="45">
        <v>0</v>
      </c>
      <c r="G15" s="45">
        <v>1799</v>
      </c>
      <c r="H15" s="161">
        <v>1799</v>
      </c>
      <c r="I15" s="122"/>
      <c r="J15" s="122"/>
      <c r="K15" s="122"/>
    </row>
    <row r="16" spans="1:11" s="28" customFormat="1" ht="16.5" customHeight="1">
      <c r="A16" s="27"/>
      <c r="B16" s="41"/>
      <c r="C16" s="39"/>
      <c r="D16" s="111" t="s">
        <v>433</v>
      </c>
      <c r="E16" s="86" t="s">
        <v>488</v>
      </c>
      <c r="F16" s="86">
        <f>SUM(F15)</f>
        <v>0</v>
      </c>
      <c r="G16" s="86">
        <f>SUM(G15)</f>
        <v>1799</v>
      </c>
      <c r="H16" s="162">
        <f>SUM(H15)</f>
        <v>1799</v>
      </c>
      <c r="I16" s="122"/>
      <c r="J16" s="122"/>
      <c r="K16" s="122"/>
    </row>
    <row r="17" spans="1:11" s="28" customFormat="1" ht="16.5" customHeight="1">
      <c r="A17" s="9" t="s">
        <v>62</v>
      </c>
      <c r="B17" s="42">
        <v>100</v>
      </c>
      <c r="C17" s="39"/>
      <c r="D17" s="111" t="s">
        <v>377</v>
      </c>
      <c r="E17" s="86" t="s">
        <v>492</v>
      </c>
      <c r="F17" s="86"/>
      <c r="G17" s="86">
        <v>100</v>
      </c>
      <c r="H17" s="162">
        <v>100</v>
      </c>
      <c r="I17" s="122"/>
      <c r="J17" s="122"/>
      <c r="K17" s="122"/>
    </row>
    <row r="18" spans="1:11" s="11" customFormat="1" ht="24.95" customHeight="1">
      <c r="A18" s="22" t="s">
        <v>4</v>
      </c>
      <c r="B18" s="43">
        <f>SUM(B17)</f>
        <v>100</v>
      </c>
      <c r="C18" s="43" t="e">
        <f>#REF!</f>
        <v>#REF!</v>
      </c>
      <c r="D18" s="43"/>
      <c r="E18" s="97"/>
      <c r="F18" s="97"/>
      <c r="G18" s="97"/>
      <c r="H18" s="163"/>
      <c r="I18" s="123"/>
      <c r="J18" s="123"/>
      <c r="K18" s="123"/>
    </row>
    <row r="19" spans="1:11" ht="24.95" customHeight="1">
      <c r="A19" s="277" t="s">
        <v>116</v>
      </c>
      <c r="B19" s="278"/>
      <c r="C19" s="278"/>
      <c r="D19" s="278"/>
      <c r="E19" s="278"/>
      <c r="F19" s="278"/>
      <c r="G19" s="278"/>
      <c r="H19" s="279"/>
      <c r="I19" s="124"/>
      <c r="J19" s="124"/>
      <c r="K19" s="124"/>
    </row>
    <row r="20" spans="1:11" s="28" customFormat="1" ht="16.5" customHeight="1">
      <c r="A20" s="164" t="s">
        <v>5</v>
      </c>
      <c r="B20" s="41">
        <v>4763</v>
      </c>
      <c r="C20" s="39"/>
      <c r="D20" s="39" t="s">
        <v>276</v>
      </c>
      <c r="E20" s="45" t="s">
        <v>291</v>
      </c>
      <c r="F20" s="45">
        <v>11351</v>
      </c>
      <c r="G20" s="45"/>
      <c r="H20" s="161">
        <v>11351</v>
      </c>
      <c r="I20" s="122"/>
      <c r="J20" s="122"/>
      <c r="K20" s="122"/>
    </row>
    <row r="21" spans="1:11" ht="16.5" customHeight="1">
      <c r="A21" s="12" t="s">
        <v>6</v>
      </c>
      <c r="B21" s="46">
        <f>SUM(B20)</f>
        <v>4763</v>
      </c>
      <c r="C21" s="46">
        <f t="shared" ref="C21" si="0">SUM(C20)</f>
        <v>0</v>
      </c>
      <c r="D21" s="104" t="s">
        <v>274</v>
      </c>
      <c r="E21" s="85"/>
      <c r="F21" s="85"/>
      <c r="G21" s="85"/>
      <c r="H21" s="165"/>
      <c r="I21" s="125"/>
      <c r="J21" s="125"/>
      <c r="K21" s="125"/>
    </row>
    <row r="22" spans="1:11" s="28" customFormat="1" ht="16.5" customHeight="1">
      <c r="A22" s="27" t="s">
        <v>183</v>
      </c>
      <c r="B22" s="41">
        <v>120</v>
      </c>
      <c r="C22" s="39"/>
      <c r="D22" s="39" t="s">
        <v>276</v>
      </c>
      <c r="E22" s="45" t="s">
        <v>292</v>
      </c>
      <c r="F22" s="45">
        <v>120</v>
      </c>
      <c r="G22" s="45"/>
      <c r="H22" s="161">
        <v>120</v>
      </c>
      <c r="I22" s="122"/>
      <c r="J22" s="122"/>
      <c r="K22" s="122"/>
    </row>
    <row r="23" spans="1:11" s="28" customFormat="1" ht="16.5" customHeight="1">
      <c r="A23" s="27" t="s">
        <v>130</v>
      </c>
      <c r="B23" s="47">
        <v>1160</v>
      </c>
      <c r="C23" s="39"/>
      <c r="D23" s="39" t="s">
        <v>276</v>
      </c>
      <c r="E23" s="45"/>
      <c r="F23" s="45"/>
      <c r="G23" s="45"/>
      <c r="H23" s="161"/>
      <c r="I23" s="122"/>
      <c r="J23" s="122"/>
      <c r="K23" s="122"/>
    </row>
    <row r="24" spans="1:11" s="28" customFormat="1" ht="16.5" customHeight="1">
      <c r="A24" s="27" t="s">
        <v>238</v>
      </c>
      <c r="B24" s="47">
        <v>1160</v>
      </c>
      <c r="C24" s="39"/>
      <c r="D24" s="39"/>
      <c r="E24" s="45"/>
      <c r="F24" s="45"/>
      <c r="G24" s="45"/>
      <c r="H24" s="161"/>
      <c r="I24" s="122"/>
      <c r="J24" s="122"/>
      <c r="K24" s="122"/>
    </row>
    <row r="25" spans="1:11" s="28" customFormat="1" ht="16.5" customHeight="1">
      <c r="A25" s="27" t="s">
        <v>250</v>
      </c>
      <c r="B25" s="47">
        <v>1546</v>
      </c>
      <c r="C25" s="39"/>
      <c r="D25" s="39" t="s">
        <v>276</v>
      </c>
      <c r="E25" s="45"/>
      <c r="F25" s="45"/>
      <c r="G25" s="45"/>
      <c r="H25" s="161"/>
      <c r="I25" s="122"/>
      <c r="J25" s="122"/>
      <c r="K25" s="122"/>
    </row>
    <row r="26" spans="1:11" ht="16.5" customHeight="1">
      <c r="A26" s="12" t="s">
        <v>7</v>
      </c>
      <c r="B26" s="46">
        <f>SUM(B22:B25)</f>
        <v>3986</v>
      </c>
      <c r="C26" s="46">
        <f t="shared" ref="C26" si="1">SUM(C22:C23)</f>
        <v>0</v>
      </c>
      <c r="D26" s="46"/>
      <c r="E26" s="85"/>
      <c r="F26" s="85"/>
      <c r="G26" s="85"/>
      <c r="H26" s="165"/>
      <c r="I26" s="125"/>
      <c r="J26" s="125"/>
      <c r="K26" s="125"/>
    </row>
    <row r="27" spans="1:11" s="28" customFormat="1" ht="16.5" customHeight="1">
      <c r="A27" s="27" t="s">
        <v>127</v>
      </c>
      <c r="B27" s="44">
        <v>1328</v>
      </c>
      <c r="C27" s="39"/>
      <c r="D27" s="39" t="s">
        <v>276</v>
      </c>
      <c r="E27" s="45"/>
      <c r="F27" s="45"/>
      <c r="G27" s="45"/>
      <c r="H27" s="161"/>
      <c r="I27" s="122"/>
      <c r="J27" s="122"/>
      <c r="K27" s="122"/>
    </row>
    <row r="28" spans="1:11" s="28" customFormat="1" ht="16.5" customHeight="1">
      <c r="A28" s="27" t="s">
        <v>204</v>
      </c>
      <c r="B28" s="44">
        <v>1550</v>
      </c>
      <c r="C28" s="39"/>
      <c r="D28" s="39" t="s">
        <v>423</v>
      </c>
      <c r="E28" s="45"/>
      <c r="F28" s="45">
        <v>156</v>
      </c>
      <c r="G28" s="45"/>
      <c r="H28" s="161">
        <v>156</v>
      </c>
      <c r="I28" s="122"/>
      <c r="J28" s="122"/>
      <c r="K28" s="122"/>
    </row>
    <row r="29" spans="1:11" s="10" customFormat="1" ht="16.5" customHeight="1">
      <c r="A29" s="12" t="s">
        <v>8</v>
      </c>
      <c r="B29" s="46">
        <f>SUM(B27:B28)</f>
        <v>2878</v>
      </c>
      <c r="C29" s="46">
        <f t="shared" ref="C29" si="2">SUM(C27:C28)</f>
        <v>0</v>
      </c>
      <c r="D29" s="46"/>
      <c r="E29" s="86"/>
      <c r="F29" s="86"/>
      <c r="G29" s="86"/>
      <c r="H29" s="162"/>
      <c r="I29" s="119"/>
      <c r="J29" s="119"/>
      <c r="K29" s="119"/>
    </row>
    <row r="30" spans="1:11" ht="16.5" customHeight="1">
      <c r="A30" s="9" t="s">
        <v>9</v>
      </c>
      <c r="B30" s="42">
        <f>SUM(B29,B26,B21)</f>
        <v>11627</v>
      </c>
      <c r="C30" s="42">
        <f t="shared" ref="C30" si="3">SUM(C29,C26,C21)</f>
        <v>0</v>
      </c>
      <c r="D30" s="42" t="s">
        <v>462</v>
      </c>
      <c r="E30" s="86" t="s">
        <v>463</v>
      </c>
      <c r="F30" s="86">
        <f>SUM(F20:F29)</f>
        <v>11627</v>
      </c>
      <c r="G30" s="86">
        <f>SUM(G20:G29)</f>
        <v>0</v>
      </c>
      <c r="H30" s="162">
        <f>SUM(H20:H29)</f>
        <v>11627</v>
      </c>
      <c r="I30" s="119"/>
      <c r="J30" s="119"/>
      <c r="K30" s="119"/>
    </row>
    <row r="31" spans="1:11" s="28" customFormat="1" ht="16.5" customHeight="1">
      <c r="A31" s="27" t="s">
        <v>75</v>
      </c>
      <c r="B31" s="41">
        <v>3108</v>
      </c>
      <c r="C31" s="39"/>
      <c r="D31" s="39" t="s">
        <v>386</v>
      </c>
      <c r="E31" s="45" t="s">
        <v>430</v>
      </c>
      <c r="F31" s="45">
        <v>3108</v>
      </c>
      <c r="G31" s="45"/>
      <c r="H31" s="161">
        <v>3108</v>
      </c>
      <c r="I31" s="122"/>
      <c r="J31" s="122"/>
      <c r="K31" s="122"/>
    </row>
    <row r="32" spans="1:11" s="28" customFormat="1" ht="16.5" customHeight="1">
      <c r="A32" s="27" t="s">
        <v>76</v>
      </c>
      <c r="B32" s="41">
        <v>150</v>
      </c>
      <c r="C32" s="39"/>
      <c r="D32" s="39" t="s">
        <v>387</v>
      </c>
      <c r="E32" s="45" t="s">
        <v>131</v>
      </c>
      <c r="F32" s="45">
        <v>150</v>
      </c>
      <c r="G32" s="45"/>
      <c r="H32" s="161">
        <v>150</v>
      </c>
      <c r="I32" s="122"/>
      <c r="J32" s="122"/>
      <c r="K32" s="122"/>
    </row>
    <row r="33" spans="1:11" s="28" customFormat="1" ht="16.5" customHeight="1">
      <c r="A33" s="27"/>
      <c r="B33" s="48"/>
      <c r="C33" s="39"/>
      <c r="D33" s="39" t="s">
        <v>390</v>
      </c>
      <c r="E33" s="45" t="s">
        <v>467</v>
      </c>
      <c r="F33" s="45">
        <v>75</v>
      </c>
      <c r="G33" s="45"/>
      <c r="H33" s="161">
        <v>75</v>
      </c>
      <c r="I33" s="122"/>
      <c r="J33" s="122"/>
      <c r="K33" s="122"/>
    </row>
    <row r="34" spans="1:11" ht="16.5" customHeight="1">
      <c r="A34" s="9" t="s">
        <v>10</v>
      </c>
      <c r="B34" s="42">
        <f>SUM(B31:B32)</f>
        <v>3258</v>
      </c>
      <c r="C34" s="42">
        <f t="shared" ref="C34" si="4">SUM(C31:C32)</f>
        <v>0</v>
      </c>
      <c r="D34" s="42" t="s">
        <v>277</v>
      </c>
      <c r="E34" s="90" t="s">
        <v>332</v>
      </c>
      <c r="F34" s="86">
        <f>SUM(F31:F33)</f>
        <v>3333</v>
      </c>
      <c r="G34" s="86">
        <f>SUM(G31:G33)</f>
        <v>0</v>
      </c>
      <c r="H34" s="162">
        <f>SUM(H31:H33)</f>
        <v>3333</v>
      </c>
      <c r="I34" s="119"/>
      <c r="J34" s="119"/>
      <c r="K34" s="119"/>
    </row>
    <row r="35" spans="1:11" s="28" customFormat="1" ht="16.5" customHeight="1">
      <c r="A35" s="27" t="s">
        <v>11</v>
      </c>
      <c r="B35" s="44">
        <v>300</v>
      </c>
      <c r="C35" s="39"/>
      <c r="D35" s="39" t="s">
        <v>278</v>
      </c>
      <c r="E35" s="45" t="s">
        <v>293</v>
      </c>
      <c r="F35" s="45">
        <v>460</v>
      </c>
      <c r="G35" s="45"/>
      <c r="H35" s="161">
        <v>460</v>
      </c>
      <c r="I35" s="122"/>
      <c r="J35" s="122"/>
      <c r="K35" s="122"/>
    </row>
    <row r="36" spans="1:11" s="28" customFormat="1" ht="16.5" customHeight="1">
      <c r="A36" s="27" t="s">
        <v>77</v>
      </c>
      <c r="B36" s="41">
        <v>38</v>
      </c>
      <c r="C36" s="39"/>
      <c r="D36" s="39" t="s">
        <v>279</v>
      </c>
      <c r="E36" s="45" t="s">
        <v>294</v>
      </c>
      <c r="F36" s="45">
        <v>138</v>
      </c>
      <c r="G36" s="45"/>
      <c r="H36" s="161">
        <v>138</v>
      </c>
      <c r="I36" s="122"/>
      <c r="J36" s="122"/>
      <c r="K36" s="122"/>
    </row>
    <row r="37" spans="1:11" s="28" customFormat="1" ht="16.5" customHeight="1">
      <c r="A37" s="27" t="s">
        <v>172</v>
      </c>
      <c r="B37" s="47">
        <v>100</v>
      </c>
      <c r="C37" s="39"/>
      <c r="D37" s="39" t="s">
        <v>279</v>
      </c>
      <c r="E37" s="45"/>
      <c r="F37" s="45"/>
      <c r="G37" s="45"/>
      <c r="H37" s="161"/>
      <c r="I37" s="122"/>
      <c r="J37" s="122"/>
      <c r="K37" s="122"/>
    </row>
    <row r="38" spans="1:11" s="28" customFormat="1" ht="16.5" customHeight="1">
      <c r="A38" s="27" t="s">
        <v>67</v>
      </c>
      <c r="B38" s="47">
        <v>10</v>
      </c>
      <c r="C38" s="39"/>
      <c r="D38" s="39" t="s">
        <v>278</v>
      </c>
      <c r="E38" s="45"/>
      <c r="F38" s="45"/>
      <c r="G38" s="45"/>
      <c r="H38" s="161"/>
      <c r="I38" s="122"/>
      <c r="J38" s="122"/>
      <c r="K38" s="122"/>
    </row>
    <row r="39" spans="1:11" s="28" customFormat="1" ht="16.5" customHeight="1">
      <c r="A39" s="27" t="s">
        <v>12</v>
      </c>
      <c r="B39" s="44">
        <v>150</v>
      </c>
      <c r="C39" s="39"/>
      <c r="D39" s="39" t="s">
        <v>278</v>
      </c>
      <c r="E39" s="45"/>
      <c r="F39" s="45"/>
      <c r="G39" s="45"/>
      <c r="H39" s="161"/>
      <c r="I39" s="122"/>
      <c r="J39" s="122"/>
      <c r="K39" s="122"/>
    </row>
    <row r="40" spans="1:11" s="28" customFormat="1" ht="16.5" customHeight="1">
      <c r="A40" s="27" t="s">
        <v>128</v>
      </c>
      <c r="B40" s="41">
        <v>300</v>
      </c>
      <c r="C40" s="39"/>
      <c r="D40" s="39" t="s">
        <v>280</v>
      </c>
      <c r="E40" s="45" t="s">
        <v>295</v>
      </c>
      <c r="F40" s="45">
        <v>300</v>
      </c>
      <c r="G40" s="45"/>
      <c r="H40" s="161">
        <v>300</v>
      </c>
      <c r="I40" s="122"/>
      <c r="J40" s="122"/>
      <c r="K40" s="122"/>
    </row>
    <row r="41" spans="1:11" s="28" customFormat="1" ht="16.5" customHeight="1">
      <c r="A41" s="27" t="s">
        <v>13</v>
      </c>
      <c r="B41" s="47">
        <v>100</v>
      </c>
      <c r="C41" s="39"/>
      <c r="D41" s="39" t="s">
        <v>281</v>
      </c>
      <c r="E41" s="45" t="s">
        <v>296</v>
      </c>
      <c r="F41" s="45">
        <v>950</v>
      </c>
      <c r="G41" s="45">
        <v>-150</v>
      </c>
      <c r="H41" s="161">
        <v>800</v>
      </c>
      <c r="I41" s="122"/>
      <c r="J41" s="122"/>
      <c r="K41" s="122"/>
    </row>
    <row r="42" spans="1:11" s="28" customFormat="1" ht="16.5" customHeight="1">
      <c r="A42" s="27" t="s">
        <v>44</v>
      </c>
      <c r="B42" s="47">
        <v>250</v>
      </c>
      <c r="C42" s="39"/>
      <c r="D42" s="39" t="s">
        <v>281</v>
      </c>
      <c r="E42" s="45"/>
      <c r="F42" s="45"/>
      <c r="G42" s="45"/>
      <c r="H42" s="161"/>
      <c r="I42" s="122"/>
      <c r="J42" s="122"/>
      <c r="K42" s="122"/>
    </row>
    <row r="43" spans="1:11" s="29" customFormat="1" ht="16.5" customHeight="1">
      <c r="A43" s="27" t="s">
        <v>14</v>
      </c>
      <c r="B43" s="47">
        <v>850</v>
      </c>
      <c r="C43" s="39"/>
      <c r="D43" s="39" t="s">
        <v>282</v>
      </c>
      <c r="E43" s="87" t="s">
        <v>297</v>
      </c>
      <c r="F43" s="87">
        <v>850</v>
      </c>
      <c r="G43" s="87">
        <v>0</v>
      </c>
      <c r="H43" s="166">
        <v>850</v>
      </c>
      <c r="I43" s="126"/>
      <c r="J43" s="126"/>
      <c r="K43" s="126"/>
    </row>
    <row r="44" spans="1:11" s="28" customFormat="1" ht="16.5" customHeight="1">
      <c r="A44" s="27" t="s">
        <v>15</v>
      </c>
      <c r="B44" s="41">
        <v>850</v>
      </c>
      <c r="C44" s="39"/>
      <c r="D44" s="101" t="s">
        <v>283</v>
      </c>
      <c r="E44" s="337" t="s">
        <v>298</v>
      </c>
      <c r="F44" s="342">
        <v>1280</v>
      </c>
      <c r="G44" s="342">
        <v>0</v>
      </c>
      <c r="H44" s="363">
        <v>1280</v>
      </c>
      <c r="I44" s="127"/>
      <c r="J44" s="127"/>
      <c r="K44" s="127"/>
    </row>
    <row r="45" spans="1:11" s="28" customFormat="1" ht="16.5" customHeight="1">
      <c r="A45" s="27" t="s">
        <v>173</v>
      </c>
      <c r="B45" s="47">
        <v>350</v>
      </c>
      <c r="C45" s="39"/>
      <c r="D45" s="102" t="s">
        <v>283</v>
      </c>
      <c r="E45" s="338"/>
      <c r="F45" s="343"/>
      <c r="G45" s="343"/>
      <c r="H45" s="364"/>
      <c r="I45" s="127"/>
      <c r="J45" s="127"/>
      <c r="K45" s="127"/>
    </row>
    <row r="46" spans="1:11" s="29" customFormat="1" ht="16.5" customHeight="1">
      <c r="A46" s="27" t="s">
        <v>16</v>
      </c>
      <c r="B46" s="41">
        <v>80</v>
      </c>
      <c r="C46" s="39"/>
      <c r="D46" s="103" t="s">
        <v>283</v>
      </c>
      <c r="E46" s="339"/>
      <c r="F46" s="344"/>
      <c r="G46" s="344"/>
      <c r="H46" s="365"/>
      <c r="I46" s="127"/>
      <c r="J46" s="127"/>
      <c r="K46" s="127"/>
    </row>
    <row r="47" spans="1:11" s="28" customFormat="1" ht="16.5" customHeight="1">
      <c r="A47" s="27" t="s">
        <v>190</v>
      </c>
      <c r="B47" s="47">
        <v>600</v>
      </c>
      <c r="C47" s="39"/>
      <c r="D47" s="39" t="s">
        <v>513</v>
      </c>
      <c r="E47" s="45" t="s">
        <v>181</v>
      </c>
      <c r="F47" s="45"/>
      <c r="G47" s="45">
        <v>150</v>
      </c>
      <c r="H47" s="161">
        <v>150</v>
      </c>
      <c r="I47" s="122"/>
      <c r="J47" s="122"/>
      <c r="K47" s="122"/>
    </row>
    <row r="48" spans="1:11" s="28" customFormat="1" ht="16.5" customHeight="1">
      <c r="A48" s="340" t="s">
        <v>45</v>
      </c>
      <c r="B48" s="47">
        <v>300</v>
      </c>
      <c r="C48" s="39"/>
      <c r="D48" s="39" t="s">
        <v>284</v>
      </c>
      <c r="E48" s="45" t="s">
        <v>299</v>
      </c>
      <c r="F48" s="45">
        <v>300</v>
      </c>
      <c r="G48" s="45">
        <v>700</v>
      </c>
      <c r="H48" s="161">
        <v>1000</v>
      </c>
      <c r="I48" s="122"/>
      <c r="J48" s="122"/>
      <c r="K48" s="122"/>
    </row>
    <row r="49" spans="1:11" s="28" customFormat="1" ht="17.25" customHeight="1">
      <c r="A49" s="341"/>
      <c r="B49" s="44">
        <v>1800</v>
      </c>
      <c r="C49" s="39"/>
      <c r="D49" s="39" t="s">
        <v>285</v>
      </c>
      <c r="E49" s="45" t="s">
        <v>300</v>
      </c>
      <c r="F49" s="45">
        <v>3350</v>
      </c>
      <c r="G49" s="45">
        <v>-700</v>
      </c>
      <c r="H49" s="161">
        <v>2650</v>
      </c>
      <c r="I49" s="122"/>
      <c r="J49" s="122"/>
      <c r="K49" s="122"/>
    </row>
    <row r="50" spans="1:11" s="28" customFormat="1" ht="16.5" customHeight="1">
      <c r="A50" s="27" t="s">
        <v>43</v>
      </c>
      <c r="B50" s="44">
        <v>1605</v>
      </c>
      <c r="C50" s="39"/>
      <c r="D50" s="39" t="s">
        <v>286</v>
      </c>
      <c r="E50" s="45" t="s">
        <v>301</v>
      </c>
      <c r="F50" s="45">
        <v>1605</v>
      </c>
      <c r="G50" s="45">
        <v>0</v>
      </c>
      <c r="H50" s="172">
        <v>1605</v>
      </c>
      <c r="I50" s="122"/>
      <c r="J50" s="122"/>
      <c r="K50" s="122"/>
    </row>
    <row r="51" spans="1:11" s="28" customFormat="1" ht="16.5" customHeight="1">
      <c r="A51" s="27" t="s">
        <v>17</v>
      </c>
      <c r="B51" s="41">
        <v>20</v>
      </c>
      <c r="C51" s="39"/>
      <c r="D51" s="39" t="s">
        <v>287</v>
      </c>
      <c r="E51" s="45" t="s">
        <v>302</v>
      </c>
      <c r="F51" s="45">
        <v>20</v>
      </c>
      <c r="G51" s="45">
        <v>0</v>
      </c>
      <c r="H51" s="161">
        <v>20</v>
      </c>
      <c r="I51" s="122"/>
      <c r="J51" s="122"/>
      <c r="K51" s="122"/>
    </row>
    <row r="52" spans="1:11" s="28" customFormat="1" ht="16.5" customHeight="1">
      <c r="A52" s="27" t="s">
        <v>189</v>
      </c>
      <c r="B52" s="41">
        <v>75</v>
      </c>
      <c r="C52" s="39"/>
      <c r="D52" s="39" t="s">
        <v>277</v>
      </c>
      <c r="E52" s="45"/>
      <c r="F52" s="45"/>
      <c r="G52" s="45"/>
      <c r="H52" s="161"/>
      <c r="I52" s="122"/>
      <c r="J52" s="122"/>
      <c r="K52" s="122"/>
    </row>
    <row r="53" spans="1:11" s="28" customFormat="1" ht="16.5" customHeight="1">
      <c r="A53" s="27" t="s">
        <v>129</v>
      </c>
      <c r="B53" s="41">
        <v>1000</v>
      </c>
      <c r="C53" s="39"/>
      <c r="D53" s="39" t="s">
        <v>285</v>
      </c>
      <c r="E53" s="45"/>
      <c r="F53" s="45"/>
      <c r="G53" s="45"/>
      <c r="H53" s="161"/>
      <c r="I53" s="122"/>
      <c r="J53" s="122"/>
      <c r="K53" s="122"/>
    </row>
    <row r="54" spans="1:11" s="28" customFormat="1" ht="16.5" customHeight="1">
      <c r="A54" s="164" t="s">
        <v>18</v>
      </c>
      <c r="B54" s="41">
        <v>50</v>
      </c>
      <c r="C54" s="39"/>
      <c r="D54" s="39" t="s">
        <v>303</v>
      </c>
      <c r="E54" s="45" t="s">
        <v>304</v>
      </c>
      <c r="F54" s="45">
        <v>100</v>
      </c>
      <c r="G54" s="45">
        <v>0</v>
      </c>
      <c r="H54" s="161">
        <v>100</v>
      </c>
      <c r="I54" s="122"/>
      <c r="J54" s="122"/>
      <c r="K54" s="122"/>
    </row>
    <row r="55" spans="1:11" s="28" customFormat="1" ht="16.5" customHeight="1">
      <c r="A55" s="27" t="s">
        <v>191</v>
      </c>
      <c r="B55" s="41">
        <v>450</v>
      </c>
      <c r="C55" s="39"/>
      <c r="D55" s="39" t="s">
        <v>285</v>
      </c>
      <c r="E55" s="45"/>
      <c r="F55" s="45"/>
      <c r="G55" s="45"/>
      <c r="H55" s="161"/>
      <c r="I55" s="122"/>
      <c r="J55" s="122"/>
      <c r="K55" s="122"/>
    </row>
    <row r="56" spans="1:11" s="28" customFormat="1" ht="16.5" customHeight="1">
      <c r="A56" s="27" t="s">
        <v>174</v>
      </c>
      <c r="B56" s="41">
        <v>150</v>
      </c>
      <c r="C56" s="39"/>
      <c r="D56" s="39" t="s">
        <v>285</v>
      </c>
      <c r="E56" s="45"/>
      <c r="F56" s="45"/>
      <c r="G56" s="45"/>
      <c r="H56" s="161"/>
      <c r="I56" s="122"/>
      <c r="J56" s="122"/>
      <c r="K56" s="122"/>
    </row>
    <row r="57" spans="1:11" ht="16.5" customHeight="1">
      <c r="A57" s="9" t="s">
        <v>2</v>
      </c>
      <c r="B57" s="42">
        <f>SUM(B35:B56)</f>
        <v>9428</v>
      </c>
      <c r="C57" s="42">
        <f t="shared" ref="C57" si="5">SUM(C35:C56)</f>
        <v>0</v>
      </c>
      <c r="D57" s="42" t="s">
        <v>338</v>
      </c>
      <c r="E57" s="86" t="s">
        <v>339</v>
      </c>
      <c r="F57" s="86">
        <f>SUM(F35:F56)</f>
        <v>9353</v>
      </c>
      <c r="G57" s="86">
        <f>SUM(G35:G56)</f>
        <v>0</v>
      </c>
      <c r="H57" s="162">
        <f>SUM(H35:H56)</f>
        <v>9353</v>
      </c>
      <c r="I57" s="119"/>
      <c r="J57" s="119"/>
      <c r="K57" s="119"/>
    </row>
    <row r="58" spans="1:11" s="28" customFormat="1" ht="16.5" customHeight="1">
      <c r="A58" s="27" t="s">
        <v>53</v>
      </c>
      <c r="B58" s="41">
        <v>92</v>
      </c>
      <c r="C58" s="39"/>
      <c r="D58" s="39" t="s">
        <v>305</v>
      </c>
      <c r="E58" s="45" t="s">
        <v>306</v>
      </c>
      <c r="F58" s="45">
        <v>92</v>
      </c>
      <c r="G58" s="45"/>
      <c r="H58" s="161">
        <v>92</v>
      </c>
      <c r="I58" s="122"/>
      <c r="J58" s="122"/>
      <c r="K58" s="122"/>
    </row>
    <row r="59" spans="1:11" s="28" customFormat="1" ht="16.5" customHeight="1">
      <c r="A59" s="27" t="s">
        <v>54</v>
      </c>
      <c r="B59" s="41">
        <v>46</v>
      </c>
      <c r="C59" s="39"/>
      <c r="D59" s="39" t="s">
        <v>305</v>
      </c>
      <c r="E59" s="45"/>
      <c r="F59" s="45">
        <v>46</v>
      </c>
      <c r="G59" s="45"/>
      <c r="H59" s="161">
        <v>46</v>
      </c>
      <c r="I59" s="122"/>
      <c r="J59" s="122"/>
      <c r="K59" s="122"/>
    </row>
    <row r="60" spans="1:11" s="28" customFormat="1" ht="16.5" customHeight="1">
      <c r="A60" s="27" t="s">
        <v>258</v>
      </c>
      <c r="B60" s="41">
        <v>864</v>
      </c>
      <c r="C60" s="39"/>
      <c r="D60" s="39" t="s">
        <v>305</v>
      </c>
      <c r="E60" s="45"/>
      <c r="F60" s="45">
        <v>864</v>
      </c>
      <c r="G60" s="45">
        <v>829</v>
      </c>
      <c r="H60" s="161">
        <v>1693</v>
      </c>
      <c r="I60" s="122"/>
      <c r="J60" s="122"/>
      <c r="K60" s="122"/>
    </row>
    <row r="61" spans="1:11" s="28" customFormat="1" ht="16.5" customHeight="1">
      <c r="A61" s="27" t="s">
        <v>259</v>
      </c>
      <c r="B61" s="41">
        <v>350</v>
      </c>
      <c r="C61" s="39"/>
      <c r="D61" s="39" t="s">
        <v>305</v>
      </c>
      <c r="E61" s="45"/>
      <c r="F61" s="45">
        <v>350</v>
      </c>
      <c r="G61" s="45">
        <v>1272</v>
      </c>
      <c r="H61" s="161">
        <v>1622</v>
      </c>
      <c r="I61" s="122"/>
      <c r="J61" s="122"/>
      <c r="K61" s="122"/>
    </row>
    <row r="62" spans="1:11" s="28" customFormat="1" ht="16.5" customHeight="1">
      <c r="A62" s="27" t="s">
        <v>55</v>
      </c>
      <c r="B62" s="41">
        <v>157</v>
      </c>
      <c r="C62" s="39"/>
      <c r="D62" s="39" t="s">
        <v>305</v>
      </c>
      <c r="E62" s="45"/>
      <c r="F62" s="45">
        <v>157</v>
      </c>
      <c r="G62" s="45"/>
      <c r="H62" s="161">
        <v>157</v>
      </c>
      <c r="I62" s="122"/>
      <c r="J62" s="122"/>
      <c r="K62" s="122"/>
    </row>
    <row r="63" spans="1:11" ht="16.5" customHeight="1">
      <c r="A63" s="9" t="s">
        <v>46</v>
      </c>
      <c r="B63" s="42">
        <f>SUM(B58:B62)</f>
        <v>1509</v>
      </c>
      <c r="C63" s="42">
        <f>SUM(C58:C62)</f>
        <v>0</v>
      </c>
      <c r="D63" s="42"/>
      <c r="E63" s="85"/>
      <c r="F63" s="85"/>
      <c r="G63" s="85"/>
      <c r="H63" s="165"/>
      <c r="I63" s="125"/>
      <c r="J63" s="125"/>
      <c r="K63" s="125"/>
    </row>
    <row r="64" spans="1:11" s="28" customFormat="1" ht="16.5" customHeight="1">
      <c r="A64" s="27" t="s">
        <v>156</v>
      </c>
      <c r="B64" s="41">
        <v>2064</v>
      </c>
      <c r="C64" s="39"/>
      <c r="D64" s="39" t="s">
        <v>307</v>
      </c>
      <c r="E64" s="45" t="s">
        <v>308</v>
      </c>
      <c r="F64" s="45">
        <v>2064</v>
      </c>
      <c r="G64" s="45">
        <v>5537</v>
      </c>
      <c r="H64" s="161">
        <v>7601</v>
      </c>
      <c r="I64" s="122"/>
      <c r="J64" s="122"/>
      <c r="K64" s="122"/>
    </row>
    <row r="65" spans="1:11" s="28" customFormat="1" ht="16.5" customHeight="1">
      <c r="A65" s="27"/>
      <c r="B65" s="41"/>
      <c r="C65" s="39"/>
      <c r="D65" s="111" t="s">
        <v>397</v>
      </c>
      <c r="E65" s="86" t="s">
        <v>398</v>
      </c>
      <c r="F65" s="86">
        <f>SUM(F58:F64)</f>
        <v>3573</v>
      </c>
      <c r="G65" s="86">
        <f>SUM(G58:G64)</f>
        <v>7638</v>
      </c>
      <c r="H65" s="162">
        <f>SUM(H58:H64)</f>
        <v>11211</v>
      </c>
      <c r="I65" s="122"/>
      <c r="J65" s="122"/>
      <c r="K65" s="122"/>
    </row>
    <row r="66" spans="1:11" s="28" customFormat="1" ht="16.5" customHeight="1">
      <c r="A66" s="27"/>
      <c r="B66" s="41"/>
      <c r="C66" s="39"/>
      <c r="D66" s="39" t="s">
        <v>505</v>
      </c>
      <c r="E66" s="45" t="s">
        <v>506</v>
      </c>
      <c r="F66" s="45"/>
      <c r="G66" s="45">
        <v>74</v>
      </c>
      <c r="H66" s="161">
        <v>74</v>
      </c>
      <c r="I66" s="122"/>
      <c r="J66" s="122"/>
      <c r="K66" s="122"/>
    </row>
    <row r="67" spans="1:11" s="28" customFormat="1" ht="16.5" customHeight="1">
      <c r="A67" s="27"/>
      <c r="B67" s="41"/>
      <c r="C67" s="39"/>
      <c r="D67" s="39" t="s">
        <v>500</v>
      </c>
      <c r="E67" s="45" t="s">
        <v>507</v>
      </c>
      <c r="F67" s="45"/>
      <c r="G67" s="45">
        <v>75</v>
      </c>
      <c r="H67" s="161">
        <v>75</v>
      </c>
      <c r="I67" s="122"/>
      <c r="J67" s="122"/>
      <c r="K67" s="122"/>
    </row>
    <row r="68" spans="1:11" s="28" customFormat="1" ht="16.5" customHeight="1">
      <c r="A68" s="27"/>
      <c r="B68" s="41"/>
      <c r="C68" s="39"/>
      <c r="D68" s="39" t="s">
        <v>502</v>
      </c>
      <c r="E68" s="45" t="s">
        <v>523</v>
      </c>
      <c r="F68" s="45"/>
      <c r="G68" s="45">
        <v>40</v>
      </c>
      <c r="H68" s="161">
        <v>40</v>
      </c>
      <c r="I68" s="122"/>
      <c r="J68" s="122"/>
      <c r="K68" s="122"/>
    </row>
    <row r="69" spans="1:11" s="28" customFormat="1" ht="16.5" customHeight="1">
      <c r="A69" s="9" t="s">
        <v>157</v>
      </c>
      <c r="B69" s="83">
        <f>SUM(B64:B68)</f>
        <v>2064</v>
      </c>
      <c r="C69" s="39"/>
      <c r="D69" s="111" t="s">
        <v>503</v>
      </c>
      <c r="E69" s="86" t="s">
        <v>504</v>
      </c>
      <c r="F69" s="86"/>
      <c r="G69" s="86">
        <f>SUM(G66:G68)</f>
        <v>189</v>
      </c>
      <c r="H69" s="162">
        <f>SUM(H66:H68)</f>
        <v>189</v>
      </c>
      <c r="I69" s="122"/>
      <c r="J69" s="122"/>
      <c r="K69" s="122"/>
    </row>
    <row r="70" spans="1:11" s="14" customFormat="1" ht="24.95" customHeight="1" thickBot="1">
      <c r="A70" s="24" t="s">
        <v>3</v>
      </c>
      <c r="B70" s="167">
        <f>SUM(B30+B34+B57+B63+B69)</f>
        <v>27886</v>
      </c>
      <c r="C70" s="167" t="e">
        <f>SUM(#REF!+C30+C34+C57+C63+#REF!)</f>
        <v>#REF!</v>
      </c>
      <c r="D70" s="167"/>
      <c r="E70" s="168"/>
      <c r="F70" s="168"/>
      <c r="G70" s="168"/>
      <c r="H70" s="169"/>
      <c r="I70" s="128"/>
      <c r="J70" s="128"/>
      <c r="K70" s="128"/>
    </row>
    <row r="71" spans="1:11" s="16" customFormat="1" ht="24.95" customHeight="1" thickBot="1">
      <c r="A71" s="269"/>
      <c r="B71" s="269"/>
      <c r="C71" s="269"/>
      <c r="D71" s="269"/>
      <c r="E71" s="269"/>
      <c r="F71" s="269"/>
      <c r="G71" s="269"/>
      <c r="H71" s="269"/>
      <c r="I71" s="129"/>
      <c r="J71" s="129"/>
      <c r="K71" s="129"/>
    </row>
    <row r="72" spans="1:11" ht="16.5" customHeight="1">
      <c r="A72" s="254" t="s">
        <v>528</v>
      </c>
      <c r="B72" s="283" t="s">
        <v>27</v>
      </c>
      <c r="C72" s="174"/>
      <c r="D72" s="280" t="s">
        <v>272</v>
      </c>
      <c r="E72" s="275" t="s">
        <v>290</v>
      </c>
      <c r="F72" s="273" t="s">
        <v>27</v>
      </c>
      <c r="G72" s="263" t="s">
        <v>526</v>
      </c>
      <c r="H72" s="266" t="s">
        <v>271</v>
      </c>
      <c r="I72" s="120"/>
      <c r="J72" s="120"/>
      <c r="K72" s="120"/>
    </row>
    <row r="73" spans="1:11" ht="16.5" customHeight="1">
      <c r="A73" s="255"/>
      <c r="B73" s="284"/>
      <c r="C73" s="39"/>
      <c r="D73" s="281"/>
      <c r="E73" s="276"/>
      <c r="F73" s="274"/>
      <c r="G73" s="264"/>
      <c r="H73" s="267"/>
      <c r="I73" s="120"/>
      <c r="J73" s="120"/>
      <c r="K73" s="120"/>
    </row>
    <row r="74" spans="1:11" ht="16.5" customHeight="1">
      <c r="A74" s="256"/>
      <c r="B74" s="288"/>
      <c r="C74" s="39"/>
      <c r="D74" s="282"/>
      <c r="E74" s="276"/>
      <c r="F74" s="274"/>
      <c r="G74" s="265"/>
      <c r="H74" s="268"/>
      <c r="I74" s="120"/>
      <c r="J74" s="120"/>
      <c r="K74" s="120"/>
    </row>
    <row r="75" spans="1:11" s="10" customFormat="1" ht="24.95" customHeight="1">
      <c r="A75" s="277" t="s">
        <v>116</v>
      </c>
      <c r="B75" s="278"/>
      <c r="C75" s="278"/>
      <c r="D75" s="278"/>
      <c r="E75" s="278"/>
      <c r="F75" s="278"/>
      <c r="G75" s="278"/>
      <c r="H75" s="279"/>
      <c r="I75" s="124"/>
      <c r="J75" s="124"/>
      <c r="K75" s="124"/>
    </row>
    <row r="76" spans="1:11" s="28" customFormat="1" ht="16.5" customHeight="1">
      <c r="A76" s="27" t="s">
        <v>217</v>
      </c>
      <c r="B76" s="41">
        <v>2716</v>
      </c>
      <c r="C76" s="39"/>
      <c r="D76" s="39" t="s">
        <v>273</v>
      </c>
      <c r="E76" s="45" t="s">
        <v>309</v>
      </c>
      <c r="F76" s="45">
        <v>2948</v>
      </c>
      <c r="G76" s="45">
        <v>-318</v>
      </c>
      <c r="H76" s="161">
        <v>2630</v>
      </c>
      <c r="I76" s="122"/>
      <c r="J76" s="122"/>
      <c r="K76" s="122"/>
    </row>
    <row r="77" spans="1:11" ht="16.5" customHeight="1">
      <c r="A77" s="12" t="s">
        <v>6</v>
      </c>
      <c r="B77" s="46">
        <f>SUM(B76)</f>
        <v>2716</v>
      </c>
      <c r="C77" s="46">
        <f t="shared" ref="C77" si="6">SUM(C76)</f>
        <v>0</v>
      </c>
      <c r="D77" s="46"/>
      <c r="E77" s="85"/>
      <c r="F77" s="85"/>
      <c r="G77" s="85"/>
      <c r="H77" s="165"/>
      <c r="I77" s="125"/>
      <c r="J77" s="125"/>
      <c r="K77" s="125"/>
    </row>
    <row r="78" spans="1:11" s="28" customFormat="1" ht="16.5" customHeight="1">
      <c r="A78" s="27" t="s">
        <v>218</v>
      </c>
      <c r="B78" s="41">
        <v>52</v>
      </c>
      <c r="C78" s="170"/>
      <c r="D78" s="105" t="s">
        <v>273</v>
      </c>
      <c r="E78" s="45"/>
      <c r="F78" s="45"/>
      <c r="G78" s="45"/>
      <c r="H78" s="161"/>
      <c r="I78" s="122"/>
      <c r="J78" s="122"/>
      <c r="K78" s="122"/>
    </row>
    <row r="79" spans="1:11" s="28" customFormat="1" ht="16.5" customHeight="1">
      <c r="A79" s="27" t="s">
        <v>184</v>
      </c>
      <c r="B79" s="41">
        <v>220</v>
      </c>
      <c r="C79" s="39"/>
      <c r="D79" s="39" t="s">
        <v>275</v>
      </c>
      <c r="E79" s="45" t="s">
        <v>292</v>
      </c>
      <c r="F79" s="45">
        <v>220</v>
      </c>
      <c r="G79" s="45"/>
      <c r="H79" s="161">
        <v>220</v>
      </c>
      <c r="I79" s="122"/>
      <c r="J79" s="122"/>
      <c r="K79" s="122"/>
    </row>
    <row r="80" spans="1:11" s="28" customFormat="1" ht="16.5" customHeight="1">
      <c r="A80" s="27"/>
      <c r="B80" s="41"/>
      <c r="C80" s="39"/>
      <c r="D80" s="39" t="s">
        <v>470</v>
      </c>
      <c r="E80" s="45" t="s">
        <v>471</v>
      </c>
      <c r="F80" s="45"/>
      <c r="G80" s="45">
        <v>490</v>
      </c>
      <c r="H80" s="161">
        <v>490</v>
      </c>
      <c r="I80" s="122"/>
      <c r="J80" s="122"/>
      <c r="K80" s="122"/>
    </row>
    <row r="81" spans="1:11" s="28" customFormat="1" ht="16.5" customHeight="1">
      <c r="A81" s="27"/>
      <c r="B81" s="41"/>
      <c r="C81" s="39"/>
      <c r="D81" s="39" t="s">
        <v>472</v>
      </c>
      <c r="E81" s="45" t="s">
        <v>473</v>
      </c>
      <c r="F81" s="45"/>
      <c r="G81" s="45">
        <v>318</v>
      </c>
      <c r="H81" s="161">
        <v>318</v>
      </c>
      <c r="I81" s="122"/>
      <c r="J81" s="122"/>
      <c r="K81" s="122"/>
    </row>
    <row r="82" spans="1:11" s="28" customFormat="1" ht="16.5" customHeight="1">
      <c r="A82" s="27" t="s">
        <v>219</v>
      </c>
      <c r="B82" s="41">
        <v>180</v>
      </c>
      <c r="C82" s="39"/>
      <c r="D82" s="39" t="s">
        <v>273</v>
      </c>
      <c r="E82" s="45"/>
      <c r="F82" s="45"/>
      <c r="G82" s="45"/>
      <c r="H82" s="161"/>
      <c r="I82" s="122"/>
      <c r="J82" s="122"/>
      <c r="K82" s="122"/>
    </row>
    <row r="83" spans="1:11" ht="16.5" customHeight="1">
      <c r="A83" s="12" t="s">
        <v>7</v>
      </c>
      <c r="B83" s="46">
        <f>SUM(B78:B82)</f>
        <v>452</v>
      </c>
      <c r="C83" s="46">
        <f>SUM(C78:C82)</f>
        <v>0</v>
      </c>
      <c r="D83" s="46" t="s">
        <v>460</v>
      </c>
      <c r="E83" s="86" t="s">
        <v>385</v>
      </c>
      <c r="F83" s="86">
        <f>SUM(F76:F82)</f>
        <v>3168</v>
      </c>
      <c r="G83" s="86">
        <f>SUM(G76:G82)</f>
        <v>490</v>
      </c>
      <c r="H83" s="162">
        <f>SUM(H76:H82)</f>
        <v>3658</v>
      </c>
      <c r="I83" s="125"/>
      <c r="J83" s="125"/>
      <c r="K83" s="125"/>
    </row>
    <row r="84" spans="1:11" ht="16.5" customHeight="1">
      <c r="A84" s="9" t="s">
        <v>9</v>
      </c>
      <c r="B84" s="42">
        <f>SUM(B77+B83)</f>
        <v>3168</v>
      </c>
      <c r="C84" s="42">
        <f t="shared" ref="C84" si="7">SUM(C77+C83)</f>
        <v>0</v>
      </c>
      <c r="D84" s="41" t="s">
        <v>423</v>
      </c>
      <c r="E84" s="45" t="s">
        <v>514</v>
      </c>
      <c r="F84" s="45">
        <v>0</v>
      </c>
      <c r="G84" s="45">
        <v>318</v>
      </c>
      <c r="H84" s="161">
        <v>318</v>
      </c>
      <c r="I84" s="119"/>
      <c r="J84" s="119"/>
      <c r="K84" s="119"/>
    </row>
    <row r="85" spans="1:11" ht="16.5" customHeight="1">
      <c r="A85" s="9"/>
      <c r="B85" s="42"/>
      <c r="C85" s="42"/>
      <c r="D85" s="42" t="s">
        <v>277</v>
      </c>
      <c r="E85" s="86" t="s">
        <v>463</v>
      </c>
      <c r="F85" s="86"/>
      <c r="G85" s="86">
        <f>SUM(G84)</f>
        <v>318</v>
      </c>
      <c r="H85" s="162">
        <f>SUM(H84)</f>
        <v>318</v>
      </c>
      <c r="I85" s="119"/>
      <c r="J85" s="119"/>
      <c r="K85" s="119"/>
    </row>
    <row r="86" spans="1:11" s="28" customFormat="1" ht="16.5" customHeight="1">
      <c r="A86" s="164" t="s">
        <v>78</v>
      </c>
      <c r="B86" s="41">
        <v>877</v>
      </c>
      <c r="C86" s="39"/>
      <c r="D86" s="39" t="s">
        <v>386</v>
      </c>
      <c r="E86" s="45" t="s">
        <v>430</v>
      </c>
      <c r="F86" s="45">
        <v>877</v>
      </c>
      <c r="G86" s="45">
        <v>218</v>
      </c>
      <c r="H86" s="161">
        <v>1095</v>
      </c>
      <c r="I86" s="122"/>
      <c r="J86" s="122"/>
      <c r="K86" s="122"/>
    </row>
    <row r="87" spans="1:11" s="28" customFormat="1" ht="16.5" customHeight="1">
      <c r="A87" s="164" t="s">
        <v>120</v>
      </c>
      <c r="B87" s="41">
        <v>20</v>
      </c>
      <c r="C87" s="39"/>
      <c r="D87" s="39" t="s">
        <v>388</v>
      </c>
      <c r="E87" s="45" t="s">
        <v>120</v>
      </c>
      <c r="F87" s="45">
        <v>20</v>
      </c>
      <c r="G87" s="45"/>
      <c r="H87" s="161">
        <v>20</v>
      </c>
      <c r="I87" s="122"/>
      <c r="J87" s="122"/>
      <c r="K87" s="122"/>
    </row>
    <row r="88" spans="1:11" s="28" customFormat="1" ht="16.5" customHeight="1">
      <c r="A88" s="164" t="s">
        <v>131</v>
      </c>
      <c r="B88" s="41">
        <v>42</v>
      </c>
      <c r="C88" s="39"/>
      <c r="D88" s="39" t="s">
        <v>387</v>
      </c>
      <c r="E88" s="45" t="s">
        <v>131</v>
      </c>
      <c r="F88" s="45">
        <v>42</v>
      </c>
      <c r="G88" s="45"/>
      <c r="H88" s="161">
        <v>42</v>
      </c>
      <c r="I88" s="122"/>
      <c r="J88" s="122"/>
      <c r="K88" s="122"/>
    </row>
    <row r="89" spans="1:11" s="28" customFormat="1" ht="16.5" customHeight="1">
      <c r="A89" s="164"/>
      <c r="B89" s="41"/>
      <c r="C89" s="39"/>
      <c r="D89" s="39" t="s">
        <v>390</v>
      </c>
      <c r="E89" s="45" t="s">
        <v>468</v>
      </c>
      <c r="F89" s="45">
        <v>42</v>
      </c>
      <c r="G89" s="45"/>
      <c r="H89" s="161">
        <v>42</v>
      </c>
      <c r="I89" s="122"/>
      <c r="J89" s="122"/>
      <c r="K89" s="122"/>
    </row>
    <row r="90" spans="1:11" s="10" customFormat="1" ht="16.5" customHeight="1">
      <c r="A90" s="9" t="s">
        <v>20</v>
      </c>
      <c r="B90" s="42">
        <f>SUM(B86:B88)</f>
        <v>939</v>
      </c>
      <c r="C90" s="42">
        <f t="shared" ref="C90" si="8">SUM(C86:C88)</f>
        <v>0</v>
      </c>
      <c r="D90" s="42" t="s">
        <v>277</v>
      </c>
      <c r="E90" s="90" t="s">
        <v>332</v>
      </c>
      <c r="F90" s="86">
        <f>SUM(F86:F89)</f>
        <v>981</v>
      </c>
      <c r="G90" s="86">
        <f>SUM(G86:G89)</f>
        <v>218</v>
      </c>
      <c r="H90" s="162">
        <f>SUM(H86:H89)</f>
        <v>1199</v>
      </c>
      <c r="I90" s="119"/>
      <c r="J90" s="119"/>
      <c r="K90" s="119"/>
    </row>
    <row r="91" spans="1:11" s="28" customFormat="1" ht="16.5" customHeight="1">
      <c r="A91" s="27" t="s">
        <v>21</v>
      </c>
      <c r="B91" s="41">
        <v>200</v>
      </c>
      <c r="C91" s="39"/>
      <c r="D91" s="39" t="s">
        <v>278</v>
      </c>
      <c r="E91" s="45" t="s">
        <v>293</v>
      </c>
      <c r="F91" s="45">
        <v>465</v>
      </c>
      <c r="G91" s="45"/>
      <c r="H91" s="161">
        <v>465</v>
      </c>
      <c r="I91" s="122"/>
      <c r="J91" s="122"/>
      <c r="K91" s="122"/>
    </row>
    <row r="92" spans="1:11" s="28" customFormat="1" ht="16.5" customHeight="1">
      <c r="A92" s="27" t="s">
        <v>192</v>
      </c>
      <c r="B92" s="44">
        <v>200</v>
      </c>
      <c r="C92" s="39"/>
      <c r="D92" s="39" t="s">
        <v>278</v>
      </c>
      <c r="E92" s="45"/>
      <c r="F92" s="45"/>
      <c r="G92" s="45"/>
      <c r="H92" s="161"/>
      <c r="I92" s="122"/>
      <c r="J92" s="122"/>
      <c r="K92" s="122"/>
    </row>
    <row r="93" spans="1:11" s="28" customFormat="1" ht="16.5" customHeight="1">
      <c r="A93" s="27" t="s">
        <v>22</v>
      </c>
      <c r="B93" s="41">
        <v>60</v>
      </c>
      <c r="C93" s="39"/>
      <c r="D93" s="39" t="s">
        <v>283</v>
      </c>
      <c r="E93" s="45" t="s">
        <v>298</v>
      </c>
      <c r="F93" s="45">
        <v>60</v>
      </c>
      <c r="G93" s="45"/>
      <c r="H93" s="161">
        <v>60</v>
      </c>
      <c r="I93" s="122"/>
      <c r="J93" s="122"/>
      <c r="K93" s="122"/>
    </row>
    <row r="94" spans="1:11" s="28" customFormat="1" ht="16.5" customHeight="1">
      <c r="A94" s="27" t="s">
        <v>47</v>
      </c>
      <c r="B94" s="41">
        <v>350</v>
      </c>
      <c r="C94" s="39"/>
      <c r="D94" s="39" t="s">
        <v>310</v>
      </c>
      <c r="E94" s="45" t="s">
        <v>312</v>
      </c>
      <c r="F94" s="45">
        <v>350</v>
      </c>
      <c r="G94" s="45"/>
      <c r="H94" s="161">
        <v>350</v>
      </c>
      <c r="I94" s="122"/>
      <c r="J94" s="122"/>
      <c r="K94" s="122"/>
    </row>
    <row r="95" spans="1:11" s="28" customFormat="1" ht="16.5" customHeight="1">
      <c r="A95" s="27" t="s">
        <v>211</v>
      </c>
      <c r="B95" s="44">
        <v>2000</v>
      </c>
      <c r="C95" s="39"/>
      <c r="D95" s="39" t="s">
        <v>285</v>
      </c>
      <c r="E95" s="45" t="s">
        <v>300</v>
      </c>
      <c r="F95" s="45">
        <v>2050</v>
      </c>
      <c r="G95" s="45"/>
      <c r="H95" s="161">
        <v>2050</v>
      </c>
      <c r="I95" s="122"/>
      <c r="J95" s="122"/>
      <c r="K95" s="122"/>
    </row>
    <row r="96" spans="1:11" s="28" customFormat="1" ht="16.5" customHeight="1">
      <c r="A96" s="27" t="s">
        <v>175</v>
      </c>
      <c r="B96" s="41">
        <v>50</v>
      </c>
      <c r="C96" s="39"/>
      <c r="D96" s="39" t="s">
        <v>278</v>
      </c>
      <c r="E96" s="45"/>
      <c r="F96" s="45"/>
      <c r="G96" s="45"/>
      <c r="H96" s="161"/>
      <c r="I96" s="122"/>
      <c r="J96" s="122"/>
      <c r="K96" s="122"/>
    </row>
    <row r="97" spans="1:11" s="28" customFormat="1" ht="16.5" customHeight="1">
      <c r="A97" s="27" t="s">
        <v>23</v>
      </c>
      <c r="B97" s="41">
        <v>15</v>
      </c>
      <c r="C97" s="39"/>
      <c r="D97" s="39" t="s">
        <v>278</v>
      </c>
      <c r="E97" s="45"/>
      <c r="F97" s="45"/>
      <c r="G97" s="45"/>
      <c r="H97" s="161"/>
      <c r="I97" s="122"/>
      <c r="J97" s="122"/>
      <c r="K97" s="122"/>
    </row>
    <row r="98" spans="1:11" s="29" customFormat="1" ht="16.5" customHeight="1">
      <c r="A98" s="27" t="s">
        <v>24</v>
      </c>
      <c r="B98" s="41">
        <v>50</v>
      </c>
      <c r="C98" s="39"/>
      <c r="D98" s="39" t="s">
        <v>285</v>
      </c>
      <c r="E98" s="87"/>
      <c r="F98" s="87"/>
      <c r="G98" s="87"/>
      <c r="H98" s="166"/>
      <c r="I98" s="126"/>
      <c r="J98" s="126"/>
      <c r="K98" s="126"/>
    </row>
    <row r="99" spans="1:11" s="29" customFormat="1" ht="16.5" customHeight="1">
      <c r="A99" s="27" t="s">
        <v>14</v>
      </c>
      <c r="B99" s="41">
        <v>50</v>
      </c>
      <c r="C99" s="39"/>
      <c r="D99" s="39" t="s">
        <v>282</v>
      </c>
      <c r="E99" s="87" t="s">
        <v>311</v>
      </c>
      <c r="F99" s="87">
        <v>50</v>
      </c>
      <c r="G99" s="87"/>
      <c r="H99" s="166">
        <v>50</v>
      </c>
      <c r="I99" s="126"/>
      <c r="J99" s="126"/>
      <c r="K99" s="126"/>
    </row>
    <row r="100" spans="1:11" s="28" customFormat="1" ht="16.5" customHeight="1">
      <c r="A100" s="27" t="s">
        <v>17</v>
      </c>
      <c r="B100" s="41">
        <v>20</v>
      </c>
      <c r="C100" s="39"/>
      <c r="D100" s="39" t="s">
        <v>287</v>
      </c>
      <c r="E100" s="45" t="s">
        <v>302</v>
      </c>
      <c r="F100" s="45">
        <v>20</v>
      </c>
      <c r="G100" s="45"/>
      <c r="H100" s="161">
        <v>20</v>
      </c>
      <c r="I100" s="122"/>
      <c r="J100" s="122"/>
      <c r="K100" s="122"/>
    </row>
    <row r="101" spans="1:11" s="28" customFormat="1" ht="16.5" customHeight="1">
      <c r="A101" s="27" t="s">
        <v>220</v>
      </c>
      <c r="B101" s="41">
        <v>42</v>
      </c>
      <c r="C101" s="39"/>
      <c r="D101" s="39" t="s">
        <v>277</v>
      </c>
      <c r="E101" s="45"/>
      <c r="F101" s="45"/>
      <c r="G101" s="45"/>
      <c r="H101" s="161"/>
      <c r="I101" s="122"/>
      <c r="J101" s="122"/>
      <c r="K101" s="122"/>
    </row>
    <row r="102" spans="1:11" s="28" customFormat="1" ht="16.5" customHeight="1">
      <c r="A102" s="27" t="s">
        <v>43</v>
      </c>
      <c r="B102" s="44">
        <v>809</v>
      </c>
      <c r="C102" s="39"/>
      <c r="D102" s="39" t="s">
        <v>286</v>
      </c>
      <c r="E102" s="45" t="s">
        <v>313</v>
      </c>
      <c r="F102" s="45">
        <v>809</v>
      </c>
      <c r="G102" s="45"/>
      <c r="H102" s="161">
        <v>809</v>
      </c>
      <c r="I102" s="122"/>
      <c r="J102" s="122"/>
      <c r="K102" s="122"/>
    </row>
    <row r="103" spans="1:11" ht="16.5" customHeight="1">
      <c r="A103" s="9" t="s">
        <v>25</v>
      </c>
      <c r="B103" s="42">
        <f>SUM(B91:B102)</f>
        <v>3846</v>
      </c>
      <c r="C103" s="42">
        <f>SUM(C91:C102)</f>
        <v>0</v>
      </c>
      <c r="D103" s="42" t="s">
        <v>338</v>
      </c>
      <c r="E103" s="86" t="s">
        <v>339</v>
      </c>
      <c r="F103" s="86">
        <f>SUM(F91:F102)</f>
        <v>3804</v>
      </c>
      <c r="G103" s="86">
        <f>SUM(G91:G102)</f>
        <v>0</v>
      </c>
      <c r="H103" s="162">
        <f>SUM(H91:H102)</f>
        <v>3804</v>
      </c>
      <c r="I103" s="119"/>
      <c r="J103" s="119"/>
      <c r="K103" s="119"/>
    </row>
    <row r="104" spans="1:11" s="15" customFormat="1" ht="24.95" customHeight="1">
      <c r="A104" s="244" t="s">
        <v>3</v>
      </c>
      <c r="B104" s="49">
        <f>B103+B90+B84</f>
        <v>7953</v>
      </c>
      <c r="C104" s="49">
        <f>C103+C90+C84</f>
        <v>0</v>
      </c>
      <c r="D104" s="49"/>
      <c r="E104" s="100"/>
      <c r="F104" s="100"/>
      <c r="G104" s="100"/>
      <c r="H104" s="245"/>
      <c r="I104" s="130"/>
      <c r="J104" s="130"/>
      <c r="K104" s="130"/>
    </row>
    <row r="105" spans="1:11" s="25" customFormat="1" ht="24.95" customHeight="1" thickBot="1">
      <c r="A105" s="302"/>
      <c r="B105" s="303"/>
      <c r="C105" s="303"/>
      <c r="D105" s="303"/>
      <c r="E105" s="303"/>
      <c r="F105" s="303"/>
      <c r="G105" s="303"/>
      <c r="H105" s="304"/>
      <c r="I105" s="129"/>
      <c r="J105" s="129"/>
      <c r="K105" s="129"/>
    </row>
    <row r="106" spans="1:11" s="25" customFormat="1" ht="16.5" customHeight="1">
      <c r="A106" s="254" t="s">
        <v>529</v>
      </c>
      <c r="B106" s="283" t="s">
        <v>27</v>
      </c>
      <c r="C106" s="174"/>
      <c r="D106" s="280" t="s">
        <v>272</v>
      </c>
      <c r="E106" s="275" t="s">
        <v>290</v>
      </c>
      <c r="F106" s="273" t="s">
        <v>27</v>
      </c>
      <c r="G106" s="263" t="s">
        <v>526</v>
      </c>
      <c r="H106" s="266" t="s">
        <v>271</v>
      </c>
      <c r="I106" s="120"/>
      <c r="J106" s="120"/>
      <c r="K106" s="120"/>
    </row>
    <row r="107" spans="1:11" s="25" customFormat="1" ht="16.5" customHeight="1">
      <c r="A107" s="255"/>
      <c r="B107" s="284"/>
      <c r="C107" s="39"/>
      <c r="D107" s="281"/>
      <c r="E107" s="276"/>
      <c r="F107" s="274"/>
      <c r="G107" s="264"/>
      <c r="H107" s="267"/>
      <c r="I107" s="120"/>
      <c r="J107" s="120"/>
      <c r="K107" s="120"/>
    </row>
    <row r="108" spans="1:11" s="25" customFormat="1" ht="24.75" customHeight="1">
      <c r="A108" s="256"/>
      <c r="B108" s="288"/>
      <c r="C108" s="39"/>
      <c r="D108" s="282"/>
      <c r="E108" s="276"/>
      <c r="F108" s="274"/>
      <c r="G108" s="265"/>
      <c r="H108" s="268"/>
      <c r="I108" s="120"/>
      <c r="J108" s="120"/>
      <c r="K108" s="120"/>
    </row>
    <row r="109" spans="1:11" s="25" customFormat="1" ht="24.95" customHeight="1">
      <c r="A109" s="277" t="s">
        <v>116</v>
      </c>
      <c r="B109" s="278"/>
      <c r="C109" s="278"/>
      <c r="D109" s="278"/>
      <c r="E109" s="278"/>
      <c r="F109" s="278"/>
      <c r="G109" s="278"/>
      <c r="H109" s="279"/>
      <c r="I109" s="124"/>
      <c r="J109" s="124"/>
      <c r="K109" s="124"/>
    </row>
    <row r="110" spans="1:11" s="25" customFormat="1" ht="16.5" customHeight="1">
      <c r="A110" s="27" t="s">
        <v>193</v>
      </c>
      <c r="B110" s="39">
        <v>500</v>
      </c>
      <c r="C110" s="39"/>
      <c r="D110" s="39" t="s">
        <v>285</v>
      </c>
      <c r="E110" s="93" t="s">
        <v>300</v>
      </c>
      <c r="F110" s="106">
        <v>600</v>
      </c>
      <c r="G110" s="106"/>
      <c r="H110" s="175">
        <v>600</v>
      </c>
      <c r="I110" s="131"/>
      <c r="J110" s="131"/>
      <c r="K110" s="131"/>
    </row>
    <row r="111" spans="1:11" s="25" customFormat="1" ht="16.5" customHeight="1">
      <c r="A111" s="27" t="s">
        <v>213</v>
      </c>
      <c r="B111" s="39">
        <v>200</v>
      </c>
      <c r="C111" s="39"/>
      <c r="D111" s="39" t="s">
        <v>278</v>
      </c>
      <c r="E111" s="93" t="s">
        <v>293</v>
      </c>
      <c r="F111" s="106">
        <v>200</v>
      </c>
      <c r="G111" s="106"/>
      <c r="H111" s="175">
        <v>200</v>
      </c>
      <c r="I111" s="131"/>
      <c r="J111" s="131"/>
      <c r="K111" s="131"/>
    </row>
    <row r="112" spans="1:11" s="25" customFormat="1" ht="16.5" customHeight="1">
      <c r="A112" s="27" t="s">
        <v>194</v>
      </c>
      <c r="B112" s="39">
        <v>100</v>
      </c>
      <c r="C112" s="39"/>
      <c r="D112" s="39" t="s">
        <v>285</v>
      </c>
      <c r="E112" s="106"/>
      <c r="F112" s="106"/>
      <c r="G112" s="106"/>
      <c r="H112" s="175"/>
      <c r="I112" s="131"/>
      <c r="J112" s="131"/>
      <c r="K112" s="131"/>
    </row>
    <row r="113" spans="1:11" s="25" customFormat="1" ht="16.5" customHeight="1">
      <c r="A113" s="27" t="s">
        <v>195</v>
      </c>
      <c r="B113" s="39">
        <v>216</v>
      </c>
      <c r="C113" s="39"/>
      <c r="D113" s="39" t="s">
        <v>286</v>
      </c>
      <c r="E113" s="45" t="s">
        <v>313</v>
      </c>
      <c r="F113" s="106">
        <v>216</v>
      </c>
      <c r="G113" s="106"/>
      <c r="H113" s="175">
        <v>216</v>
      </c>
      <c r="I113" s="131"/>
      <c r="J113" s="131"/>
      <c r="K113" s="131"/>
    </row>
    <row r="114" spans="1:11" s="25" customFormat="1" ht="16.5" customHeight="1">
      <c r="A114" s="9" t="s">
        <v>2</v>
      </c>
      <c r="B114" s="51">
        <f>SUM(B110:B113)</f>
        <v>1016</v>
      </c>
      <c r="C114" s="51">
        <f>SUM(C110:C113)</f>
        <v>0</v>
      </c>
      <c r="D114" s="111" t="s">
        <v>338</v>
      </c>
      <c r="E114" s="95" t="s">
        <v>339</v>
      </c>
      <c r="F114" s="95">
        <f>SUM(F110:F113)</f>
        <v>1016</v>
      </c>
      <c r="G114" s="95">
        <f>SUM(G110:G113)</f>
        <v>0</v>
      </c>
      <c r="H114" s="176">
        <f>SUM(H110:H113)</f>
        <v>1016</v>
      </c>
      <c r="I114" s="132"/>
      <c r="J114" s="132"/>
      <c r="K114" s="132"/>
    </row>
    <row r="115" spans="1:11" s="25" customFormat="1" ht="24.95" customHeight="1" thickBot="1">
      <c r="A115" s="24" t="s">
        <v>3</v>
      </c>
      <c r="B115" s="177">
        <f>SUM(B114)</f>
        <v>1016</v>
      </c>
      <c r="C115" s="177">
        <f t="shared" ref="C115" si="9">SUM(C114)</f>
        <v>0</v>
      </c>
      <c r="D115" s="177"/>
      <c r="E115" s="178"/>
      <c r="F115" s="178"/>
      <c r="G115" s="178"/>
      <c r="H115" s="179"/>
      <c r="I115" s="130"/>
      <c r="J115" s="130"/>
      <c r="K115" s="130"/>
    </row>
    <row r="116" spans="1:11" s="25" customFormat="1" ht="24.95" customHeight="1" thickBot="1">
      <c r="A116" s="269"/>
      <c r="B116" s="269"/>
      <c r="C116" s="269"/>
      <c r="D116" s="269"/>
      <c r="E116" s="269"/>
      <c r="F116" s="269"/>
      <c r="G116" s="269"/>
      <c r="H116" s="269"/>
      <c r="I116" s="129"/>
      <c r="J116" s="129"/>
      <c r="K116" s="129"/>
    </row>
    <row r="117" spans="1:11" ht="16.5" customHeight="1">
      <c r="A117" s="254" t="s">
        <v>530</v>
      </c>
      <c r="B117" s="283" t="s">
        <v>27</v>
      </c>
      <c r="C117" s="174"/>
      <c r="D117" s="280" t="s">
        <v>272</v>
      </c>
      <c r="E117" s="275" t="s">
        <v>290</v>
      </c>
      <c r="F117" s="273" t="s">
        <v>27</v>
      </c>
      <c r="G117" s="263" t="s">
        <v>526</v>
      </c>
      <c r="H117" s="266" t="s">
        <v>271</v>
      </c>
      <c r="I117" s="120"/>
      <c r="J117" s="120"/>
      <c r="K117" s="120"/>
    </row>
    <row r="118" spans="1:11" ht="16.5" customHeight="1">
      <c r="A118" s="255"/>
      <c r="B118" s="284"/>
      <c r="C118" s="39"/>
      <c r="D118" s="281"/>
      <c r="E118" s="276"/>
      <c r="F118" s="274"/>
      <c r="G118" s="264"/>
      <c r="H118" s="267"/>
      <c r="I118" s="120"/>
      <c r="J118" s="120"/>
      <c r="K118" s="120"/>
    </row>
    <row r="119" spans="1:11" ht="16.5" customHeight="1">
      <c r="A119" s="256"/>
      <c r="B119" s="288"/>
      <c r="C119" s="39"/>
      <c r="D119" s="282"/>
      <c r="E119" s="276"/>
      <c r="F119" s="274"/>
      <c r="G119" s="265"/>
      <c r="H119" s="268"/>
      <c r="I119" s="120"/>
      <c r="J119" s="120"/>
      <c r="K119" s="120"/>
    </row>
    <row r="120" spans="1:11" s="14" customFormat="1" ht="24.95" customHeight="1">
      <c r="A120" s="277" t="s">
        <v>116</v>
      </c>
      <c r="B120" s="278"/>
      <c r="C120" s="278"/>
      <c r="D120" s="278"/>
      <c r="E120" s="278"/>
      <c r="F120" s="278"/>
      <c r="G120" s="278"/>
      <c r="H120" s="279"/>
      <c r="I120" s="124"/>
      <c r="J120" s="124"/>
      <c r="K120" s="124"/>
    </row>
    <row r="121" spans="1:11" s="28" customFormat="1" ht="16.5" customHeight="1">
      <c r="A121" s="27" t="s">
        <v>196</v>
      </c>
      <c r="B121" s="39">
        <v>50</v>
      </c>
      <c r="C121" s="39"/>
      <c r="D121" s="39" t="s">
        <v>314</v>
      </c>
      <c r="E121" s="45" t="s">
        <v>315</v>
      </c>
      <c r="F121" s="45">
        <v>1000</v>
      </c>
      <c r="G121" s="45">
        <v>1361</v>
      </c>
      <c r="H121" s="161">
        <v>2361</v>
      </c>
      <c r="I121" s="122"/>
      <c r="J121" s="122"/>
      <c r="K121" s="122"/>
    </row>
    <row r="122" spans="1:11" s="28" customFormat="1" ht="16.5" customHeight="1">
      <c r="A122" s="27" t="s">
        <v>197</v>
      </c>
      <c r="B122" s="39">
        <v>950</v>
      </c>
      <c r="C122" s="39"/>
      <c r="D122" s="39" t="s">
        <v>314</v>
      </c>
      <c r="E122" s="45"/>
      <c r="F122" s="45"/>
      <c r="G122" s="45"/>
      <c r="H122" s="161"/>
      <c r="I122" s="122"/>
      <c r="J122" s="122"/>
      <c r="K122" s="122"/>
    </row>
    <row r="123" spans="1:11" ht="16.5" customHeight="1">
      <c r="A123" s="9" t="s">
        <v>33</v>
      </c>
      <c r="B123" s="51">
        <f>SUM(B121:B122)</f>
        <v>1000</v>
      </c>
      <c r="C123" s="51">
        <f>SUM(C121:C122)</f>
        <v>0</v>
      </c>
      <c r="D123" s="111" t="s">
        <v>406</v>
      </c>
      <c r="E123" s="86" t="s">
        <v>407</v>
      </c>
      <c r="F123" s="86">
        <f>SUM(F121:F122)</f>
        <v>1000</v>
      </c>
      <c r="G123" s="86">
        <f>SUM(G121:G122)</f>
        <v>1361</v>
      </c>
      <c r="H123" s="162">
        <f>SUM(H121:H122)</f>
        <v>2361</v>
      </c>
      <c r="I123" s="119"/>
      <c r="J123" s="119"/>
      <c r="K123" s="119"/>
    </row>
    <row r="124" spans="1:11" s="14" customFormat="1" ht="24.95" customHeight="1" thickBot="1">
      <c r="A124" s="24" t="s">
        <v>3</v>
      </c>
      <c r="B124" s="177">
        <f>SUM(B123)</f>
        <v>1000</v>
      </c>
      <c r="C124" s="177">
        <f t="shared" ref="C124" si="10">SUM(C123)</f>
        <v>0</v>
      </c>
      <c r="D124" s="177"/>
      <c r="E124" s="168"/>
      <c r="F124" s="180"/>
      <c r="G124" s="180"/>
      <c r="H124" s="181"/>
      <c r="I124" s="133"/>
      <c r="J124" s="133"/>
      <c r="K124" s="133"/>
    </row>
    <row r="125" spans="1:11" s="16" customFormat="1" ht="24.95" customHeight="1" thickBot="1">
      <c r="A125" s="269"/>
      <c r="B125" s="269"/>
      <c r="C125" s="269"/>
      <c r="D125" s="269"/>
      <c r="E125" s="269"/>
      <c r="F125" s="269"/>
      <c r="G125" s="269"/>
      <c r="H125" s="269"/>
      <c r="I125" s="129"/>
      <c r="J125" s="129"/>
      <c r="K125" s="129"/>
    </row>
    <row r="126" spans="1:11" s="14" customFormat="1" ht="16.5" customHeight="1">
      <c r="A126" s="260" t="s">
        <v>531</v>
      </c>
      <c r="B126" s="283" t="s">
        <v>27</v>
      </c>
      <c r="C126" s="174"/>
      <c r="D126" s="280" t="s">
        <v>272</v>
      </c>
      <c r="E126" s="275" t="s">
        <v>290</v>
      </c>
      <c r="F126" s="273" t="s">
        <v>27</v>
      </c>
      <c r="G126" s="263" t="s">
        <v>526</v>
      </c>
      <c r="H126" s="266" t="s">
        <v>271</v>
      </c>
      <c r="I126" s="120"/>
      <c r="J126" s="120"/>
      <c r="K126" s="120"/>
    </row>
    <row r="127" spans="1:11" s="14" customFormat="1" ht="16.5" customHeight="1">
      <c r="A127" s="261"/>
      <c r="B127" s="284"/>
      <c r="C127" s="39"/>
      <c r="D127" s="281"/>
      <c r="E127" s="276"/>
      <c r="F127" s="274"/>
      <c r="G127" s="264"/>
      <c r="H127" s="267"/>
      <c r="I127" s="120"/>
      <c r="J127" s="120"/>
      <c r="K127" s="120"/>
    </row>
    <row r="128" spans="1:11" s="14" customFormat="1" ht="16.5" customHeight="1">
      <c r="A128" s="262"/>
      <c r="B128" s="359"/>
      <c r="C128" s="39"/>
      <c r="D128" s="282"/>
      <c r="E128" s="276"/>
      <c r="F128" s="274"/>
      <c r="G128" s="265"/>
      <c r="H128" s="268"/>
      <c r="I128" s="120"/>
      <c r="J128" s="120"/>
      <c r="K128" s="120"/>
    </row>
    <row r="129" spans="1:11" s="14" customFormat="1" ht="24.95" customHeight="1">
      <c r="A129" s="277" t="s">
        <v>116</v>
      </c>
      <c r="B129" s="278"/>
      <c r="C129" s="278"/>
      <c r="D129" s="278"/>
      <c r="E129" s="278"/>
      <c r="F129" s="278"/>
      <c r="G129" s="278"/>
      <c r="H129" s="279"/>
      <c r="I129" s="124"/>
      <c r="J129" s="124"/>
      <c r="K129" s="124"/>
    </row>
    <row r="130" spans="1:11" s="28" customFormat="1" ht="16.5" customHeight="1">
      <c r="A130" s="27" t="s">
        <v>230</v>
      </c>
      <c r="B130" s="39">
        <v>80</v>
      </c>
      <c r="C130" s="39"/>
      <c r="D130" s="39" t="s">
        <v>350</v>
      </c>
      <c r="E130" s="45" t="s">
        <v>352</v>
      </c>
      <c r="F130" s="45">
        <v>80</v>
      </c>
      <c r="G130" s="45">
        <v>1126</v>
      </c>
      <c r="H130" s="161">
        <v>1206</v>
      </c>
      <c r="I130" s="122"/>
      <c r="J130" s="122"/>
      <c r="K130" s="122"/>
    </row>
    <row r="131" spans="1:11" s="28" customFormat="1" ht="16.5" customHeight="1">
      <c r="A131" s="27" t="s">
        <v>236</v>
      </c>
      <c r="B131" s="39">
        <v>382</v>
      </c>
      <c r="C131" s="39"/>
      <c r="D131" s="50" t="s">
        <v>351</v>
      </c>
      <c r="E131" s="45" t="s">
        <v>353</v>
      </c>
      <c r="F131" s="45">
        <v>382</v>
      </c>
      <c r="G131" s="45"/>
      <c r="H131" s="161">
        <v>382</v>
      </c>
      <c r="I131" s="122"/>
      <c r="J131" s="122"/>
      <c r="K131" s="122"/>
    </row>
    <row r="132" spans="1:11" s="14" customFormat="1" ht="16.5" customHeight="1">
      <c r="A132" s="9" t="s">
        <v>138</v>
      </c>
      <c r="B132" s="51">
        <f>SUM(B130:B131)</f>
        <v>462</v>
      </c>
      <c r="C132" s="51">
        <f t="shared" ref="C132" si="11">SUM(C130:C131)</f>
        <v>0</v>
      </c>
      <c r="D132" s="111" t="s">
        <v>406</v>
      </c>
      <c r="E132" s="86" t="s">
        <v>407</v>
      </c>
      <c r="F132" s="86">
        <f>SUM(F130:F131)</f>
        <v>462</v>
      </c>
      <c r="G132" s="86">
        <f>SUM(G130:G131)</f>
        <v>1126</v>
      </c>
      <c r="H132" s="162">
        <f>SUM(H130:H131)</f>
        <v>1588</v>
      </c>
      <c r="I132" s="119"/>
      <c r="J132" s="119"/>
      <c r="K132" s="119"/>
    </row>
    <row r="133" spans="1:11" s="14" customFormat="1" ht="24.95" customHeight="1" thickBot="1">
      <c r="A133" s="24" t="s">
        <v>3</v>
      </c>
      <c r="B133" s="177">
        <f>SUM(B132)</f>
        <v>462</v>
      </c>
      <c r="C133" s="177">
        <f t="shared" ref="C133" si="12">SUM(C132)</f>
        <v>0</v>
      </c>
      <c r="D133" s="177"/>
      <c r="E133" s="168"/>
      <c r="F133" s="168"/>
      <c r="G133" s="168"/>
      <c r="H133" s="169"/>
      <c r="I133" s="128"/>
      <c r="J133" s="128"/>
      <c r="K133" s="128"/>
    </row>
    <row r="134" spans="1:11" s="14" customFormat="1" ht="24.95" customHeight="1" thickBot="1">
      <c r="A134" s="269"/>
      <c r="B134" s="269"/>
      <c r="C134" s="269"/>
      <c r="D134" s="269"/>
      <c r="E134" s="269"/>
      <c r="F134" s="269"/>
      <c r="G134" s="269"/>
      <c r="H134" s="269"/>
      <c r="I134" s="129"/>
      <c r="J134" s="129"/>
      <c r="K134" s="129"/>
    </row>
    <row r="135" spans="1:11" s="14" customFormat="1" ht="16.5" customHeight="1">
      <c r="A135" s="260" t="s">
        <v>544</v>
      </c>
      <c r="B135" s="283" t="s">
        <v>27</v>
      </c>
      <c r="C135" s="174"/>
      <c r="D135" s="280" t="s">
        <v>272</v>
      </c>
      <c r="E135" s="275" t="s">
        <v>290</v>
      </c>
      <c r="F135" s="305" t="s">
        <v>27</v>
      </c>
      <c r="G135" s="263" t="s">
        <v>526</v>
      </c>
      <c r="H135" s="266" t="s">
        <v>271</v>
      </c>
      <c r="I135" s="120"/>
      <c r="J135" s="120"/>
      <c r="K135" s="120"/>
    </row>
    <row r="136" spans="1:11" s="14" customFormat="1" ht="16.5" customHeight="1">
      <c r="A136" s="261"/>
      <c r="B136" s="284"/>
      <c r="C136" s="39"/>
      <c r="D136" s="281"/>
      <c r="E136" s="276"/>
      <c r="F136" s="306"/>
      <c r="G136" s="264"/>
      <c r="H136" s="267"/>
      <c r="I136" s="120"/>
      <c r="J136" s="120"/>
      <c r="K136" s="120"/>
    </row>
    <row r="137" spans="1:11" s="14" customFormat="1" ht="16.5" customHeight="1">
      <c r="A137" s="262"/>
      <c r="B137" s="284"/>
      <c r="C137" s="39"/>
      <c r="D137" s="282"/>
      <c r="E137" s="276"/>
      <c r="F137" s="306"/>
      <c r="G137" s="265"/>
      <c r="H137" s="268"/>
      <c r="I137" s="120"/>
      <c r="J137" s="120"/>
      <c r="K137" s="120"/>
    </row>
    <row r="138" spans="1:11" s="14" customFormat="1" ht="24.95" customHeight="1">
      <c r="A138" s="285"/>
      <c r="B138" s="286"/>
      <c r="C138" s="286"/>
      <c r="D138" s="286"/>
      <c r="E138" s="286"/>
      <c r="F138" s="286"/>
      <c r="G138" s="286"/>
      <c r="H138" s="287"/>
      <c r="I138" s="121"/>
      <c r="J138" s="121"/>
      <c r="K138" s="121"/>
    </row>
    <row r="139" spans="1:11" s="16" customFormat="1" ht="16.5" customHeight="1">
      <c r="A139" s="27" t="s">
        <v>109</v>
      </c>
      <c r="B139" s="39">
        <v>153</v>
      </c>
      <c r="C139" s="52"/>
      <c r="D139" s="50" t="s">
        <v>317</v>
      </c>
      <c r="E139" s="93" t="s">
        <v>320</v>
      </c>
      <c r="F139" s="93">
        <v>153</v>
      </c>
      <c r="G139" s="93"/>
      <c r="H139" s="172">
        <v>153</v>
      </c>
      <c r="I139" s="134"/>
      <c r="J139" s="134"/>
      <c r="K139" s="134"/>
    </row>
    <row r="140" spans="1:11" s="16" customFormat="1" ht="16.5" customHeight="1">
      <c r="A140" s="182" t="s">
        <v>132</v>
      </c>
      <c r="B140" s="53">
        <v>567</v>
      </c>
      <c r="C140" s="52"/>
      <c r="D140" s="50" t="s">
        <v>318</v>
      </c>
      <c r="E140" s="93" t="s">
        <v>321</v>
      </c>
      <c r="F140" s="93">
        <v>567</v>
      </c>
      <c r="G140" s="93"/>
      <c r="H140" s="172">
        <v>567</v>
      </c>
      <c r="I140" s="134"/>
      <c r="J140" s="134"/>
      <c r="K140" s="134"/>
    </row>
    <row r="141" spans="1:11" s="28" customFormat="1" ht="16.5" customHeight="1">
      <c r="A141" s="182" t="s">
        <v>106</v>
      </c>
      <c r="B141" s="54">
        <v>500</v>
      </c>
      <c r="C141" s="39"/>
      <c r="D141" s="39" t="s">
        <v>319</v>
      </c>
      <c r="E141" s="45" t="s">
        <v>322</v>
      </c>
      <c r="F141" s="45">
        <v>700</v>
      </c>
      <c r="G141" s="45"/>
      <c r="H141" s="161">
        <v>700</v>
      </c>
      <c r="I141" s="122"/>
      <c r="J141" s="122"/>
      <c r="K141" s="122"/>
    </row>
    <row r="142" spans="1:11" s="28" customFormat="1" ht="16.5" customHeight="1">
      <c r="A142" s="27" t="s">
        <v>107</v>
      </c>
      <c r="B142" s="39">
        <v>200</v>
      </c>
      <c r="C142" s="39"/>
      <c r="D142" s="39" t="s">
        <v>319</v>
      </c>
      <c r="E142" s="45"/>
      <c r="F142" s="45"/>
      <c r="G142" s="45"/>
      <c r="H142" s="161"/>
      <c r="I142" s="122"/>
      <c r="J142" s="122"/>
      <c r="K142" s="122"/>
    </row>
    <row r="143" spans="1:11" s="14" customFormat="1" ht="16.5" customHeight="1">
      <c r="A143" s="9" t="s">
        <v>215</v>
      </c>
      <c r="B143" s="51">
        <f>SUM(B139:B142)</f>
        <v>1420</v>
      </c>
      <c r="C143" s="51">
        <f t="shared" ref="C143" si="13">SUM(C140:C142)</f>
        <v>0</v>
      </c>
      <c r="D143" s="111" t="s">
        <v>343</v>
      </c>
      <c r="E143" s="86" t="s">
        <v>453</v>
      </c>
      <c r="F143" s="86">
        <f>SUM(F139:F142)</f>
        <v>1420</v>
      </c>
      <c r="G143" s="86">
        <f>SUM(G139:G142)</f>
        <v>0</v>
      </c>
      <c r="H143" s="162">
        <f>SUM(H139:H142)</f>
        <v>1420</v>
      </c>
      <c r="I143" s="119"/>
      <c r="J143" s="119"/>
      <c r="K143" s="119"/>
    </row>
    <row r="144" spans="1:11" s="14" customFormat="1" ht="24.95" customHeight="1">
      <c r="A144" s="183" t="s">
        <v>108</v>
      </c>
      <c r="B144" s="55">
        <f>SUM(B143)</f>
        <v>1420</v>
      </c>
      <c r="C144" s="55" t="e">
        <f>SUM(#REF!+C143)</f>
        <v>#REF!</v>
      </c>
      <c r="D144" s="55"/>
      <c r="E144" s="97"/>
      <c r="F144" s="107"/>
      <c r="G144" s="107"/>
      <c r="H144" s="184"/>
      <c r="I144" s="135"/>
      <c r="J144" s="135"/>
      <c r="K144" s="135"/>
    </row>
    <row r="145" spans="1:11" s="14" customFormat="1" ht="24.95" customHeight="1">
      <c r="A145" s="277" t="s">
        <v>116</v>
      </c>
      <c r="B145" s="278"/>
      <c r="C145" s="278"/>
      <c r="D145" s="278"/>
      <c r="E145" s="278"/>
      <c r="F145" s="278"/>
      <c r="G145" s="278"/>
      <c r="H145" s="279"/>
      <c r="I145" s="124"/>
      <c r="J145" s="124"/>
      <c r="K145" s="124"/>
    </row>
    <row r="146" spans="1:11" s="28" customFormat="1" ht="16.5" customHeight="1">
      <c r="A146" s="27" t="s">
        <v>110</v>
      </c>
      <c r="B146" s="39">
        <v>567</v>
      </c>
      <c r="C146" s="39"/>
      <c r="D146" s="39" t="s">
        <v>323</v>
      </c>
      <c r="E146" s="45" t="s">
        <v>324</v>
      </c>
      <c r="F146" s="45">
        <v>567</v>
      </c>
      <c r="G146" s="45"/>
      <c r="H146" s="161">
        <v>567</v>
      </c>
      <c r="I146" s="122"/>
      <c r="J146" s="122"/>
      <c r="K146" s="122"/>
    </row>
    <row r="147" spans="1:11" s="28" customFormat="1" ht="16.5" customHeight="1">
      <c r="A147" s="27" t="s">
        <v>111</v>
      </c>
      <c r="B147" s="39">
        <v>153</v>
      </c>
      <c r="C147" s="39"/>
      <c r="D147" s="39" t="s">
        <v>286</v>
      </c>
      <c r="E147" s="45" t="s">
        <v>313</v>
      </c>
      <c r="F147" s="45">
        <v>153</v>
      </c>
      <c r="G147" s="45"/>
      <c r="H147" s="161">
        <v>153</v>
      </c>
      <c r="I147" s="122"/>
      <c r="J147" s="122"/>
      <c r="K147" s="122"/>
    </row>
    <row r="148" spans="1:11" s="28" customFormat="1" ht="16.5" customHeight="1">
      <c r="A148" s="27" t="s">
        <v>233</v>
      </c>
      <c r="B148" s="39">
        <v>232</v>
      </c>
      <c r="C148" s="39"/>
      <c r="D148" s="39" t="s">
        <v>283</v>
      </c>
      <c r="E148" s="45" t="s">
        <v>298</v>
      </c>
      <c r="F148" s="45">
        <v>232</v>
      </c>
      <c r="G148" s="45"/>
      <c r="H148" s="161">
        <v>232</v>
      </c>
      <c r="I148" s="122"/>
      <c r="J148" s="122"/>
      <c r="K148" s="122"/>
    </row>
    <row r="149" spans="1:11" s="14" customFormat="1" ht="16.5" customHeight="1">
      <c r="A149" s="9" t="s">
        <v>2</v>
      </c>
      <c r="B149" s="51">
        <f>SUM(B146:B148)</f>
        <v>952</v>
      </c>
      <c r="C149" s="51">
        <f t="shared" ref="C149" si="14">SUM(C146:C148)</f>
        <v>0</v>
      </c>
      <c r="D149" s="111" t="s">
        <v>338</v>
      </c>
      <c r="E149" s="86" t="s">
        <v>339</v>
      </c>
      <c r="F149" s="86">
        <f>SUM(F146:F148)</f>
        <v>952</v>
      </c>
      <c r="G149" s="86">
        <f>SUM(G146:G148)</f>
        <v>0</v>
      </c>
      <c r="H149" s="162">
        <f>SUM(H146:H148)</f>
        <v>952</v>
      </c>
      <c r="I149" s="119"/>
      <c r="J149" s="119"/>
      <c r="K149" s="119"/>
    </row>
    <row r="150" spans="1:11" ht="24.95" customHeight="1" thickBot="1">
      <c r="A150" s="24" t="s">
        <v>3</v>
      </c>
      <c r="B150" s="177">
        <f>SUM(B149)</f>
        <v>952</v>
      </c>
      <c r="C150" s="177">
        <f t="shared" ref="C150" si="15">SUM(C149)</f>
        <v>0</v>
      </c>
      <c r="D150" s="177"/>
      <c r="E150" s="185"/>
      <c r="F150" s="180"/>
      <c r="G150" s="180"/>
      <c r="H150" s="181"/>
      <c r="I150" s="133"/>
      <c r="J150" s="133"/>
      <c r="K150" s="133"/>
    </row>
    <row r="151" spans="1:11" ht="24.95" customHeight="1" thickBot="1">
      <c r="A151" s="269"/>
      <c r="B151" s="269"/>
      <c r="C151" s="269"/>
      <c r="D151" s="269"/>
      <c r="E151" s="269"/>
      <c r="F151" s="269"/>
      <c r="G151" s="269"/>
      <c r="H151" s="269"/>
      <c r="I151" s="129"/>
      <c r="J151" s="129"/>
      <c r="K151" s="129"/>
    </row>
    <row r="152" spans="1:11" ht="16.5" customHeight="1">
      <c r="A152" s="260" t="s">
        <v>532</v>
      </c>
      <c r="B152" s="283" t="s">
        <v>27</v>
      </c>
      <c r="C152" s="174"/>
      <c r="D152" s="280" t="s">
        <v>272</v>
      </c>
      <c r="E152" s="275" t="s">
        <v>290</v>
      </c>
      <c r="F152" s="305" t="s">
        <v>27</v>
      </c>
      <c r="G152" s="263" t="s">
        <v>526</v>
      </c>
      <c r="H152" s="266" t="s">
        <v>271</v>
      </c>
      <c r="I152" s="120"/>
      <c r="J152" s="120"/>
      <c r="K152" s="120"/>
    </row>
    <row r="153" spans="1:11" ht="16.5" customHeight="1">
      <c r="A153" s="261"/>
      <c r="B153" s="284"/>
      <c r="C153" s="39"/>
      <c r="D153" s="281"/>
      <c r="E153" s="276"/>
      <c r="F153" s="306"/>
      <c r="G153" s="264"/>
      <c r="H153" s="267"/>
      <c r="I153" s="120"/>
      <c r="J153" s="120"/>
      <c r="K153" s="120"/>
    </row>
    <row r="154" spans="1:11" ht="16.5" customHeight="1">
      <c r="A154" s="262"/>
      <c r="B154" s="288"/>
      <c r="C154" s="39"/>
      <c r="D154" s="282"/>
      <c r="E154" s="276"/>
      <c r="F154" s="306"/>
      <c r="G154" s="265"/>
      <c r="H154" s="268"/>
      <c r="I154" s="120"/>
      <c r="J154" s="120"/>
      <c r="K154" s="120"/>
    </row>
    <row r="155" spans="1:11" s="15" customFormat="1" ht="24.95" customHeight="1">
      <c r="A155" s="277" t="s">
        <v>116</v>
      </c>
      <c r="B155" s="278"/>
      <c r="C155" s="278"/>
      <c r="D155" s="278"/>
      <c r="E155" s="278"/>
      <c r="F155" s="278"/>
      <c r="G155" s="278"/>
      <c r="H155" s="279"/>
      <c r="I155" s="124"/>
      <c r="J155" s="124"/>
      <c r="K155" s="124"/>
    </row>
    <row r="156" spans="1:11" s="28" customFormat="1" ht="16.5" customHeight="1">
      <c r="A156" s="27" t="s">
        <v>231</v>
      </c>
      <c r="B156" s="41">
        <v>2300</v>
      </c>
      <c r="C156" s="39"/>
      <c r="D156" s="39" t="s">
        <v>283</v>
      </c>
      <c r="E156" s="45" t="s">
        <v>298</v>
      </c>
      <c r="F156" s="45">
        <v>2300</v>
      </c>
      <c r="G156" s="45"/>
      <c r="H156" s="161">
        <v>2300</v>
      </c>
      <c r="I156" s="122"/>
      <c r="J156" s="122"/>
      <c r="K156" s="122"/>
    </row>
    <row r="157" spans="1:11" s="28" customFormat="1" ht="16.5" customHeight="1">
      <c r="A157" s="27" t="s">
        <v>56</v>
      </c>
      <c r="B157" s="41">
        <v>780</v>
      </c>
      <c r="C157" s="39"/>
      <c r="D157" s="39" t="s">
        <v>310</v>
      </c>
      <c r="E157" s="45" t="s">
        <v>325</v>
      </c>
      <c r="F157" s="45">
        <v>780</v>
      </c>
      <c r="G157" s="45"/>
      <c r="H157" s="161">
        <v>780</v>
      </c>
      <c r="I157" s="122"/>
      <c r="J157" s="122"/>
      <c r="K157" s="122"/>
    </row>
    <row r="158" spans="1:11" s="28" customFormat="1" ht="16.5" customHeight="1">
      <c r="A158" s="27" t="s">
        <v>26</v>
      </c>
      <c r="B158" s="41">
        <v>832</v>
      </c>
      <c r="C158" s="39"/>
      <c r="D158" s="39" t="s">
        <v>286</v>
      </c>
      <c r="E158" s="45" t="s">
        <v>313</v>
      </c>
      <c r="F158" s="45">
        <v>832</v>
      </c>
      <c r="G158" s="45"/>
      <c r="H158" s="161">
        <v>832</v>
      </c>
      <c r="I158" s="122"/>
      <c r="J158" s="122"/>
      <c r="K158" s="122"/>
    </row>
    <row r="159" spans="1:11" ht="16.5" customHeight="1">
      <c r="A159" s="9" t="s">
        <v>2</v>
      </c>
      <c r="B159" s="42">
        <f>SUM(B156:B158)</f>
        <v>3912</v>
      </c>
      <c r="C159" s="42">
        <f t="shared" ref="C159" si="16">SUM(C156:C158)</f>
        <v>0</v>
      </c>
      <c r="D159" s="111" t="s">
        <v>338</v>
      </c>
      <c r="E159" s="86" t="s">
        <v>339</v>
      </c>
      <c r="F159" s="86">
        <f>SUM(F156:F158)</f>
        <v>3912</v>
      </c>
      <c r="G159" s="86">
        <f>SUM(G156:G158)</f>
        <v>0</v>
      </c>
      <c r="H159" s="162">
        <f>SUM(H156:H158)</f>
        <v>3912</v>
      </c>
      <c r="I159" s="119"/>
      <c r="J159" s="119"/>
      <c r="K159" s="119"/>
    </row>
    <row r="160" spans="1:11" s="14" customFormat="1" ht="24.95" customHeight="1" thickBot="1">
      <c r="A160" s="24" t="s">
        <v>3</v>
      </c>
      <c r="B160" s="167">
        <f>SUM(B159)</f>
        <v>3912</v>
      </c>
      <c r="C160" s="167">
        <f t="shared" ref="C160" si="17">SUM(C159)</f>
        <v>0</v>
      </c>
      <c r="D160" s="167"/>
      <c r="E160" s="168"/>
      <c r="F160" s="180"/>
      <c r="G160" s="180"/>
      <c r="H160" s="181"/>
      <c r="I160" s="133"/>
      <c r="J160" s="133"/>
      <c r="K160" s="133"/>
    </row>
    <row r="161" spans="1:11" ht="18.75" customHeight="1" thickBot="1">
      <c r="A161" s="358"/>
      <c r="B161" s="358"/>
      <c r="C161" s="358"/>
      <c r="D161" s="358"/>
      <c r="E161" s="358"/>
      <c r="F161" s="358"/>
      <c r="G161" s="358"/>
      <c r="H161" s="358"/>
      <c r="I161" s="136"/>
      <c r="J161" s="136"/>
      <c r="K161" s="136"/>
    </row>
    <row r="162" spans="1:11" s="10" customFormat="1" ht="16.5" customHeight="1">
      <c r="A162" s="254" t="s">
        <v>533</v>
      </c>
      <c r="B162" s="283" t="s">
        <v>27</v>
      </c>
      <c r="C162" s="174"/>
      <c r="D162" s="280" t="s">
        <v>272</v>
      </c>
      <c r="E162" s="275" t="s">
        <v>290</v>
      </c>
      <c r="F162" s="305" t="s">
        <v>27</v>
      </c>
      <c r="G162" s="263" t="s">
        <v>526</v>
      </c>
      <c r="H162" s="266" t="s">
        <v>271</v>
      </c>
      <c r="I162" s="120"/>
      <c r="J162" s="120"/>
      <c r="K162" s="120"/>
    </row>
    <row r="163" spans="1:11" s="10" customFormat="1" ht="16.5" customHeight="1">
      <c r="A163" s="255"/>
      <c r="B163" s="284"/>
      <c r="C163" s="39"/>
      <c r="D163" s="281"/>
      <c r="E163" s="276"/>
      <c r="F163" s="306"/>
      <c r="G163" s="264"/>
      <c r="H163" s="267"/>
      <c r="I163" s="120"/>
      <c r="J163" s="120"/>
      <c r="K163" s="120"/>
    </row>
    <row r="164" spans="1:11" s="13" customFormat="1" ht="16.5" customHeight="1">
      <c r="A164" s="256"/>
      <c r="B164" s="288"/>
      <c r="C164" s="39"/>
      <c r="D164" s="282"/>
      <c r="E164" s="276"/>
      <c r="F164" s="306"/>
      <c r="G164" s="265"/>
      <c r="H164" s="268"/>
      <c r="I164" s="120"/>
      <c r="J164" s="120"/>
      <c r="K164" s="120"/>
    </row>
    <row r="165" spans="1:11" s="14" customFormat="1" ht="24.95" customHeight="1">
      <c r="A165" s="285" t="s">
        <v>115</v>
      </c>
      <c r="B165" s="286"/>
      <c r="C165" s="286"/>
      <c r="D165" s="286"/>
      <c r="E165" s="286"/>
      <c r="F165" s="286"/>
      <c r="G165" s="286"/>
      <c r="H165" s="287"/>
      <c r="I165" s="121"/>
      <c r="J165" s="121"/>
      <c r="K165" s="121"/>
    </row>
    <row r="166" spans="1:11" s="28" customFormat="1" ht="16.5" customHeight="1">
      <c r="A166" s="27" t="s">
        <v>61</v>
      </c>
      <c r="B166" s="41">
        <v>10000</v>
      </c>
      <c r="C166" s="39"/>
      <c r="D166" s="39" t="s">
        <v>326</v>
      </c>
      <c r="E166" s="45" t="s">
        <v>327</v>
      </c>
      <c r="F166" s="45">
        <v>10000</v>
      </c>
      <c r="G166" s="45"/>
      <c r="H166" s="161">
        <v>10000</v>
      </c>
      <c r="I166" s="122"/>
      <c r="J166" s="122"/>
      <c r="K166" s="122"/>
    </row>
    <row r="167" spans="1:11" ht="16.5" customHeight="1">
      <c r="A167" s="9" t="s">
        <v>61</v>
      </c>
      <c r="B167" s="42">
        <f>B166</f>
        <v>10000</v>
      </c>
      <c r="C167" s="42">
        <f t="shared" ref="C167:C168" si="18">C166</f>
        <v>0</v>
      </c>
      <c r="D167" s="42" t="s">
        <v>456</v>
      </c>
      <c r="E167" s="86" t="s">
        <v>457</v>
      </c>
      <c r="F167" s="86">
        <f>SUM(F166)</f>
        <v>10000</v>
      </c>
      <c r="G167" s="86">
        <f>SUM(G166)</f>
        <v>0</v>
      </c>
      <c r="H167" s="162">
        <f>SUM(H166)</f>
        <v>10000</v>
      </c>
      <c r="I167" s="119"/>
      <c r="J167" s="119"/>
      <c r="K167" s="119"/>
    </row>
    <row r="168" spans="1:11" s="14" customFormat="1" ht="24.95" customHeight="1" thickBot="1">
      <c r="A168" s="186" t="s">
        <v>4</v>
      </c>
      <c r="B168" s="187">
        <f>B167</f>
        <v>10000</v>
      </c>
      <c r="C168" s="187">
        <f t="shared" si="18"/>
        <v>0</v>
      </c>
      <c r="D168" s="187"/>
      <c r="E168" s="188"/>
      <c r="F168" s="189"/>
      <c r="G168" s="189"/>
      <c r="H168" s="190"/>
      <c r="I168" s="135"/>
      <c r="J168" s="135"/>
      <c r="K168" s="135"/>
    </row>
    <row r="169" spans="1:11" s="16" customFormat="1" ht="17.25" customHeight="1" thickBot="1">
      <c r="A169" s="269"/>
      <c r="B169" s="269"/>
      <c r="C169" s="269"/>
      <c r="D169" s="269"/>
      <c r="E169" s="269"/>
      <c r="F169" s="269"/>
      <c r="G169" s="269"/>
      <c r="H169" s="269"/>
      <c r="I169" s="129"/>
      <c r="J169" s="129"/>
      <c r="K169" s="129"/>
    </row>
    <row r="170" spans="1:11" ht="16.5" customHeight="1">
      <c r="A170" s="254" t="s">
        <v>534</v>
      </c>
      <c r="B170" s="283" t="s">
        <v>27</v>
      </c>
      <c r="C170" s="174"/>
      <c r="D170" s="280" t="s">
        <v>272</v>
      </c>
      <c r="E170" s="275" t="s">
        <v>290</v>
      </c>
      <c r="F170" s="305" t="s">
        <v>27</v>
      </c>
      <c r="G170" s="263" t="s">
        <v>526</v>
      </c>
      <c r="H170" s="266" t="s">
        <v>271</v>
      </c>
      <c r="I170" s="120"/>
      <c r="J170" s="120"/>
      <c r="K170" s="120"/>
    </row>
    <row r="171" spans="1:11" ht="16.5" customHeight="1">
      <c r="A171" s="255"/>
      <c r="B171" s="284"/>
      <c r="C171" s="39"/>
      <c r="D171" s="281"/>
      <c r="E171" s="276"/>
      <c r="F171" s="306"/>
      <c r="G171" s="264"/>
      <c r="H171" s="267"/>
      <c r="I171" s="120"/>
      <c r="J171" s="120"/>
      <c r="K171" s="120"/>
    </row>
    <row r="172" spans="1:11" ht="16.5" customHeight="1">
      <c r="A172" s="256"/>
      <c r="B172" s="288"/>
      <c r="C172" s="39"/>
      <c r="D172" s="282"/>
      <c r="E172" s="276"/>
      <c r="F172" s="306"/>
      <c r="G172" s="265"/>
      <c r="H172" s="268"/>
      <c r="I172" s="120"/>
      <c r="J172" s="120"/>
      <c r="K172" s="120"/>
    </row>
    <row r="173" spans="1:11" s="15" customFormat="1" ht="24.95" customHeight="1">
      <c r="A173" s="285" t="s">
        <v>115</v>
      </c>
      <c r="B173" s="286"/>
      <c r="C173" s="286"/>
      <c r="D173" s="286"/>
      <c r="E173" s="286"/>
      <c r="F173" s="286"/>
      <c r="G173" s="286"/>
      <c r="H173" s="287"/>
      <c r="I173" s="121"/>
      <c r="J173" s="121"/>
      <c r="K173" s="121"/>
    </row>
    <row r="174" spans="1:11" s="28" customFormat="1" ht="16.5" customHeight="1">
      <c r="A174" s="27" t="s">
        <v>64</v>
      </c>
      <c r="B174" s="41">
        <v>7546</v>
      </c>
      <c r="C174" s="39"/>
      <c r="D174" s="39" t="s">
        <v>319</v>
      </c>
      <c r="E174" s="45" t="s">
        <v>322</v>
      </c>
      <c r="F174" s="45">
        <v>7546</v>
      </c>
      <c r="G174" s="45"/>
      <c r="H174" s="161">
        <v>7546</v>
      </c>
      <c r="I174" s="122"/>
      <c r="J174" s="122"/>
      <c r="K174" s="122"/>
    </row>
    <row r="175" spans="1:11" s="28" customFormat="1" ht="16.5" customHeight="1">
      <c r="A175" s="27" t="s">
        <v>65</v>
      </c>
      <c r="B175" s="41">
        <v>2037</v>
      </c>
      <c r="C175" s="39"/>
      <c r="D175" s="39" t="s">
        <v>317</v>
      </c>
      <c r="E175" s="45" t="s">
        <v>320</v>
      </c>
      <c r="F175" s="45">
        <v>2037</v>
      </c>
      <c r="G175" s="45"/>
      <c r="H175" s="161">
        <v>2037</v>
      </c>
      <c r="I175" s="122"/>
      <c r="J175" s="122"/>
      <c r="K175" s="122"/>
    </row>
    <row r="176" spans="1:11" s="13" customFormat="1" ht="16.5" customHeight="1">
      <c r="A176" s="9" t="s">
        <v>19</v>
      </c>
      <c r="B176" s="42">
        <f>SUM(B174:B175)</f>
        <v>9583</v>
      </c>
      <c r="C176" s="42">
        <f t="shared" ref="C176" si="19">SUM(C174:C175)</f>
        <v>0</v>
      </c>
      <c r="D176" s="42" t="s">
        <v>343</v>
      </c>
      <c r="E176" s="86" t="s">
        <v>453</v>
      </c>
      <c r="F176" s="86">
        <f>SUM(F174:F175)</f>
        <v>9583</v>
      </c>
      <c r="G176" s="86">
        <f>SUM(G174:G175)</f>
        <v>0</v>
      </c>
      <c r="H176" s="162">
        <f>SUM(H174:H175)</f>
        <v>9583</v>
      </c>
      <c r="I176" s="119"/>
      <c r="J176" s="119"/>
      <c r="K176" s="119"/>
    </row>
    <row r="177" spans="1:11" s="13" customFormat="1" ht="16.5" customHeight="1">
      <c r="A177" s="9" t="s">
        <v>249</v>
      </c>
      <c r="B177" s="42">
        <v>326</v>
      </c>
      <c r="C177" s="42"/>
      <c r="D177" s="83" t="s">
        <v>328</v>
      </c>
      <c r="E177" s="86" t="s">
        <v>329</v>
      </c>
      <c r="F177" s="86">
        <v>326</v>
      </c>
      <c r="G177" s="86"/>
      <c r="H177" s="162">
        <v>326</v>
      </c>
      <c r="I177" s="137"/>
      <c r="J177" s="137"/>
      <c r="K177" s="137"/>
    </row>
    <row r="178" spans="1:11" s="14" customFormat="1" ht="24.95" customHeight="1">
      <c r="A178" s="22" t="s">
        <v>4</v>
      </c>
      <c r="B178" s="56">
        <f>SUM(B176:B177)</f>
        <v>9909</v>
      </c>
      <c r="C178" s="56">
        <f t="shared" ref="C178" si="20">C176</f>
        <v>0</v>
      </c>
      <c r="D178" s="56"/>
      <c r="E178" s="97"/>
      <c r="F178" s="97"/>
      <c r="G178" s="97"/>
      <c r="H178" s="163"/>
      <c r="I178" s="123"/>
      <c r="J178" s="123"/>
      <c r="K178" s="123"/>
    </row>
    <row r="179" spans="1:11" s="14" customFormat="1" ht="24.95" customHeight="1">
      <c r="A179" s="277" t="s">
        <v>116</v>
      </c>
      <c r="B179" s="278"/>
      <c r="C179" s="278"/>
      <c r="D179" s="278"/>
      <c r="E179" s="278"/>
      <c r="F179" s="278"/>
      <c r="G179" s="278"/>
      <c r="H179" s="279"/>
      <c r="I179" s="124"/>
      <c r="J179" s="124"/>
      <c r="K179" s="124"/>
    </row>
    <row r="180" spans="1:11" s="28" customFormat="1" ht="16.5" customHeight="1">
      <c r="A180" s="30" t="s">
        <v>5</v>
      </c>
      <c r="B180" s="58">
        <v>2044</v>
      </c>
      <c r="C180" s="39"/>
      <c r="D180" s="39" t="s">
        <v>273</v>
      </c>
      <c r="E180" s="45" t="s">
        <v>309</v>
      </c>
      <c r="F180" s="45">
        <v>2374</v>
      </c>
      <c r="G180" s="45">
        <v>155</v>
      </c>
      <c r="H180" s="161">
        <v>2529</v>
      </c>
      <c r="I180" s="122"/>
      <c r="J180" s="122"/>
      <c r="K180" s="122"/>
    </row>
    <row r="181" spans="1:11" s="31" customFormat="1" ht="16.5" customHeight="1">
      <c r="A181" s="30" t="s">
        <v>221</v>
      </c>
      <c r="B181" s="58">
        <v>214</v>
      </c>
      <c r="C181" s="39"/>
      <c r="D181" s="39" t="s">
        <v>273</v>
      </c>
      <c r="E181" s="90"/>
      <c r="F181" s="90"/>
      <c r="G181" s="90"/>
      <c r="H181" s="191"/>
      <c r="I181" s="138"/>
      <c r="J181" s="138"/>
      <c r="K181" s="138"/>
    </row>
    <row r="182" spans="1:11" s="26" customFormat="1" ht="16.5" customHeight="1">
      <c r="A182" s="192" t="s">
        <v>6</v>
      </c>
      <c r="B182" s="59">
        <f>SUM(B180:B181)</f>
        <v>2258</v>
      </c>
      <c r="C182" s="59">
        <f t="shared" ref="C182" si="21">SUM(C180:C181)</f>
        <v>0</v>
      </c>
      <c r="D182" s="59"/>
      <c r="E182" s="91"/>
      <c r="F182" s="91"/>
      <c r="G182" s="91"/>
      <c r="H182" s="193"/>
      <c r="I182" s="139"/>
      <c r="J182" s="139"/>
      <c r="K182" s="139"/>
    </row>
    <row r="183" spans="1:11" s="31" customFormat="1" ht="16.5" customHeight="1">
      <c r="A183" s="30" t="s">
        <v>83</v>
      </c>
      <c r="B183" s="58">
        <v>70</v>
      </c>
      <c r="C183" s="39"/>
      <c r="D183" s="39" t="s">
        <v>330</v>
      </c>
      <c r="E183" s="57" t="s">
        <v>83</v>
      </c>
      <c r="F183" s="45">
        <v>70</v>
      </c>
      <c r="G183" s="45">
        <v>0</v>
      </c>
      <c r="H183" s="161">
        <v>70</v>
      </c>
      <c r="I183" s="122"/>
      <c r="J183" s="122"/>
      <c r="K183" s="122"/>
    </row>
    <row r="184" spans="1:11" s="28" customFormat="1" ht="16.5" customHeight="1">
      <c r="A184" s="30" t="s">
        <v>222</v>
      </c>
      <c r="B184" s="58">
        <v>540</v>
      </c>
      <c r="C184" s="39"/>
      <c r="D184" s="39" t="s">
        <v>275</v>
      </c>
      <c r="E184" s="45" t="s">
        <v>292</v>
      </c>
      <c r="F184" s="45">
        <v>540</v>
      </c>
      <c r="G184" s="45">
        <v>0</v>
      </c>
      <c r="H184" s="161">
        <v>540</v>
      </c>
      <c r="I184" s="122"/>
      <c r="J184" s="122"/>
      <c r="K184" s="122"/>
    </row>
    <row r="185" spans="1:11" s="28" customFormat="1" ht="16.5" customHeight="1">
      <c r="A185" s="30" t="s">
        <v>82</v>
      </c>
      <c r="B185" s="58">
        <v>116</v>
      </c>
      <c r="C185" s="39"/>
      <c r="D185" s="39" t="s">
        <v>273</v>
      </c>
      <c r="E185" s="45"/>
      <c r="F185" s="45"/>
      <c r="G185" s="45"/>
      <c r="H185" s="161"/>
      <c r="I185" s="122"/>
      <c r="J185" s="122"/>
      <c r="K185" s="122"/>
    </row>
    <row r="186" spans="1:11" s="13" customFormat="1" ht="16.5" customHeight="1">
      <c r="A186" s="192" t="s">
        <v>7</v>
      </c>
      <c r="B186" s="59">
        <f>SUM(B183:B185)</f>
        <v>726</v>
      </c>
      <c r="C186" s="59">
        <f>SUM(C183:C185)</f>
        <v>0</v>
      </c>
      <c r="D186" s="58" t="s">
        <v>515</v>
      </c>
      <c r="E186" s="45" t="s">
        <v>516</v>
      </c>
      <c r="F186" s="45">
        <v>0</v>
      </c>
      <c r="G186" s="45">
        <v>120</v>
      </c>
      <c r="H186" s="161">
        <v>120</v>
      </c>
      <c r="I186" s="137"/>
      <c r="J186" s="137"/>
      <c r="K186" s="137"/>
    </row>
    <row r="187" spans="1:11" s="13" customFormat="1" ht="16.5" customHeight="1">
      <c r="A187" s="194" t="s">
        <v>9</v>
      </c>
      <c r="B187" s="61">
        <f>B182+B186</f>
        <v>2984</v>
      </c>
      <c r="C187" s="61">
        <f>C182+C186</f>
        <v>0</v>
      </c>
      <c r="D187" s="115" t="s">
        <v>460</v>
      </c>
      <c r="E187" s="86" t="s">
        <v>331</v>
      </c>
      <c r="F187" s="86">
        <f>SUM(F180:F186)</f>
        <v>2984</v>
      </c>
      <c r="G187" s="86">
        <f>SUM(G180:G186)</f>
        <v>275</v>
      </c>
      <c r="H187" s="162">
        <f>SUM(H180:H186)</f>
        <v>3259</v>
      </c>
      <c r="I187" s="119"/>
      <c r="J187" s="119"/>
      <c r="K187" s="119"/>
    </row>
    <row r="188" spans="1:11" s="28" customFormat="1" ht="16.5" customHeight="1">
      <c r="A188" s="30" t="s">
        <v>75</v>
      </c>
      <c r="B188" s="58">
        <v>660</v>
      </c>
      <c r="C188" s="39"/>
      <c r="D188" s="39" t="s">
        <v>386</v>
      </c>
      <c r="E188" s="45" t="s">
        <v>430</v>
      </c>
      <c r="F188" s="45">
        <v>660</v>
      </c>
      <c r="G188" s="45">
        <v>43</v>
      </c>
      <c r="H188" s="161">
        <v>703</v>
      </c>
      <c r="I188" s="122"/>
      <c r="J188" s="122"/>
      <c r="K188" s="122"/>
    </row>
    <row r="189" spans="1:11" s="28" customFormat="1" ht="16.5" customHeight="1">
      <c r="A189" s="30" t="s">
        <v>131</v>
      </c>
      <c r="B189" s="58">
        <v>103</v>
      </c>
      <c r="C189" s="39"/>
      <c r="D189" s="39" t="s">
        <v>387</v>
      </c>
      <c r="E189" s="57" t="s">
        <v>131</v>
      </c>
      <c r="F189" s="45">
        <v>103</v>
      </c>
      <c r="G189" s="45"/>
      <c r="H189" s="161">
        <v>103</v>
      </c>
      <c r="I189" s="122"/>
      <c r="J189" s="122"/>
      <c r="K189" s="122"/>
    </row>
    <row r="190" spans="1:11" s="28" customFormat="1" ht="16.5" customHeight="1">
      <c r="A190" s="30" t="s">
        <v>120</v>
      </c>
      <c r="B190" s="58">
        <v>50</v>
      </c>
      <c r="C190" s="39"/>
      <c r="D190" s="39" t="s">
        <v>388</v>
      </c>
      <c r="E190" s="57" t="s">
        <v>120</v>
      </c>
      <c r="F190" s="45">
        <v>50</v>
      </c>
      <c r="G190" s="45"/>
      <c r="H190" s="161">
        <v>50</v>
      </c>
      <c r="I190" s="122"/>
      <c r="J190" s="122"/>
      <c r="K190" s="122"/>
    </row>
    <row r="191" spans="1:11" s="28" customFormat="1" ht="16.5" customHeight="1">
      <c r="A191" s="30"/>
      <c r="B191" s="58"/>
      <c r="C191" s="39"/>
      <c r="D191" s="39" t="s">
        <v>390</v>
      </c>
      <c r="E191" s="45" t="s">
        <v>468</v>
      </c>
      <c r="F191" s="45">
        <v>87</v>
      </c>
      <c r="G191" s="45"/>
      <c r="H191" s="161">
        <v>87</v>
      </c>
      <c r="I191" s="122"/>
      <c r="J191" s="122"/>
      <c r="K191" s="122"/>
    </row>
    <row r="192" spans="1:11" s="13" customFormat="1" ht="16.5" customHeight="1">
      <c r="A192" s="194" t="s">
        <v>10</v>
      </c>
      <c r="B192" s="61">
        <f>SUM(B188:B190)</f>
        <v>813</v>
      </c>
      <c r="C192" s="61">
        <f t="shared" ref="C192" si="22">SUM(C188:C190)</f>
        <v>0</v>
      </c>
      <c r="D192" s="115" t="s">
        <v>277</v>
      </c>
      <c r="E192" s="90" t="s">
        <v>332</v>
      </c>
      <c r="F192" s="86">
        <f>SUM(F188:F191)</f>
        <v>900</v>
      </c>
      <c r="G192" s="86">
        <f>SUM(G188:G191)</f>
        <v>43</v>
      </c>
      <c r="H192" s="162">
        <f>SUM(H188:H191)</f>
        <v>943</v>
      </c>
      <c r="I192" s="119"/>
      <c r="J192" s="119"/>
      <c r="K192" s="119"/>
    </row>
    <row r="193" spans="1:11" s="28" customFormat="1" ht="16.5" customHeight="1">
      <c r="A193" s="30" t="s">
        <v>66</v>
      </c>
      <c r="B193" s="58">
        <v>4654</v>
      </c>
      <c r="C193" s="39"/>
      <c r="D193" s="39" t="s">
        <v>278</v>
      </c>
      <c r="E193" s="45" t="s">
        <v>293</v>
      </c>
      <c r="F193" s="45">
        <v>5694</v>
      </c>
      <c r="G193" s="45">
        <v>-400</v>
      </c>
      <c r="H193" s="161">
        <v>5294</v>
      </c>
      <c r="I193" s="122"/>
      <c r="J193" s="122"/>
      <c r="K193" s="122"/>
    </row>
    <row r="194" spans="1:11" s="28" customFormat="1" ht="16.5" customHeight="1">
      <c r="A194" s="30" t="s">
        <v>21</v>
      </c>
      <c r="B194" s="58">
        <v>350</v>
      </c>
      <c r="C194" s="39"/>
      <c r="D194" s="39" t="s">
        <v>278</v>
      </c>
      <c r="E194" s="45"/>
      <c r="F194" s="45"/>
      <c r="G194" s="45"/>
      <c r="H194" s="161"/>
      <c r="I194" s="122"/>
      <c r="J194" s="122"/>
      <c r="K194" s="122"/>
    </row>
    <row r="195" spans="1:11" s="28" customFormat="1" ht="16.5" customHeight="1">
      <c r="A195" s="30" t="s">
        <v>139</v>
      </c>
      <c r="B195" s="58">
        <v>20</v>
      </c>
      <c r="C195" s="39"/>
      <c r="D195" s="39" t="s">
        <v>279</v>
      </c>
      <c r="E195" s="45" t="s">
        <v>294</v>
      </c>
      <c r="F195" s="45">
        <v>20</v>
      </c>
      <c r="G195" s="45"/>
      <c r="H195" s="161">
        <v>20</v>
      </c>
      <c r="I195" s="122"/>
      <c r="J195" s="122"/>
      <c r="K195" s="122"/>
    </row>
    <row r="196" spans="1:11" s="28" customFormat="1" ht="16.5" customHeight="1">
      <c r="A196" s="30" t="s">
        <v>67</v>
      </c>
      <c r="B196" s="62">
        <v>45</v>
      </c>
      <c r="C196" s="39"/>
      <c r="D196" s="39" t="s">
        <v>278</v>
      </c>
      <c r="E196" s="45"/>
      <c r="F196" s="45"/>
      <c r="G196" s="45"/>
      <c r="H196" s="161"/>
      <c r="I196" s="122"/>
      <c r="J196" s="122"/>
      <c r="K196" s="122"/>
    </row>
    <row r="197" spans="1:11" s="28" customFormat="1" ht="16.5" customHeight="1">
      <c r="A197" s="30" t="s">
        <v>159</v>
      </c>
      <c r="B197" s="62">
        <v>400</v>
      </c>
      <c r="C197" s="39"/>
      <c r="D197" s="39" t="s">
        <v>278</v>
      </c>
      <c r="E197" s="45"/>
      <c r="F197" s="45"/>
      <c r="G197" s="45"/>
      <c r="H197" s="161"/>
      <c r="I197" s="122"/>
      <c r="J197" s="122"/>
      <c r="K197" s="122"/>
    </row>
    <row r="198" spans="1:11" s="28" customFormat="1" ht="16.5" customHeight="1">
      <c r="A198" s="30" t="s">
        <v>12</v>
      </c>
      <c r="B198" s="62">
        <v>245</v>
      </c>
      <c r="C198" s="39"/>
      <c r="D198" s="39" t="s">
        <v>278</v>
      </c>
      <c r="E198" s="45"/>
      <c r="F198" s="45"/>
      <c r="G198" s="45"/>
      <c r="H198" s="161"/>
      <c r="I198" s="122"/>
      <c r="J198" s="122"/>
      <c r="K198" s="122"/>
    </row>
    <row r="199" spans="1:11" s="28" customFormat="1" ht="16.5" customHeight="1">
      <c r="A199" s="30" t="s">
        <v>68</v>
      </c>
      <c r="B199" s="62">
        <v>28</v>
      </c>
      <c r="C199" s="39"/>
      <c r="D199" s="39" t="s">
        <v>281</v>
      </c>
      <c r="E199" s="45" t="s">
        <v>335</v>
      </c>
      <c r="F199" s="45">
        <v>28</v>
      </c>
      <c r="G199" s="45"/>
      <c r="H199" s="161">
        <v>28</v>
      </c>
      <c r="I199" s="122"/>
      <c r="J199" s="122"/>
      <c r="K199" s="122"/>
    </row>
    <row r="200" spans="1:11" s="28" customFormat="1" ht="16.5" customHeight="1">
      <c r="A200" s="30" t="s">
        <v>69</v>
      </c>
      <c r="B200" s="62">
        <v>70</v>
      </c>
      <c r="C200" s="39"/>
      <c r="D200" s="39" t="s">
        <v>283</v>
      </c>
      <c r="E200" s="45" t="s">
        <v>298</v>
      </c>
      <c r="F200" s="45">
        <v>675</v>
      </c>
      <c r="G200" s="45"/>
      <c r="H200" s="161">
        <v>675</v>
      </c>
      <c r="I200" s="122"/>
      <c r="J200" s="122"/>
      <c r="K200" s="122"/>
    </row>
    <row r="201" spans="1:11" s="28" customFormat="1" ht="16.5" customHeight="1">
      <c r="A201" s="30" t="s">
        <v>160</v>
      </c>
      <c r="B201" s="62">
        <v>403</v>
      </c>
      <c r="C201" s="39"/>
      <c r="D201" s="39" t="s">
        <v>333</v>
      </c>
      <c r="E201" s="45"/>
      <c r="F201" s="45"/>
      <c r="G201" s="45"/>
      <c r="H201" s="161"/>
      <c r="I201" s="122"/>
      <c r="J201" s="122"/>
      <c r="K201" s="122"/>
    </row>
    <row r="202" spans="1:11" s="28" customFormat="1" ht="16.5" customHeight="1">
      <c r="A202" s="30" t="s">
        <v>34</v>
      </c>
      <c r="B202" s="62">
        <v>202</v>
      </c>
      <c r="C202" s="39"/>
      <c r="D202" s="39" t="s">
        <v>283</v>
      </c>
      <c r="E202" s="45"/>
      <c r="F202" s="45"/>
      <c r="G202" s="45"/>
      <c r="H202" s="161"/>
      <c r="I202" s="122"/>
      <c r="J202" s="122"/>
      <c r="K202" s="122"/>
    </row>
    <row r="203" spans="1:11" s="28" customFormat="1" ht="16.5" customHeight="1">
      <c r="A203" s="30" t="s">
        <v>56</v>
      </c>
      <c r="B203" s="62">
        <v>100</v>
      </c>
      <c r="C203" s="39"/>
      <c r="D203" s="39" t="s">
        <v>310</v>
      </c>
      <c r="E203" s="45" t="s">
        <v>325</v>
      </c>
      <c r="F203" s="45">
        <v>100</v>
      </c>
      <c r="G203" s="45"/>
      <c r="H203" s="161">
        <v>100</v>
      </c>
      <c r="I203" s="122"/>
      <c r="J203" s="122"/>
      <c r="K203" s="122"/>
    </row>
    <row r="204" spans="1:11" s="28" customFormat="1" ht="16.5" customHeight="1">
      <c r="A204" s="30" t="s">
        <v>198</v>
      </c>
      <c r="B204" s="62">
        <v>200</v>
      </c>
      <c r="C204" s="39"/>
      <c r="D204" s="39" t="s">
        <v>285</v>
      </c>
      <c r="E204" s="45" t="s">
        <v>300</v>
      </c>
      <c r="F204" s="45">
        <v>200</v>
      </c>
      <c r="G204" s="45"/>
      <c r="H204" s="161">
        <v>200</v>
      </c>
      <c r="I204" s="122"/>
      <c r="J204" s="122"/>
      <c r="K204" s="122"/>
    </row>
    <row r="205" spans="1:11" s="28" customFormat="1" ht="16.5" customHeight="1">
      <c r="A205" s="30" t="s">
        <v>88</v>
      </c>
      <c r="B205" s="62">
        <v>87</v>
      </c>
      <c r="C205" s="39"/>
      <c r="D205" s="39" t="s">
        <v>277</v>
      </c>
      <c r="E205" s="45"/>
      <c r="F205" s="45"/>
      <c r="G205" s="45"/>
      <c r="H205" s="161"/>
      <c r="I205" s="122"/>
      <c r="J205" s="122"/>
      <c r="K205" s="122"/>
    </row>
    <row r="206" spans="1:11" s="28" customFormat="1" ht="16.5" customHeight="1">
      <c r="A206" s="30" t="s">
        <v>43</v>
      </c>
      <c r="B206" s="62">
        <v>1750</v>
      </c>
      <c r="C206" s="39"/>
      <c r="D206" s="39" t="s">
        <v>286</v>
      </c>
      <c r="E206" s="45" t="s">
        <v>336</v>
      </c>
      <c r="F206" s="45">
        <v>1750</v>
      </c>
      <c r="G206" s="45">
        <v>-108</v>
      </c>
      <c r="H206" s="172">
        <v>1642</v>
      </c>
      <c r="I206" s="122"/>
      <c r="J206" s="122"/>
      <c r="K206" s="122"/>
    </row>
    <row r="207" spans="1:11" s="28" customFormat="1" ht="16.5" customHeight="1">
      <c r="A207" s="30" t="s">
        <v>70</v>
      </c>
      <c r="B207" s="58">
        <v>450</v>
      </c>
      <c r="C207" s="39"/>
      <c r="D207" s="39" t="s">
        <v>334</v>
      </c>
      <c r="E207" s="45" t="s">
        <v>337</v>
      </c>
      <c r="F207" s="45">
        <v>450</v>
      </c>
      <c r="G207" s="45"/>
      <c r="H207" s="161">
        <v>450</v>
      </c>
      <c r="I207" s="122"/>
      <c r="J207" s="122"/>
      <c r="K207" s="122"/>
    </row>
    <row r="208" spans="1:11" s="28" customFormat="1" ht="16.5" customHeight="1">
      <c r="A208" s="30"/>
      <c r="B208" s="58"/>
      <c r="C208" s="39"/>
      <c r="D208" s="111" t="s">
        <v>338</v>
      </c>
      <c r="E208" s="86" t="s">
        <v>499</v>
      </c>
      <c r="F208" s="86">
        <f>SUM(F193:F207)</f>
        <v>8917</v>
      </c>
      <c r="G208" s="86">
        <f>SUM(G193:G207)</f>
        <v>-508</v>
      </c>
      <c r="H208" s="162">
        <f>SUM(H193:H207)</f>
        <v>8409</v>
      </c>
      <c r="I208" s="122"/>
      <c r="J208" s="122"/>
      <c r="K208" s="122"/>
    </row>
    <row r="209" spans="1:11" s="28" customFormat="1" ht="16.5" customHeight="1">
      <c r="A209" s="30"/>
      <c r="B209" s="58"/>
      <c r="C209" s="39"/>
      <c r="D209" s="39" t="s">
        <v>500</v>
      </c>
      <c r="E209" s="45" t="s">
        <v>501</v>
      </c>
      <c r="F209" s="45"/>
      <c r="G209" s="45">
        <v>400</v>
      </c>
      <c r="H209" s="161">
        <v>400</v>
      </c>
      <c r="I209" s="122"/>
      <c r="J209" s="122"/>
      <c r="K209" s="122"/>
    </row>
    <row r="210" spans="1:11" s="28" customFormat="1" ht="16.5" customHeight="1">
      <c r="A210" s="30"/>
      <c r="B210" s="58"/>
      <c r="C210" s="39"/>
      <c r="D210" s="39" t="s">
        <v>502</v>
      </c>
      <c r="E210" s="45" t="s">
        <v>524</v>
      </c>
      <c r="F210" s="45"/>
      <c r="G210" s="45">
        <v>108</v>
      </c>
      <c r="H210" s="161">
        <v>108</v>
      </c>
      <c r="I210" s="122"/>
      <c r="J210" s="122"/>
      <c r="K210" s="122"/>
    </row>
    <row r="211" spans="1:11" s="28" customFormat="1" ht="16.5" customHeight="1">
      <c r="A211" s="194" t="s">
        <v>2</v>
      </c>
      <c r="B211" s="61">
        <f>SUM(B193:B210)</f>
        <v>9004</v>
      </c>
      <c r="C211" s="39"/>
      <c r="D211" s="111" t="s">
        <v>503</v>
      </c>
      <c r="E211" s="86" t="s">
        <v>504</v>
      </c>
      <c r="F211" s="86"/>
      <c r="G211" s="86">
        <f>SUM(G209:G210)</f>
        <v>508</v>
      </c>
      <c r="H211" s="162">
        <f>SUM(H209:H210)</f>
        <v>508</v>
      </c>
      <c r="I211" s="122"/>
      <c r="J211" s="122"/>
      <c r="K211" s="122"/>
    </row>
    <row r="212" spans="1:11" s="14" customFormat="1" ht="24.95" customHeight="1" thickBot="1">
      <c r="A212" s="24" t="s">
        <v>3</v>
      </c>
      <c r="B212" s="167">
        <f>B187+B192+B211</f>
        <v>12801</v>
      </c>
      <c r="C212" s="167" t="e">
        <f>C187+C192+#REF!+#REF!</f>
        <v>#REF!</v>
      </c>
      <c r="D212" s="167"/>
      <c r="E212" s="168"/>
      <c r="F212" s="180"/>
      <c r="G212" s="180"/>
      <c r="H212" s="181"/>
      <c r="I212" s="133"/>
      <c r="J212" s="133"/>
      <c r="K212" s="133"/>
    </row>
    <row r="213" spans="1:11" s="16" customFormat="1" ht="14.25" customHeight="1" thickBot="1">
      <c r="A213" s="269"/>
      <c r="B213" s="269"/>
      <c r="C213" s="269"/>
      <c r="D213" s="269"/>
      <c r="E213" s="269"/>
      <c r="F213" s="269"/>
      <c r="G213" s="269"/>
      <c r="H213" s="269"/>
      <c r="I213" s="129"/>
      <c r="J213" s="129"/>
      <c r="K213" s="129"/>
    </row>
    <row r="214" spans="1:11" s="16" customFormat="1" ht="16.5" customHeight="1">
      <c r="A214" s="260" t="s">
        <v>535</v>
      </c>
      <c r="B214" s="283" t="s">
        <v>27</v>
      </c>
      <c r="C214" s="174"/>
      <c r="D214" s="280" t="s">
        <v>272</v>
      </c>
      <c r="E214" s="275" t="s">
        <v>290</v>
      </c>
      <c r="F214" s="273" t="s">
        <v>27</v>
      </c>
      <c r="G214" s="263" t="s">
        <v>526</v>
      </c>
      <c r="H214" s="266" t="s">
        <v>271</v>
      </c>
      <c r="I214" s="120"/>
      <c r="J214" s="120"/>
      <c r="K214" s="120"/>
    </row>
    <row r="215" spans="1:11" s="16" customFormat="1" ht="16.5" customHeight="1">
      <c r="A215" s="261"/>
      <c r="B215" s="284"/>
      <c r="C215" s="39"/>
      <c r="D215" s="281"/>
      <c r="E215" s="276"/>
      <c r="F215" s="274"/>
      <c r="G215" s="264"/>
      <c r="H215" s="267"/>
      <c r="I215" s="120"/>
      <c r="J215" s="120"/>
      <c r="K215" s="120"/>
    </row>
    <row r="216" spans="1:11" s="16" customFormat="1" ht="16.5" customHeight="1">
      <c r="A216" s="262"/>
      <c r="B216" s="288"/>
      <c r="C216" s="39"/>
      <c r="D216" s="282"/>
      <c r="E216" s="276"/>
      <c r="F216" s="274"/>
      <c r="G216" s="265"/>
      <c r="H216" s="268"/>
      <c r="I216" s="120"/>
      <c r="J216" s="120"/>
      <c r="K216" s="120"/>
    </row>
    <row r="217" spans="1:11" s="16" customFormat="1" ht="24.95" customHeight="1">
      <c r="A217" s="285" t="s">
        <v>115</v>
      </c>
      <c r="B217" s="286"/>
      <c r="C217" s="286"/>
      <c r="D217" s="286"/>
      <c r="E217" s="286"/>
      <c r="F217" s="286"/>
      <c r="G217" s="286"/>
      <c r="H217" s="287"/>
      <c r="I217" s="121"/>
      <c r="J217" s="121"/>
      <c r="K217" s="121"/>
    </row>
    <row r="218" spans="1:11" s="16" customFormat="1" ht="16.5" customHeight="1">
      <c r="A218" s="27" t="s">
        <v>64</v>
      </c>
      <c r="B218" s="41">
        <v>1811</v>
      </c>
      <c r="C218" s="39"/>
      <c r="D218" s="39" t="s">
        <v>340</v>
      </c>
      <c r="E218" s="93" t="s">
        <v>341</v>
      </c>
      <c r="F218" s="93">
        <v>1811</v>
      </c>
      <c r="G218" s="93"/>
      <c r="H218" s="172">
        <v>1811</v>
      </c>
      <c r="I218" s="134"/>
      <c r="J218" s="134"/>
      <c r="K218" s="134"/>
    </row>
    <row r="219" spans="1:11" s="16" customFormat="1" ht="16.5" customHeight="1">
      <c r="A219" s="27" t="s">
        <v>65</v>
      </c>
      <c r="B219" s="41">
        <v>489</v>
      </c>
      <c r="C219" s="39"/>
      <c r="D219" s="39" t="s">
        <v>317</v>
      </c>
      <c r="E219" s="93" t="s">
        <v>342</v>
      </c>
      <c r="F219" s="93">
        <v>489</v>
      </c>
      <c r="G219" s="93"/>
      <c r="H219" s="172">
        <v>489</v>
      </c>
      <c r="I219" s="134"/>
      <c r="J219" s="134"/>
      <c r="K219" s="134"/>
    </row>
    <row r="220" spans="1:11" s="16" customFormat="1" ht="16.5" customHeight="1">
      <c r="A220" s="9" t="s">
        <v>19</v>
      </c>
      <c r="B220" s="42">
        <f>SUM(B218:B219)</f>
        <v>2300</v>
      </c>
      <c r="C220" s="42">
        <f t="shared" ref="C220" si="23">SUM(C218:C219)</f>
        <v>0</v>
      </c>
      <c r="D220" s="42" t="s">
        <v>343</v>
      </c>
      <c r="E220" s="95" t="s">
        <v>37</v>
      </c>
      <c r="F220" s="95">
        <f>SUM(F218:F219)</f>
        <v>2300</v>
      </c>
      <c r="G220" s="95">
        <f>SUM(G218:G219)</f>
        <v>0</v>
      </c>
      <c r="H220" s="176">
        <f>SUM(H218:H219)</f>
        <v>2300</v>
      </c>
      <c r="I220" s="132"/>
      <c r="J220" s="132"/>
      <c r="K220" s="132"/>
    </row>
    <row r="221" spans="1:11" s="16" customFormat="1" ht="24.95" customHeight="1">
      <c r="A221" s="22" t="s">
        <v>4</v>
      </c>
      <c r="B221" s="56">
        <f>B220</f>
        <v>2300</v>
      </c>
      <c r="C221" s="56">
        <f t="shared" ref="C221" si="24">C220</f>
        <v>0</v>
      </c>
      <c r="D221" s="56"/>
      <c r="E221" s="97"/>
      <c r="F221" s="97"/>
      <c r="G221" s="97"/>
      <c r="H221" s="163"/>
      <c r="I221" s="123"/>
      <c r="J221" s="123"/>
      <c r="K221" s="123"/>
    </row>
    <row r="222" spans="1:11" s="16" customFormat="1" ht="24.95" customHeight="1">
      <c r="A222" s="277" t="s">
        <v>116</v>
      </c>
      <c r="B222" s="278"/>
      <c r="C222" s="278"/>
      <c r="D222" s="278"/>
      <c r="E222" s="278"/>
      <c r="F222" s="278"/>
      <c r="G222" s="278"/>
      <c r="H222" s="279"/>
      <c r="I222" s="124"/>
      <c r="J222" s="124"/>
      <c r="K222" s="124"/>
    </row>
    <row r="223" spans="1:11" s="16" customFormat="1" ht="16.5" customHeight="1">
      <c r="A223" s="30" t="s">
        <v>5</v>
      </c>
      <c r="B223" s="58">
        <v>1170</v>
      </c>
      <c r="C223" s="39"/>
      <c r="D223" s="39" t="s">
        <v>273</v>
      </c>
      <c r="E223" s="93" t="s">
        <v>309</v>
      </c>
      <c r="F223" s="93">
        <v>1292</v>
      </c>
      <c r="G223" s="93"/>
      <c r="H223" s="172">
        <v>1292</v>
      </c>
      <c r="I223" s="134"/>
      <c r="J223" s="134"/>
      <c r="K223" s="134"/>
    </row>
    <row r="224" spans="1:11" s="16" customFormat="1" ht="16.5" customHeight="1">
      <c r="A224" s="30" t="s">
        <v>221</v>
      </c>
      <c r="B224" s="58">
        <v>122</v>
      </c>
      <c r="C224" s="39"/>
      <c r="D224" s="39" t="s">
        <v>273</v>
      </c>
      <c r="E224" s="93"/>
      <c r="F224" s="93"/>
      <c r="G224" s="93"/>
      <c r="H224" s="172"/>
      <c r="I224" s="134"/>
      <c r="J224" s="134"/>
      <c r="K224" s="134"/>
    </row>
    <row r="225" spans="1:11" s="16" customFormat="1" ht="16.5" customHeight="1">
      <c r="A225" s="192" t="s">
        <v>6</v>
      </c>
      <c r="B225" s="59">
        <f>SUM(B223:B224)</f>
        <v>1292</v>
      </c>
      <c r="C225" s="59">
        <f t="shared" ref="C225" si="25">SUM(C223:C224)</f>
        <v>0</v>
      </c>
      <c r="D225" s="59"/>
      <c r="E225" s="93"/>
      <c r="F225" s="93"/>
      <c r="G225" s="93"/>
      <c r="H225" s="172"/>
      <c r="I225" s="134"/>
      <c r="J225" s="134"/>
      <c r="K225" s="134"/>
    </row>
    <row r="226" spans="1:11" s="16" customFormat="1" ht="16.5" customHeight="1">
      <c r="A226" s="30" t="s">
        <v>83</v>
      </c>
      <c r="B226" s="58">
        <v>40</v>
      </c>
      <c r="C226" s="39"/>
      <c r="D226" s="39" t="s">
        <v>330</v>
      </c>
      <c r="E226" s="57" t="s">
        <v>83</v>
      </c>
      <c r="F226" s="93">
        <v>40</v>
      </c>
      <c r="G226" s="93"/>
      <c r="H226" s="172">
        <v>40</v>
      </c>
      <c r="I226" s="134"/>
      <c r="J226" s="134"/>
      <c r="K226" s="134"/>
    </row>
    <row r="227" spans="1:11" s="16" customFormat="1" ht="16.5" customHeight="1">
      <c r="A227" s="192" t="s">
        <v>7</v>
      </c>
      <c r="B227" s="59">
        <f>SUM(B226:B226)</f>
        <v>40</v>
      </c>
      <c r="C227" s="59">
        <f>SUM(C226:C226)</f>
        <v>0</v>
      </c>
      <c r="D227" s="59"/>
      <c r="E227" s="93"/>
      <c r="F227" s="93"/>
      <c r="G227" s="93"/>
      <c r="H227" s="172"/>
      <c r="I227" s="134"/>
      <c r="J227" s="134"/>
      <c r="K227" s="134"/>
    </row>
    <row r="228" spans="1:11" s="16" customFormat="1" ht="16.5" customHeight="1">
      <c r="A228" s="194" t="s">
        <v>9</v>
      </c>
      <c r="B228" s="61">
        <f>B225+B227</f>
        <v>1332</v>
      </c>
      <c r="C228" s="61">
        <f>C225+C227</f>
        <v>0</v>
      </c>
      <c r="D228" s="115" t="s">
        <v>460</v>
      </c>
      <c r="E228" s="60" t="s">
        <v>9</v>
      </c>
      <c r="F228" s="95">
        <f>SUM(F223:F227)</f>
        <v>1332</v>
      </c>
      <c r="G228" s="95"/>
      <c r="H228" s="176">
        <f>SUM(H223:H227)</f>
        <v>1332</v>
      </c>
      <c r="I228" s="134"/>
      <c r="J228" s="134"/>
      <c r="K228" s="134"/>
    </row>
    <row r="229" spans="1:11" s="16" customFormat="1" ht="16.5" customHeight="1">
      <c r="A229" s="30" t="s">
        <v>75</v>
      </c>
      <c r="B229" s="58">
        <v>360</v>
      </c>
      <c r="C229" s="39"/>
      <c r="D229" s="39" t="s">
        <v>386</v>
      </c>
      <c r="E229" s="45" t="s">
        <v>430</v>
      </c>
      <c r="F229" s="93">
        <v>360</v>
      </c>
      <c r="G229" s="93"/>
      <c r="H229" s="172">
        <v>360</v>
      </c>
      <c r="I229" s="134"/>
      <c r="J229" s="134"/>
      <c r="K229" s="134"/>
    </row>
    <row r="230" spans="1:11" s="16" customFormat="1" ht="16.5" customHeight="1">
      <c r="A230" s="194" t="s">
        <v>10</v>
      </c>
      <c r="B230" s="61">
        <f>SUM(B229:B229)</f>
        <v>360</v>
      </c>
      <c r="C230" s="61">
        <f>SUM(C229:C229)</f>
        <v>0</v>
      </c>
      <c r="D230" s="115" t="s">
        <v>277</v>
      </c>
      <c r="E230" s="86" t="s">
        <v>332</v>
      </c>
      <c r="F230" s="95">
        <f>SUM(F229)</f>
        <v>360</v>
      </c>
      <c r="G230" s="95"/>
      <c r="H230" s="176">
        <f>SUM(H229)</f>
        <v>360</v>
      </c>
      <c r="I230" s="134"/>
      <c r="J230" s="134"/>
      <c r="K230" s="134"/>
    </row>
    <row r="231" spans="1:11" s="16" customFormat="1" ht="16.5" customHeight="1">
      <c r="A231" s="30" t="s">
        <v>66</v>
      </c>
      <c r="B231" s="58">
        <v>2808</v>
      </c>
      <c r="C231" s="39"/>
      <c r="D231" s="39" t="s">
        <v>278</v>
      </c>
      <c r="E231" s="93" t="s">
        <v>293</v>
      </c>
      <c r="F231" s="93">
        <v>2948</v>
      </c>
      <c r="G231" s="93"/>
      <c r="H231" s="172">
        <v>2948</v>
      </c>
      <c r="I231" s="134"/>
      <c r="J231" s="134"/>
      <c r="K231" s="134"/>
    </row>
    <row r="232" spans="1:11" s="16" customFormat="1" ht="16.5" customHeight="1">
      <c r="A232" s="30" t="s">
        <v>12</v>
      </c>
      <c r="B232" s="62">
        <v>140</v>
      </c>
      <c r="C232" s="39"/>
      <c r="D232" s="39" t="s">
        <v>278</v>
      </c>
      <c r="E232" s="93"/>
      <c r="F232" s="93"/>
      <c r="G232" s="93"/>
      <c r="H232" s="172"/>
      <c r="I232" s="134"/>
      <c r="J232" s="134"/>
      <c r="K232" s="134"/>
    </row>
    <row r="233" spans="1:11" s="16" customFormat="1" ht="16.5" customHeight="1">
      <c r="A233" s="30" t="s">
        <v>68</v>
      </c>
      <c r="B233" s="62">
        <v>16</v>
      </c>
      <c r="C233" s="39"/>
      <c r="D233" s="39" t="s">
        <v>281</v>
      </c>
      <c r="E233" s="93" t="s">
        <v>335</v>
      </c>
      <c r="F233" s="93">
        <v>16</v>
      </c>
      <c r="G233" s="93"/>
      <c r="H233" s="172">
        <v>16</v>
      </c>
      <c r="I233" s="134"/>
      <c r="J233" s="134"/>
      <c r="K233" s="134"/>
    </row>
    <row r="234" spans="1:11" s="16" customFormat="1" ht="16.5" customHeight="1">
      <c r="A234" s="30" t="s">
        <v>69</v>
      </c>
      <c r="B234" s="62">
        <v>40</v>
      </c>
      <c r="C234" s="39"/>
      <c r="D234" s="39" t="s">
        <v>283</v>
      </c>
      <c r="E234" s="93" t="s">
        <v>298</v>
      </c>
      <c r="F234" s="93">
        <v>269</v>
      </c>
      <c r="G234" s="93"/>
      <c r="H234" s="172">
        <v>269</v>
      </c>
      <c r="I234" s="134"/>
      <c r="J234" s="134"/>
      <c r="K234" s="134"/>
    </row>
    <row r="235" spans="1:11" s="16" customFormat="1" ht="16.5" customHeight="1">
      <c r="A235" s="30" t="s">
        <v>160</v>
      </c>
      <c r="B235" s="62">
        <v>153</v>
      </c>
      <c r="C235" s="39"/>
      <c r="D235" s="39" t="s">
        <v>283</v>
      </c>
      <c r="E235" s="93"/>
      <c r="F235" s="93"/>
      <c r="G235" s="93"/>
      <c r="H235" s="172"/>
      <c r="I235" s="134"/>
      <c r="J235" s="134"/>
      <c r="K235" s="134"/>
    </row>
    <row r="236" spans="1:11" s="16" customFormat="1" ht="16.5" customHeight="1">
      <c r="A236" s="30" t="s">
        <v>34</v>
      </c>
      <c r="B236" s="62">
        <v>76</v>
      </c>
      <c r="C236" s="39"/>
      <c r="D236" s="39" t="s">
        <v>283</v>
      </c>
      <c r="E236" s="93"/>
      <c r="F236" s="93"/>
      <c r="G236" s="93"/>
      <c r="H236" s="172"/>
      <c r="I236" s="134"/>
      <c r="J236" s="134"/>
      <c r="K236" s="134"/>
    </row>
    <row r="237" spans="1:11" s="16" customFormat="1" ht="16.5" customHeight="1">
      <c r="A237" s="30" t="s">
        <v>43</v>
      </c>
      <c r="B237" s="62">
        <v>873</v>
      </c>
      <c r="C237" s="39"/>
      <c r="D237" s="39" t="s">
        <v>286</v>
      </c>
      <c r="E237" s="45" t="s">
        <v>336</v>
      </c>
      <c r="F237" s="93">
        <v>873</v>
      </c>
      <c r="G237" s="93"/>
      <c r="H237" s="172">
        <v>873</v>
      </c>
      <c r="I237" s="134"/>
      <c r="J237" s="134"/>
      <c r="K237" s="134"/>
    </row>
    <row r="238" spans="1:11" s="16" customFormat="1" ht="16.5" customHeight="1">
      <c r="A238" s="194" t="s">
        <v>2</v>
      </c>
      <c r="B238" s="61">
        <f>SUM(B231:B237)</f>
        <v>4106</v>
      </c>
      <c r="C238" s="61">
        <f>SUM(C231:C237)</f>
        <v>0</v>
      </c>
      <c r="D238" s="115" t="s">
        <v>338</v>
      </c>
      <c r="E238" s="95" t="s">
        <v>339</v>
      </c>
      <c r="F238" s="95">
        <f>SUM(F231:F237)</f>
        <v>4106</v>
      </c>
      <c r="G238" s="95">
        <f>SUM(G231:G237)</f>
        <v>0</v>
      </c>
      <c r="H238" s="176">
        <f>SUM(H231:H237)</f>
        <v>4106</v>
      </c>
      <c r="I238" s="132"/>
      <c r="J238" s="132"/>
      <c r="K238" s="132"/>
    </row>
    <row r="239" spans="1:11" s="16" customFormat="1" ht="24.95" customHeight="1" thickBot="1">
      <c r="A239" s="24" t="s">
        <v>3</v>
      </c>
      <c r="B239" s="167">
        <f>B228+B230+B238</f>
        <v>5798</v>
      </c>
      <c r="C239" s="167" t="e">
        <f>C228+C230+C238+#REF!</f>
        <v>#REF!</v>
      </c>
      <c r="D239" s="167"/>
      <c r="E239" s="168"/>
      <c r="F239" s="180"/>
      <c r="G239" s="180"/>
      <c r="H239" s="181"/>
      <c r="I239" s="133"/>
      <c r="J239" s="133"/>
      <c r="K239" s="133"/>
    </row>
    <row r="240" spans="1:11" s="16" customFormat="1" ht="24.95" customHeight="1" thickBot="1">
      <c r="A240" s="129"/>
      <c r="B240" s="129"/>
      <c r="C240" s="129"/>
      <c r="D240" s="129"/>
      <c r="E240" s="129"/>
      <c r="F240" s="129"/>
      <c r="G240" s="129"/>
      <c r="H240" s="129"/>
      <c r="I240" s="129"/>
      <c r="J240" s="129"/>
      <c r="K240" s="129"/>
    </row>
    <row r="241" spans="1:11" s="16" customFormat="1" ht="16.5" customHeight="1">
      <c r="A241" s="254" t="s">
        <v>493</v>
      </c>
      <c r="B241" s="283" t="s">
        <v>27</v>
      </c>
      <c r="C241" s="174"/>
      <c r="D241" s="280" t="s">
        <v>272</v>
      </c>
      <c r="E241" s="275" t="s">
        <v>290</v>
      </c>
      <c r="F241" s="273" t="s">
        <v>27</v>
      </c>
      <c r="G241" s="263" t="s">
        <v>526</v>
      </c>
      <c r="H241" s="266" t="s">
        <v>271</v>
      </c>
      <c r="I241" s="120"/>
      <c r="J241" s="120"/>
      <c r="K241" s="120"/>
    </row>
    <row r="242" spans="1:11" s="16" customFormat="1" ht="16.5" customHeight="1">
      <c r="A242" s="255"/>
      <c r="B242" s="284"/>
      <c r="C242" s="39"/>
      <c r="D242" s="281"/>
      <c r="E242" s="276"/>
      <c r="F242" s="274"/>
      <c r="G242" s="264"/>
      <c r="H242" s="267"/>
      <c r="I242" s="120"/>
      <c r="J242" s="120"/>
      <c r="K242" s="120"/>
    </row>
    <row r="243" spans="1:11" s="16" customFormat="1" ht="26.25" customHeight="1">
      <c r="A243" s="256"/>
      <c r="B243" s="288"/>
      <c r="C243" s="39"/>
      <c r="D243" s="282"/>
      <c r="E243" s="276"/>
      <c r="F243" s="274"/>
      <c r="G243" s="265"/>
      <c r="H243" s="268"/>
      <c r="I243" s="120"/>
      <c r="J243" s="120"/>
      <c r="K243" s="120"/>
    </row>
    <row r="244" spans="1:11" s="16" customFormat="1" ht="24.95" customHeight="1">
      <c r="A244" s="285" t="s">
        <v>115</v>
      </c>
      <c r="B244" s="286"/>
      <c r="C244" s="286"/>
      <c r="D244" s="286"/>
      <c r="E244" s="286"/>
      <c r="F244" s="286"/>
      <c r="G244" s="286"/>
      <c r="H244" s="287"/>
      <c r="I244" s="121"/>
      <c r="J244" s="121"/>
      <c r="K244" s="121"/>
    </row>
    <row r="245" spans="1:11" s="16" customFormat="1" ht="16.5" customHeight="1">
      <c r="A245" s="27" t="s">
        <v>64</v>
      </c>
      <c r="B245" s="41">
        <v>3262</v>
      </c>
      <c r="C245" s="39"/>
      <c r="D245" s="39" t="s">
        <v>340</v>
      </c>
      <c r="E245" s="93" t="s">
        <v>341</v>
      </c>
      <c r="F245" s="93">
        <v>3262</v>
      </c>
      <c r="G245" s="93"/>
      <c r="H245" s="172">
        <v>3262</v>
      </c>
      <c r="I245" s="134"/>
      <c r="J245" s="134"/>
      <c r="K245" s="134"/>
    </row>
    <row r="246" spans="1:11" s="16" customFormat="1" ht="16.5" customHeight="1">
      <c r="A246" s="27" t="s">
        <v>65</v>
      </c>
      <c r="B246" s="41">
        <v>881</v>
      </c>
      <c r="C246" s="39"/>
      <c r="D246" s="39" t="s">
        <v>317</v>
      </c>
      <c r="E246" s="93" t="s">
        <v>342</v>
      </c>
      <c r="F246" s="93">
        <v>881</v>
      </c>
      <c r="G246" s="93"/>
      <c r="H246" s="172">
        <v>881</v>
      </c>
      <c r="I246" s="134"/>
      <c r="J246" s="134"/>
      <c r="K246" s="134"/>
    </row>
    <row r="247" spans="1:11" s="16" customFormat="1" ht="16.5" customHeight="1">
      <c r="A247" s="9" t="s">
        <v>19</v>
      </c>
      <c r="B247" s="42">
        <f>SUM(B245:B246)</f>
        <v>4143</v>
      </c>
      <c r="C247" s="42">
        <f t="shared" ref="C247" si="26">SUM(C245:C246)</f>
        <v>0</v>
      </c>
      <c r="D247" s="42" t="s">
        <v>343</v>
      </c>
      <c r="E247" s="95" t="s">
        <v>37</v>
      </c>
      <c r="F247" s="95">
        <f>SUM(F245:F246)</f>
        <v>4143</v>
      </c>
      <c r="G247" s="95">
        <f>SUM(G245:G246)</f>
        <v>0</v>
      </c>
      <c r="H247" s="176">
        <f>SUM(H245:H246)</f>
        <v>4143</v>
      </c>
      <c r="I247" s="132"/>
      <c r="J247" s="132"/>
      <c r="K247" s="132"/>
    </row>
    <row r="248" spans="1:11" s="16" customFormat="1" ht="24.95" customHeight="1">
      <c r="A248" s="22" t="s">
        <v>4</v>
      </c>
      <c r="B248" s="56">
        <f>B247</f>
        <v>4143</v>
      </c>
      <c r="C248" s="56">
        <f t="shared" ref="C248" si="27">C247</f>
        <v>0</v>
      </c>
      <c r="D248" s="56"/>
      <c r="E248" s="97"/>
      <c r="F248" s="97"/>
      <c r="G248" s="97"/>
      <c r="H248" s="163"/>
      <c r="I248" s="123"/>
      <c r="J248" s="123"/>
      <c r="K248" s="123"/>
    </row>
    <row r="249" spans="1:11" s="16" customFormat="1" ht="24.95" customHeight="1">
      <c r="A249" s="277" t="s">
        <v>116</v>
      </c>
      <c r="B249" s="278"/>
      <c r="C249" s="278"/>
      <c r="D249" s="278"/>
      <c r="E249" s="278"/>
      <c r="F249" s="278"/>
      <c r="G249" s="278"/>
      <c r="H249" s="279"/>
      <c r="I249" s="124"/>
      <c r="J249" s="124"/>
      <c r="K249" s="124"/>
    </row>
    <row r="250" spans="1:11" s="16" customFormat="1" ht="16.5" customHeight="1">
      <c r="A250" s="30" t="s">
        <v>5</v>
      </c>
      <c r="B250" s="58">
        <v>2630</v>
      </c>
      <c r="C250" s="39"/>
      <c r="D250" s="39" t="s">
        <v>273</v>
      </c>
      <c r="E250" s="93" t="s">
        <v>309</v>
      </c>
      <c r="F250" s="93">
        <v>2905</v>
      </c>
      <c r="G250" s="93"/>
      <c r="H250" s="172">
        <v>2905</v>
      </c>
      <c r="I250" s="134"/>
      <c r="J250" s="134"/>
      <c r="K250" s="134"/>
    </row>
    <row r="251" spans="1:11" s="16" customFormat="1" ht="16.5" customHeight="1">
      <c r="A251" s="30" t="s">
        <v>221</v>
      </c>
      <c r="B251" s="58">
        <v>275</v>
      </c>
      <c r="C251" s="39"/>
      <c r="D251" s="39" t="s">
        <v>273</v>
      </c>
      <c r="E251" s="93"/>
      <c r="F251" s="88"/>
      <c r="G251" s="88"/>
      <c r="H251" s="195"/>
      <c r="I251" s="140"/>
      <c r="J251" s="140"/>
      <c r="K251" s="140"/>
    </row>
    <row r="252" spans="1:11" s="16" customFormat="1" ht="16.5" customHeight="1">
      <c r="A252" s="192" t="s">
        <v>6</v>
      </c>
      <c r="B252" s="59">
        <f>SUM(B250:B251)</f>
        <v>2905</v>
      </c>
      <c r="C252" s="59">
        <f t="shared" ref="C252" si="28">SUM(C250:C251)</f>
        <v>0</v>
      </c>
      <c r="D252" s="59"/>
      <c r="E252" s="93"/>
      <c r="F252" s="88"/>
      <c r="G252" s="88"/>
      <c r="H252" s="195"/>
      <c r="I252" s="140"/>
      <c r="J252" s="140"/>
      <c r="K252" s="140"/>
    </row>
    <row r="253" spans="1:11" s="16" customFormat="1" ht="16.5" customHeight="1">
      <c r="A253" s="30" t="s">
        <v>83</v>
      </c>
      <c r="B253" s="58">
        <v>90</v>
      </c>
      <c r="C253" s="39"/>
      <c r="D253" s="39" t="s">
        <v>330</v>
      </c>
      <c r="E253" s="57" t="s">
        <v>83</v>
      </c>
      <c r="F253" s="93">
        <v>90</v>
      </c>
      <c r="G253" s="93"/>
      <c r="H253" s="172">
        <v>90</v>
      </c>
      <c r="I253" s="134"/>
      <c r="J253" s="134"/>
      <c r="K253" s="134"/>
    </row>
    <row r="254" spans="1:11" s="16" customFormat="1" ht="16.5" customHeight="1">
      <c r="A254" s="192" t="s">
        <v>7</v>
      </c>
      <c r="B254" s="59">
        <f>SUM(B253:B253)</f>
        <v>90</v>
      </c>
      <c r="C254" s="59">
        <f>SUM(C253:C253)</f>
        <v>0</v>
      </c>
      <c r="D254" s="59"/>
      <c r="E254" s="93"/>
      <c r="F254" s="88"/>
      <c r="G254" s="88"/>
      <c r="H254" s="195"/>
      <c r="I254" s="140"/>
      <c r="J254" s="140"/>
      <c r="K254" s="140"/>
    </row>
    <row r="255" spans="1:11" s="16" customFormat="1" ht="16.5" customHeight="1">
      <c r="A255" s="194" t="s">
        <v>9</v>
      </c>
      <c r="B255" s="61">
        <f>B252+B254</f>
        <v>2995</v>
      </c>
      <c r="C255" s="61">
        <f>C252+C254</f>
        <v>0</v>
      </c>
      <c r="D255" s="115" t="s">
        <v>460</v>
      </c>
      <c r="E255" s="60" t="s">
        <v>9</v>
      </c>
      <c r="F255" s="95">
        <f>SUM(F250:F254)</f>
        <v>2995</v>
      </c>
      <c r="G255" s="95">
        <f>SUM(G250:G254)</f>
        <v>0</v>
      </c>
      <c r="H255" s="176">
        <f>SUM(H250:H254)</f>
        <v>2995</v>
      </c>
      <c r="I255" s="132"/>
      <c r="J255" s="132"/>
      <c r="K255" s="132"/>
    </row>
    <row r="256" spans="1:11" s="16" customFormat="1" ht="16.5" customHeight="1">
      <c r="A256" s="30" t="s">
        <v>75</v>
      </c>
      <c r="B256" s="58">
        <v>809</v>
      </c>
      <c r="C256" s="39"/>
      <c r="D256" s="39" t="s">
        <v>386</v>
      </c>
      <c r="E256" s="45" t="s">
        <v>430</v>
      </c>
      <c r="F256" s="93">
        <v>809</v>
      </c>
      <c r="G256" s="93"/>
      <c r="H256" s="172">
        <v>809</v>
      </c>
      <c r="I256" s="134"/>
      <c r="J256" s="134"/>
      <c r="K256" s="134"/>
    </row>
    <row r="257" spans="1:11" s="16" customFormat="1" ht="16.5" customHeight="1">
      <c r="A257" s="194" t="s">
        <v>10</v>
      </c>
      <c r="B257" s="61">
        <f>SUM(B256:B256)</f>
        <v>809</v>
      </c>
      <c r="C257" s="61">
        <f>SUM(C256:C256)</f>
        <v>0</v>
      </c>
      <c r="D257" s="115" t="s">
        <v>277</v>
      </c>
      <c r="E257" s="90" t="s">
        <v>332</v>
      </c>
      <c r="F257" s="95">
        <f>SUM(F256)</f>
        <v>809</v>
      </c>
      <c r="G257" s="95">
        <f>SUM(G256)</f>
        <v>0</v>
      </c>
      <c r="H257" s="176">
        <f>SUM(H256)</f>
        <v>809</v>
      </c>
      <c r="I257" s="132"/>
      <c r="J257" s="132"/>
      <c r="K257" s="132"/>
    </row>
    <row r="258" spans="1:11" s="16" customFormat="1" ht="16.5" customHeight="1">
      <c r="A258" s="30" t="s">
        <v>66</v>
      </c>
      <c r="B258" s="58">
        <v>6197</v>
      </c>
      <c r="C258" s="39"/>
      <c r="D258" s="39" t="s">
        <v>278</v>
      </c>
      <c r="E258" s="93" t="s">
        <v>293</v>
      </c>
      <c r="F258" s="93">
        <v>6512</v>
      </c>
      <c r="G258" s="93"/>
      <c r="H258" s="172">
        <v>6512</v>
      </c>
      <c r="I258" s="134"/>
      <c r="J258" s="134"/>
      <c r="K258" s="134"/>
    </row>
    <row r="259" spans="1:11" s="16" customFormat="1" ht="16.5" customHeight="1">
      <c r="A259" s="30" t="s">
        <v>12</v>
      </c>
      <c r="B259" s="62">
        <v>315</v>
      </c>
      <c r="C259" s="39"/>
      <c r="D259" s="39" t="s">
        <v>278</v>
      </c>
      <c r="E259" s="93"/>
      <c r="F259" s="88"/>
      <c r="G259" s="88"/>
      <c r="H259" s="195"/>
      <c r="I259" s="140"/>
      <c r="J259" s="140"/>
      <c r="K259" s="140"/>
    </row>
    <row r="260" spans="1:11" s="16" customFormat="1" ht="16.5" customHeight="1">
      <c r="A260" s="30" t="s">
        <v>68</v>
      </c>
      <c r="B260" s="62">
        <v>36</v>
      </c>
      <c r="C260" s="39"/>
      <c r="D260" s="39" t="s">
        <v>281</v>
      </c>
      <c r="E260" s="93" t="s">
        <v>335</v>
      </c>
      <c r="F260" s="93">
        <v>36</v>
      </c>
      <c r="G260" s="93"/>
      <c r="H260" s="172">
        <v>36</v>
      </c>
      <c r="I260" s="134"/>
      <c r="J260" s="134"/>
      <c r="K260" s="134"/>
    </row>
    <row r="261" spans="1:11" s="16" customFormat="1" ht="16.5" customHeight="1">
      <c r="A261" s="30" t="s">
        <v>69</v>
      </c>
      <c r="B261" s="62">
        <v>90</v>
      </c>
      <c r="C261" s="39"/>
      <c r="D261" s="39" t="s">
        <v>283</v>
      </c>
      <c r="E261" s="93" t="s">
        <v>298</v>
      </c>
      <c r="F261" s="93">
        <v>606</v>
      </c>
      <c r="G261" s="93"/>
      <c r="H261" s="172">
        <v>606</v>
      </c>
      <c r="I261" s="134"/>
      <c r="J261" s="134"/>
      <c r="K261" s="134"/>
    </row>
    <row r="262" spans="1:11" s="16" customFormat="1" ht="16.5" customHeight="1">
      <c r="A262" s="30" t="s">
        <v>160</v>
      </c>
      <c r="B262" s="62">
        <v>344</v>
      </c>
      <c r="C262" s="39"/>
      <c r="D262" s="39" t="s">
        <v>283</v>
      </c>
      <c r="E262" s="93"/>
      <c r="F262" s="93"/>
      <c r="G262" s="93"/>
      <c r="H262" s="172"/>
      <c r="I262" s="134"/>
      <c r="J262" s="134"/>
      <c r="K262" s="134"/>
    </row>
    <row r="263" spans="1:11" s="16" customFormat="1" ht="16.5" customHeight="1">
      <c r="A263" s="30" t="s">
        <v>34</v>
      </c>
      <c r="B263" s="62">
        <v>172</v>
      </c>
      <c r="C263" s="39"/>
      <c r="D263" s="39" t="s">
        <v>283</v>
      </c>
      <c r="E263" s="93"/>
      <c r="F263" s="93"/>
      <c r="G263" s="93"/>
      <c r="H263" s="172"/>
      <c r="I263" s="134"/>
      <c r="J263" s="134"/>
      <c r="K263" s="134"/>
    </row>
    <row r="264" spans="1:11" s="16" customFormat="1" ht="16.5" customHeight="1">
      <c r="A264" s="30" t="s">
        <v>43</v>
      </c>
      <c r="B264" s="62">
        <v>1850</v>
      </c>
      <c r="C264" s="39"/>
      <c r="D264" s="39" t="s">
        <v>286</v>
      </c>
      <c r="E264" s="45" t="s">
        <v>336</v>
      </c>
      <c r="F264" s="93">
        <v>1850</v>
      </c>
      <c r="G264" s="93"/>
      <c r="H264" s="172">
        <v>1850</v>
      </c>
      <c r="I264" s="134"/>
      <c r="J264" s="134"/>
      <c r="K264" s="134"/>
    </row>
    <row r="265" spans="1:11" s="16" customFormat="1" ht="16.5" customHeight="1">
      <c r="A265" s="194" t="s">
        <v>2</v>
      </c>
      <c r="B265" s="61">
        <f>SUM(B258:B264)</f>
        <v>9004</v>
      </c>
      <c r="C265" s="61">
        <f>SUM(C258:C264)</f>
        <v>0</v>
      </c>
      <c r="D265" s="115" t="s">
        <v>338</v>
      </c>
      <c r="E265" s="95" t="s">
        <v>339</v>
      </c>
      <c r="F265" s="95">
        <f>SUM(F258:F264)</f>
        <v>9004</v>
      </c>
      <c r="G265" s="95"/>
      <c r="H265" s="176">
        <f>SUM(H258:H264)</f>
        <v>9004</v>
      </c>
      <c r="I265" s="132"/>
      <c r="J265" s="132"/>
      <c r="K265" s="132"/>
    </row>
    <row r="266" spans="1:11" s="16" customFormat="1" ht="24.95" customHeight="1" thickBot="1">
      <c r="A266" s="24" t="s">
        <v>3</v>
      </c>
      <c r="B266" s="167">
        <f>B255+B257+B265</f>
        <v>12808</v>
      </c>
      <c r="C266" s="167" t="e">
        <f>C255+C257+C265+#REF!</f>
        <v>#REF!</v>
      </c>
      <c r="D266" s="167"/>
      <c r="E266" s="168"/>
      <c r="F266" s="180"/>
      <c r="G266" s="180"/>
      <c r="H266" s="181"/>
      <c r="I266" s="133"/>
      <c r="J266" s="133"/>
      <c r="K266" s="133"/>
    </row>
    <row r="267" spans="1:11" s="13" customFormat="1" ht="24.95" customHeight="1" thickBot="1">
      <c r="A267" s="358"/>
      <c r="B267" s="358"/>
      <c r="C267" s="358"/>
      <c r="D267" s="358"/>
      <c r="E267" s="358"/>
      <c r="F267" s="358"/>
      <c r="G267" s="358"/>
      <c r="H267" s="358"/>
      <c r="I267" s="136"/>
      <c r="J267" s="136"/>
      <c r="K267" s="136"/>
    </row>
    <row r="268" spans="1:11" s="13" customFormat="1" ht="16.5" customHeight="1">
      <c r="A268" s="254" t="s">
        <v>478</v>
      </c>
      <c r="B268" s="283" t="s">
        <v>27</v>
      </c>
      <c r="C268" s="174"/>
      <c r="D268" s="280" t="s">
        <v>272</v>
      </c>
      <c r="E268" s="275" t="s">
        <v>290</v>
      </c>
      <c r="F268" s="273" t="s">
        <v>27</v>
      </c>
      <c r="G268" s="263" t="s">
        <v>526</v>
      </c>
      <c r="H268" s="266" t="s">
        <v>271</v>
      </c>
      <c r="I268" s="120"/>
      <c r="J268" s="120"/>
      <c r="K268" s="120"/>
    </row>
    <row r="269" spans="1:11" s="13" customFormat="1" ht="16.5" customHeight="1">
      <c r="A269" s="255"/>
      <c r="B269" s="284"/>
      <c r="C269" s="39"/>
      <c r="D269" s="281"/>
      <c r="E269" s="276"/>
      <c r="F269" s="274"/>
      <c r="G269" s="264"/>
      <c r="H269" s="267"/>
      <c r="I269" s="120"/>
      <c r="J269" s="120"/>
      <c r="K269" s="120"/>
    </row>
    <row r="270" spans="1:11" s="13" customFormat="1" ht="16.5" customHeight="1">
      <c r="A270" s="256"/>
      <c r="B270" s="288"/>
      <c r="C270" s="39"/>
      <c r="D270" s="282"/>
      <c r="E270" s="276"/>
      <c r="F270" s="274"/>
      <c r="G270" s="265"/>
      <c r="H270" s="268"/>
      <c r="I270" s="120"/>
      <c r="J270" s="120"/>
      <c r="K270" s="120"/>
    </row>
    <row r="271" spans="1:11" s="14" customFormat="1" ht="24.95" customHeight="1">
      <c r="A271" s="285" t="s">
        <v>115</v>
      </c>
      <c r="B271" s="286"/>
      <c r="C271" s="286"/>
      <c r="D271" s="286"/>
      <c r="E271" s="286"/>
      <c r="F271" s="286"/>
      <c r="G271" s="286"/>
      <c r="H271" s="287"/>
      <c r="I271" s="121"/>
      <c r="J271" s="121"/>
      <c r="K271" s="121"/>
    </row>
    <row r="272" spans="1:11" s="28" customFormat="1" ht="16.5" customHeight="1">
      <c r="A272" s="27" t="s">
        <v>161</v>
      </c>
      <c r="B272" s="41">
        <v>3600</v>
      </c>
      <c r="C272" s="39"/>
      <c r="D272" s="39" t="s">
        <v>360</v>
      </c>
      <c r="E272" s="45" t="s">
        <v>161</v>
      </c>
      <c r="F272" s="45">
        <v>3600</v>
      </c>
      <c r="G272" s="45"/>
      <c r="H272" s="161">
        <v>3600</v>
      </c>
      <c r="I272" s="122"/>
      <c r="J272" s="122"/>
      <c r="K272" s="122"/>
    </row>
    <row r="273" spans="1:11" s="28" customFormat="1" ht="16.5" customHeight="1">
      <c r="A273" s="27" t="s">
        <v>57</v>
      </c>
      <c r="B273" s="41">
        <v>33000</v>
      </c>
      <c r="C273" s="39"/>
      <c r="D273" s="39" t="s">
        <v>361</v>
      </c>
      <c r="E273" s="45" t="s">
        <v>362</v>
      </c>
      <c r="F273" s="45">
        <v>33000</v>
      </c>
      <c r="G273" s="45"/>
      <c r="H273" s="161">
        <v>33000</v>
      </c>
      <c r="I273" s="122"/>
      <c r="J273" s="122"/>
      <c r="K273" s="122"/>
    </row>
    <row r="274" spans="1:11" s="13" customFormat="1" ht="16.5" customHeight="1">
      <c r="A274" s="9" t="s">
        <v>60</v>
      </c>
      <c r="B274" s="42">
        <v>300</v>
      </c>
      <c r="C274" s="42">
        <f t="shared" ref="C274" si="29">SUM(C272:C273)</f>
        <v>0</v>
      </c>
      <c r="D274" s="39" t="s">
        <v>363</v>
      </c>
      <c r="E274" s="45" t="s">
        <v>364</v>
      </c>
      <c r="F274" s="45">
        <v>300</v>
      </c>
      <c r="G274" s="45"/>
      <c r="H274" s="161">
        <v>300</v>
      </c>
      <c r="I274" s="122"/>
      <c r="J274" s="122"/>
      <c r="K274" s="122"/>
    </row>
    <row r="275" spans="1:11" s="13" customFormat="1" ht="16.5" customHeight="1">
      <c r="A275" s="9" t="s">
        <v>58</v>
      </c>
      <c r="B275" s="42">
        <v>3500</v>
      </c>
      <c r="C275" s="42"/>
      <c r="D275" s="39" t="s">
        <v>365</v>
      </c>
      <c r="E275" s="45" t="s">
        <v>366</v>
      </c>
      <c r="F275" s="45">
        <v>3500</v>
      </c>
      <c r="G275" s="45"/>
      <c r="H275" s="161">
        <v>3500</v>
      </c>
      <c r="I275" s="122"/>
      <c r="J275" s="122"/>
      <c r="K275" s="122"/>
    </row>
    <row r="276" spans="1:11" s="13" customFormat="1" ht="16.5" customHeight="1">
      <c r="A276" s="9"/>
      <c r="B276" s="42"/>
      <c r="C276" s="42"/>
      <c r="D276" s="39" t="s">
        <v>482</v>
      </c>
      <c r="E276" s="45" t="s">
        <v>483</v>
      </c>
      <c r="F276" s="45"/>
      <c r="G276" s="45">
        <v>51</v>
      </c>
      <c r="H276" s="161">
        <v>51</v>
      </c>
      <c r="I276" s="122"/>
      <c r="J276" s="122"/>
      <c r="K276" s="122"/>
    </row>
    <row r="277" spans="1:11" s="13" customFormat="1" ht="16.5" customHeight="1">
      <c r="A277" s="9" t="s">
        <v>263</v>
      </c>
      <c r="B277" s="42">
        <f>SUM(B272:B275)</f>
        <v>40400</v>
      </c>
      <c r="C277" s="42">
        <v>480</v>
      </c>
      <c r="D277" s="42" t="s">
        <v>367</v>
      </c>
      <c r="E277" s="86" t="s">
        <v>368</v>
      </c>
      <c r="F277" s="86">
        <f>SUM(F272:F275)</f>
        <v>40400</v>
      </c>
      <c r="G277" s="86">
        <f>SUM(G272:G276)</f>
        <v>51</v>
      </c>
      <c r="H277" s="162">
        <f>SUM(H272:H276)</f>
        <v>40451</v>
      </c>
      <c r="I277" s="119"/>
      <c r="J277" s="119"/>
      <c r="K277" s="119"/>
    </row>
    <row r="278" spans="1:11" s="13" customFormat="1" ht="16.5" customHeight="1">
      <c r="A278" s="9" t="s">
        <v>133</v>
      </c>
      <c r="B278" s="42">
        <v>100</v>
      </c>
      <c r="C278" s="42">
        <v>151</v>
      </c>
      <c r="D278" s="39" t="s">
        <v>344</v>
      </c>
      <c r="E278" s="45" t="s">
        <v>369</v>
      </c>
      <c r="F278" s="45">
        <v>100</v>
      </c>
      <c r="G278" s="45"/>
      <c r="H278" s="161">
        <v>100</v>
      </c>
      <c r="I278" s="122"/>
      <c r="J278" s="122"/>
      <c r="K278" s="122"/>
    </row>
    <row r="279" spans="1:11" s="13" customFormat="1" ht="16.5" customHeight="1">
      <c r="A279" s="9"/>
      <c r="B279" s="42"/>
      <c r="C279" s="42"/>
      <c r="D279" s="42" t="s">
        <v>370</v>
      </c>
      <c r="E279" s="86" t="s">
        <v>371</v>
      </c>
      <c r="F279" s="86">
        <v>100</v>
      </c>
      <c r="G279" s="86">
        <f>SUM(G278)</f>
        <v>0</v>
      </c>
      <c r="H279" s="162">
        <f>SUM(H278)</f>
        <v>100</v>
      </c>
      <c r="I279" s="119"/>
      <c r="J279" s="119"/>
      <c r="K279" s="119"/>
    </row>
    <row r="280" spans="1:11" s="13" customFormat="1" ht="16.5" customHeight="1">
      <c r="A280" s="9" t="s">
        <v>134</v>
      </c>
      <c r="B280" s="42">
        <v>575</v>
      </c>
      <c r="C280" s="42">
        <v>722</v>
      </c>
      <c r="D280" s="39" t="s">
        <v>345</v>
      </c>
      <c r="E280" s="45" t="s">
        <v>382</v>
      </c>
      <c r="F280" s="86">
        <v>575</v>
      </c>
      <c r="G280" s="86"/>
      <c r="H280" s="162">
        <v>575</v>
      </c>
      <c r="I280" s="122"/>
      <c r="J280" s="122"/>
      <c r="K280" s="122"/>
    </row>
    <row r="281" spans="1:11" s="13" customFormat="1" ht="16.5" customHeight="1">
      <c r="A281" s="9" t="s">
        <v>135</v>
      </c>
      <c r="B281" s="42">
        <v>2500</v>
      </c>
      <c r="C281" s="42">
        <v>1852</v>
      </c>
      <c r="D281" s="39" t="s">
        <v>345</v>
      </c>
      <c r="E281" s="89"/>
      <c r="F281" s="86">
        <v>2500</v>
      </c>
      <c r="G281" s="86"/>
      <c r="H281" s="162">
        <v>2500</v>
      </c>
      <c r="I281" s="137"/>
      <c r="J281" s="137"/>
      <c r="K281" s="137"/>
    </row>
    <row r="282" spans="1:11" s="13" customFormat="1" ht="16.5" customHeight="1">
      <c r="A282" s="9"/>
      <c r="B282" s="42"/>
      <c r="C282" s="42">
        <v>1852</v>
      </c>
      <c r="D282" s="42" t="s">
        <v>343</v>
      </c>
      <c r="E282" s="86" t="s">
        <v>383</v>
      </c>
      <c r="F282" s="86">
        <f>SUM(F280:F281)</f>
        <v>3075</v>
      </c>
      <c r="G282" s="86">
        <f>SUM(G280:G281)</f>
        <v>0</v>
      </c>
      <c r="H282" s="162">
        <f>SUM(H280:H281)</f>
        <v>3075</v>
      </c>
      <c r="I282" s="119"/>
      <c r="J282" s="119"/>
      <c r="K282" s="119"/>
    </row>
    <row r="283" spans="1:11" s="28" customFormat="1" ht="16.5" customHeight="1">
      <c r="A283" s="27" t="s">
        <v>205</v>
      </c>
      <c r="B283" s="41">
        <v>36594</v>
      </c>
      <c r="C283" s="39"/>
      <c r="D283" s="72" t="s">
        <v>354</v>
      </c>
      <c r="E283" s="86" t="s">
        <v>356</v>
      </c>
      <c r="F283" s="86">
        <v>45386</v>
      </c>
      <c r="G283" s="86"/>
      <c r="H283" s="162">
        <v>45386</v>
      </c>
      <c r="I283" s="119"/>
      <c r="J283" s="119"/>
      <c r="K283" s="119"/>
    </row>
    <row r="284" spans="1:11" s="28" customFormat="1" ht="16.5" customHeight="1">
      <c r="A284" s="27" t="s">
        <v>235</v>
      </c>
      <c r="B284" s="41">
        <v>25</v>
      </c>
      <c r="C284" s="39"/>
      <c r="D284" s="72" t="s">
        <v>354</v>
      </c>
      <c r="E284" s="45"/>
      <c r="F284" s="45"/>
      <c r="G284" s="45"/>
      <c r="H284" s="161"/>
      <c r="I284" s="122"/>
      <c r="J284" s="122"/>
      <c r="K284" s="122"/>
    </row>
    <row r="285" spans="1:11" s="28" customFormat="1" ht="16.5" customHeight="1">
      <c r="A285" s="27" t="s">
        <v>206</v>
      </c>
      <c r="B285" s="41">
        <v>424</v>
      </c>
      <c r="C285" s="39"/>
      <c r="D285" s="72" t="s">
        <v>354</v>
      </c>
      <c r="E285" s="45"/>
      <c r="F285" s="45"/>
      <c r="G285" s="45"/>
      <c r="H285" s="161"/>
      <c r="I285" s="122"/>
      <c r="J285" s="122"/>
      <c r="K285" s="122"/>
    </row>
    <row r="286" spans="1:11" s="28" customFormat="1" ht="16.5" customHeight="1">
      <c r="A286" s="27" t="s">
        <v>207</v>
      </c>
      <c r="B286" s="41">
        <v>2492</v>
      </c>
      <c r="C286" s="39"/>
      <c r="D286" s="72" t="s">
        <v>354</v>
      </c>
      <c r="E286" s="45"/>
      <c r="F286" s="45"/>
      <c r="G286" s="45"/>
      <c r="H286" s="161"/>
      <c r="I286" s="122"/>
      <c r="J286" s="122"/>
      <c r="K286" s="122"/>
    </row>
    <row r="287" spans="1:11" s="28" customFormat="1" ht="16.5" customHeight="1">
      <c r="A287" s="27" t="s">
        <v>208</v>
      </c>
      <c r="B287" s="41">
        <v>2033</v>
      </c>
      <c r="C287" s="39"/>
      <c r="D287" s="72" t="s">
        <v>354</v>
      </c>
      <c r="E287" s="45"/>
      <c r="F287" s="45"/>
      <c r="G287" s="45"/>
      <c r="H287" s="161"/>
      <c r="I287" s="122"/>
      <c r="J287" s="122"/>
      <c r="K287" s="122"/>
    </row>
    <row r="288" spans="1:11" s="28" customFormat="1" ht="16.5" customHeight="1">
      <c r="A288" s="27" t="s">
        <v>214</v>
      </c>
      <c r="B288" s="41">
        <v>2113</v>
      </c>
      <c r="C288" s="39"/>
      <c r="D288" s="72" t="s">
        <v>354</v>
      </c>
      <c r="E288" s="45"/>
      <c r="F288" s="45"/>
      <c r="G288" s="45"/>
      <c r="H288" s="161"/>
      <c r="I288" s="122"/>
      <c r="J288" s="122"/>
      <c r="K288" s="122"/>
    </row>
    <row r="289" spans="1:11" s="28" customFormat="1" ht="16.5" customHeight="1">
      <c r="A289" s="360" t="s">
        <v>210</v>
      </c>
      <c r="B289" s="362">
        <v>3270</v>
      </c>
      <c r="C289" s="39"/>
      <c r="D289" s="72" t="s">
        <v>354</v>
      </c>
      <c r="E289" s="45"/>
      <c r="F289" s="45"/>
      <c r="G289" s="45"/>
      <c r="H289" s="161"/>
      <c r="I289" s="122"/>
      <c r="J289" s="122"/>
      <c r="K289" s="122"/>
    </row>
    <row r="290" spans="1:11" ht="16.5" customHeight="1">
      <c r="A290" s="361"/>
      <c r="B290" s="282"/>
      <c r="C290" s="64">
        <f t="shared" ref="C290" si="30">SUM(C286:C288)</f>
        <v>0</v>
      </c>
      <c r="D290" s="64" t="s">
        <v>355</v>
      </c>
      <c r="E290" s="85"/>
      <c r="F290" s="85"/>
      <c r="G290" s="85"/>
      <c r="H290" s="165"/>
      <c r="I290" s="125"/>
      <c r="J290" s="125"/>
      <c r="K290" s="125"/>
    </row>
    <row r="291" spans="1:11" ht="16.5" customHeight="1">
      <c r="A291" s="27" t="s">
        <v>209</v>
      </c>
      <c r="B291" s="41">
        <v>6087</v>
      </c>
      <c r="C291" s="42">
        <f>SUM(C286:C290)</f>
        <v>0</v>
      </c>
      <c r="D291" s="42" t="s">
        <v>355</v>
      </c>
      <c r="E291" s="90" t="s">
        <v>357</v>
      </c>
      <c r="F291" s="86">
        <v>13612</v>
      </c>
      <c r="G291" s="86">
        <v>2129</v>
      </c>
      <c r="H291" s="162">
        <v>15741</v>
      </c>
      <c r="I291" s="119"/>
      <c r="J291" s="119"/>
      <c r="K291" s="119"/>
    </row>
    <row r="292" spans="1:11" ht="16.5" customHeight="1">
      <c r="A292" s="27" t="s">
        <v>261</v>
      </c>
      <c r="B292" s="63">
        <v>5960</v>
      </c>
      <c r="C292" s="64"/>
      <c r="D292" s="64" t="s">
        <v>355</v>
      </c>
      <c r="E292" s="85"/>
      <c r="F292" s="85"/>
      <c r="G292" s="85"/>
      <c r="H292" s="165"/>
      <c r="I292" s="125"/>
      <c r="J292" s="125"/>
      <c r="K292" s="125"/>
    </row>
    <row r="293" spans="1:11" ht="16.5" customHeight="1">
      <c r="A293" s="27" t="s">
        <v>269</v>
      </c>
      <c r="B293" s="63">
        <v>1784</v>
      </c>
      <c r="C293" s="64"/>
      <c r="D293" s="64" t="s">
        <v>347</v>
      </c>
      <c r="E293" s="86" t="s">
        <v>358</v>
      </c>
      <c r="F293" s="86">
        <v>1784</v>
      </c>
      <c r="G293" s="86"/>
      <c r="H293" s="162">
        <v>1784</v>
      </c>
      <c r="I293" s="119"/>
      <c r="J293" s="119"/>
      <c r="K293" s="119"/>
    </row>
    <row r="294" spans="1:11" ht="16.5" customHeight="1">
      <c r="A294" s="27" t="s">
        <v>270</v>
      </c>
      <c r="B294" s="63">
        <v>80</v>
      </c>
      <c r="C294" s="64"/>
      <c r="D294" s="64" t="s">
        <v>346</v>
      </c>
      <c r="E294" s="86" t="s">
        <v>359</v>
      </c>
      <c r="F294" s="119">
        <v>80</v>
      </c>
      <c r="G294" s="119">
        <v>8276</v>
      </c>
      <c r="H294" s="196">
        <v>8356</v>
      </c>
      <c r="I294" s="19"/>
      <c r="J294" s="19"/>
      <c r="K294" s="19"/>
    </row>
    <row r="295" spans="1:11" ht="16.5" customHeight="1">
      <c r="A295" s="27"/>
      <c r="B295" s="41"/>
      <c r="C295" s="42">
        <f>SUM(C290:C294)</f>
        <v>0</v>
      </c>
      <c r="D295" s="42" t="s">
        <v>384</v>
      </c>
      <c r="E295" s="86" t="s">
        <v>479</v>
      </c>
      <c r="F295" s="86">
        <v>60862</v>
      </c>
      <c r="G295" s="96">
        <f>SUM(G283:G294)</f>
        <v>10405</v>
      </c>
      <c r="H295" s="197">
        <f>SUM(H283:H294)</f>
        <v>71267</v>
      </c>
      <c r="I295" s="137"/>
      <c r="J295" s="137"/>
      <c r="K295" s="137"/>
    </row>
    <row r="296" spans="1:11" ht="16.5" customHeight="1">
      <c r="A296" s="27"/>
      <c r="B296" s="63"/>
      <c r="C296" s="64"/>
      <c r="D296" s="64" t="s">
        <v>480</v>
      </c>
      <c r="E296" s="86" t="s">
        <v>481</v>
      </c>
      <c r="F296" s="86"/>
      <c r="G296" s="86">
        <v>306</v>
      </c>
      <c r="H296" s="162">
        <v>306</v>
      </c>
      <c r="I296" s="125"/>
      <c r="J296" s="125"/>
      <c r="K296" s="125"/>
    </row>
    <row r="297" spans="1:11" ht="16.5" customHeight="1">
      <c r="A297" s="198" t="s">
        <v>59</v>
      </c>
      <c r="B297" s="65">
        <f>SUM(B283:B296)</f>
        <v>60862</v>
      </c>
      <c r="C297" s="65">
        <f t="shared" ref="C297" si="31">C290</f>
        <v>0</v>
      </c>
      <c r="D297" s="65"/>
      <c r="E297" s="86"/>
      <c r="F297" s="86"/>
      <c r="G297" s="86"/>
      <c r="H297" s="162"/>
      <c r="I297" s="119"/>
      <c r="J297" s="119"/>
      <c r="K297" s="119"/>
    </row>
    <row r="298" spans="1:11" s="14" customFormat="1" ht="24.95" customHeight="1" thickBot="1">
      <c r="A298" s="186" t="s">
        <v>4</v>
      </c>
      <c r="B298" s="199">
        <f>SUM(B277+B278+B280+B281+B297)</f>
        <v>104437</v>
      </c>
      <c r="C298" s="199" t="e">
        <f>C274+C277+#REF!+C290+C278+C280+C282</f>
        <v>#REF!</v>
      </c>
      <c r="D298" s="199"/>
      <c r="E298" s="188"/>
      <c r="F298" s="188"/>
      <c r="G298" s="188"/>
      <c r="H298" s="200"/>
      <c r="I298" s="123"/>
      <c r="J298" s="123"/>
      <c r="K298" s="123"/>
    </row>
    <row r="299" spans="1:11" s="10" customFormat="1" ht="24.95" customHeight="1" thickBot="1">
      <c r="A299" s="358"/>
      <c r="B299" s="358"/>
      <c r="C299" s="358"/>
      <c r="D299" s="358"/>
      <c r="E299" s="358"/>
      <c r="F299" s="358"/>
      <c r="G299" s="358"/>
      <c r="H299" s="358"/>
      <c r="I299" s="136"/>
      <c r="J299" s="136"/>
      <c r="K299" s="136"/>
    </row>
    <row r="300" spans="1:11" s="10" customFormat="1" ht="16.5" customHeight="1">
      <c r="A300" s="254" t="s">
        <v>536</v>
      </c>
      <c r="B300" s="283" t="s">
        <v>27</v>
      </c>
      <c r="C300" s="174"/>
      <c r="D300" s="280" t="s">
        <v>272</v>
      </c>
      <c r="E300" s="275" t="s">
        <v>290</v>
      </c>
      <c r="F300" s="273" t="s">
        <v>27</v>
      </c>
      <c r="G300" s="263" t="s">
        <v>526</v>
      </c>
      <c r="H300" s="266" t="s">
        <v>271</v>
      </c>
      <c r="I300" s="120"/>
      <c r="J300" s="120"/>
      <c r="K300" s="120"/>
    </row>
    <row r="301" spans="1:11" s="10" customFormat="1" ht="16.5" customHeight="1">
      <c r="A301" s="255"/>
      <c r="B301" s="284"/>
      <c r="C301" s="39"/>
      <c r="D301" s="281"/>
      <c r="E301" s="276"/>
      <c r="F301" s="274"/>
      <c r="G301" s="264"/>
      <c r="H301" s="267"/>
      <c r="I301" s="120"/>
      <c r="J301" s="120"/>
      <c r="K301" s="120"/>
    </row>
    <row r="302" spans="1:11" ht="16.5" customHeight="1">
      <c r="A302" s="256"/>
      <c r="B302" s="288"/>
      <c r="C302" s="39"/>
      <c r="D302" s="282"/>
      <c r="E302" s="276"/>
      <c r="F302" s="274"/>
      <c r="G302" s="265"/>
      <c r="H302" s="268"/>
      <c r="I302" s="120"/>
      <c r="J302" s="120"/>
      <c r="K302" s="120"/>
    </row>
    <row r="303" spans="1:11" s="14" customFormat="1" ht="24.95" customHeight="1">
      <c r="A303" s="285" t="s">
        <v>115</v>
      </c>
      <c r="B303" s="286"/>
      <c r="C303" s="286"/>
      <c r="D303" s="286"/>
      <c r="E303" s="286"/>
      <c r="F303" s="286"/>
      <c r="G303" s="286"/>
      <c r="H303" s="287"/>
      <c r="I303" s="121"/>
      <c r="J303" s="121"/>
      <c r="K303" s="121"/>
    </row>
    <row r="304" spans="1:11" s="19" customFormat="1" ht="16.5" customHeight="1">
      <c r="A304" s="12" t="s">
        <v>112</v>
      </c>
      <c r="B304" s="66">
        <v>21355</v>
      </c>
      <c r="C304" s="66">
        <v>0</v>
      </c>
      <c r="D304" s="66" t="s">
        <v>348</v>
      </c>
      <c r="E304" s="45" t="s">
        <v>372</v>
      </c>
      <c r="F304" s="45">
        <v>21355</v>
      </c>
      <c r="G304" s="73"/>
      <c r="H304" s="161">
        <v>21355</v>
      </c>
      <c r="I304" s="122"/>
      <c r="J304" s="122"/>
      <c r="K304" s="122"/>
    </row>
    <row r="305" spans="1:11" ht="16.5" customHeight="1">
      <c r="A305" s="9" t="s">
        <v>63</v>
      </c>
      <c r="B305" s="42">
        <f>+B304</f>
        <v>21355</v>
      </c>
      <c r="C305" s="42" t="e">
        <f>+C304+#REF!</f>
        <v>#REF!</v>
      </c>
      <c r="D305" s="42" t="s">
        <v>373</v>
      </c>
      <c r="E305" s="86" t="s">
        <v>374</v>
      </c>
      <c r="F305" s="86">
        <v>21355</v>
      </c>
      <c r="G305" s="86">
        <f>SUM(G304)</f>
        <v>0</v>
      </c>
      <c r="H305" s="162">
        <f>SUM(H304)</f>
        <v>21355</v>
      </c>
      <c r="I305" s="119"/>
      <c r="J305" s="119"/>
      <c r="K305" s="119"/>
    </row>
    <row r="306" spans="1:11" s="14" customFormat="1" ht="24.95" customHeight="1">
      <c r="A306" s="22" t="s">
        <v>4</v>
      </c>
      <c r="B306" s="56">
        <f>B304</f>
        <v>21355</v>
      </c>
      <c r="C306" s="56" t="e">
        <f>#REF!+C304</f>
        <v>#REF!</v>
      </c>
      <c r="D306" s="56"/>
      <c r="E306" s="97"/>
      <c r="F306" s="97"/>
      <c r="G306" s="97"/>
      <c r="H306" s="163"/>
      <c r="I306" s="123"/>
      <c r="J306" s="123"/>
      <c r="K306" s="123"/>
    </row>
    <row r="307" spans="1:11" s="16" customFormat="1" ht="24.95" customHeight="1">
      <c r="A307" s="270" t="s">
        <v>116</v>
      </c>
      <c r="B307" s="271"/>
      <c r="C307" s="271"/>
      <c r="D307" s="271"/>
      <c r="E307" s="271"/>
      <c r="F307" s="271"/>
      <c r="G307" s="271"/>
      <c r="H307" s="272"/>
      <c r="I307" s="141"/>
      <c r="J307" s="141"/>
      <c r="K307" s="141"/>
    </row>
    <row r="308" spans="1:11" s="16" customFormat="1" ht="16.5" customHeight="1">
      <c r="A308" s="30" t="s">
        <v>255</v>
      </c>
      <c r="B308" s="41">
        <v>1321</v>
      </c>
      <c r="C308" s="50"/>
      <c r="D308" s="50" t="s">
        <v>349</v>
      </c>
      <c r="E308" s="57" t="s">
        <v>255</v>
      </c>
      <c r="F308" s="93">
        <v>1321</v>
      </c>
      <c r="G308" s="93"/>
      <c r="H308" s="172">
        <v>1321</v>
      </c>
      <c r="I308" s="134"/>
      <c r="J308" s="134"/>
      <c r="K308" s="134"/>
    </row>
    <row r="309" spans="1:11" s="16" customFormat="1" ht="16.5" customHeight="1">
      <c r="A309" s="194" t="s">
        <v>126</v>
      </c>
      <c r="B309" s="42">
        <f>SUM(B308:B308)</f>
        <v>1321</v>
      </c>
      <c r="C309" s="42">
        <f>SUM(C308:C308)</f>
        <v>0</v>
      </c>
      <c r="D309" s="42" t="s">
        <v>375</v>
      </c>
      <c r="E309" s="95" t="s">
        <v>376</v>
      </c>
      <c r="F309" s="95">
        <v>1321</v>
      </c>
      <c r="G309" s="95">
        <f>SUM(G308)</f>
        <v>0</v>
      </c>
      <c r="H309" s="176">
        <f>SUM(H308)</f>
        <v>1321</v>
      </c>
      <c r="I309" s="132"/>
      <c r="J309" s="132"/>
      <c r="K309" s="132"/>
    </row>
    <row r="310" spans="1:11" s="16" customFormat="1" ht="24.95" customHeight="1" thickBot="1">
      <c r="A310" s="201" t="s">
        <v>3</v>
      </c>
      <c r="B310" s="202">
        <f>SUM(B309)</f>
        <v>1321</v>
      </c>
      <c r="C310" s="202">
        <f t="shared" ref="C310" si="32">SUM(C309)</f>
        <v>0</v>
      </c>
      <c r="D310" s="202"/>
      <c r="E310" s="168"/>
      <c r="F310" s="168"/>
      <c r="G310" s="168"/>
      <c r="H310" s="169"/>
      <c r="I310" s="128"/>
      <c r="J310" s="128"/>
      <c r="K310" s="128"/>
    </row>
    <row r="311" spans="1:11" s="16" customFormat="1" ht="24.95" customHeight="1" thickBot="1">
      <c r="A311" s="269"/>
      <c r="B311" s="269"/>
      <c r="C311" s="269"/>
      <c r="D311" s="269"/>
      <c r="E311" s="269"/>
      <c r="F311" s="269"/>
      <c r="G311" s="269"/>
      <c r="H311" s="269"/>
      <c r="I311" s="129"/>
      <c r="J311" s="129"/>
      <c r="K311" s="129"/>
    </row>
    <row r="312" spans="1:11" s="13" customFormat="1" ht="16.5" customHeight="1">
      <c r="A312" s="254" t="s">
        <v>474</v>
      </c>
      <c r="B312" s="295" t="s">
        <v>27</v>
      </c>
      <c r="C312" s="174"/>
      <c r="D312" s="280" t="s">
        <v>272</v>
      </c>
      <c r="E312" s="275" t="s">
        <v>290</v>
      </c>
      <c r="F312" s="273" t="s">
        <v>27</v>
      </c>
      <c r="G312" s="263" t="s">
        <v>526</v>
      </c>
      <c r="H312" s="266" t="s">
        <v>271</v>
      </c>
      <c r="I312" s="120"/>
      <c r="J312" s="120"/>
      <c r="K312" s="120"/>
    </row>
    <row r="313" spans="1:11" s="13" customFormat="1" ht="16.5" customHeight="1">
      <c r="A313" s="255"/>
      <c r="B313" s="296"/>
      <c r="C313" s="39"/>
      <c r="D313" s="281"/>
      <c r="E313" s="276"/>
      <c r="F313" s="274"/>
      <c r="G313" s="264"/>
      <c r="H313" s="267"/>
      <c r="I313" s="120"/>
      <c r="J313" s="120"/>
      <c r="K313" s="120"/>
    </row>
    <row r="314" spans="1:11" s="13" customFormat="1" ht="16.5" customHeight="1">
      <c r="A314" s="256"/>
      <c r="B314" s="288"/>
      <c r="C314" s="39"/>
      <c r="D314" s="282"/>
      <c r="E314" s="276"/>
      <c r="F314" s="274"/>
      <c r="G314" s="265"/>
      <c r="H314" s="268"/>
      <c r="I314" s="120"/>
      <c r="J314" s="120"/>
      <c r="K314" s="120"/>
    </row>
    <row r="315" spans="1:11" s="14" customFormat="1" ht="24.95" customHeight="1">
      <c r="A315" s="285" t="s">
        <v>115</v>
      </c>
      <c r="B315" s="286"/>
      <c r="C315" s="286"/>
      <c r="D315" s="286"/>
      <c r="E315" s="286"/>
      <c r="F315" s="286"/>
      <c r="G315" s="286"/>
      <c r="H315" s="287"/>
      <c r="I315" s="121"/>
      <c r="J315" s="121"/>
      <c r="K315" s="121"/>
    </row>
    <row r="316" spans="1:11" s="28" customFormat="1" ht="16.5" customHeight="1">
      <c r="A316" s="30" t="s">
        <v>28</v>
      </c>
      <c r="B316" s="58">
        <v>4248</v>
      </c>
      <c r="C316" s="39"/>
      <c r="D316" s="39" t="s">
        <v>377</v>
      </c>
      <c r="E316" s="57" t="s">
        <v>28</v>
      </c>
      <c r="F316" s="45">
        <v>4248</v>
      </c>
      <c r="G316" s="45"/>
      <c r="H316" s="161">
        <v>4248</v>
      </c>
      <c r="I316" s="122"/>
      <c r="J316" s="122"/>
      <c r="K316" s="122"/>
    </row>
    <row r="317" spans="1:11" s="13" customFormat="1" ht="16.5" customHeight="1">
      <c r="A317" s="9" t="s">
        <v>48</v>
      </c>
      <c r="B317" s="61">
        <f>B316</f>
        <v>4248</v>
      </c>
      <c r="C317" s="61">
        <f t="shared" ref="C317:C318" si="33">C316</f>
        <v>0</v>
      </c>
      <c r="D317" s="115" t="s">
        <v>378</v>
      </c>
      <c r="E317" s="86" t="s">
        <v>379</v>
      </c>
      <c r="F317" s="86">
        <v>4248</v>
      </c>
      <c r="G317" s="86">
        <f>SUM(G316)</f>
        <v>0</v>
      </c>
      <c r="H317" s="162">
        <f>SUM(H316)</f>
        <v>4248</v>
      </c>
      <c r="I317" s="119"/>
      <c r="J317" s="119"/>
      <c r="K317" s="119"/>
    </row>
    <row r="318" spans="1:11" s="15" customFormat="1" ht="24.95" customHeight="1">
      <c r="A318" s="22" t="s">
        <v>4</v>
      </c>
      <c r="B318" s="67">
        <f>B317</f>
        <v>4248</v>
      </c>
      <c r="C318" s="67">
        <f t="shared" si="33"/>
        <v>0</v>
      </c>
      <c r="D318" s="67"/>
      <c r="E318" s="98"/>
      <c r="F318" s="98"/>
      <c r="G318" s="98"/>
      <c r="H318" s="203"/>
      <c r="I318" s="142"/>
      <c r="J318" s="142"/>
      <c r="K318" s="142"/>
    </row>
    <row r="319" spans="1:11" s="14" customFormat="1" ht="24.95" customHeight="1">
      <c r="A319" s="277" t="s">
        <v>116</v>
      </c>
      <c r="B319" s="278"/>
      <c r="C319" s="278"/>
      <c r="D319" s="278"/>
      <c r="E319" s="278"/>
      <c r="F319" s="278"/>
      <c r="G319" s="278"/>
      <c r="H319" s="279"/>
      <c r="I319" s="124"/>
      <c r="J319" s="124"/>
      <c r="K319" s="124"/>
    </row>
    <row r="320" spans="1:11" s="28" customFormat="1" ht="16.5" customHeight="1">
      <c r="A320" s="30" t="s">
        <v>5</v>
      </c>
      <c r="B320" s="41">
        <v>2020</v>
      </c>
      <c r="C320" s="39"/>
      <c r="D320" s="39" t="s">
        <v>273</v>
      </c>
      <c r="E320" s="45" t="s">
        <v>309</v>
      </c>
      <c r="F320" s="45">
        <v>2632</v>
      </c>
      <c r="G320" s="45">
        <v>54</v>
      </c>
      <c r="H320" s="161">
        <v>2686</v>
      </c>
      <c r="I320" s="122"/>
      <c r="J320" s="122"/>
      <c r="K320" s="122"/>
    </row>
    <row r="321" spans="1:11" s="28" customFormat="1" ht="16.5" customHeight="1">
      <c r="A321" s="30" t="s">
        <v>246</v>
      </c>
      <c r="B321" s="41">
        <v>189</v>
      </c>
      <c r="C321" s="39"/>
      <c r="D321" s="39" t="s">
        <v>273</v>
      </c>
      <c r="E321" s="45"/>
      <c r="F321" s="45"/>
      <c r="G321" s="45"/>
      <c r="H321" s="161"/>
      <c r="I321" s="122"/>
      <c r="J321" s="122"/>
      <c r="K321" s="122"/>
    </row>
    <row r="322" spans="1:11" s="18" customFormat="1" ht="16.5" customHeight="1">
      <c r="A322" s="12" t="s">
        <v>6</v>
      </c>
      <c r="B322" s="46">
        <f>SUM(B320:B321)</f>
        <v>2209</v>
      </c>
      <c r="C322" s="46">
        <f t="shared" ref="C322" si="34">SUM(C320:C321)</f>
        <v>0</v>
      </c>
      <c r="D322" s="46"/>
      <c r="E322" s="92"/>
      <c r="F322" s="92"/>
      <c r="G322" s="92"/>
      <c r="H322" s="204"/>
      <c r="I322" s="143"/>
      <c r="J322" s="143"/>
      <c r="K322" s="143"/>
    </row>
    <row r="323" spans="1:11" s="28" customFormat="1" ht="16.5" customHeight="1">
      <c r="A323" s="27" t="s">
        <v>29</v>
      </c>
      <c r="B323" s="41">
        <v>38</v>
      </c>
      <c r="C323" s="39"/>
      <c r="D323" s="39" t="s">
        <v>273</v>
      </c>
      <c r="E323" s="45"/>
      <c r="F323" s="45"/>
      <c r="G323" s="45"/>
      <c r="H323" s="161"/>
      <c r="I323" s="122"/>
      <c r="J323" s="122"/>
      <c r="K323" s="122"/>
    </row>
    <row r="324" spans="1:11" s="28" customFormat="1" ht="16.5" customHeight="1">
      <c r="A324" s="27" t="s">
        <v>245</v>
      </c>
      <c r="B324" s="41">
        <v>385</v>
      </c>
      <c r="C324" s="39"/>
      <c r="D324" s="39" t="s">
        <v>273</v>
      </c>
      <c r="E324" s="45"/>
      <c r="F324" s="45"/>
      <c r="G324" s="45"/>
      <c r="H324" s="161"/>
      <c r="I324" s="122"/>
      <c r="J324" s="122"/>
      <c r="K324" s="122"/>
    </row>
    <row r="325" spans="1:11" s="28" customFormat="1" ht="16.5" customHeight="1">
      <c r="A325" s="27" t="s">
        <v>185</v>
      </c>
      <c r="B325" s="41">
        <v>120</v>
      </c>
      <c r="C325" s="39"/>
      <c r="D325" s="39" t="s">
        <v>275</v>
      </c>
      <c r="E325" s="45" t="s">
        <v>292</v>
      </c>
      <c r="F325" s="45">
        <v>120</v>
      </c>
      <c r="G325" s="45"/>
      <c r="H325" s="161">
        <v>120</v>
      </c>
      <c r="I325" s="122"/>
      <c r="J325" s="122"/>
      <c r="K325" s="122"/>
    </row>
    <row r="326" spans="1:11" s="28" customFormat="1" ht="16.5" customHeight="1">
      <c r="A326" s="27" t="s">
        <v>241</v>
      </c>
      <c r="B326" s="41">
        <v>337</v>
      </c>
      <c r="C326" s="39"/>
      <c r="D326" s="39" t="s">
        <v>380</v>
      </c>
      <c r="E326" s="45" t="s">
        <v>381</v>
      </c>
      <c r="F326" s="45">
        <v>337</v>
      </c>
      <c r="G326" s="45"/>
      <c r="H326" s="161">
        <v>337</v>
      </c>
      <c r="I326" s="122"/>
      <c r="J326" s="122"/>
      <c r="K326" s="122"/>
    </row>
    <row r="327" spans="1:11" ht="16.5" customHeight="1">
      <c r="A327" s="12" t="s">
        <v>7</v>
      </c>
      <c r="B327" s="46">
        <f>SUM(B323:B326)</f>
        <v>880</v>
      </c>
      <c r="C327" s="46">
        <f>SUM(C323:C326)</f>
        <v>0</v>
      </c>
      <c r="D327" s="46"/>
      <c r="E327" s="85"/>
      <c r="F327" s="85"/>
      <c r="G327" s="85"/>
      <c r="H327" s="165"/>
      <c r="I327" s="125"/>
      <c r="J327" s="125"/>
      <c r="K327" s="125"/>
    </row>
    <row r="328" spans="1:11" ht="16.5" customHeight="1">
      <c r="A328" s="9" t="s">
        <v>9</v>
      </c>
      <c r="B328" s="42">
        <f>B322+B327</f>
        <v>3089</v>
      </c>
      <c r="C328" s="42">
        <f>C322+C327</f>
        <v>0</v>
      </c>
      <c r="D328" s="42" t="s">
        <v>460</v>
      </c>
      <c r="E328" s="86" t="s">
        <v>385</v>
      </c>
      <c r="F328" s="86">
        <f>SUM(F320:F327)</f>
        <v>3089</v>
      </c>
      <c r="G328" s="86">
        <f>SUM(G320:G327)</f>
        <v>54</v>
      </c>
      <c r="H328" s="162">
        <f>SUM(H320:H327)</f>
        <v>3143</v>
      </c>
      <c r="I328" s="119"/>
      <c r="J328" s="119"/>
      <c r="K328" s="119"/>
    </row>
    <row r="329" spans="1:11" s="28" customFormat="1" ht="16.5" customHeight="1">
      <c r="A329" s="27" t="s">
        <v>84</v>
      </c>
      <c r="B329" s="41">
        <v>802</v>
      </c>
      <c r="C329" s="39"/>
      <c r="D329" s="39" t="s">
        <v>386</v>
      </c>
      <c r="E329" s="40" t="s">
        <v>430</v>
      </c>
      <c r="F329" s="45">
        <v>802</v>
      </c>
      <c r="G329" s="45">
        <v>15</v>
      </c>
      <c r="H329" s="161">
        <v>817</v>
      </c>
      <c r="I329" s="122"/>
      <c r="J329" s="122"/>
      <c r="K329" s="122"/>
    </row>
    <row r="330" spans="1:11" s="28" customFormat="1" ht="16.5" customHeight="1">
      <c r="A330" s="27" t="s">
        <v>131</v>
      </c>
      <c r="B330" s="41">
        <v>20</v>
      </c>
      <c r="C330" s="39"/>
      <c r="D330" s="39" t="s">
        <v>387</v>
      </c>
      <c r="E330" s="40" t="s">
        <v>131</v>
      </c>
      <c r="F330" s="45">
        <v>20</v>
      </c>
      <c r="G330" s="45"/>
      <c r="H330" s="161">
        <v>20</v>
      </c>
      <c r="I330" s="122"/>
      <c r="J330" s="122"/>
      <c r="K330" s="122"/>
    </row>
    <row r="331" spans="1:11" s="28" customFormat="1" ht="16.5" customHeight="1">
      <c r="A331" s="27" t="s">
        <v>120</v>
      </c>
      <c r="B331" s="41">
        <v>10</v>
      </c>
      <c r="C331" s="39"/>
      <c r="D331" s="39" t="s">
        <v>388</v>
      </c>
      <c r="E331" s="40" t="s">
        <v>120</v>
      </c>
      <c r="F331" s="45">
        <v>10</v>
      </c>
      <c r="G331" s="45"/>
      <c r="H331" s="161">
        <v>10</v>
      </c>
      <c r="I331" s="122"/>
      <c r="J331" s="122"/>
      <c r="K331" s="122"/>
    </row>
    <row r="332" spans="1:11" s="28" customFormat="1" ht="16.5" customHeight="1">
      <c r="A332" s="27"/>
      <c r="B332" s="41"/>
      <c r="C332" s="39"/>
      <c r="D332" s="39" t="s">
        <v>390</v>
      </c>
      <c r="E332" s="40" t="s">
        <v>389</v>
      </c>
      <c r="F332" s="45">
        <v>23</v>
      </c>
      <c r="G332" s="45"/>
      <c r="H332" s="161">
        <v>23</v>
      </c>
      <c r="I332" s="122"/>
      <c r="J332" s="122"/>
      <c r="K332" s="122"/>
    </row>
    <row r="333" spans="1:11" s="13" customFormat="1" ht="16.5" customHeight="1">
      <c r="A333" s="9" t="s">
        <v>20</v>
      </c>
      <c r="B333" s="42">
        <f>SUM(B329:B331)</f>
        <v>832</v>
      </c>
      <c r="C333" s="42">
        <f t="shared" ref="C333" si="35">SUM(C329:C331)</f>
        <v>0</v>
      </c>
      <c r="D333" s="42" t="s">
        <v>277</v>
      </c>
      <c r="E333" s="86" t="s">
        <v>391</v>
      </c>
      <c r="F333" s="86">
        <f>SUM(F329:F332)</f>
        <v>855</v>
      </c>
      <c r="G333" s="86">
        <f>SUM(G329:G332)</f>
        <v>15</v>
      </c>
      <c r="H333" s="162">
        <f>SUM(H329:H332)</f>
        <v>870</v>
      </c>
      <c r="I333" s="119"/>
      <c r="J333" s="119"/>
      <c r="K333" s="119"/>
    </row>
    <row r="334" spans="1:11" s="28" customFormat="1" ht="16.5" customHeight="1">
      <c r="A334" s="27" t="s">
        <v>11</v>
      </c>
      <c r="B334" s="41">
        <v>10</v>
      </c>
      <c r="C334" s="39"/>
      <c r="D334" s="39" t="s">
        <v>278</v>
      </c>
      <c r="E334" s="45" t="s">
        <v>392</v>
      </c>
      <c r="F334" s="45">
        <v>25</v>
      </c>
      <c r="G334" s="45"/>
      <c r="H334" s="161">
        <v>25</v>
      </c>
      <c r="I334" s="122"/>
      <c r="J334" s="122"/>
      <c r="K334" s="122"/>
    </row>
    <row r="335" spans="1:11" s="28" customFormat="1" ht="16.5" customHeight="1">
      <c r="A335" s="27" t="s">
        <v>85</v>
      </c>
      <c r="B335" s="41">
        <v>15</v>
      </c>
      <c r="C335" s="39"/>
      <c r="D335" s="39" t="s">
        <v>278</v>
      </c>
      <c r="E335" s="45"/>
      <c r="F335" s="45"/>
      <c r="G335" s="45"/>
      <c r="H335" s="161"/>
      <c r="I335" s="122"/>
      <c r="J335" s="122"/>
      <c r="K335" s="122"/>
    </row>
    <row r="336" spans="1:11" s="28" customFormat="1" ht="16.5" customHeight="1">
      <c r="A336" s="27" t="s">
        <v>122</v>
      </c>
      <c r="B336" s="41">
        <v>25</v>
      </c>
      <c r="C336" s="39"/>
      <c r="D336" s="39" t="s">
        <v>285</v>
      </c>
      <c r="E336" s="45" t="s">
        <v>300</v>
      </c>
      <c r="F336" s="45">
        <v>55</v>
      </c>
      <c r="G336" s="45"/>
      <c r="H336" s="161">
        <v>55</v>
      </c>
      <c r="I336" s="122"/>
      <c r="J336" s="122"/>
      <c r="K336" s="122"/>
    </row>
    <row r="337" spans="1:11" s="28" customFormat="1" ht="16.5" customHeight="1">
      <c r="A337" s="27" t="s">
        <v>121</v>
      </c>
      <c r="B337" s="41">
        <v>30</v>
      </c>
      <c r="C337" s="39"/>
      <c r="D337" s="39" t="s">
        <v>285</v>
      </c>
      <c r="E337" s="45"/>
      <c r="F337" s="45"/>
      <c r="G337" s="45"/>
      <c r="H337" s="161"/>
      <c r="I337" s="122"/>
      <c r="J337" s="122"/>
      <c r="K337" s="122"/>
    </row>
    <row r="338" spans="1:11" s="28" customFormat="1" ht="16.5" customHeight="1">
      <c r="A338" s="27" t="s">
        <v>86</v>
      </c>
      <c r="B338" s="41">
        <v>14</v>
      </c>
      <c r="C338" s="39"/>
      <c r="D338" s="39" t="s">
        <v>286</v>
      </c>
      <c r="E338" s="45" t="s">
        <v>393</v>
      </c>
      <c r="F338" s="45">
        <v>14</v>
      </c>
      <c r="G338" s="45"/>
      <c r="H338" s="161">
        <v>14</v>
      </c>
      <c r="I338" s="122"/>
      <c r="J338" s="122"/>
      <c r="K338" s="122"/>
    </row>
    <row r="339" spans="1:11" s="28" customFormat="1" ht="16.5" customHeight="1">
      <c r="A339" s="27" t="s">
        <v>87</v>
      </c>
      <c r="B339" s="41">
        <v>20</v>
      </c>
      <c r="C339" s="39"/>
      <c r="D339" s="39" t="s">
        <v>287</v>
      </c>
      <c r="E339" s="45" t="s">
        <v>394</v>
      </c>
      <c r="F339" s="45">
        <v>20</v>
      </c>
      <c r="G339" s="45"/>
      <c r="H339" s="161">
        <v>20</v>
      </c>
      <c r="I339" s="122"/>
      <c r="J339" s="122"/>
      <c r="K339" s="122"/>
    </row>
    <row r="340" spans="1:11" s="28" customFormat="1" ht="16.5" customHeight="1">
      <c r="A340" s="27" t="s">
        <v>88</v>
      </c>
      <c r="B340" s="41">
        <v>23</v>
      </c>
      <c r="C340" s="39"/>
      <c r="D340" s="39" t="s">
        <v>277</v>
      </c>
      <c r="E340" s="45"/>
      <c r="F340" s="45"/>
      <c r="G340" s="45"/>
      <c r="H340" s="161"/>
      <c r="I340" s="122"/>
      <c r="J340" s="122"/>
      <c r="K340" s="122"/>
    </row>
    <row r="341" spans="1:11" s="13" customFormat="1" ht="16.5" customHeight="1">
      <c r="A341" s="9" t="s">
        <v>2</v>
      </c>
      <c r="B341" s="42">
        <f>SUM(B334:B340)</f>
        <v>137</v>
      </c>
      <c r="C341" s="42">
        <f t="shared" ref="C341" si="36">SUM(C334:C340)</f>
        <v>0</v>
      </c>
      <c r="D341" s="42" t="s">
        <v>338</v>
      </c>
      <c r="E341" s="86" t="s">
        <v>339</v>
      </c>
      <c r="F341" s="86">
        <f>SUM(F334:F340)</f>
        <v>114</v>
      </c>
      <c r="G341" s="86">
        <f>SUM(G334:G340)</f>
        <v>0</v>
      </c>
      <c r="H341" s="162">
        <f>SUM(H334:H340)</f>
        <v>114</v>
      </c>
      <c r="I341" s="119"/>
      <c r="J341" s="119"/>
      <c r="K341" s="119"/>
    </row>
    <row r="342" spans="1:11" s="28" customFormat="1" ht="16.5" customHeight="1">
      <c r="A342" s="33" t="s">
        <v>239</v>
      </c>
      <c r="B342" s="44">
        <v>84</v>
      </c>
      <c r="C342" s="39"/>
      <c r="D342" s="39" t="s">
        <v>395</v>
      </c>
      <c r="E342" s="45" t="s">
        <v>396</v>
      </c>
      <c r="F342" s="45">
        <v>84</v>
      </c>
      <c r="G342" s="45"/>
      <c r="H342" s="161">
        <v>84</v>
      </c>
      <c r="I342" s="122"/>
      <c r="J342" s="122"/>
      <c r="K342" s="122"/>
    </row>
    <row r="343" spans="1:11" s="28" customFormat="1" ht="16.5" customHeight="1">
      <c r="A343" s="33" t="s">
        <v>240</v>
      </c>
      <c r="B343" s="44"/>
      <c r="C343" s="39"/>
      <c r="D343" s="39"/>
      <c r="E343" s="45"/>
      <c r="F343" s="45"/>
      <c r="G343" s="45"/>
      <c r="H343" s="161"/>
      <c r="I343" s="122"/>
      <c r="J343" s="122"/>
      <c r="K343" s="122"/>
    </row>
    <row r="344" spans="1:11" s="13" customFormat="1" ht="16.5" customHeight="1">
      <c r="A344" s="9" t="s">
        <v>162</v>
      </c>
      <c r="B344" s="42">
        <f>SUM(B342:B343)</f>
        <v>84</v>
      </c>
      <c r="C344" s="42">
        <f t="shared" ref="C344" si="37">SUM(C342:C343)</f>
        <v>0</v>
      </c>
      <c r="D344" s="42" t="s">
        <v>397</v>
      </c>
      <c r="E344" s="86" t="s">
        <v>398</v>
      </c>
      <c r="F344" s="86">
        <f>SUM(F342:F343)</f>
        <v>84</v>
      </c>
      <c r="G344" s="86">
        <f>SUM(G342:G343)</f>
        <v>0</v>
      </c>
      <c r="H344" s="162">
        <f>SUM(H342:H343)</f>
        <v>84</v>
      </c>
      <c r="I344" s="119"/>
      <c r="J344" s="119"/>
      <c r="K344" s="119"/>
    </row>
    <row r="345" spans="1:11" s="13" customFormat="1" ht="16.5" customHeight="1">
      <c r="A345" s="9" t="s">
        <v>89</v>
      </c>
      <c r="B345" s="42">
        <f>B328+B333+B341+B344</f>
        <v>4142</v>
      </c>
      <c r="C345" s="42">
        <f>C328+C333+C341+C344</f>
        <v>0</v>
      </c>
      <c r="D345" s="42"/>
      <c r="E345" s="86"/>
      <c r="F345" s="89"/>
      <c r="G345" s="89"/>
      <c r="H345" s="205"/>
      <c r="I345" s="137"/>
      <c r="J345" s="137"/>
      <c r="K345" s="137"/>
    </row>
    <row r="346" spans="1:11" s="28" customFormat="1" ht="16.5" customHeight="1">
      <c r="A346" s="27" t="s">
        <v>136</v>
      </c>
      <c r="B346" s="41">
        <v>10</v>
      </c>
      <c r="C346" s="39"/>
      <c r="D346" s="39" t="s">
        <v>279</v>
      </c>
      <c r="E346" s="45" t="s">
        <v>294</v>
      </c>
      <c r="F346" s="45">
        <v>10</v>
      </c>
      <c r="G346" s="45"/>
      <c r="H346" s="161">
        <v>10</v>
      </c>
      <c r="I346" s="122"/>
      <c r="J346" s="122"/>
      <c r="K346" s="122"/>
    </row>
    <row r="347" spans="1:11" s="28" customFormat="1" ht="16.5" customHeight="1">
      <c r="A347" s="27" t="s">
        <v>199</v>
      </c>
      <c r="B347" s="41">
        <v>25</v>
      </c>
      <c r="C347" s="39"/>
      <c r="D347" s="39" t="s">
        <v>278</v>
      </c>
      <c r="E347" s="45" t="s">
        <v>293</v>
      </c>
      <c r="F347" s="45">
        <v>30</v>
      </c>
      <c r="G347" s="45">
        <v>-10</v>
      </c>
      <c r="H347" s="161">
        <v>20</v>
      </c>
      <c r="I347" s="122"/>
      <c r="J347" s="122"/>
      <c r="K347" s="122"/>
    </row>
    <row r="348" spans="1:11" s="28" customFormat="1" ht="16.5" customHeight="1">
      <c r="A348" s="27" t="s">
        <v>30</v>
      </c>
      <c r="B348" s="41">
        <v>5</v>
      </c>
      <c r="C348" s="39"/>
      <c r="D348" s="39" t="s">
        <v>278</v>
      </c>
      <c r="E348" s="45"/>
      <c r="F348" s="45"/>
      <c r="G348" s="45"/>
      <c r="H348" s="161"/>
      <c r="I348" s="122"/>
      <c r="J348" s="122"/>
      <c r="K348" s="122"/>
    </row>
    <row r="349" spans="1:11" s="28" customFormat="1" ht="16.5" customHeight="1">
      <c r="A349" s="27" t="s">
        <v>242</v>
      </c>
      <c r="B349" s="41">
        <v>72</v>
      </c>
      <c r="C349" s="39"/>
      <c r="D349" s="39" t="s">
        <v>283</v>
      </c>
      <c r="E349" s="45" t="s">
        <v>298</v>
      </c>
      <c r="F349" s="45">
        <v>114</v>
      </c>
      <c r="G349" s="45"/>
      <c r="H349" s="161">
        <v>114</v>
      </c>
      <c r="I349" s="122"/>
      <c r="J349" s="122"/>
      <c r="K349" s="122"/>
    </row>
    <row r="350" spans="1:11" s="28" customFormat="1" ht="16.5" customHeight="1">
      <c r="A350" s="27" t="s">
        <v>243</v>
      </c>
      <c r="B350" s="41">
        <v>24</v>
      </c>
      <c r="C350" s="39"/>
      <c r="D350" s="39" t="s">
        <v>399</v>
      </c>
      <c r="E350" s="45"/>
      <c r="F350" s="45"/>
      <c r="G350" s="45"/>
      <c r="H350" s="161"/>
      <c r="I350" s="122"/>
      <c r="J350" s="122"/>
      <c r="K350" s="122"/>
    </row>
    <row r="351" spans="1:11" s="28" customFormat="1" ht="16.5" customHeight="1">
      <c r="A351" s="27" t="s">
        <v>244</v>
      </c>
      <c r="B351" s="41">
        <v>18</v>
      </c>
      <c r="C351" s="39"/>
      <c r="D351" s="39" t="s">
        <v>283</v>
      </c>
      <c r="E351" s="45"/>
      <c r="F351" s="45"/>
      <c r="G351" s="45"/>
      <c r="H351" s="161"/>
      <c r="I351" s="122"/>
      <c r="J351" s="122"/>
      <c r="K351" s="122"/>
    </row>
    <row r="352" spans="1:11" s="28" customFormat="1" ht="16.5" customHeight="1">
      <c r="A352" s="27" t="s">
        <v>49</v>
      </c>
      <c r="B352" s="41">
        <v>41</v>
      </c>
      <c r="C352" s="39"/>
      <c r="D352" s="39" t="s">
        <v>286</v>
      </c>
      <c r="E352" s="45" t="s">
        <v>26</v>
      </c>
      <c r="F352" s="45">
        <v>41</v>
      </c>
      <c r="G352" s="45"/>
      <c r="H352" s="161">
        <v>41</v>
      </c>
      <c r="I352" s="122"/>
      <c r="J352" s="122"/>
      <c r="K352" s="122"/>
    </row>
    <row r="353" spans="1:11" s="28" customFormat="1" ht="16.5" customHeight="1">
      <c r="A353" s="27"/>
      <c r="B353" s="41"/>
      <c r="C353" s="39"/>
      <c r="D353" s="111" t="s">
        <v>338</v>
      </c>
      <c r="E353" s="86" t="s">
        <v>339</v>
      </c>
      <c r="F353" s="86">
        <f>SUM(F346:F352)</f>
        <v>195</v>
      </c>
      <c r="G353" s="86">
        <f>SUM(G346:G352)</f>
        <v>-10</v>
      </c>
      <c r="H353" s="162">
        <f>SUM(H346:H352)</f>
        <v>185</v>
      </c>
      <c r="I353" s="122"/>
      <c r="J353" s="122"/>
      <c r="K353" s="122"/>
    </row>
    <row r="354" spans="1:11" s="28" customFormat="1" ht="16.5" customHeight="1">
      <c r="A354" s="27"/>
      <c r="B354" s="41"/>
      <c r="C354" s="39"/>
      <c r="D354" s="39" t="s">
        <v>500</v>
      </c>
      <c r="E354" s="45" t="s">
        <v>509</v>
      </c>
      <c r="F354" s="45"/>
      <c r="G354" s="45">
        <v>10</v>
      </c>
      <c r="H354" s="161">
        <v>10</v>
      </c>
      <c r="I354" s="122"/>
      <c r="J354" s="122"/>
      <c r="K354" s="122"/>
    </row>
    <row r="355" spans="1:11" s="28" customFormat="1" ht="16.5" customHeight="1">
      <c r="A355" s="27"/>
      <c r="B355" s="41"/>
      <c r="C355" s="39"/>
      <c r="D355" s="111" t="s">
        <v>503</v>
      </c>
      <c r="E355" s="86" t="s">
        <v>504</v>
      </c>
      <c r="F355" s="86"/>
      <c r="G355" s="86">
        <f>SUM(G354)</f>
        <v>10</v>
      </c>
      <c r="H355" s="162">
        <f>SUM(H354)</f>
        <v>10</v>
      </c>
      <c r="I355" s="122"/>
      <c r="J355" s="122"/>
      <c r="K355" s="122"/>
    </row>
    <row r="356" spans="1:11" ht="16.5" customHeight="1">
      <c r="A356" s="9" t="s">
        <v>90</v>
      </c>
      <c r="B356" s="42">
        <f>SUM(B346:B352)</f>
        <v>195</v>
      </c>
      <c r="C356" s="42">
        <f t="shared" ref="C356" si="38">SUM(C346:C352)</f>
        <v>0</v>
      </c>
      <c r="D356" s="42"/>
      <c r="E356" s="86"/>
      <c r="F356" s="86"/>
      <c r="G356" s="86"/>
      <c r="H356" s="162"/>
      <c r="I356" s="119"/>
      <c r="J356" s="119"/>
      <c r="K356" s="119"/>
    </row>
    <row r="357" spans="1:11" s="15" customFormat="1" ht="24.95" customHeight="1" thickBot="1">
      <c r="A357" s="24" t="s">
        <v>31</v>
      </c>
      <c r="B357" s="167">
        <f>SUM(B345,B356)</f>
        <v>4337</v>
      </c>
      <c r="C357" s="167">
        <f>SUM(C345,C356)</f>
        <v>0</v>
      </c>
      <c r="D357" s="167"/>
      <c r="E357" s="178"/>
      <c r="F357" s="178"/>
      <c r="G357" s="178"/>
      <c r="H357" s="179"/>
      <c r="I357" s="130"/>
      <c r="J357" s="130"/>
      <c r="K357" s="130"/>
    </row>
    <row r="358" spans="1:11" s="25" customFormat="1" ht="24.95" customHeight="1" thickBot="1">
      <c r="A358" s="269"/>
      <c r="B358" s="269"/>
      <c r="C358" s="269"/>
      <c r="D358" s="269"/>
      <c r="E358" s="269"/>
      <c r="F358" s="269"/>
      <c r="G358" s="269"/>
      <c r="H358" s="269"/>
      <c r="I358" s="129"/>
      <c r="J358" s="129"/>
      <c r="K358" s="129"/>
    </row>
    <row r="359" spans="1:11" ht="16.5" customHeight="1">
      <c r="A359" s="260" t="s">
        <v>537</v>
      </c>
      <c r="B359" s="283" t="s">
        <v>27</v>
      </c>
      <c r="C359" s="174"/>
      <c r="D359" s="280" t="s">
        <v>272</v>
      </c>
      <c r="E359" s="275" t="s">
        <v>290</v>
      </c>
      <c r="F359" s="273" t="s">
        <v>27</v>
      </c>
      <c r="G359" s="263" t="s">
        <v>526</v>
      </c>
      <c r="H359" s="266" t="s">
        <v>271</v>
      </c>
      <c r="I359" s="120"/>
      <c r="J359" s="120"/>
      <c r="K359" s="120"/>
    </row>
    <row r="360" spans="1:11" ht="16.5" customHeight="1">
      <c r="A360" s="261"/>
      <c r="B360" s="284"/>
      <c r="C360" s="39"/>
      <c r="D360" s="281"/>
      <c r="E360" s="276"/>
      <c r="F360" s="274"/>
      <c r="G360" s="264"/>
      <c r="H360" s="267"/>
      <c r="I360" s="120"/>
      <c r="J360" s="120"/>
      <c r="K360" s="120"/>
    </row>
    <row r="361" spans="1:11" ht="16.5" customHeight="1">
      <c r="A361" s="262"/>
      <c r="B361" s="288"/>
      <c r="C361" s="39"/>
      <c r="D361" s="282"/>
      <c r="E361" s="276"/>
      <c r="F361" s="274"/>
      <c r="G361" s="265"/>
      <c r="H361" s="268"/>
      <c r="I361" s="120"/>
      <c r="J361" s="120"/>
      <c r="K361" s="120"/>
    </row>
    <row r="362" spans="1:11" s="10" customFormat="1" ht="24.95" customHeight="1">
      <c r="A362" s="297" t="s">
        <v>115</v>
      </c>
      <c r="B362" s="298"/>
      <c r="C362" s="298"/>
      <c r="D362" s="298"/>
      <c r="E362" s="298"/>
      <c r="F362" s="298"/>
      <c r="G362" s="298"/>
      <c r="H362" s="299"/>
      <c r="I362" s="144"/>
      <c r="J362" s="144"/>
      <c r="K362" s="144"/>
    </row>
    <row r="363" spans="1:11" s="28" customFormat="1" ht="16.5" customHeight="1">
      <c r="A363" s="30" t="s">
        <v>232</v>
      </c>
      <c r="B363" s="58">
        <v>124</v>
      </c>
      <c r="C363" s="39"/>
      <c r="D363" s="39" t="s">
        <v>377</v>
      </c>
      <c r="E363" s="57" t="s">
        <v>232</v>
      </c>
      <c r="F363" s="45">
        <v>124</v>
      </c>
      <c r="G363" s="45"/>
      <c r="H363" s="161">
        <v>124</v>
      </c>
      <c r="I363" s="122"/>
      <c r="J363" s="122"/>
      <c r="K363" s="122"/>
    </row>
    <row r="364" spans="1:11" ht="16.5" customHeight="1">
      <c r="A364" s="192" t="s">
        <v>163</v>
      </c>
      <c r="B364" s="59">
        <f>B363</f>
        <v>124</v>
      </c>
      <c r="C364" s="59">
        <f t="shared" ref="C364:C365" si="39">C363</f>
        <v>0</v>
      </c>
      <c r="D364" s="115" t="s">
        <v>378</v>
      </c>
      <c r="E364" s="86" t="s">
        <v>379</v>
      </c>
      <c r="F364" s="86">
        <f>SUM(F363)</f>
        <v>124</v>
      </c>
      <c r="G364" s="86">
        <f>SUM(G363)</f>
        <v>0</v>
      </c>
      <c r="H364" s="162">
        <f>SUM(H363)</f>
        <v>124</v>
      </c>
      <c r="I364" s="119"/>
      <c r="J364" s="119"/>
      <c r="K364" s="119"/>
    </row>
    <row r="365" spans="1:11" s="15" customFormat="1" ht="24.95" customHeight="1">
      <c r="A365" s="206" t="s">
        <v>4</v>
      </c>
      <c r="B365" s="69">
        <f>B364</f>
        <v>124</v>
      </c>
      <c r="C365" s="69">
        <f t="shared" si="39"/>
        <v>0</v>
      </c>
      <c r="D365" s="69"/>
      <c r="E365" s="98"/>
      <c r="F365" s="98"/>
      <c r="G365" s="98"/>
      <c r="H365" s="203"/>
      <c r="I365" s="142"/>
      <c r="J365" s="142"/>
      <c r="K365" s="142"/>
    </row>
    <row r="366" spans="1:11" s="14" customFormat="1" ht="24.95" customHeight="1">
      <c r="A366" s="270" t="s">
        <v>116</v>
      </c>
      <c r="B366" s="271"/>
      <c r="C366" s="271"/>
      <c r="D366" s="271"/>
      <c r="E366" s="271"/>
      <c r="F366" s="271"/>
      <c r="G366" s="271"/>
      <c r="H366" s="272"/>
      <c r="I366" s="141"/>
      <c r="J366" s="141"/>
      <c r="K366" s="141"/>
    </row>
    <row r="367" spans="1:11" s="28" customFormat="1" ht="16.5" customHeight="1">
      <c r="A367" s="30" t="s">
        <v>72</v>
      </c>
      <c r="B367" s="41">
        <v>62</v>
      </c>
      <c r="C367" s="39"/>
      <c r="D367" s="39" t="s">
        <v>284</v>
      </c>
      <c r="E367" s="45" t="s">
        <v>400</v>
      </c>
      <c r="F367" s="45">
        <v>62</v>
      </c>
      <c r="G367" s="45"/>
      <c r="H367" s="161">
        <v>62</v>
      </c>
      <c r="I367" s="122"/>
      <c r="J367" s="122"/>
      <c r="K367" s="122"/>
    </row>
    <row r="368" spans="1:11" s="28" customFormat="1" ht="16.5" customHeight="1">
      <c r="A368" s="30" t="s">
        <v>164</v>
      </c>
      <c r="B368" s="41">
        <v>49</v>
      </c>
      <c r="C368" s="39"/>
      <c r="D368" s="39" t="s">
        <v>279</v>
      </c>
      <c r="E368" s="45" t="s">
        <v>294</v>
      </c>
      <c r="F368" s="45">
        <v>49</v>
      </c>
      <c r="G368" s="45"/>
      <c r="H368" s="161">
        <v>49</v>
      </c>
      <c r="I368" s="122"/>
      <c r="J368" s="122"/>
      <c r="K368" s="122"/>
    </row>
    <row r="369" spans="1:11" s="29" customFormat="1" ht="16.5" customHeight="1">
      <c r="A369" s="30" t="s">
        <v>43</v>
      </c>
      <c r="B369" s="41">
        <v>13</v>
      </c>
      <c r="C369" s="39"/>
      <c r="D369" s="39" t="s">
        <v>286</v>
      </c>
      <c r="E369" s="45" t="s">
        <v>26</v>
      </c>
      <c r="F369" s="87">
        <v>13</v>
      </c>
      <c r="G369" s="87"/>
      <c r="H369" s="166">
        <v>13</v>
      </c>
      <c r="I369" s="126"/>
      <c r="J369" s="126"/>
      <c r="K369" s="126"/>
    </row>
    <row r="370" spans="1:11" s="13" customFormat="1" ht="16.5" customHeight="1">
      <c r="A370" s="194" t="s">
        <v>2</v>
      </c>
      <c r="B370" s="42">
        <f>SUM(B367:B369)</f>
        <v>124</v>
      </c>
      <c r="C370" s="42">
        <f t="shared" ref="C370" si="40">SUM(C367:C369)</f>
        <v>0</v>
      </c>
      <c r="D370" s="42" t="s">
        <v>338</v>
      </c>
      <c r="E370" s="86" t="s">
        <v>401</v>
      </c>
      <c r="F370" s="86">
        <f>SUM(F367:F369)</f>
        <v>124</v>
      </c>
      <c r="G370" s="86">
        <f>SUM(G367:G369)</f>
        <v>0</v>
      </c>
      <c r="H370" s="162">
        <f>SUM(H367:H369)</f>
        <v>124</v>
      </c>
      <c r="I370" s="119"/>
      <c r="J370" s="119"/>
      <c r="K370" s="119"/>
    </row>
    <row r="371" spans="1:11" s="16" customFormat="1" ht="24.95" customHeight="1" thickBot="1">
      <c r="A371" s="201" t="s">
        <v>3</v>
      </c>
      <c r="B371" s="202">
        <f>SUM(B370)</f>
        <v>124</v>
      </c>
      <c r="C371" s="202">
        <f t="shared" ref="C371" si="41">SUM(C370)</f>
        <v>0</v>
      </c>
      <c r="D371" s="202"/>
      <c r="E371" s="168"/>
      <c r="F371" s="168"/>
      <c r="G371" s="168"/>
      <c r="H371" s="169"/>
      <c r="I371" s="128"/>
      <c r="J371" s="128"/>
      <c r="K371" s="128"/>
    </row>
    <row r="372" spans="1:11" s="20" customFormat="1" ht="24.95" customHeight="1" thickBot="1">
      <c r="A372" s="300"/>
      <c r="B372" s="300"/>
      <c r="C372" s="300"/>
      <c r="D372" s="300"/>
      <c r="E372" s="300"/>
      <c r="F372" s="300"/>
      <c r="G372" s="300"/>
      <c r="H372" s="300"/>
      <c r="I372" s="145"/>
      <c r="J372" s="145"/>
      <c r="K372" s="145"/>
    </row>
    <row r="373" spans="1:11" s="20" customFormat="1" ht="16.5" customHeight="1">
      <c r="A373" s="257" t="s">
        <v>517</v>
      </c>
      <c r="B373" s="283" t="s">
        <v>27</v>
      </c>
      <c r="C373" s="207"/>
      <c r="D373" s="280" t="s">
        <v>272</v>
      </c>
      <c r="E373" s="275" t="s">
        <v>290</v>
      </c>
      <c r="F373" s="273" t="s">
        <v>27</v>
      </c>
      <c r="G373" s="263" t="s">
        <v>526</v>
      </c>
      <c r="H373" s="266" t="s">
        <v>271</v>
      </c>
      <c r="I373" s="120"/>
      <c r="J373" s="120"/>
      <c r="K373" s="120"/>
    </row>
    <row r="374" spans="1:11" s="20" customFormat="1" ht="16.5" customHeight="1">
      <c r="A374" s="258"/>
      <c r="B374" s="284"/>
      <c r="C374" s="50"/>
      <c r="D374" s="281"/>
      <c r="E374" s="276"/>
      <c r="F374" s="274"/>
      <c r="G374" s="264"/>
      <c r="H374" s="267"/>
      <c r="I374" s="120"/>
      <c r="J374" s="120"/>
      <c r="K374" s="120"/>
    </row>
    <row r="375" spans="1:11" s="20" customFormat="1" ht="16.5" customHeight="1">
      <c r="A375" s="259"/>
      <c r="B375" s="288"/>
      <c r="C375" s="50"/>
      <c r="D375" s="282"/>
      <c r="E375" s="276"/>
      <c r="F375" s="274"/>
      <c r="G375" s="265"/>
      <c r="H375" s="268"/>
      <c r="I375" s="120"/>
      <c r="J375" s="120"/>
      <c r="K375" s="120"/>
    </row>
    <row r="376" spans="1:11" s="16" customFormat="1" ht="24.95" customHeight="1">
      <c r="A376" s="277" t="s">
        <v>116</v>
      </c>
      <c r="B376" s="278"/>
      <c r="C376" s="278"/>
      <c r="D376" s="278"/>
      <c r="E376" s="278"/>
      <c r="F376" s="278"/>
      <c r="G376" s="278"/>
      <c r="H376" s="279"/>
      <c r="I376" s="124"/>
      <c r="J376" s="124"/>
      <c r="K376" s="124"/>
    </row>
    <row r="377" spans="1:11" s="32" customFormat="1" ht="16.5" customHeight="1">
      <c r="A377" s="30" t="s">
        <v>237</v>
      </c>
      <c r="B377" s="39">
        <v>36594</v>
      </c>
      <c r="C377" s="50"/>
      <c r="D377" s="50" t="s">
        <v>402</v>
      </c>
      <c r="E377" s="93" t="s">
        <v>403</v>
      </c>
      <c r="F377" s="93">
        <v>36594</v>
      </c>
      <c r="G377" s="93">
        <v>416</v>
      </c>
      <c r="H377" s="172">
        <v>37010</v>
      </c>
      <c r="I377" s="134"/>
      <c r="J377" s="134"/>
      <c r="K377" s="134"/>
    </row>
    <row r="378" spans="1:11" s="20" customFormat="1" ht="16.5" customHeight="1">
      <c r="A378" s="194" t="s">
        <v>33</v>
      </c>
      <c r="B378" s="51">
        <f>SUM(B377)</f>
        <v>36594</v>
      </c>
      <c r="C378" s="51">
        <f t="shared" ref="C378" si="42">SUM(C377)</f>
        <v>0</v>
      </c>
      <c r="D378" s="111" t="s">
        <v>404</v>
      </c>
      <c r="E378" s="95" t="s">
        <v>405</v>
      </c>
      <c r="F378" s="95">
        <f>SUM(F377)</f>
        <v>36594</v>
      </c>
      <c r="G378" s="95">
        <f>SUM(G377)</f>
        <v>416</v>
      </c>
      <c r="H378" s="176">
        <f>SUM(H377)</f>
        <v>37010</v>
      </c>
      <c r="I378" s="132"/>
      <c r="J378" s="132"/>
      <c r="K378" s="132"/>
    </row>
    <row r="379" spans="1:11" s="14" customFormat="1" ht="24.95" customHeight="1" thickBot="1">
      <c r="A379" s="24" t="s">
        <v>3</v>
      </c>
      <c r="B379" s="167">
        <f>B378</f>
        <v>36594</v>
      </c>
      <c r="C379" s="167" t="e">
        <f>SUM(#REF!,C378)</f>
        <v>#REF!</v>
      </c>
      <c r="D379" s="167"/>
      <c r="E379" s="168"/>
      <c r="F379" s="168"/>
      <c r="G379" s="168"/>
      <c r="H379" s="169"/>
      <c r="I379" s="128"/>
      <c r="J379" s="128"/>
      <c r="K379" s="128"/>
    </row>
    <row r="380" spans="1:11" ht="24.95" customHeight="1" thickBot="1">
      <c r="A380" s="301"/>
      <c r="B380" s="301"/>
      <c r="C380" s="301"/>
      <c r="D380" s="301"/>
      <c r="E380" s="301"/>
      <c r="F380" s="301"/>
      <c r="G380" s="301"/>
      <c r="H380" s="301"/>
      <c r="I380" s="146"/>
      <c r="J380" s="146"/>
      <c r="K380" s="146"/>
    </row>
    <row r="381" spans="1:11" ht="16.5" customHeight="1">
      <c r="A381" s="254" t="s">
        <v>216</v>
      </c>
      <c r="B381" s="283" t="s">
        <v>27</v>
      </c>
      <c r="C381" s="174"/>
      <c r="D381" s="280" t="s">
        <v>272</v>
      </c>
      <c r="E381" s="275" t="s">
        <v>290</v>
      </c>
      <c r="F381" s="273" t="s">
        <v>27</v>
      </c>
      <c r="G381" s="263" t="s">
        <v>526</v>
      </c>
      <c r="H381" s="266" t="s">
        <v>271</v>
      </c>
      <c r="I381" s="120"/>
      <c r="J381" s="120"/>
      <c r="K381" s="120"/>
    </row>
    <row r="382" spans="1:11" ht="16.5" customHeight="1">
      <c r="A382" s="255"/>
      <c r="B382" s="284"/>
      <c r="C382" s="39"/>
      <c r="D382" s="281"/>
      <c r="E382" s="276"/>
      <c r="F382" s="274"/>
      <c r="G382" s="264"/>
      <c r="H382" s="267"/>
      <c r="I382" s="120"/>
      <c r="J382" s="120"/>
      <c r="K382" s="120"/>
    </row>
    <row r="383" spans="1:11" ht="16.5" customHeight="1">
      <c r="A383" s="256"/>
      <c r="B383" s="288"/>
      <c r="C383" s="39"/>
      <c r="D383" s="282"/>
      <c r="E383" s="276"/>
      <c r="F383" s="274"/>
      <c r="G383" s="265"/>
      <c r="H383" s="268"/>
      <c r="I383" s="120"/>
      <c r="J383" s="120"/>
      <c r="K383" s="120"/>
    </row>
    <row r="384" spans="1:11" s="14" customFormat="1" ht="24.95" customHeight="1">
      <c r="A384" s="277" t="s">
        <v>116</v>
      </c>
      <c r="B384" s="278"/>
      <c r="C384" s="278"/>
      <c r="D384" s="278"/>
      <c r="E384" s="278"/>
      <c r="F384" s="278"/>
      <c r="G384" s="278"/>
      <c r="H384" s="279"/>
      <c r="I384" s="124"/>
      <c r="J384" s="124"/>
      <c r="K384" s="124"/>
    </row>
    <row r="385" spans="1:11" s="29" customFormat="1" ht="16.5" customHeight="1">
      <c r="A385" s="30" t="s">
        <v>234</v>
      </c>
      <c r="B385" s="39">
        <v>531</v>
      </c>
      <c r="C385" s="39"/>
      <c r="D385" s="39" t="s">
        <v>412</v>
      </c>
      <c r="E385" s="45" t="s">
        <v>408</v>
      </c>
      <c r="F385" s="45">
        <v>531</v>
      </c>
      <c r="G385" s="45">
        <v>-531</v>
      </c>
      <c r="H385" s="161">
        <v>0</v>
      </c>
      <c r="I385" s="122"/>
      <c r="J385" s="122"/>
      <c r="K385" s="122"/>
    </row>
    <row r="386" spans="1:11" ht="16.5" customHeight="1">
      <c r="A386" s="194" t="s">
        <v>33</v>
      </c>
      <c r="B386" s="51">
        <f>SUM(B385)</f>
        <v>531</v>
      </c>
      <c r="C386" s="51">
        <f t="shared" ref="C386" si="43">SUM(C385)</f>
        <v>0</v>
      </c>
      <c r="D386" s="111" t="s">
        <v>406</v>
      </c>
      <c r="E386" s="86" t="s">
        <v>407</v>
      </c>
      <c r="F386" s="86">
        <f>SUM(F385)</f>
        <v>531</v>
      </c>
      <c r="G386" s="86">
        <f>SUM(G385)</f>
        <v>-531</v>
      </c>
      <c r="H386" s="162">
        <f>SUM(H385)</f>
        <v>0</v>
      </c>
      <c r="I386" s="119"/>
      <c r="J386" s="119"/>
      <c r="K386" s="119"/>
    </row>
    <row r="387" spans="1:11" s="14" customFormat="1" ht="24.95" customHeight="1" thickBot="1">
      <c r="A387" s="24" t="s">
        <v>31</v>
      </c>
      <c r="B387" s="167">
        <f>B386</f>
        <v>531</v>
      </c>
      <c r="C387" s="167" t="e">
        <f>#REF!+C386</f>
        <v>#REF!</v>
      </c>
      <c r="D387" s="167"/>
      <c r="E387" s="168"/>
      <c r="F387" s="168"/>
      <c r="G387" s="168"/>
      <c r="H387" s="169"/>
      <c r="I387" s="128"/>
      <c r="J387" s="128"/>
      <c r="K387" s="128"/>
    </row>
    <row r="388" spans="1:11" s="14" customFormat="1" ht="24.95" customHeight="1" thickBot="1">
      <c r="A388" s="269"/>
      <c r="B388" s="269"/>
      <c r="C388" s="269"/>
      <c r="D388" s="269"/>
      <c r="E388" s="269"/>
      <c r="F388" s="269"/>
      <c r="G388" s="269"/>
      <c r="H388" s="269"/>
      <c r="I388" s="129"/>
      <c r="J388" s="129"/>
      <c r="K388" s="129"/>
    </row>
    <row r="389" spans="1:11" s="14" customFormat="1" ht="16.5" customHeight="1">
      <c r="A389" s="251" t="s">
        <v>117</v>
      </c>
      <c r="B389" s="283" t="s">
        <v>27</v>
      </c>
      <c r="C389" s="174"/>
      <c r="D389" s="280" t="s">
        <v>272</v>
      </c>
      <c r="E389" s="275" t="s">
        <v>290</v>
      </c>
      <c r="F389" s="273" t="s">
        <v>27</v>
      </c>
      <c r="G389" s="263" t="s">
        <v>526</v>
      </c>
      <c r="H389" s="266" t="s">
        <v>271</v>
      </c>
      <c r="I389" s="120"/>
      <c r="J389" s="120"/>
      <c r="K389" s="120"/>
    </row>
    <row r="390" spans="1:11" s="14" customFormat="1" ht="16.5" customHeight="1">
      <c r="A390" s="252"/>
      <c r="B390" s="284"/>
      <c r="C390" s="39"/>
      <c r="D390" s="281"/>
      <c r="E390" s="276"/>
      <c r="F390" s="274"/>
      <c r="G390" s="264"/>
      <c r="H390" s="267"/>
      <c r="I390" s="120"/>
      <c r="J390" s="120"/>
      <c r="K390" s="120"/>
    </row>
    <row r="391" spans="1:11" s="14" customFormat="1" ht="16.5" customHeight="1">
      <c r="A391" s="253"/>
      <c r="B391" s="288"/>
      <c r="C391" s="39"/>
      <c r="D391" s="282"/>
      <c r="E391" s="276"/>
      <c r="F391" s="274"/>
      <c r="G391" s="265"/>
      <c r="H391" s="268"/>
      <c r="I391" s="120"/>
      <c r="J391" s="120"/>
      <c r="K391" s="120"/>
    </row>
    <row r="392" spans="1:11" s="14" customFormat="1" ht="24.95" customHeight="1">
      <c r="A392" s="277" t="s">
        <v>116</v>
      </c>
      <c r="B392" s="278"/>
      <c r="C392" s="278"/>
      <c r="D392" s="278"/>
      <c r="E392" s="278"/>
      <c r="F392" s="278"/>
      <c r="G392" s="278"/>
      <c r="H392" s="279"/>
      <c r="I392" s="124"/>
      <c r="J392" s="124"/>
      <c r="K392" s="124"/>
    </row>
    <row r="393" spans="1:11" s="28" customFormat="1" ht="16.5" customHeight="1">
      <c r="A393" s="30" t="s">
        <v>200</v>
      </c>
      <c r="B393" s="39">
        <v>75</v>
      </c>
      <c r="C393" s="39"/>
      <c r="D393" s="39" t="s">
        <v>316</v>
      </c>
      <c r="E393" s="45" t="s">
        <v>408</v>
      </c>
      <c r="F393" s="45">
        <v>75</v>
      </c>
      <c r="G393" s="45">
        <v>-75</v>
      </c>
      <c r="H393" s="161">
        <v>0</v>
      </c>
      <c r="I393" s="122"/>
      <c r="J393" s="122"/>
      <c r="K393" s="122"/>
    </row>
    <row r="394" spans="1:11" s="14" customFormat="1" ht="16.5" customHeight="1">
      <c r="A394" s="194" t="s">
        <v>33</v>
      </c>
      <c r="B394" s="51">
        <f>SUM(B393:B393)</f>
        <v>75</v>
      </c>
      <c r="C394" s="51">
        <f t="shared" ref="C394" si="44">SUM(C393:C393)</f>
        <v>0</v>
      </c>
      <c r="D394" s="111" t="s">
        <v>406</v>
      </c>
      <c r="E394" s="86" t="s">
        <v>407</v>
      </c>
      <c r="F394" s="86">
        <f>SUM(F393)</f>
        <v>75</v>
      </c>
      <c r="G394" s="86">
        <f>SUM(G393)</f>
        <v>-75</v>
      </c>
      <c r="H394" s="162">
        <v>0</v>
      </c>
      <c r="I394" s="119"/>
      <c r="J394" s="119"/>
      <c r="K394" s="119"/>
    </row>
    <row r="395" spans="1:11" s="14" customFormat="1" ht="24.95" customHeight="1" thickBot="1">
      <c r="A395" s="24" t="s">
        <v>31</v>
      </c>
      <c r="B395" s="167">
        <f>B394</f>
        <v>75</v>
      </c>
      <c r="C395" s="167">
        <f t="shared" ref="C395" si="45">C394</f>
        <v>0</v>
      </c>
      <c r="D395" s="167"/>
      <c r="E395" s="168"/>
      <c r="F395" s="168"/>
      <c r="G395" s="168"/>
      <c r="H395" s="169"/>
      <c r="I395" s="128"/>
      <c r="J395" s="128"/>
      <c r="K395" s="128"/>
    </row>
    <row r="396" spans="1:11" s="14" customFormat="1" ht="24.95" customHeight="1" thickBot="1">
      <c r="A396" s="269"/>
      <c r="B396" s="269"/>
      <c r="C396" s="269"/>
      <c r="D396" s="269"/>
      <c r="E396" s="269"/>
      <c r="F396" s="269"/>
      <c r="G396" s="269"/>
      <c r="H396" s="269"/>
      <c r="I396" s="129"/>
      <c r="J396" s="129"/>
      <c r="K396" s="129"/>
    </row>
    <row r="397" spans="1:11" s="14" customFormat="1" ht="16.5" customHeight="1">
      <c r="A397" s="254" t="s">
        <v>538</v>
      </c>
      <c r="B397" s="283" t="s">
        <v>27</v>
      </c>
      <c r="C397" s="174"/>
      <c r="D397" s="280" t="s">
        <v>272</v>
      </c>
      <c r="E397" s="275" t="s">
        <v>290</v>
      </c>
      <c r="F397" s="273" t="s">
        <v>27</v>
      </c>
      <c r="G397" s="263" t="s">
        <v>526</v>
      </c>
      <c r="H397" s="266" t="s">
        <v>271</v>
      </c>
      <c r="I397" s="120"/>
      <c r="J397" s="120"/>
      <c r="K397" s="120"/>
    </row>
    <row r="398" spans="1:11" s="14" customFormat="1" ht="16.5" customHeight="1">
      <c r="A398" s="255"/>
      <c r="B398" s="284"/>
      <c r="C398" s="39"/>
      <c r="D398" s="281"/>
      <c r="E398" s="276"/>
      <c r="F398" s="274"/>
      <c r="G398" s="264"/>
      <c r="H398" s="267"/>
      <c r="I398" s="120"/>
      <c r="J398" s="120"/>
      <c r="K398" s="120"/>
    </row>
    <row r="399" spans="1:11" s="14" customFormat="1" ht="16.5" customHeight="1">
      <c r="A399" s="256"/>
      <c r="B399" s="288"/>
      <c r="C399" s="39"/>
      <c r="D399" s="282"/>
      <c r="E399" s="276"/>
      <c r="F399" s="274"/>
      <c r="G399" s="265"/>
      <c r="H399" s="268"/>
      <c r="I399" s="120"/>
      <c r="J399" s="120"/>
      <c r="K399" s="120"/>
    </row>
    <row r="400" spans="1:11" s="14" customFormat="1" ht="24.95" customHeight="1">
      <c r="A400" s="277" t="s">
        <v>116</v>
      </c>
      <c r="B400" s="278"/>
      <c r="C400" s="278"/>
      <c r="D400" s="278"/>
      <c r="E400" s="278"/>
      <c r="F400" s="278"/>
      <c r="G400" s="278"/>
      <c r="H400" s="279"/>
      <c r="I400" s="124"/>
      <c r="J400" s="124"/>
      <c r="K400" s="124"/>
    </row>
    <row r="401" spans="1:11" s="28" customFormat="1" ht="16.5" customHeight="1">
      <c r="A401" s="30" t="s">
        <v>165</v>
      </c>
      <c r="B401" s="39">
        <v>300</v>
      </c>
      <c r="C401" s="39"/>
      <c r="D401" s="39" t="s">
        <v>316</v>
      </c>
      <c r="E401" s="45" t="s">
        <v>409</v>
      </c>
      <c r="F401" s="45">
        <v>300</v>
      </c>
      <c r="G401" s="45"/>
      <c r="H401" s="161">
        <v>300</v>
      </c>
      <c r="I401" s="122"/>
      <c r="J401" s="122"/>
      <c r="K401" s="122"/>
    </row>
    <row r="402" spans="1:11" s="14" customFormat="1" ht="16.5" customHeight="1">
      <c r="A402" s="194" t="s">
        <v>33</v>
      </c>
      <c r="B402" s="51">
        <f>SUM(B401:B401)</f>
        <v>300</v>
      </c>
      <c r="C402" s="51">
        <f>SUM(C401:C401)</f>
        <v>0</v>
      </c>
      <c r="D402" s="51" t="s">
        <v>406</v>
      </c>
      <c r="E402" s="86" t="s">
        <v>407</v>
      </c>
      <c r="F402" s="86">
        <f>SUM(F401)</f>
        <v>300</v>
      </c>
      <c r="G402" s="86">
        <f>SUM(G401)</f>
        <v>0</v>
      </c>
      <c r="H402" s="162">
        <f>SUM(H401)</f>
        <v>300</v>
      </c>
      <c r="I402" s="119"/>
      <c r="J402" s="119"/>
      <c r="K402" s="119"/>
    </row>
    <row r="403" spans="1:11" ht="24.95" customHeight="1" thickBot="1">
      <c r="A403" s="24" t="s">
        <v>31</v>
      </c>
      <c r="B403" s="167">
        <f>B402</f>
        <v>300</v>
      </c>
      <c r="C403" s="167">
        <f t="shared" ref="C403" si="46">C402</f>
        <v>0</v>
      </c>
      <c r="D403" s="167"/>
      <c r="E403" s="185"/>
      <c r="F403" s="185"/>
      <c r="G403" s="185"/>
      <c r="H403" s="208"/>
      <c r="I403" s="147"/>
      <c r="J403" s="147"/>
      <c r="K403" s="147"/>
    </row>
    <row r="404" spans="1:11" s="14" customFormat="1" ht="24.95" customHeight="1" thickBot="1">
      <c r="A404" s="269"/>
      <c r="B404" s="269"/>
      <c r="C404" s="269"/>
      <c r="D404" s="269"/>
      <c r="E404" s="269"/>
      <c r="F404" s="269"/>
      <c r="G404" s="269"/>
      <c r="H404" s="269"/>
      <c r="I404" s="129"/>
      <c r="J404" s="129"/>
      <c r="K404" s="129"/>
    </row>
    <row r="405" spans="1:11" s="14" customFormat="1" ht="16.5" customHeight="1">
      <c r="A405" s="254" t="s">
        <v>539</v>
      </c>
      <c r="B405" s="283" t="s">
        <v>27</v>
      </c>
      <c r="C405" s="174"/>
      <c r="D405" s="280" t="s">
        <v>272</v>
      </c>
      <c r="E405" s="275" t="s">
        <v>290</v>
      </c>
      <c r="F405" s="273" t="s">
        <v>27</v>
      </c>
      <c r="G405" s="263" t="s">
        <v>526</v>
      </c>
      <c r="H405" s="266" t="s">
        <v>271</v>
      </c>
      <c r="I405" s="120"/>
      <c r="J405" s="120"/>
      <c r="K405" s="120"/>
    </row>
    <row r="406" spans="1:11" s="14" customFormat="1" ht="16.5" customHeight="1">
      <c r="A406" s="255"/>
      <c r="B406" s="284"/>
      <c r="C406" s="39"/>
      <c r="D406" s="281"/>
      <c r="E406" s="276"/>
      <c r="F406" s="274"/>
      <c r="G406" s="264"/>
      <c r="H406" s="267"/>
      <c r="I406" s="120"/>
      <c r="J406" s="120"/>
      <c r="K406" s="120"/>
    </row>
    <row r="407" spans="1:11" s="14" customFormat="1" ht="16.5" customHeight="1">
      <c r="A407" s="256"/>
      <c r="B407" s="284"/>
      <c r="C407" s="39"/>
      <c r="D407" s="282"/>
      <c r="E407" s="276"/>
      <c r="F407" s="274"/>
      <c r="G407" s="265"/>
      <c r="H407" s="268"/>
      <c r="I407" s="120"/>
      <c r="J407" s="120"/>
      <c r="K407" s="120"/>
    </row>
    <row r="408" spans="1:11" s="14" customFormat="1" ht="24.95" customHeight="1">
      <c r="A408" s="270" t="s">
        <v>116</v>
      </c>
      <c r="B408" s="271"/>
      <c r="C408" s="271"/>
      <c r="D408" s="271"/>
      <c r="E408" s="271"/>
      <c r="F408" s="271"/>
      <c r="G408" s="271"/>
      <c r="H408" s="272"/>
      <c r="I408" s="141"/>
      <c r="J408" s="141"/>
      <c r="K408" s="141"/>
    </row>
    <row r="409" spans="1:11" s="28" customFormat="1" ht="16.5" customHeight="1">
      <c r="A409" s="27" t="s">
        <v>125</v>
      </c>
      <c r="B409" s="68">
        <v>120</v>
      </c>
      <c r="C409" s="39"/>
      <c r="D409" s="39" t="s">
        <v>410</v>
      </c>
      <c r="E409" s="45" t="s">
        <v>411</v>
      </c>
      <c r="F409" s="45">
        <v>120</v>
      </c>
      <c r="G409" s="45">
        <v>669</v>
      </c>
      <c r="H409" s="161">
        <v>789</v>
      </c>
      <c r="I409" s="122"/>
      <c r="J409" s="122"/>
      <c r="K409" s="122"/>
    </row>
    <row r="410" spans="1:11" s="14" customFormat="1" ht="16.5" customHeight="1">
      <c r="A410" s="9" t="s">
        <v>33</v>
      </c>
      <c r="B410" s="42">
        <f>B409</f>
        <v>120</v>
      </c>
      <c r="C410" s="42">
        <f t="shared" ref="C410" si="47">C409</f>
        <v>0</v>
      </c>
      <c r="D410" s="111" t="s">
        <v>406</v>
      </c>
      <c r="E410" s="86" t="s">
        <v>407</v>
      </c>
      <c r="F410" s="86">
        <f>SUM(F409)</f>
        <v>120</v>
      </c>
      <c r="G410" s="86">
        <f>SUM(G409)</f>
        <v>669</v>
      </c>
      <c r="H410" s="162">
        <f>SUM(H409)</f>
        <v>789</v>
      </c>
      <c r="I410" s="119"/>
      <c r="J410" s="119"/>
      <c r="K410" s="119"/>
    </row>
    <row r="411" spans="1:11" s="14" customFormat="1" ht="24.95" customHeight="1" thickBot="1">
      <c r="A411" s="24" t="s">
        <v>31</v>
      </c>
      <c r="B411" s="167">
        <f>SUM(B410)</f>
        <v>120</v>
      </c>
      <c r="C411" s="167">
        <f t="shared" ref="C411" si="48">SUM(C410)</f>
        <v>0</v>
      </c>
      <c r="D411" s="167"/>
      <c r="E411" s="168"/>
      <c r="F411" s="168"/>
      <c r="G411" s="168"/>
      <c r="H411" s="169"/>
      <c r="I411" s="128"/>
      <c r="J411" s="128"/>
      <c r="K411" s="128"/>
    </row>
    <row r="412" spans="1:11" s="16" customFormat="1" ht="24.95" customHeight="1" thickBot="1">
      <c r="A412" s="269"/>
      <c r="B412" s="269"/>
      <c r="C412" s="269"/>
      <c r="D412" s="269"/>
      <c r="E412" s="269"/>
      <c r="F412" s="269"/>
      <c r="G412" s="269"/>
      <c r="H412" s="269"/>
      <c r="I412" s="129"/>
      <c r="J412" s="129"/>
      <c r="K412" s="129"/>
    </row>
    <row r="413" spans="1:11" ht="16.5" customHeight="1">
      <c r="A413" s="254" t="s">
        <v>166</v>
      </c>
      <c r="B413" s="283" t="s">
        <v>27</v>
      </c>
      <c r="C413" s="174"/>
      <c r="D413" s="280" t="s">
        <v>272</v>
      </c>
      <c r="E413" s="275" t="s">
        <v>290</v>
      </c>
      <c r="F413" s="273" t="s">
        <v>27</v>
      </c>
      <c r="G413" s="263" t="s">
        <v>526</v>
      </c>
      <c r="H413" s="266" t="s">
        <v>271</v>
      </c>
      <c r="I413" s="120"/>
      <c r="J413" s="120"/>
      <c r="K413" s="120"/>
    </row>
    <row r="414" spans="1:11" ht="16.5" customHeight="1">
      <c r="A414" s="255"/>
      <c r="B414" s="284"/>
      <c r="C414" s="39"/>
      <c r="D414" s="281"/>
      <c r="E414" s="276"/>
      <c r="F414" s="274"/>
      <c r="G414" s="264"/>
      <c r="H414" s="267"/>
      <c r="I414" s="120"/>
      <c r="J414" s="120"/>
      <c r="K414" s="120"/>
    </row>
    <row r="415" spans="1:11" ht="16.5" customHeight="1">
      <c r="A415" s="256"/>
      <c r="B415" s="288"/>
      <c r="C415" s="39"/>
      <c r="D415" s="282"/>
      <c r="E415" s="276"/>
      <c r="F415" s="274"/>
      <c r="G415" s="265"/>
      <c r="H415" s="268"/>
      <c r="I415" s="120"/>
      <c r="J415" s="120"/>
      <c r="K415" s="120"/>
    </row>
    <row r="416" spans="1:11" ht="24.95" customHeight="1">
      <c r="A416" s="277" t="s">
        <v>116</v>
      </c>
      <c r="B416" s="278"/>
      <c r="C416" s="278"/>
      <c r="D416" s="278"/>
      <c r="E416" s="278"/>
      <c r="F416" s="278"/>
      <c r="G416" s="278"/>
      <c r="H416" s="279"/>
      <c r="I416" s="124"/>
      <c r="J416" s="124"/>
      <c r="K416" s="124"/>
    </row>
    <row r="417" spans="1:11" s="28" customFormat="1" ht="16.5" customHeight="1">
      <c r="A417" s="27" t="s">
        <v>91</v>
      </c>
      <c r="B417" s="39">
        <v>250</v>
      </c>
      <c r="C417" s="39"/>
      <c r="D417" s="39" t="s">
        <v>316</v>
      </c>
      <c r="E417" s="45" t="s">
        <v>408</v>
      </c>
      <c r="F417" s="45">
        <v>500</v>
      </c>
      <c r="G417" s="45">
        <v>-500</v>
      </c>
      <c r="H417" s="161"/>
      <c r="I417" s="122"/>
      <c r="J417" s="122"/>
      <c r="K417" s="122"/>
    </row>
    <row r="418" spans="1:11" s="28" customFormat="1" ht="16.5" customHeight="1">
      <c r="A418" s="27" t="s">
        <v>167</v>
      </c>
      <c r="B418" s="39">
        <v>100</v>
      </c>
      <c r="C418" s="39"/>
      <c r="D418" s="39" t="s">
        <v>316</v>
      </c>
      <c r="E418" s="45"/>
      <c r="F418" s="45"/>
      <c r="G418" s="45"/>
      <c r="H418" s="161"/>
      <c r="I418" s="122"/>
      <c r="J418" s="122"/>
      <c r="K418" s="122"/>
    </row>
    <row r="419" spans="1:11" s="28" customFormat="1" ht="16.5" customHeight="1">
      <c r="A419" s="27" t="s">
        <v>92</v>
      </c>
      <c r="B419" s="39">
        <v>150</v>
      </c>
      <c r="C419" s="39"/>
      <c r="D419" s="39" t="s">
        <v>316</v>
      </c>
      <c r="E419" s="45"/>
      <c r="F419" s="45"/>
      <c r="G419" s="45"/>
      <c r="H419" s="161"/>
      <c r="I419" s="122"/>
      <c r="J419" s="122"/>
      <c r="K419" s="122"/>
    </row>
    <row r="420" spans="1:11" ht="16.5" customHeight="1">
      <c r="A420" s="9" t="s">
        <v>33</v>
      </c>
      <c r="B420" s="51">
        <f>B417+B418+B419</f>
        <v>500</v>
      </c>
      <c r="C420" s="51">
        <f t="shared" ref="C420" si="49">C417+C418+C419</f>
        <v>0</v>
      </c>
      <c r="D420" s="111" t="s">
        <v>406</v>
      </c>
      <c r="E420" s="86" t="s">
        <v>407</v>
      </c>
      <c r="F420" s="86">
        <f>SUM(F417:F419)</f>
        <v>500</v>
      </c>
      <c r="G420" s="86">
        <f>SUM(G417:G419)</f>
        <v>-500</v>
      </c>
      <c r="H420" s="162"/>
      <c r="I420" s="119"/>
      <c r="J420" s="119"/>
      <c r="K420" s="119"/>
    </row>
    <row r="421" spans="1:11" s="14" customFormat="1" ht="24.95" customHeight="1" thickBot="1">
      <c r="A421" s="24" t="s">
        <v>3</v>
      </c>
      <c r="B421" s="177">
        <f>SUM(B420)</f>
        <v>500</v>
      </c>
      <c r="C421" s="177">
        <f t="shared" ref="C421" si="50">SUM(C420)</f>
        <v>0</v>
      </c>
      <c r="D421" s="177"/>
      <c r="E421" s="168"/>
      <c r="F421" s="168"/>
      <c r="G421" s="168"/>
      <c r="H421" s="169"/>
      <c r="I421" s="128"/>
      <c r="J421" s="128"/>
      <c r="K421" s="128"/>
    </row>
    <row r="422" spans="1:11" s="14" customFormat="1" ht="24.95" customHeight="1" thickBot="1">
      <c r="A422" s="269"/>
      <c r="B422" s="269"/>
      <c r="C422" s="269"/>
      <c r="D422" s="269"/>
      <c r="E422" s="269"/>
      <c r="F422" s="269"/>
      <c r="G422" s="269"/>
      <c r="H422" s="269"/>
      <c r="I422" s="129"/>
      <c r="J422" s="129"/>
      <c r="K422" s="129"/>
    </row>
    <row r="423" spans="1:11" s="14" customFormat="1" ht="16.5" customHeight="1">
      <c r="A423" s="254" t="s">
        <v>540</v>
      </c>
      <c r="B423" s="283" t="s">
        <v>27</v>
      </c>
      <c r="C423" s="174"/>
      <c r="D423" s="280" t="s">
        <v>272</v>
      </c>
      <c r="E423" s="275" t="s">
        <v>290</v>
      </c>
      <c r="F423" s="273" t="s">
        <v>27</v>
      </c>
      <c r="G423" s="263" t="s">
        <v>526</v>
      </c>
      <c r="H423" s="266" t="s">
        <v>271</v>
      </c>
      <c r="I423" s="120"/>
      <c r="J423" s="120"/>
      <c r="K423" s="120"/>
    </row>
    <row r="424" spans="1:11" s="14" customFormat="1" ht="16.5" customHeight="1">
      <c r="A424" s="255"/>
      <c r="B424" s="284"/>
      <c r="C424" s="39"/>
      <c r="D424" s="281"/>
      <c r="E424" s="276"/>
      <c r="F424" s="274"/>
      <c r="G424" s="264"/>
      <c r="H424" s="267"/>
      <c r="I424" s="120"/>
      <c r="J424" s="120"/>
      <c r="K424" s="120"/>
    </row>
    <row r="425" spans="1:11" s="14" customFormat="1" ht="16.5" customHeight="1">
      <c r="A425" s="256"/>
      <c r="B425" s="288"/>
      <c r="C425" s="39"/>
      <c r="D425" s="282"/>
      <c r="E425" s="276"/>
      <c r="F425" s="274"/>
      <c r="G425" s="265"/>
      <c r="H425" s="268"/>
      <c r="I425" s="120"/>
      <c r="J425" s="120"/>
      <c r="K425" s="120"/>
    </row>
    <row r="426" spans="1:11" s="14" customFormat="1" ht="24.95" customHeight="1">
      <c r="A426" s="277" t="s">
        <v>116</v>
      </c>
      <c r="B426" s="278"/>
      <c r="C426" s="278"/>
      <c r="D426" s="278"/>
      <c r="E426" s="278"/>
      <c r="F426" s="278"/>
      <c r="G426" s="278"/>
      <c r="H426" s="279"/>
      <c r="I426" s="124"/>
      <c r="J426" s="124"/>
      <c r="K426" s="124"/>
    </row>
    <row r="427" spans="1:11" s="28" customFormat="1" ht="16.5" customHeight="1">
      <c r="A427" s="27" t="s">
        <v>93</v>
      </c>
      <c r="B427" s="39">
        <v>50</v>
      </c>
      <c r="C427" s="39"/>
      <c r="D427" s="39" t="s">
        <v>412</v>
      </c>
      <c r="E427" s="45" t="s">
        <v>413</v>
      </c>
      <c r="F427" s="45">
        <v>50</v>
      </c>
      <c r="G427" s="45"/>
      <c r="H427" s="161">
        <v>50</v>
      </c>
      <c r="I427" s="122"/>
      <c r="J427" s="122"/>
      <c r="K427" s="122"/>
    </row>
    <row r="428" spans="1:11" s="14" customFormat="1" ht="16.5" customHeight="1">
      <c r="A428" s="9" t="s">
        <v>33</v>
      </c>
      <c r="B428" s="51">
        <f>SUM(B427)</f>
        <v>50</v>
      </c>
      <c r="C428" s="51">
        <f t="shared" ref="C428:C429" si="51">SUM(C427)</f>
        <v>0</v>
      </c>
      <c r="D428" s="111" t="s">
        <v>406</v>
      </c>
      <c r="E428" s="86" t="s">
        <v>407</v>
      </c>
      <c r="F428" s="86">
        <f>SUM(F427)</f>
        <v>50</v>
      </c>
      <c r="G428" s="86">
        <f>SUM(G427)</f>
        <v>0</v>
      </c>
      <c r="H428" s="162">
        <f>SUM(H427)</f>
        <v>50</v>
      </c>
      <c r="I428" s="119"/>
      <c r="J428" s="119"/>
      <c r="K428" s="119"/>
    </row>
    <row r="429" spans="1:11" ht="24.95" customHeight="1" thickBot="1">
      <c r="A429" s="24" t="s">
        <v>3</v>
      </c>
      <c r="B429" s="177">
        <f>SUM(B428)</f>
        <v>50</v>
      </c>
      <c r="C429" s="177">
        <f t="shared" si="51"/>
        <v>0</v>
      </c>
      <c r="D429" s="177"/>
      <c r="E429" s="185"/>
      <c r="F429" s="185"/>
      <c r="G429" s="185"/>
      <c r="H429" s="208"/>
      <c r="I429" s="147"/>
      <c r="J429" s="147"/>
      <c r="K429" s="147"/>
    </row>
    <row r="430" spans="1:11" s="21" customFormat="1" ht="24.95" customHeight="1" thickBot="1">
      <c r="A430" s="269"/>
      <c r="B430" s="269"/>
      <c r="C430" s="269"/>
      <c r="D430" s="269"/>
      <c r="E430" s="269"/>
      <c r="F430" s="269"/>
      <c r="G430" s="269"/>
      <c r="H430" s="269"/>
      <c r="I430" s="129"/>
      <c r="J430" s="129"/>
      <c r="K430" s="129"/>
    </row>
    <row r="431" spans="1:11" ht="16.5" customHeight="1">
      <c r="A431" s="254" t="s">
        <v>541</v>
      </c>
      <c r="B431" s="283" t="s">
        <v>27</v>
      </c>
      <c r="C431" s="174"/>
      <c r="D431" s="280" t="s">
        <v>272</v>
      </c>
      <c r="E431" s="275" t="s">
        <v>290</v>
      </c>
      <c r="F431" s="273" t="s">
        <v>27</v>
      </c>
      <c r="G431" s="263" t="s">
        <v>526</v>
      </c>
      <c r="H431" s="266" t="s">
        <v>271</v>
      </c>
      <c r="I431" s="120"/>
      <c r="J431" s="120"/>
      <c r="K431" s="120"/>
    </row>
    <row r="432" spans="1:11" ht="16.5" customHeight="1">
      <c r="A432" s="255"/>
      <c r="B432" s="284"/>
      <c r="C432" s="39"/>
      <c r="D432" s="281"/>
      <c r="E432" s="276"/>
      <c r="F432" s="274"/>
      <c r="G432" s="264"/>
      <c r="H432" s="267"/>
      <c r="I432" s="120"/>
      <c r="J432" s="120"/>
      <c r="K432" s="120"/>
    </row>
    <row r="433" spans="1:11" ht="16.5" customHeight="1">
      <c r="A433" s="256"/>
      <c r="B433" s="288"/>
      <c r="C433" s="39"/>
      <c r="D433" s="282"/>
      <c r="E433" s="276"/>
      <c r="F433" s="274"/>
      <c r="G433" s="265"/>
      <c r="H433" s="268"/>
      <c r="I433" s="120"/>
      <c r="J433" s="120"/>
      <c r="K433" s="120"/>
    </row>
    <row r="434" spans="1:11" s="14" customFormat="1" ht="24.95" customHeight="1">
      <c r="A434" s="277" t="s">
        <v>116</v>
      </c>
      <c r="B434" s="278"/>
      <c r="C434" s="278"/>
      <c r="D434" s="278"/>
      <c r="E434" s="278"/>
      <c r="F434" s="278"/>
      <c r="G434" s="278"/>
      <c r="H434" s="279"/>
      <c r="I434" s="124"/>
      <c r="J434" s="124"/>
      <c r="K434" s="124"/>
    </row>
    <row r="435" spans="1:11" s="28" customFormat="1" ht="16.5" customHeight="1">
      <c r="A435" s="27" t="s">
        <v>201</v>
      </c>
      <c r="B435" s="50">
        <v>250</v>
      </c>
      <c r="C435" s="39"/>
      <c r="D435" s="39" t="s">
        <v>316</v>
      </c>
      <c r="E435" s="45" t="s">
        <v>414</v>
      </c>
      <c r="F435" s="45">
        <v>250</v>
      </c>
      <c r="G435" s="45"/>
      <c r="H435" s="161">
        <v>250</v>
      </c>
      <c r="I435" s="122"/>
      <c r="J435" s="122"/>
      <c r="K435" s="122"/>
    </row>
    <row r="436" spans="1:11" ht="16.5" customHeight="1">
      <c r="A436" s="9" t="s">
        <v>33</v>
      </c>
      <c r="B436" s="51">
        <f>SUM(B435)</f>
        <v>250</v>
      </c>
      <c r="C436" s="51">
        <f t="shared" ref="C436:C437" si="52">SUM(C435)</f>
        <v>0</v>
      </c>
      <c r="D436" s="111" t="s">
        <v>406</v>
      </c>
      <c r="E436" s="86" t="s">
        <v>407</v>
      </c>
      <c r="F436" s="86">
        <f>SUM(F435)</f>
        <v>250</v>
      </c>
      <c r="G436" s="86">
        <f>SUM(G435)</f>
        <v>0</v>
      </c>
      <c r="H436" s="162">
        <f>SUM(H435)</f>
        <v>250</v>
      </c>
      <c r="I436" s="119"/>
      <c r="J436" s="119"/>
      <c r="K436" s="119"/>
    </row>
    <row r="437" spans="1:11" ht="24.95" customHeight="1" thickBot="1">
      <c r="A437" s="24" t="s">
        <v>3</v>
      </c>
      <c r="B437" s="177">
        <f>SUM(B436)</f>
        <v>250</v>
      </c>
      <c r="C437" s="177">
        <f t="shared" si="52"/>
        <v>0</v>
      </c>
      <c r="D437" s="177"/>
      <c r="E437" s="185"/>
      <c r="F437" s="185"/>
      <c r="G437" s="185"/>
      <c r="H437" s="208"/>
      <c r="I437" s="147"/>
      <c r="J437" s="147"/>
      <c r="K437" s="147"/>
    </row>
    <row r="438" spans="1:11" ht="24.95" customHeight="1" thickBot="1">
      <c r="A438" s="269"/>
      <c r="B438" s="269"/>
      <c r="C438" s="269"/>
      <c r="D438" s="269"/>
      <c r="E438" s="269"/>
      <c r="F438" s="269"/>
      <c r="G438" s="269"/>
      <c r="H438" s="269"/>
      <c r="I438" s="129"/>
      <c r="J438" s="129"/>
      <c r="K438" s="129"/>
    </row>
    <row r="439" spans="1:11" s="21" customFormat="1" ht="16.5" customHeight="1">
      <c r="A439" s="260" t="s">
        <v>475</v>
      </c>
      <c r="B439" s="295" t="s">
        <v>27</v>
      </c>
      <c r="C439" s="207"/>
      <c r="D439" s="280" t="s">
        <v>272</v>
      </c>
      <c r="E439" s="275" t="s">
        <v>290</v>
      </c>
      <c r="F439" s="273" t="s">
        <v>27</v>
      </c>
      <c r="G439" s="263" t="s">
        <v>526</v>
      </c>
      <c r="H439" s="266" t="s">
        <v>271</v>
      </c>
      <c r="I439" s="120"/>
      <c r="J439" s="120"/>
      <c r="K439" s="120"/>
    </row>
    <row r="440" spans="1:11" s="21" customFormat="1" ht="16.5" customHeight="1">
      <c r="A440" s="261"/>
      <c r="B440" s="296"/>
      <c r="C440" s="50"/>
      <c r="D440" s="281"/>
      <c r="E440" s="276"/>
      <c r="F440" s="274"/>
      <c r="G440" s="264"/>
      <c r="H440" s="267"/>
      <c r="I440" s="120"/>
      <c r="J440" s="120"/>
      <c r="K440" s="120"/>
    </row>
    <row r="441" spans="1:11" s="21" customFormat="1" ht="33.75" customHeight="1">
      <c r="A441" s="262"/>
      <c r="B441" s="288"/>
      <c r="C441" s="50"/>
      <c r="D441" s="282"/>
      <c r="E441" s="276"/>
      <c r="F441" s="274"/>
      <c r="G441" s="265"/>
      <c r="H441" s="268"/>
      <c r="I441" s="120"/>
      <c r="J441" s="120"/>
      <c r="K441" s="120"/>
    </row>
    <row r="442" spans="1:11" s="21" customFormat="1" ht="24.95" customHeight="1">
      <c r="A442" s="285" t="s">
        <v>115</v>
      </c>
      <c r="B442" s="286"/>
      <c r="C442" s="286"/>
      <c r="D442" s="286"/>
      <c r="E442" s="286"/>
      <c r="F442" s="286"/>
      <c r="G442" s="286"/>
      <c r="H442" s="287"/>
      <c r="I442" s="121"/>
      <c r="J442" s="121"/>
      <c r="K442" s="121"/>
    </row>
    <row r="443" spans="1:11" s="21" customFormat="1" ht="16.5" customHeight="1">
      <c r="A443" s="30" t="s">
        <v>140</v>
      </c>
      <c r="B443" s="58">
        <v>0</v>
      </c>
      <c r="C443" s="50"/>
      <c r="D443" s="50" t="s">
        <v>377</v>
      </c>
      <c r="E443" s="93" t="s">
        <v>476</v>
      </c>
      <c r="F443" s="94">
        <v>0</v>
      </c>
      <c r="G443" s="93">
        <v>4196</v>
      </c>
      <c r="H443" s="172">
        <v>4196</v>
      </c>
      <c r="I443" s="148"/>
      <c r="J443" s="148"/>
      <c r="K443" s="148"/>
    </row>
    <row r="444" spans="1:11" s="21" customFormat="1" ht="16.5" customHeight="1">
      <c r="A444" s="9" t="s">
        <v>141</v>
      </c>
      <c r="B444" s="61">
        <f>SUM(B443:B443)</f>
        <v>0</v>
      </c>
      <c r="C444" s="61">
        <f t="shared" ref="C444" si="53">SUM(C443:C443)</f>
        <v>0</v>
      </c>
      <c r="D444" s="61" t="s">
        <v>378</v>
      </c>
      <c r="E444" s="95" t="s">
        <v>491</v>
      </c>
      <c r="F444" s="95">
        <f>SUM(F443)</f>
        <v>0</v>
      </c>
      <c r="G444" s="95">
        <f>SUM(G443)</f>
        <v>4196</v>
      </c>
      <c r="H444" s="176">
        <f>SUM(H443)</f>
        <v>4196</v>
      </c>
      <c r="I444" s="148"/>
      <c r="J444" s="148"/>
      <c r="K444" s="148"/>
    </row>
    <row r="445" spans="1:11" s="21" customFormat="1" ht="24.95" customHeight="1">
      <c r="A445" s="22" t="s">
        <v>4</v>
      </c>
      <c r="B445" s="67">
        <f>B444</f>
        <v>0</v>
      </c>
      <c r="C445" s="67">
        <f t="shared" ref="C445" si="54">C444</f>
        <v>0</v>
      </c>
      <c r="D445" s="67"/>
      <c r="E445" s="99"/>
      <c r="F445" s="99"/>
      <c r="G445" s="99"/>
      <c r="H445" s="209"/>
      <c r="I445" s="149"/>
      <c r="J445" s="149"/>
      <c r="K445" s="149"/>
    </row>
    <row r="446" spans="1:11" s="21" customFormat="1" ht="24.95" customHeight="1">
      <c r="A446" s="277" t="s">
        <v>116</v>
      </c>
      <c r="B446" s="278"/>
      <c r="C446" s="278"/>
      <c r="D446" s="278"/>
      <c r="E446" s="278"/>
      <c r="F446" s="278"/>
      <c r="G446" s="278"/>
      <c r="H446" s="279"/>
      <c r="I446" s="124"/>
      <c r="J446" s="124"/>
      <c r="K446" s="124"/>
    </row>
    <row r="447" spans="1:11" s="21" customFormat="1" ht="16.5" customHeight="1">
      <c r="A447" s="30" t="s">
        <v>142</v>
      </c>
      <c r="B447" s="58">
        <v>400</v>
      </c>
      <c r="C447" s="50"/>
      <c r="D447" s="50" t="s">
        <v>273</v>
      </c>
      <c r="E447" s="93" t="s">
        <v>415</v>
      </c>
      <c r="F447" s="93">
        <v>400</v>
      </c>
      <c r="G447" s="93">
        <v>3584</v>
      </c>
      <c r="H447" s="172">
        <v>3984</v>
      </c>
      <c r="I447" s="134"/>
      <c r="J447" s="134"/>
      <c r="K447" s="134"/>
    </row>
    <row r="448" spans="1:11" s="35" customFormat="1" ht="16.5" customHeight="1">
      <c r="A448" s="194" t="s">
        <v>9</v>
      </c>
      <c r="B448" s="61">
        <f>B447</f>
        <v>400</v>
      </c>
      <c r="C448" s="61">
        <f t="shared" ref="C448" si="55">C447</f>
        <v>0</v>
      </c>
      <c r="D448" s="115" t="s">
        <v>460</v>
      </c>
      <c r="E448" s="95" t="s">
        <v>385</v>
      </c>
      <c r="F448" s="95">
        <v>400</v>
      </c>
      <c r="G448" s="95">
        <f>SUM(G447)</f>
        <v>3584</v>
      </c>
      <c r="H448" s="176">
        <f>SUM(H447)</f>
        <v>3984</v>
      </c>
      <c r="I448" s="132"/>
      <c r="J448" s="132"/>
      <c r="K448" s="132"/>
    </row>
    <row r="449" spans="1:11" s="21" customFormat="1" ht="16.5" customHeight="1">
      <c r="A449" s="30" t="s">
        <v>143</v>
      </c>
      <c r="B449" s="58">
        <v>54</v>
      </c>
      <c r="C449" s="50"/>
      <c r="D449" s="50" t="s">
        <v>386</v>
      </c>
      <c r="E449" s="93" t="s">
        <v>416</v>
      </c>
      <c r="F449" s="93">
        <v>54</v>
      </c>
      <c r="G449" s="93">
        <v>484</v>
      </c>
      <c r="H449" s="172">
        <v>538</v>
      </c>
      <c r="I449" s="134"/>
      <c r="J449" s="134"/>
      <c r="K449" s="134"/>
    </row>
    <row r="450" spans="1:11" s="21" customFormat="1" ht="16.5" customHeight="1">
      <c r="A450" s="194" t="s">
        <v>10</v>
      </c>
      <c r="B450" s="59">
        <f>SUM(B449)</f>
        <v>54</v>
      </c>
      <c r="C450" s="50"/>
      <c r="D450" s="115" t="s">
        <v>277</v>
      </c>
      <c r="E450" s="86" t="s">
        <v>391</v>
      </c>
      <c r="F450" s="95">
        <f>SUM(F449)</f>
        <v>54</v>
      </c>
      <c r="G450" s="95">
        <f>SUM(G449)</f>
        <v>484</v>
      </c>
      <c r="H450" s="176">
        <f>SUM(H449)</f>
        <v>538</v>
      </c>
      <c r="I450" s="134"/>
      <c r="J450" s="134"/>
      <c r="K450" s="134"/>
    </row>
    <row r="451" spans="1:11" s="21" customFormat="1" ht="16.5" customHeight="1">
      <c r="A451" s="30"/>
      <c r="B451" s="58"/>
      <c r="C451" s="50"/>
      <c r="D451" s="50" t="s">
        <v>278</v>
      </c>
      <c r="E451" s="93" t="s">
        <v>477</v>
      </c>
      <c r="F451" s="93"/>
      <c r="G451" s="93">
        <v>101</v>
      </c>
      <c r="H451" s="172">
        <v>101</v>
      </c>
      <c r="I451" s="134"/>
      <c r="J451" s="134"/>
      <c r="K451" s="134"/>
    </row>
    <row r="452" spans="1:11" s="21" customFormat="1" ht="16.5" customHeight="1">
      <c r="A452" s="30"/>
      <c r="B452" s="58"/>
      <c r="C452" s="50"/>
      <c r="D452" s="50" t="s">
        <v>286</v>
      </c>
      <c r="E452" s="93" t="s">
        <v>313</v>
      </c>
      <c r="F452" s="93"/>
      <c r="G452" s="93">
        <v>27</v>
      </c>
      <c r="H452" s="172">
        <v>27</v>
      </c>
      <c r="I452" s="134"/>
      <c r="J452" s="134"/>
      <c r="K452" s="134"/>
    </row>
    <row r="453" spans="1:11" s="35" customFormat="1" ht="16.5" customHeight="1">
      <c r="A453" s="194"/>
      <c r="B453" s="61">
        <f>B449</f>
        <v>54</v>
      </c>
      <c r="C453" s="61">
        <f t="shared" ref="C453" si="56">C449</f>
        <v>0</v>
      </c>
      <c r="D453" s="115" t="s">
        <v>338</v>
      </c>
      <c r="E453" s="86" t="s">
        <v>339</v>
      </c>
      <c r="F453" s="95"/>
      <c r="G453" s="95">
        <f>SUM(G451:G452)</f>
        <v>128</v>
      </c>
      <c r="H453" s="176">
        <f>SUM(H451:H452)</f>
        <v>128</v>
      </c>
      <c r="I453" s="132"/>
      <c r="J453" s="132"/>
      <c r="K453" s="132"/>
    </row>
    <row r="454" spans="1:11" s="21" customFormat="1" ht="24.95" customHeight="1" thickBot="1">
      <c r="A454" s="24" t="s">
        <v>3</v>
      </c>
      <c r="B454" s="210">
        <f>B448+B453</f>
        <v>454</v>
      </c>
      <c r="C454" s="210">
        <f t="shared" ref="C454" si="57">C448+C453</f>
        <v>0</v>
      </c>
      <c r="D454" s="210"/>
      <c r="E454" s="185"/>
      <c r="F454" s="185"/>
      <c r="G454" s="185"/>
      <c r="H454" s="208"/>
      <c r="I454" s="147"/>
      <c r="J454" s="147"/>
      <c r="K454" s="147"/>
    </row>
    <row r="455" spans="1:11" s="21" customFormat="1" ht="24.95" customHeight="1" thickBot="1">
      <c r="A455" s="269"/>
      <c r="B455" s="269"/>
      <c r="C455" s="269"/>
      <c r="D455" s="269"/>
      <c r="E455" s="269"/>
      <c r="F455" s="269"/>
      <c r="G455" s="269"/>
      <c r="H455" s="269"/>
      <c r="I455" s="129"/>
      <c r="J455" s="129"/>
      <c r="K455" s="129"/>
    </row>
    <row r="456" spans="1:11" s="21" customFormat="1" ht="16.5" customHeight="1">
      <c r="A456" s="254" t="s">
        <v>484</v>
      </c>
      <c r="B456" s="295" t="s">
        <v>27</v>
      </c>
      <c r="C456" s="207"/>
      <c r="D456" s="280" t="s">
        <v>272</v>
      </c>
      <c r="E456" s="275" t="s">
        <v>290</v>
      </c>
      <c r="F456" s="273" t="s">
        <v>27</v>
      </c>
      <c r="G456" s="263" t="s">
        <v>526</v>
      </c>
      <c r="H456" s="266" t="s">
        <v>271</v>
      </c>
      <c r="I456" s="120"/>
      <c r="J456" s="120"/>
      <c r="K456" s="120"/>
    </row>
    <row r="457" spans="1:11" s="21" customFormat="1" ht="16.5" customHeight="1">
      <c r="A457" s="255"/>
      <c r="B457" s="296"/>
      <c r="C457" s="50"/>
      <c r="D457" s="281"/>
      <c r="E457" s="276"/>
      <c r="F457" s="274"/>
      <c r="G457" s="264"/>
      <c r="H457" s="267"/>
      <c r="I457" s="120"/>
      <c r="J457" s="120"/>
      <c r="K457" s="120"/>
    </row>
    <row r="458" spans="1:11" s="21" customFormat="1" ht="16.5" customHeight="1">
      <c r="A458" s="256"/>
      <c r="B458" s="288"/>
      <c r="C458" s="50"/>
      <c r="D458" s="282"/>
      <c r="E458" s="276"/>
      <c r="F458" s="274"/>
      <c r="G458" s="265"/>
      <c r="H458" s="268"/>
      <c r="I458" s="120"/>
      <c r="J458" s="120"/>
      <c r="K458" s="120"/>
    </row>
    <row r="459" spans="1:11" s="21" customFormat="1" ht="24.95" customHeight="1">
      <c r="A459" s="277" t="s">
        <v>116</v>
      </c>
      <c r="B459" s="278"/>
      <c r="C459" s="278"/>
      <c r="D459" s="278"/>
      <c r="E459" s="278"/>
      <c r="F459" s="278"/>
      <c r="G459" s="278"/>
      <c r="H459" s="279"/>
      <c r="I459" s="124"/>
      <c r="J459" s="124"/>
      <c r="K459" s="124"/>
    </row>
    <row r="460" spans="1:11" s="21" customFormat="1" ht="16.5" customHeight="1">
      <c r="A460" s="30" t="s">
        <v>137</v>
      </c>
      <c r="B460" s="41">
        <v>343</v>
      </c>
      <c r="C460" s="50"/>
      <c r="D460" s="50" t="s">
        <v>417</v>
      </c>
      <c r="E460" s="93" t="s">
        <v>418</v>
      </c>
      <c r="F460" s="93">
        <v>343</v>
      </c>
      <c r="G460" s="93">
        <v>41</v>
      </c>
      <c r="H460" s="172">
        <v>384</v>
      </c>
      <c r="I460" s="134"/>
      <c r="J460" s="134"/>
      <c r="K460" s="134"/>
    </row>
    <row r="461" spans="1:11" s="21" customFormat="1" ht="16.5" customHeight="1">
      <c r="A461" s="30" t="s">
        <v>256</v>
      </c>
      <c r="B461" s="41">
        <v>200</v>
      </c>
      <c r="C461" s="50"/>
      <c r="D461" s="50" t="s">
        <v>417</v>
      </c>
      <c r="E461" s="94"/>
      <c r="F461" s="93">
        <v>200</v>
      </c>
      <c r="G461" s="93"/>
      <c r="H461" s="172">
        <v>200</v>
      </c>
      <c r="I461" s="134"/>
      <c r="J461" s="134"/>
      <c r="K461" s="134"/>
    </row>
    <row r="462" spans="1:11" s="21" customFormat="1" ht="16.5" customHeight="1">
      <c r="A462" s="30" t="s">
        <v>176</v>
      </c>
      <c r="B462" s="41">
        <v>27</v>
      </c>
      <c r="C462" s="50"/>
      <c r="D462" s="50" t="s">
        <v>417</v>
      </c>
      <c r="E462" s="94"/>
      <c r="F462" s="93">
        <v>27</v>
      </c>
      <c r="G462" s="93"/>
      <c r="H462" s="172">
        <v>27</v>
      </c>
      <c r="I462" s="134"/>
      <c r="J462" s="134"/>
      <c r="K462" s="134"/>
    </row>
    <row r="463" spans="1:11" s="21" customFormat="1" ht="16.5" customHeight="1">
      <c r="A463" s="30" t="s">
        <v>177</v>
      </c>
      <c r="B463" s="41">
        <v>20</v>
      </c>
      <c r="C463" s="50"/>
      <c r="D463" s="50" t="s">
        <v>417</v>
      </c>
      <c r="E463" s="94"/>
      <c r="F463" s="93">
        <v>20</v>
      </c>
      <c r="G463" s="93"/>
      <c r="H463" s="172">
        <v>20</v>
      </c>
      <c r="I463" s="134"/>
      <c r="J463" s="134"/>
      <c r="K463" s="134"/>
    </row>
    <row r="464" spans="1:11" s="21" customFormat="1" ht="16.5" customHeight="1">
      <c r="A464" s="30" t="s">
        <v>178</v>
      </c>
      <c r="B464" s="41">
        <v>30</v>
      </c>
      <c r="C464" s="50"/>
      <c r="D464" s="50" t="s">
        <v>417</v>
      </c>
      <c r="E464" s="94"/>
      <c r="F464" s="93">
        <v>30</v>
      </c>
      <c r="G464" s="93"/>
      <c r="H464" s="172">
        <v>30</v>
      </c>
      <c r="I464" s="134"/>
      <c r="J464" s="134"/>
      <c r="K464" s="134"/>
    </row>
    <row r="465" spans="1:11" s="21" customFormat="1" ht="16.5" customHeight="1">
      <c r="A465" s="30"/>
      <c r="B465" s="41"/>
      <c r="C465" s="50"/>
      <c r="D465" s="50" t="s">
        <v>417</v>
      </c>
      <c r="E465" s="94" t="s">
        <v>485</v>
      </c>
      <c r="F465" s="93"/>
      <c r="G465" s="93">
        <v>10</v>
      </c>
      <c r="H465" s="172">
        <v>10</v>
      </c>
      <c r="I465" s="134"/>
      <c r="J465" s="134"/>
      <c r="K465" s="134"/>
    </row>
    <row r="466" spans="1:11" s="21" customFormat="1" ht="16.5" customHeight="1">
      <c r="A466" s="30" t="s">
        <v>257</v>
      </c>
      <c r="B466" s="41">
        <v>31</v>
      </c>
      <c r="C466" s="50"/>
      <c r="D466" s="50" t="s">
        <v>417</v>
      </c>
      <c r="E466" s="94"/>
      <c r="F466" s="93">
        <v>31</v>
      </c>
      <c r="G466" s="93"/>
      <c r="H466" s="172">
        <v>31</v>
      </c>
      <c r="I466" s="134"/>
      <c r="J466" s="134"/>
      <c r="K466" s="134"/>
    </row>
    <row r="467" spans="1:11" s="21" customFormat="1" ht="16.5" customHeight="1">
      <c r="A467" s="9" t="s">
        <v>138</v>
      </c>
      <c r="B467" s="42">
        <f>SUM(B460:B466)</f>
        <v>651</v>
      </c>
      <c r="C467" s="42">
        <f t="shared" ref="C467" si="58">SUM(C460:C464)</f>
        <v>0</v>
      </c>
      <c r="D467" s="42" t="s">
        <v>397</v>
      </c>
      <c r="E467" s="95" t="s">
        <v>419</v>
      </c>
      <c r="F467" s="95">
        <f>SUM(F460:F466)</f>
        <v>651</v>
      </c>
      <c r="G467" s="95">
        <f>SUM(G460:G466)</f>
        <v>51</v>
      </c>
      <c r="H467" s="176">
        <f>SUM(H460:H466)</f>
        <v>702</v>
      </c>
      <c r="I467" s="132"/>
      <c r="J467" s="132"/>
      <c r="K467" s="132"/>
    </row>
    <row r="468" spans="1:11" s="21" customFormat="1" ht="24.95" customHeight="1" thickBot="1">
      <c r="A468" s="24" t="s">
        <v>31</v>
      </c>
      <c r="B468" s="167">
        <f>B467</f>
        <v>651</v>
      </c>
      <c r="C468" s="167">
        <f t="shared" ref="C468" si="59">C467</f>
        <v>0</v>
      </c>
      <c r="D468" s="167"/>
      <c r="E468" s="185"/>
      <c r="F468" s="185"/>
      <c r="G468" s="185"/>
      <c r="H468" s="208"/>
      <c r="I468" s="147"/>
      <c r="J468" s="147"/>
      <c r="K468" s="147"/>
    </row>
    <row r="469" spans="1:11" s="21" customFormat="1" ht="24.95" customHeight="1" thickBot="1">
      <c r="A469" s="269"/>
      <c r="B469" s="269"/>
      <c r="C469" s="269"/>
      <c r="D469" s="269"/>
      <c r="E469" s="269"/>
      <c r="F469" s="269"/>
      <c r="G469" s="269"/>
      <c r="H469" s="269"/>
      <c r="I469" s="129"/>
      <c r="J469" s="129"/>
      <c r="K469" s="129"/>
    </row>
    <row r="470" spans="1:11" s="16" customFormat="1" ht="16.5" customHeight="1">
      <c r="A470" s="254" t="s">
        <v>542</v>
      </c>
      <c r="B470" s="283" t="s">
        <v>27</v>
      </c>
      <c r="C470" s="174"/>
      <c r="D470" s="280" t="s">
        <v>272</v>
      </c>
      <c r="E470" s="275" t="s">
        <v>290</v>
      </c>
      <c r="F470" s="273" t="s">
        <v>27</v>
      </c>
      <c r="G470" s="263" t="s">
        <v>526</v>
      </c>
      <c r="H470" s="266" t="s">
        <v>271</v>
      </c>
      <c r="I470" s="120"/>
      <c r="J470" s="120"/>
      <c r="K470" s="120"/>
    </row>
    <row r="471" spans="1:11" s="16" customFormat="1" ht="16.5" customHeight="1">
      <c r="A471" s="255"/>
      <c r="B471" s="284"/>
      <c r="C471" s="39"/>
      <c r="D471" s="281"/>
      <c r="E471" s="276"/>
      <c r="F471" s="274"/>
      <c r="G471" s="264"/>
      <c r="H471" s="267"/>
      <c r="I471" s="120"/>
      <c r="J471" s="120"/>
      <c r="K471" s="120"/>
    </row>
    <row r="472" spans="1:11" s="16" customFormat="1" ht="16.5" customHeight="1">
      <c r="A472" s="256"/>
      <c r="B472" s="284"/>
      <c r="C472" s="39"/>
      <c r="D472" s="282"/>
      <c r="E472" s="276"/>
      <c r="F472" s="274"/>
      <c r="G472" s="265"/>
      <c r="H472" s="268"/>
      <c r="I472" s="120"/>
      <c r="J472" s="120"/>
      <c r="K472" s="120"/>
    </row>
    <row r="473" spans="1:11" s="16" customFormat="1" ht="24.95" customHeight="1">
      <c r="A473" s="277" t="s">
        <v>116</v>
      </c>
      <c r="B473" s="278"/>
      <c r="C473" s="278"/>
      <c r="D473" s="278"/>
      <c r="E473" s="278"/>
      <c r="F473" s="278"/>
      <c r="G473" s="278"/>
      <c r="H473" s="279"/>
      <c r="I473" s="124"/>
      <c r="J473" s="124"/>
      <c r="K473" s="124"/>
    </row>
    <row r="474" spans="1:11" s="16" customFormat="1" ht="16.5" customHeight="1">
      <c r="A474" s="27" t="s">
        <v>179</v>
      </c>
      <c r="B474" s="39">
        <v>0</v>
      </c>
      <c r="C474" s="39"/>
      <c r="D474" s="39"/>
      <c r="E474" s="88"/>
      <c r="F474" s="88"/>
      <c r="G474" s="88"/>
      <c r="H474" s="195"/>
      <c r="I474" s="140"/>
      <c r="J474" s="140"/>
      <c r="K474" s="140"/>
    </row>
    <row r="475" spans="1:11" s="16" customFormat="1" ht="16.5" customHeight="1">
      <c r="A475" s="27" t="s">
        <v>180</v>
      </c>
      <c r="B475" s="39">
        <v>0</v>
      </c>
      <c r="C475" s="39"/>
      <c r="D475" s="39"/>
      <c r="E475" s="88"/>
      <c r="F475" s="88"/>
      <c r="G475" s="88"/>
      <c r="H475" s="195"/>
      <c r="I475" s="140"/>
      <c r="J475" s="140"/>
      <c r="K475" s="140"/>
    </row>
    <row r="476" spans="1:11" s="16" customFormat="1" ht="16.5" customHeight="1">
      <c r="A476" s="27" t="s">
        <v>181</v>
      </c>
      <c r="B476" s="39">
        <v>0</v>
      </c>
      <c r="C476" s="39"/>
      <c r="D476" s="39"/>
      <c r="E476" s="88"/>
      <c r="F476" s="88"/>
      <c r="G476" s="88"/>
      <c r="H476" s="195"/>
      <c r="I476" s="140"/>
      <c r="J476" s="140"/>
      <c r="K476" s="140"/>
    </row>
    <row r="477" spans="1:11" s="16" customFormat="1" ht="16.5" customHeight="1">
      <c r="A477" s="27" t="s">
        <v>182</v>
      </c>
      <c r="B477" s="39">
        <v>72</v>
      </c>
      <c r="C477" s="39"/>
      <c r="D477" s="39" t="s">
        <v>285</v>
      </c>
      <c r="E477" s="93" t="s">
        <v>300</v>
      </c>
      <c r="F477" s="93">
        <v>72</v>
      </c>
      <c r="G477" s="93">
        <v>0</v>
      </c>
      <c r="H477" s="172">
        <v>72</v>
      </c>
      <c r="I477" s="134"/>
      <c r="J477" s="134"/>
      <c r="K477" s="134"/>
    </row>
    <row r="478" spans="1:11" s="16" customFormat="1" ht="16.5" customHeight="1">
      <c r="A478" s="9" t="s">
        <v>2</v>
      </c>
      <c r="B478" s="51">
        <f>SUM(B474:B477)</f>
        <v>72</v>
      </c>
      <c r="C478" s="51">
        <f t="shared" ref="C478" si="60">SUM(C474:C477)</f>
        <v>0</v>
      </c>
      <c r="D478" s="111" t="s">
        <v>338</v>
      </c>
      <c r="E478" s="95" t="s">
        <v>339</v>
      </c>
      <c r="F478" s="95">
        <f>SUM(F477)</f>
        <v>72</v>
      </c>
      <c r="G478" s="95">
        <f>SUM(G477)</f>
        <v>0</v>
      </c>
      <c r="H478" s="176">
        <f>SUM(H477)</f>
        <v>72</v>
      </c>
      <c r="I478" s="132"/>
      <c r="J478" s="132"/>
      <c r="K478" s="132"/>
    </row>
    <row r="479" spans="1:11" s="16" customFormat="1" ht="24.95" customHeight="1" thickBot="1">
      <c r="A479" s="24" t="s">
        <v>3</v>
      </c>
      <c r="B479" s="177">
        <f>B478</f>
        <v>72</v>
      </c>
      <c r="C479" s="177">
        <f t="shared" ref="C479" si="61">C478</f>
        <v>0</v>
      </c>
      <c r="D479" s="177"/>
      <c r="E479" s="168"/>
      <c r="F479" s="168"/>
      <c r="G479" s="168"/>
      <c r="H479" s="169"/>
      <c r="I479" s="128"/>
      <c r="J479" s="128"/>
      <c r="K479" s="128"/>
    </row>
    <row r="480" spans="1:11" s="16" customFormat="1" ht="24.95" customHeight="1" thickBot="1">
      <c r="A480" s="269"/>
      <c r="B480" s="269"/>
      <c r="C480" s="269"/>
      <c r="D480" s="269"/>
      <c r="E480" s="269"/>
      <c r="F480" s="269"/>
      <c r="G480" s="269"/>
      <c r="H480" s="269"/>
      <c r="I480" s="129"/>
      <c r="J480" s="129"/>
      <c r="K480" s="129"/>
    </row>
    <row r="481" spans="1:11" ht="16.5" customHeight="1">
      <c r="A481" s="254" t="s">
        <v>489</v>
      </c>
      <c r="B481" s="283" t="s">
        <v>27</v>
      </c>
      <c r="C481" s="174"/>
      <c r="D481" s="280" t="s">
        <v>272</v>
      </c>
      <c r="E481" s="275" t="s">
        <v>290</v>
      </c>
      <c r="F481" s="273" t="s">
        <v>27</v>
      </c>
      <c r="G481" s="263" t="s">
        <v>526</v>
      </c>
      <c r="H481" s="266" t="s">
        <v>271</v>
      </c>
      <c r="I481" s="120"/>
      <c r="J481" s="120"/>
      <c r="K481" s="120"/>
    </row>
    <row r="482" spans="1:11" ht="16.5" customHeight="1">
      <c r="A482" s="255"/>
      <c r="B482" s="284"/>
      <c r="C482" s="39"/>
      <c r="D482" s="281"/>
      <c r="E482" s="276"/>
      <c r="F482" s="274"/>
      <c r="G482" s="264"/>
      <c r="H482" s="267"/>
      <c r="I482" s="120"/>
      <c r="J482" s="120"/>
      <c r="K482" s="120"/>
    </row>
    <row r="483" spans="1:11" ht="16.5" customHeight="1">
      <c r="A483" s="256"/>
      <c r="B483" s="284"/>
      <c r="C483" s="39"/>
      <c r="D483" s="282"/>
      <c r="E483" s="276"/>
      <c r="F483" s="274"/>
      <c r="G483" s="265"/>
      <c r="H483" s="268"/>
      <c r="I483" s="120"/>
      <c r="J483" s="120"/>
      <c r="K483" s="120"/>
    </row>
    <row r="484" spans="1:11" ht="24.75" customHeight="1">
      <c r="A484" s="297" t="s">
        <v>115</v>
      </c>
      <c r="B484" s="298"/>
      <c r="C484" s="298"/>
      <c r="D484" s="298"/>
      <c r="E484" s="298"/>
      <c r="F484" s="298"/>
      <c r="G484" s="298"/>
      <c r="H484" s="299"/>
      <c r="I484" s="144"/>
      <c r="J484" s="144"/>
      <c r="K484" s="144"/>
    </row>
    <row r="485" spans="1:11" ht="16.5" customHeight="1">
      <c r="A485" s="211" t="s">
        <v>252</v>
      </c>
      <c r="B485" s="62">
        <v>5655</v>
      </c>
      <c r="C485" s="39"/>
      <c r="D485" s="39" t="s">
        <v>377</v>
      </c>
      <c r="E485" s="45" t="s">
        <v>420</v>
      </c>
      <c r="F485" s="85">
        <v>5655</v>
      </c>
      <c r="G485" s="85"/>
      <c r="H485" s="165">
        <v>5655</v>
      </c>
      <c r="I485" s="125"/>
      <c r="J485" s="125"/>
      <c r="K485" s="125"/>
    </row>
    <row r="486" spans="1:11" ht="16.5" customHeight="1">
      <c r="A486" s="212" t="s">
        <v>253</v>
      </c>
      <c r="B486" s="110">
        <v>5655</v>
      </c>
      <c r="C486" s="39"/>
      <c r="D486" s="111" t="s">
        <v>378</v>
      </c>
      <c r="E486" s="86" t="s">
        <v>421</v>
      </c>
      <c r="F486" s="86">
        <f>SUM(F485)</f>
        <v>5655</v>
      </c>
      <c r="G486" s="86">
        <f>SUM(G485)</f>
        <v>0</v>
      </c>
      <c r="H486" s="162">
        <f>SUM(H485)</f>
        <v>5655</v>
      </c>
      <c r="I486" s="119"/>
      <c r="J486" s="119"/>
      <c r="K486" s="119"/>
    </row>
    <row r="487" spans="1:11" ht="24.75" customHeight="1">
      <c r="A487" s="206" t="s">
        <v>4</v>
      </c>
      <c r="B487" s="69">
        <f>SUM(B486)</f>
        <v>5655</v>
      </c>
      <c r="C487" s="39"/>
      <c r="D487" s="173"/>
      <c r="E487" s="99"/>
      <c r="F487" s="99"/>
      <c r="G487" s="99"/>
      <c r="H487" s="209"/>
      <c r="I487" s="149"/>
      <c r="J487" s="149"/>
      <c r="K487" s="149"/>
    </row>
    <row r="488" spans="1:11" s="16" customFormat="1" ht="24.95" customHeight="1">
      <c r="A488" s="277" t="s">
        <v>116</v>
      </c>
      <c r="B488" s="278"/>
      <c r="C488" s="278"/>
      <c r="D488" s="278"/>
      <c r="E488" s="278"/>
      <c r="F488" s="278"/>
      <c r="G488" s="278"/>
      <c r="H488" s="279"/>
      <c r="I488" s="124"/>
      <c r="J488" s="124"/>
      <c r="K488" s="124"/>
    </row>
    <row r="489" spans="1:11" s="29" customFormat="1" ht="16.5" customHeight="1">
      <c r="A489" s="30" t="s">
        <v>5</v>
      </c>
      <c r="B489" s="39">
        <v>2898</v>
      </c>
      <c r="C489" s="39"/>
      <c r="D489" s="39" t="s">
        <v>273</v>
      </c>
      <c r="E489" s="45" t="s">
        <v>525</v>
      </c>
      <c r="F489" s="45">
        <v>2956</v>
      </c>
      <c r="G489" s="45">
        <v>39</v>
      </c>
      <c r="H489" s="161">
        <v>2995</v>
      </c>
      <c r="I489" s="122"/>
      <c r="J489" s="122"/>
      <c r="K489" s="122"/>
    </row>
    <row r="490" spans="1:11" s="13" customFormat="1" ht="16.5" customHeight="1">
      <c r="A490" s="213" t="s">
        <v>6</v>
      </c>
      <c r="B490" s="46">
        <f>SUM(B489:B489)</f>
        <v>2898</v>
      </c>
      <c r="C490" s="46">
        <f t="shared" ref="C490" si="62">SUM(C489:C489)</f>
        <v>0</v>
      </c>
      <c r="D490" s="46"/>
      <c r="E490" s="89"/>
      <c r="F490" s="89"/>
      <c r="G490" s="89"/>
      <c r="H490" s="205"/>
      <c r="I490" s="137"/>
      <c r="J490" s="137"/>
      <c r="K490" s="137"/>
    </row>
    <row r="491" spans="1:11" s="28" customFormat="1" ht="16.5" customHeight="1">
      <c r="A491" s="164" t="s">
        <v>50</v>
      </c>
      <c r="B491" s="41">
        <v>58</v>
      </c>
      <c r="C491" s="39"/>
      <c r="D491" s="39" t="s">
        <v>273</v>
      </c>
      <c r="E491" s="45"/>
      <c r="F491" s="45"/>
      <c r="G491" s="45"/>
      <c r="H491" s="161"/>
      <c r="I491" s="122"/>
      <c r="J491" s="122"/>
      <c r="K491" s="122"/>
    </row>
    <row r="492" spans="1:11" s="28" customFormat="1" ht="16.5" customHeight="1">
      <c r="A492" s="164" t="s">
        <v>186</v>
      </c>
      <c r="B492" s="41">
        <v>240</v>
      </c>
      <c r="C492" s="39"/>
      <c r="D492" s="39" t="s">
        <v>275</v>
      </c>
      <c r="E492" s="45" t="s">
        <v>425</v>
      </c>
      <c r="F492" s="45">
        <v>240</v>
      </c>
      <c r="G492" s="45"/>
      <c r="H492" s="161">
        <v>240</v>
      </c>
      <c r="I492" s="122"/>
      <c r="J492" s="122"/>
      <c r="K492" s="122"/>
    </row>
    <row r="493" spans="1:11" s="28" customFormat="1" ht="16.5" customHeight="1">
      <c r="A493" s="164" t="s">
        <v>254</v>
      </c>
      <c r="B493" s="41">
        <v>352</v>
      </c>
      <c r="C493" s="39"/>
      <c r="D493" s="39" t="s">
        <v>423</v>
      </c>
      <c r="E493" s="45" t="s">
        <v>426</v>
      </c>
      <c r="F493" s="45">
        <v>192</v>
      </c>
      <c r="G493" s="45"/>
      <c r="H493" s="161">
        <v>192</v>
      </c>
      <c r="I493" s="122"/>
      <c r="J493" s="122"/>
      <c r="K493" s="122"/>
    </row>
    <row r="494" spans="1:11" s="28" customFormat="1" ht="16.5" customHeight="1">
      <c r="A494" s="164"/>
      <c r="B494" s="41"/>
      <c r="C494" s="39"/>
      <c r="D494" s="39" t="s">
        <v>422</v>
      </c>
      <c r="E494" s="45" t="s">
        <v>427</v>
      </c>
      <c r="F494" s="45">
        <v>160</v>
      </c>
      <c r="G494" s="45"/>
      <c r="H494" s="161">
        <v>160</v>
      </c>
      <c r="I494" s="122"/>
      <c r="J494" s="122"/>
      <c r="K494" s="122"/>
    </row>
    <row r="495" spans="1:11" s="13" customFormat="1" ht="16.5" customHeight="1">
      <c r="A495" s="213" t="s">
        <v>7</v>
      </c>
      <c r="B495" s="46">
        <f>SUM(B491:B493)</f>
        <v>650</v>
      </c>
      <c r="C495" s="46">
        <f t="shared" ref="C495" si="63">SUM(C491:C493)</f>
        <v>0</v>
      </c>
      <c r="D495" s="111" t="s">
        <v>460</v>
      </c>
      <c r="E495" s="96" t="s">
        <v>385</v>
      </c>
      <c r="F495" s="96">
        <v>3356</v>
      </c>
      <c r="G495" s="96">
        <f>SUM(G489:G494)</f>
        <v>39</v>
      </c>
      <c r="H495" s="197">
        <v>3395</v>
      </c>
      <c r="I495" s="150"/>
      <c r="J495" s="150"/>
      <c r="K495" s="150"/>
    </row>
    <row r="496" spans="1:11" s="17" customFormat="1" ht="16.5" customHeight="1">
      <c r="A496" s="194" t="s">
        <v>9</v>
      </c>
      <c r="B496" s="51">
        <f>SUM(B495,B490)</f>
        <v>3548</v>
      </c>
      <c r="C496" s="51">
        <f t="shared" ref="C496" si="64">SUM(C495,C490)</f>
        <v>0</v>
      </c>
      <c r="D496" s="111" t="s">
        <v>462</v>
      </c>
      <c r="E496" s="96" t="s">
        <v>463</v>
      </c>
      <c r="F496" s="96">
        <v>192</v>
      </c>
      <c r="G496" s="96">
        <v>0</v>
      </c>
      <c r="H496" s="197">
        <v>192</v>
      </c>
      <c r="I496" s="150"/>
      <c r="J496" s="150"/>
      <c r="K496" s="150"/>
    </row>
    <row r="497" spans="1:11" s="28" customFormat="1" ht="16.5" customHeight="1">
      <c r="A497" s="30" t="s">
        <v>94</v>
      </c>
      <c r="B497" s="39">
        <v>900</v>
      </c>
      <c r="C497" s="39"/>
      <c r="D497" s="39" t="s">
        <v>386</v>
      </c>
      <c r="E497" s="57" t="s">
        <v>430</v>
      </c>
      <c r="F497" s="45">
        <v>900</v>
      </c>
      <c r="G497" s="45">
        <v>10</v>
      </c>
      <c r="H497" s="161">
        <v>910</v>
      </c>
      <c r="I497" s="122"/>
      <c r="J497" s="122"/>
      <c r="K497" s="122"/>
    </row>
    <row r="498" spans="1:11" s="28" customFormat="1" ht="16.5" customHeight="1">
      <c r="A498" s="30" t="s">
        <v>131</v>
      </c>
      <c r="B498" s="39">
        <v>46</v>
      </c>
      <c r="C498" s="39"/>
      <c r="D498" s="39" t="s">
        <v>387</v>
      </c>
      <c r="E498" s="57" t="s">
        <v>131</v>
      </c>
      <c r="F498" s="45">
        <v>46</v>
      </c>
      <c r="G498" s="45"/>
      <c r="H498" s="161">
        <v>46</v>
      </c>
      <c r="I498" s="122"/>
      <c r="J498" s="122"/>
      <c r="K498" s="122"/>
    </row>
    <row r="499" spans="1:11" s="28" customFormat="1" ht="16.5" customHeight="1">
      <c r="A499" s="30" t="s">
        <v>120</v>
      </c>
      <c r="B499" s="39">
        <v>20</v>
      </c>
      <c r="C499" s="39"/>
      <c r="D499" s="39" t="s">
        <v>388</v>
      </c>
      <c r="E499" s="57" t="s">
        <v>120</v>
      </c>
      <c r="F499" s="45">
        <v>20</v>
      </c>
      <c r="G499" s="45"/>
      <c r="H499" s="161">
        <v>20</v>
      </c>
      <c r="I499" s="122"/>
      <c r="J499" s="122"/>
      <c r="K499" s="122"/>
    </row>
    <row r="500" spans="1:11" s="28" customFormat="1" ht="16.5" customHeight="1">
      <c r="A500" s="30" t="s">
        <v>428</v>
      </c>
      <c r="B500" s="39"/>
      <c r="C500" s="39"/>
      <c r="D500" s="39" t="s">
        <v>390</v>
      </c>
      <c r="E500" s="57" t="s">
        <v>428</v>
      </c>
      <c r="F500" s="45">
        <v>38</v>
      </c>
      <c r="G500" s="45"/>
      <c r="H500" s="161">
        <v>38</v>
      </c>
      <c r="I500" s="122"/>
      <c r="J500" s="122"/>
      <c r="K500" s="122"/>
    </row>
    <row r="501" spans="1:11" ht="16.5" customHeight="1">
      <c r="A501" s="194" t="s">
        <v>32</v>
      </c>
      <c r="B501" s="51">
        <f>SUM(B497:B499)</f>
        <v>966</v>
      </c>
      <c r="C501" s="51">
        <f t="shared" ref="C501" si="65">SUM(C497:C499)</f>
        <v>0</v>
      </c>
      <c r="D501" s="111" t="s">
        <v>277</v>
      </c>
      <c r="E501" s="86" t="s">
        <v>391</v>
      </c>
      <c r="F501" s="86">
        <f>SUM(F497:F500)</f>
        <v>1004</v>
      </c>
      <c r="G501" s="86">
        <f>SUM(G497:G500)</f>
        <v>10</v>
      </c>
      <c r="H501" s="162">
        <f>SUM(H497:H500)</f>
        <v>1014</v>
      </c>
      <c r="I501" s="119"/>
      <c r="J501" s="119"/>
      <c r="K501" s="119"/>
    </row>
    <row r="502" spans="1:11" s="28" customFormat="1" ht="16.5" customHeight="1">
      <c r="A502" s="30" t="s">
        <v>11</v>
      </c>
      <c r="B502" s="39">
        <v>25</v>
      </c>
      <c r="C502" s="39"/>
      <c r="D502" s="39" t="s">
        <v>278</v>
      </c>
      <c r="E502" s="45" t="s">
        <v>293</v>
      </c>
      <c r="F502" s="45">
        <v>347</v>
      </c>
      <c r="G502" s="45"/>
      <c r="H502" s="161">
        <v>347</v>
      </c>
      <c r="I502" s="122"/>
      <c r="J502" s="122"/>
      <c r="K502" s="122"/>
    </row>
    <row r="503" spans="1:11" s="28" customFormat="1" ht="16.5" customHeight="1">
      <c r="A503" s="30" t="s">
        <v>168</v>
      </c>
      <c r="B503" s="39">
        <v>100</v>
      </c>
      <c r="C503" s="39"/>
      <c r="D503" s="39" t="s">
        <v>278</v>
      </c>
      <c r="E503" s="45"/>
      <c r="F503" s="45"/>
      <c r="G503" s="45"/>
      <c r="H503" s="161"/>
      <c r="I503" s="122"/>
      <c r="J503" s="122"/>
      <c r="K503" s="122"/>
    </row>
    <row r="504" spans="1:11" s="28" customFormat="1" ht="16.5" customHeight="1">
      <c r="A504" s="30" t="s">
        <v>23</v>
      </c>
      <c r="B504" s="39">
        <v>22</v>
      </c>
      <c r="C504" s="39"/>
      <c r="D504" s="39" t="s">
        <v>278</v>
      </c>
      <c r="E504" s="45"/>
      <c r="F504" s="45"/>
      <c r="G504" s="45"/>
      <c r="H504" s="161"/>
      <c r="I504" s="122"/>
      <c r="J504" s="122"/>
      <c r="K504" s="122"/>
    </row>
    <row r="505" spans="1:11" s="28" customFormat="1" ht="16.5" customHeight="1">
      <c r="A505" s="30" t="s">
        <v>51</v>
      </c>
      <c r="B505" s="39">
        <v>200</v>
      </c>
      <c r="C505" s="39"/>
      <c r="D505" s="39" t="s">
        <v>278</v>
      </c>
      <c r="E505" s="45"/>
      <c r="F505" s="45"/>
      <c r="G505" s="45"/>
      <c r="H505" s="161"/>
      <c r="I505" s="122"/>
      <c r="J505" s="122"/>
      <c r="K505" s="122"/>
    </row>
    <row r="506" spans="1:11" s="28" customFormat="1" ht="16.5" customHeight="1">
      <c r="A506" s="30" t="s">
        <v>169</v>
      </c>
      <c r="B506" s="39">
        <v>100</v>
      </c>
      <c r="C506" s="39"/>
      <c r="D506" s="39" t="s">
        <v>280</v>
      </c>
      <c r="E506" s="45" t="s">
        <v>429</v>
      </c>
      <c r="F506" s="45">
        <v>150</v>
      </c>
      <c r="G506" s="45"/>
      <c r="H506" s="161">
        <v>150</v>
      </c>
      <c r="I506" s="122"/>
      <c r="J506" s="122"/>
      <c r="K506" s="122"/>
    </row>
    <row r="507" spans="1:11" s="28" customFormat="1" ht="16.5" customHeight="1">
      <c r="A507" s="30" t="s">
        <v>68</v>
      </c>
      <c r="B507" s="39">
        <v>50</v>
      </c>
      <c r="C507" s="39"/>
      <c r="D507" s="39" t="s">
        <v>280</v>
      </c>
      <c r="E507" s="45"/>
      <c r="F507" s="45"/>
      <c r="G507" s="45"/>
      <c r="H507" s="161"/>
      <c r="I507" s="122"/>
      <c r="J507" s="122"/>
      <c r="K507" s="122"/>
    </row>
    <row r="508" spans="1:11" s="28" customFormat="1" ht="16.5" customHeight="1">
      <c r="A508" s="30" t="s">
        <v>160</v>
      </c>
      <c r="B508" s="39">
        <v>200</v>
      </c>
      <c r="C508" s="39"/>
      <c r="D508" s="39" t="s">
        <v>283</v>
      </c>
      <c r="E508" s="45" t="s">
        <v>298</v>
      </c>
      <c r="F508" s="45">
        <v>600</v>
      </c>
      <c r="G508" s="45"/>
      <c r="H508" s="161">
        <v>600</v>
      </c>
      <c r="I508" s="122"/>
      <c r="J508" s="122"/>
      <c r="K508" s="122"/>
    </row>
    <row r="509" spans="1:11" s="28" customFormat="1" ht="16.5" customHeight="1">
      <c r="A509" s="30" t="s">
        <v>34</v>
      </c>
      <c r="B509" s="39">
        <v>100</v>
      </c>
      <c r="C509" s="39"/>
      <c r="D509" s="39" t="s">
        <v>283</v>
      </c>
      <c r="E509" s="45"/>
      <c r="F509" s="45"/>
      <c r="G509" s="45"/>
      <c r="H509" s="161"/>
      <c r="I509" s="122"/>
      <c r="J509" s="122"/>
      <c r="K509" s="122"/>
    </row>
    <row r="510" spans="1:11" s="28" customFormat="1" ht="16.5" customHeight="1">
      <c r="A510" s="30" t="s">
        <v>52</v>
      </c>
      <c r="B510" s="39">
        <v>300</v>
      </c>
      <c r="C510" s="39"/>
      <c r="D510" s="39" t="s">
        <v>283</v>
      </c>
      <c r="E510" s="45"/>
      <c r="F510" s="45"/>
      <c r="G510" s="45"/>
      <c r="H510" s="161"/>
      <c r="I510" s="122"/>
      <c r="J510" s="122"/>
      <c r="K510" s="122"/>
    </row>
    <row r="511" spans="1:11" s="28" customFormat="1" ht="16.5" customHeight="1">
      <c r="A511" s="30" t="s">
        <v>123</v>
      </c>
      <c r="B511" s="39">
        <v>4200</v>
      </c>
      <c r="C511" s="39"/>
      <c r="D511" s="39" t="s">
        <v>285</v>
      </c>
      <c r="E511" s="45" t="s">
        <v>300</v>
      </c>
      <c r="F511" s="45">
        <v>4200</v>
      </c>
      <c r="G511" s="45">
        <v>-4106</v>
      </c>
      <c r="H511" s="161">
        <v>94</v>
      </c>
      <c r="I511" s="122"/>
      <c r="J511" s="122"/>
      <c r="K511" s="122"/>
    </row>
    <row r="512" spans="1:11" s="29" customFormat="1" ht="16.5" customHeight="1">
      <c r="A512" s="30" t="s">
        <v>43</v>
      </c>
      <c r="B512" s="39">
        <v>1431</v>
      </c>
      <c r="C512" s="39"/>
      <c r="D512" s="39" t="s">
        <v>286</v>
      </c>
      <c r="E512" s="45" t="s">
        <v>26</v>
      </c>
      <c r="F512" s="45">
        <v>1431</v>
      </c>
      <c r="G512" s="45">
        <v>-500</v>
      </c>
      <c r="H512" s="161">
        <v>931</v>
      </c>
      <c r="I512" s="122"/>
      <c r="J512" s="122"/>
      <c r="K512" s="122"/>
    </row>
    <row r="513" spans="1:11" s="29" customFormat="1" ht="16.5" customHeight="1">
      <c r="A513" s="30"/>
      <c r="B513" s="39"/>
      <c r="C513" s="39"/>
      <c r="D513" s="39" t="s">
        <v>303</v>
      </c>
      <c r="E513" s="45" t="s">
        <v>304</v>
      </c>
      <c r="F513" s="45"/>
      <c r="G513" s="45">
        <v>995</v>
      </c>
      <c r="H513" s="172">
        <v>995</v>
      </c>
      <c r="I513" s="122"/>
      <c r="J513" s="122"/>
      <c r="K513" s="122"/>
    </row>
    <row r="514" spans="1:11" s="29" customFormat="1" ht="16.5" customHeight="1">
      <c r="A514" s="30" t="s">
        <v>95</v>
      </c>
      <c r="B514" s="39">
        <v>38</v>
      </c>
      <c r="C514" s="39"/>
      <c r="D514" s="39" t="s">
        <v>282</v>
      </c>
      <c r="E514" s="45" t="s">
        <v>311</v>
      </c>
      <c r="F514" s="45"/>
      <c r="G514" s="45">
        <v>40</v>
      </c>
      <c r="H514" s="161">
        <v>40</v>
      </c>
      <c r="I514" s="122"/>
      <c r="J514" s="122"/>
      <c r="K514" s="122"/>
    </row>
    <row r="515" spans="1:11" s="29" customFormat="1" ht="16.5" customHeight="1">
      <c r="A515" s="30"/>
      <c r="B515" s="39"/>
      <c r="C515" s="39"/>
      <c r="D515" s="39" t="s">
        <v>310</v>
      </c>
      <c r="E515" s="45" t="s">
        <v>181</v>
      </c>
      <c r="F515" s="45"/>
      <c r="G515" s="45">
        <v>75</v>
      </c>
      <c r="H515" s="161">
        <v>75</v>
      </c>
      <c r="I515" s="122"/>
      <c r="J515" s="122"/>
      <c r="K515" s="122"/>
    </row>
    <row r="516" spans="1:11" s="29" customFormat="1" ht="16.5" customHeight="1">
      <c r="A516" s="30"/>
      <c r="B516" s="39"/>
      <c r="C516" s="39"/>
      <c r="D516" s="39" t="s">
        <v>284</v>
      </c>
      <c r="E516" s="45" t="s">
        <v>510</v>
      </c>
      <c r="F516" s="45"/>
      <c r="G516" s="45">
        <v>1676</v>
      </c>
      <c r="H516" s="161">
        <v>1676</v>
      </c>
      <c r="I516" s="122"/>
      <c r="J516" s="122"/>
      <c r="K516" s="122"/>
    </row>
    <row r="517" spans="1:11" s="29" customFormat="1" ht="16.5" customHeight="1">
      <c r="A517" s="30"/>
      <c r="B517" s="39"/>
      <c r="C517" s="39"/>
      <c r="D517" s="39" t="s">
        <v>511</v>
      </c>
      <c r="E517" s="45" t="s">
        <v>512</v>
      </c>
      <c r="F517" s="45"/>
      <c r="G517" s="45">
        <v>385</v>
      </c>
      <c r="H517" s="161">
        <v>385</v>
      </c>
      <c r="I517" s="122"/>
      <c r="J517" s="122"/>
      <c r="K517" s="122"/>
    </row>
    <row r="518" spans="1:11" s="28" customFormat="1" ht="16.5" customHeight="1">
      <c r="A518" s="30" t="s">
        <v>17</v>
      </c>
      <c r="B518" s="39">
        <v>50</v>
      </c>
      <c r="C518" s="39"/>
      <c r="D518" s="39" t="s">
        <v>287</v>
      </c>
      <c r="E518" s="45" t="s">
        <v>394</v>
      </c>
      <c r="F518" s="45">
        <v>50</v>
      </c>
      <c r="G518" s="45"/>
      <c r="H518" s="161">
        <v>50</v>
      </c>
      <c r="I518" s="122"/>
      <c r="J518" s="122"/>
      <c r="K518" s="122"/>
    </row>
    <row r="519" spans="1:11" s="28" customFormat="1" ht="16.5" customHeight="1">
      <c r="A519" s="30"/>
      <c r="B519" s="39"/>
      <c r="C519" s="39"/>
      <c r="D519" s="111" t="s">
        <v>338</v>
      </c>
      <c r="E519" s="86" t="s">
        <v>339</v>
      </c>
      <c r="F519" s="86">
        <f>SUM(F502:F518)</f>
        <v>6778</v>
      </c>
      <c r="G519" s="86">
        <f>SUM(G502:G518)</f>
        <v>-1435</v>
      </c>
      <c r="H519" s="162">
        <f>SUM(H502:H518)</f>
        <v>5343</v>
      </c>
      <c r="I519" s="122"/>
      <c r="J519" s="122"/>
      <c r="K519" s="122"/>
    </row>
    <row r="520" spans="1:11" s="28" customFormat="1" ht="16.5" customHeight="1">
      <c r="A520" s="30"/>
      <c r="B520" s="39"/>
      <c r="C520" s="39"/>
      <c r="D520" s="39" t="s">
        <v>500</v>
      </c>
      <c r="E520" s="45" t="s">
        <v>501</v>
      </c>
      <c r="F520" s="45"/>
      <c r="G520" s="45">
        <v>1130</v>
      </c>
      <c r="H520" s="161">
        <v>1130</v>
      </c>
      <c r="I520" s="122"/>
      <c r="J520" s="122"/>
      <c r="K520" s="122"/>
    </row>
    <row r="521" spans="1:11" s="28" customFormat="1" ht="16.5" customHeight="1">
      <c r="A521" s="30"/>
      <c r="B521" s="39"/>
      <c r="C521" s="39"/>
      <c r="D521" s="39" t="s">
        <v>502</v>
      </c>
      <c r="E521" s="45" t="s">
        <v>508</v>
      </c>
      <c r="F521" s="45"/>
      <c r="G521" s="45">
        <v>305</v>
      </c>
      <c r="H521" s="161">
        <v>305</v>
      </c>
      <c r="I521" s="122"/>
      <c r="J521" s="122"/>
      <c r="K521" s="122"/>
    </row>
    <row r="522" spans="1:11" ht="16.5" customHeight="1">
      <c r="A522" s="194" t="s">
        <v>2</v>
      </c>
      <c r="B522" s="51">
        <f>SUM(B502:B518)</f>
        <v>6816</v>
      </c>
      <c r="C522" s="51">
        <f t="shared" ref="C522" si="66">SUM(C502:C518)</f>
        <v>0</v>
      </c>
      <c r="D522" s="111" t="s">
        <v>503</v>
      </c>
      <c r="E522" s="70" t="s">
        <v>504</v>
      </c>
      <c r="F522" s="70"/>
      <c r="G522" s="70">
        <f>SUM(G520:G521)</f>
        <v>1435</v>
      </c>
      <c r="H522" s="214">
        <f>SUM(H520:H521)</f>
        <v>1435</v>
      </c>
      <c r="I522" s="151"/>
      <c r="J522" s="151"/>
      <c r="K522" s="151"/>
    </row>
    <row r="523" spans="1:11" s="14" customFormat="1" ht="24.95" customHeight="1" thickBot="1">
      <c r="A523" s="24" t="s">
        <v>31</v>
      </c>
      <c r="B523" s="167">
        <f>SUM(B496,B501,B522)</f>
        <v>11330</v>
      </c>
      <c r="C523" s="167">
        <f t="shared" ref="C523" si="67">SUM(C496,C501,C522)</f>
        <v>0</v>
      </c>
      <c r="D523" s="167"/>
      <c r="E523" s="168"/>
      <c r="F523" s="168"/>
      <c r="G523" s="168"/>
      <c r="H523" s="169"/>
      <c r="I523" s="128"/>
      <c r="J523" s="128"/>
      <c r="K523" s="128"/>
    </row>
    <row r="524" spans="1:11" s="16" customFormat="1" ht="24.95" customHeight="1" thickBot="1">
      <c r="A524" s="269"/>
      <c r="B524" s="269"/>
      <c r="C524" s="269"/>
      <c r="D524" s="269"/>
      <c r="E524" s="269"/>
      <c r="F524" s="269"/>
      <c r="G524" s="269"/>
      <c r="H524" s="269"/>
      <c r="I524" s="129"/>
      <c r="J524" s="129"/>
      <c r="K524" s="129"/>
    </row>
    <row r="525" spans="1:11" s="16" customFormat="1" ht="16.5" customHeight="1">
      <c r="A525" s="254" t="s">
        <v>490</v>
      </c>
      <c r="B525" s="283" t="s">
        <v>27</v>
      </c>
      <c r="C525" s="207"/>
      <c r="D525" s="280" t="s">
        <v>272</v>
      </c>
      <c r="E525" s="275" t="s">
        <v>290</v>
      </c>
      <c r="F525" s="273" t="s">
        <v>27</v>
      </c>
      <c r="G525" s="263" t="s">
        <v>526</v>
      </c>
      <c r="H525" s="266" t="s">
        <v>271</v>
      </c>
      <c r="I525" s="120"/>
      <c r="J525" s="120"/>
      <c r="K525" s="120"/>
    </row>
    <row r="526" spans="1:11" s="16" customFormat="1" ht="16.5" customHeight="1">
      <c r="A526" s="255"/>
      <c r="B526" s="284"/>
      <c r="C526" s="50"/>
      <c r="D526" s="281"/>
      <c r="E526" s="276"/>
      <c r="F526" s="274"/>
      <c r="G526" s="264"/>
      <c r="H526" s="267"/>
      <c r="I526" s="120"/>
      <c r="J526" s="120"/>
      <c r="K526" s="120"/>
    </row>
    <row r="527" spans="1:11" s="16" customFormat="1" ht="32.25" customHeight="1">
      <c r="A527" s="256"/>
      <c r="B527" s="288"/>
      <c r="C527" s="50"/>
      <c r="D527" s="282"/>
      <c r="E527" s="276"/>
      <c r="F527" s="274"/>
      <c r="G527" s="265"/>
      <c r="H527" s="268"/>
      <c r="I527" s="120"/>
      <c r="J527" s="120"/>
      <c r="K527" s="120"/>
    </row>
    <row r="528" spans="1:11" s="16" customFormat="1" ht="24.95" customHeight="1">
      <c r="A528" s="285" t="s">
        <v>115</v>
      </c>
      <c r="B528" s="286"/>
      <c r="C528" s="286"/>
      <c r="D528" s="286"/>
      <c r="E528" s="286"/>
      <c r="F528" s="286"/>
      <c r="G528" s="286"/>
      <c r="H528" s="287"/>
      <c r="I528" s="121"/>
      <c r="J528" s="121"/>
      <c r="K528" s="121"/>
    </row>
    <row r="529" spans="1:11" s="16" customFormat="1" ht="16.5" customHeight="1">
      <c r="A529" s="30" t="s">
        <v>155</v>
      </c>
      <c r="B529" s="71">
        <v>1350</v>
      </c>
      <c r="C529" s="50"/>
      <c r="D529" s="50" t="s">
        <v>377</v>
      </c>
      <c r="E529" s="45" t="s">
        <v>420</v>
      </c>
      <c r="F529" s="93">
        <v>1350</v>
      </c>
      <c r="G529" s="93"/>
      <c r="H529" s="172">
        <v>1350</v>
      </c>
      <c r="I529" s="134"/>
      <c r="J529" s="134"/>
      <c r="K529" s="134"/>
    </row>
    <row r="530" spans="1:11" s="16" customFormat="1" ht="16.5" customHeight="1">
      <c r="A530" s="9" t="s">
        <v>37</v>
      </c>
      <c r="B530" s="51">
        <f>B529</f>
        <v>1350</v>
      </c>
      <c r="C530" s="51">
        <f t="shared" ref="C530" si="68">C529</f>
        <v>0</v>
      </c>
      <c r="D530" s="111" t="s">
        <v>378</v>
      </c>
      <c r="E530" s="86" t="s">
        <v>421</v>
      </c>
      <c r="F530" s="95">
        <f>SUM(F529)</f>
        <v>1350</v>
      </c>
      <c r="G530" s="95">
        <f>SUM(G529)</f>
        <v>0</v>
      </c>
      <c r="H530" s="176">
        <f>SUM(H529)</f>
        <v>1350</v>
      </c>
      <c r="I530" s="132"/>
      <c r="J530" s="132"/>
      <c r="K530" s="132"/>
    </row>
    <row r="531" spans="1:11" s="16" customFormat="1" ht="24.95" customHeight="1">
      <c r="A531" s="22" t="s">
        <v>4</v>
      </c>
      <c r="B531" s="43">
        <f>B530</f>
        <v>1350</v>
      </c>
      <c r="C531" s="43" t="e">
        <f>#REF!+C530</f>
        <v>#REF!</v>
      </c>
      <c r="D531" s="43"/>
      <c r="E531" s="97"/>
      <c r="F531" s="97"/>
      <c r="G531" s="97"/>
      <c r="H531" s="163"/>
      <c r="I531" s="123"/>
      <c r="J531" s="123"/>
      <c r="K531" s="123"/>
    </row>
    <row r="532" spans="1:11" s="16" customFormat="1" ht="24.95" customHeight="1">
      <c r="A532" s="277" t="s">
        <v>116</v>
      </c>
      <c r="B532" s="278"/>
      <c r="C532" s="278"/>
      <c r="D532" s="278"/>
      <c r="E532" s="278"/>
      <c r="F532" s="278"/>
      <c r="G532" s="278"/>
      <c r="H532" s="279"/>
      <c r="I532" s="124"/>
      <c r="J532" s="124"/>
      <c r="K532" s="124"/>
    </row>
    <row r="533" spans="1:11" s="16" customFormat="1" ht="16.5" customHeight="1">
      <c r="A533" s="30" t="s">
        <v>5</v>
      </c>
      <c r="B533" s="39">
        <v>1416</v>
      </c>
      <c r="C533" s="50"/>
      <c r="D533" s="50" t="s">
        <v>273</v>
      </c>
      <c r="E533" s="45" t="s">
        <v>424</v>
      </c>
      <c r="F533" s="93">
        <v>1444</v>
      </c>
      <c r="G533" s="93"/>
      <c r="H533" s="172">
        <v>1444</v>
      </c>
      <c r="I533" s="134"/>
      <c r="J533" s="134"/>
      <c r="K533" s="134"/>
    </row>
    <row r="534" spans="1:11" s="16" customFormat="1" ht="16.5" customHeight="1">
      <c r="A534" s="192" t="s">
        <v>6</v>
      </c>
      <c r="B534" s="72">
        <f>B533</f>
        <v>1416</v>
      </c>
      <c r="C534" s="72">
        <f t="shared" ref="C534" si="69">C533</f>
        <v>0</v>
      </c>
      <c r="D534" s="72"/>
      <c r="E534" s="88"/>
      <c r="F534" s="93"/>
      <c r="G534" s="93"/>
      <c r="H534" s="172"/>
      <c r="I534" s="134"/>
      <c r="J534" s="134"/>
      <c r="K534" s="134"/>
    </row>
    <row r="535" spans="1:11" s="16" customFormat="1" ht="16.5" customHeight="1">
      <c r="A535" s="30" t="s">
        <v>145</v>
      </c>
      <c r="B535" s="39">
        <v>28</v>
      </c>
      <c r="C535" s="50"/>
      <c r="D535" s="50" t="s">
        <v>273</v>
      </c>
      <c r="E535" s="88"/>
      <c r="F535" s="93"/>
      <c r="G535" s="93"/>
      <c r="H535" s="172"/>
      <c r="I535" s="134"/>
      <c r="J535" s="134"/>
      <c r="K535" s="134"/>
    </row>
    <row r="536" spans="1:11" s="16" customFormat="1" ht="16.5" customHeight="1">
      <c r="A536" s="30" t="s">
        <v>187</v>
      </c>
      <c r="B536" s="39">
        <v>120</v>
      </c>
      <c r="C536" s="50"/>
      <c r="D536" s="50" t="s">
        <v>275</v>
      </c>
      <c r="E536" s="45" t="s">
        <v>425</v>
      </c>
      <c r="F536" s="93">
        <v>120</v>
      </c>
      <c r="G536" s="93"/>
      <c r="H536" s="172">
        <v>120</v>
      </c>
      <c r="I536" s="134"/>
      <c r="J536" s="134"/>
      <c r="K536" s="134"/>
    </row>
    <row r="537" spans="1:11" s="16" customFormat="1" ht="16.5" customHeight="1">
      <c r="A537" s="192" t="s">
        <v>7</v>
      </c>
      <c r="B537" s="51">
        <f>B535+B536</f>
        <v>148</v>
      </c>
      <c r="C537" s="51" t="e">
        <f>C535+C536+#REF!</f>
        <v>#REF!</v>
      </c>
      <c r="D537" s="51"/>
      <c r="E537" s="88"/>
      <c r="F537" s="93"/>
      <c r="G537" s="93"/>
      <c r="H537" s="172"/>
      <c r="I537" s="134"/>
      <c r="J537" s="134"/>
      <c r="K537" s="134"/>
    </row>
    <row r="538" spans="1:11" s="16" customFormat="1" ht="16.5" customHeight="1">
      <c r="A538" s="194" t="s">
        <v>9</v>
      </c>
      <c r="B538" s="51">
        <f>B534+B537</f>
        <v>1564</v>
      </c>
      <c r="C538" s="51" t="e">
        <f>C534+C537</f>
        <v>#REF!</v>
      </c>
      <c r="D538" s="111" t="s">
        <v>460</v>
      </c>
      <c r="E538" s="95" t="s">
        <v>385</v>
      </c>
      <c r="F538" s="95">
        <f>SUM(F533:F537)</f>
        <v>1564</v>
      </c>
      <c r="G538" s="95">
        <f>SUM(G533:G537)</f>
        <v>0</v>
      </c>
      <c r="H538" s="176">
        <f>SUM(H533:H537)</f>
        <v>1564</v>
      </c>
      <c r="I538" s="132"/>
      <c r="J538" s="132"/>
      <c r="K538" s="132"/>
    </row>
    <row r="539" spans="1:11" s="16" customFormat="1" ht="16.5" customHeight="1">
      <c r="A539" s="30" t="s">
        <v>146</v>
      </c>
      <c r="B539" s="39">
        <v>393</v>
      </c>
      <c r="C539" s="50"/>
      <c r="D539" s="50" t="s">
        <v>386</v>
      </c>
      <c r="E539" s="57" t="s">
        <v>430</v>
      </c>
      <c r="F539" s="93">
        <v>393</v>
      </c>
      <c r="G539" s="93"/>
      <c r="H539" s="172">
        <v>393</v>
      </c>
      <c r="I539" s="134"/>
      <c r="J539" s="134"/>
      <c r="K539" s="134"/>
    </row>
    <row r="540" spans="1:11" s="16" customFormat="1" ht="16.5" customHeight="1">
      <c r="A540" s="30" t="s">
        <v>147</v>
      </c>
      <c r="B540" s="39">
        <v>10</v>
      </c>
      <c r="C540" s="50"/>
      <c r="D540" s="50" t="s">
        <v>388</v>
      </c>
      <c r="E540" s="57" t="s">
        <v>120</v>
      </c>
      <c r="F540" s="93">
        <v>10</v>
      </c>
      <c r="G540" s="93"/>
      <c r="H540" s="172">
        <v>10</v>
      </c>
      <c r="I540" s="134"/>
      <c r="J540" s="134"/>
      <c r="K540" s="134"/>
    </row>
    <row r="541" spans="1:11" s="16" customFormat="1" ht="16.5" customHeight="1">
      <c r="A541" s="30" t="s">
        <v>148</v>
      </c>
      <c r="B541" s="39">
        <v>23</v>
      </c>
      <c r="C541" s="50"/>
      <c r="D541" s="50" t="s">
        <v>387</v>
      </c>
      <c r="E541" s="57" t="s">
        <v>131</v>
      </c>
      <c r="F541" s="93">
        <v>23</v>
      </c>
      <c r="G541" s="93"/>
      <c r="H541" s="172">
        <v>23</v>
      </c>
      <c r="I541" s="134"/>
      <c r="J541" s="134"/>
      <c r="K541" s="134"/>
    </row>
    <row r="542" spans="1:11" s="16" customFormat="1" ht="16.5" customHeight="1">
      <c r="A542" s="30"/>
      <c r="B542" s="39"/>
      <c r="C542" s="50"/>
      <c r="D542" s="50" t="s">
        <v>390</v>
      </c>
      <c r="E542" s="57" t="s">
        <v>428</v>
      </c>
      <c r="F542" s="93">
        <v>19</v>
      </c>
      <c r="G542" s="93"/>
      <c r="H542" s="172">
        <v>19</v>
      </c>
      <c r="I542" s="134"/>
      <c r="J542" s="134"/>
      <c r="K542" s="134"/>
    </row>
    <row r="543" spans="1:11" s="16" customFormat="1" ht="16.5" customHeight="1">
      <c r="A543" s="194" t="s">
        <v>20</v>
      </c>
      <c r="B543" s="51">
        <f>B539+B540+B541</f>
        <v>426</v>
      </c>
      <c r="C543" s="51">
        <f t="shared" ref="C543" si="70">C539+C540+C541</f>
        <v>0</v>
      </c>
      <c r="D543" s="111" t="s">
        <v>277</v>
      </c>
      <c r="E543" s="86" t="s">
        <v>391</v>
      </c>
      <c r="F543" s="95">
        <f>SUM(F539:F542)</f>
        <v>445</v>
      </c>
      <c r="G543" s="95">
        <f>SUM(G539:G542)</f>
        <v>0</v>
      </c>
      <c r="H543" s="176">
        <f>SUM(H539:H542)</f>
        <v>445</v>
      </c>
      <c r="I543" s="132"/>
      <c r="J543" s="132"/>
      <c r="K543" s="132"/>
    </row>
    <row r="544" spans="1:11" s="32" customFormat="1" ht="16.5" customHeight="1">
      <c r="A544" s="30" t="s">
        <v>149</v>
      </c>
      <c r="B544" s="39">
        <v>11</v>
      </c>
      <c r="C544" s="50"/>
      <c r="D544" s="50" t="s">
        <v>278</v>
      </c>
      <c r="E544" s="93" t="s">
        <v>293</v>
      </c>
      <c r="F544" s="93">
        <v>161</v>
      </c>
      <c r="G544" s="93"/>
      <c r="H544" s="172">
        <v>161</v>
      </c>
      <c r="I544" s="134"/>
      <c r="J544" s="134"/>
      <c r="K544" s="134"/>
    </row>
    <row r="545" spans="1:11" s="32" customFormat="1" ht="16.5" customHeight="1">
      <c r="A545" s="30" t="s">
        <v>150</v>
      </c>
      <c r="B545" s="39">
        <v>150</v>
      </c>
      <c r="C545" s="50"/>
      <c r="D545" s="50" t="s">
        <v>278</v>
      </c>
      <c r="E545" s="93"/>
      <c r="F545" s="93"/>
      <c r="G545" s="93"/>
      <c r="H545" s="172"/>
      <c r="I545" s="134"/>
      <c r="J545" s="134"/>
      <c r="K545" s="134"/>
    </row>
    <row r="546" spans="1:11" s="32" customFormat="1" ht="16.5" customHeight="1">
      <c r="A546" s="30" t="s">
        <v>151</v>
      </c>
      <c r="B546" s="39">
        <v>300</v>
      </c>
      <c r="C546" s="50"/>
      <c r="D546" s="50" t="s">
        <v>283</v>
      </c>
      <c r="E546" s="93" t="s">
        <v>298</v>
      </c>
      <c r="F546" s="93">
        <v>480</v>
      </c>
      <c r="G546" s="93"/>
      <c r="H546" s="172">
        <v>480</v>
      </c>
      <c r="I546" s="134"/>
      <c r="J546" s="134"/>
      <c r="K546" s="134"/>
    </row>
    <row r="547" spans="1:11" s="32" customFormat="1" ht="16.5" customHeight="1">
      <c r="A547" s="30" t="s">
        <v>152</v>
      </c>
      <c r="B547" s="39">
        <v>120</v>
      </c>
      <c r="C547" s="50"/>
      <c r="D547" s="50" t="s">
        <v>283</v>
      </c>
      <c r="E547" s="93"/>
      <c r="F547" s="93"/>
      <c r="G547" s="93"/>
      <c r="H547" s="172"/>
      <c r="I547" s="134"/>
      <c r="J547" s="134"/>
      <c r="K547" s="134"/>
    </row>
    <row r="548" spans="1:11" s="32" customFormat="1" ht="16.5" customHeight="1">
      <c r="A548" s="30" t="s">
        <v>153</v>
      </c>
      <c r="B548" s="39">
        <v>60</v>
      </c>
      <c r="C548" s="50"/>
      <c r="D548" s="50" t="s">
        <v>283</v>
      </c>
      <c r="E548" s="93"/>
      <c r="F548" s="93"/>
      <c r="G548" s="93"/>
      <c r="H548" s="172"/>
      <c r="I548" s="134"/>
      <c r="J548" s="134"/>
      <c r="K548" s="134"/>
    </row>
    <row r="549" spans="1:11" s="32" customFormat="1" ht="16.5" customHeight="1">
      <c r="A549" s="30" t="s">
        <v>154</v>
      </c>
      <c r="B549" s="39">
        <v>150</v>
      </c>
      <c r="C549" s="50"/>
      <c r="D549" s="50" t="s">
        <v>285</v>
      </c>
      <c r="E549" s="93" t="s">
        <v>300</v>
      </c>
      <c r="F549" s="93">
        <v>150</v>
      </c>
      <c r="G549" s="93"/>
      <c r="H549" s="172">
        <v>150</v>
      </c>
      <c r="I549" s="134"/>
      <c r="J549" s="134"/>
      <c r="K549" s="134"/>
    </row>
    <row r="550" spans="1:11" s="32" customFormat="1" ht="16.5" customHeight="1">
      <c r="A550" s="30" t="s">
        <v>43</v>
      </c>
      <c r="B550" s="39">
        <v>214</v>
      </c>
      <c r="C550" s="50"/>
      <c r="D550" s="50" t="s">
        <v>286</v>
      </c>
      <c r="E550" s="93" t="s">
        <v>26</v>
      </c>
      <c r="F550" s="93">
        <v>214</v>
      </c>
      <c r="G550" s="93"/>
      <c r="H550" s="172">
        <v>214</v>
      </c>
      <c r="I550" s="134"/>
      <c r="J550" s="134"/>
      <c r="K550" s="134"/>
    </row>
    <row r="551" spans="1:11" s="32" customFormat="1" ht="16.5" customHeight="1">
      <c r="A551" s="30" t="s">
        <v>17</v>
      </c>
      <c r="B551" s="39">
        <v>50</v>
      </c>
      <c r="C551" s="51">
        <f>SUM(C544:C550)</f>
        <v>0</v>
      </c>
      <c r="D551" s="39" t="s">
        <v>287</v>
      </c>
      <c r="E551" s="93" t="s">
        <v>302</v>
      </c>
      <c r="F551" s="93">
        <v>50</v>
      </c>
      <c r="G551" s="93"/>
      <c r="H551" s="172">
        <v>50</v>
      </c>
      <c r="I551" s="134"/>
      <c r="J551" s="134"/>
      <c r="K551" s="134"/>
    </row>
    <row r="552" spans="1:11" s="32" customFormat="1" ht="16.5" customHeight="1">
      <c r="A552" s="30" t="s">
        <v>202</v>
      </c>
      <c r="B552" s="39">
        <v>19</v>
      </c>
      <c r="C552" s="50"/>
      <c r="D552" s="50"/>
      <c r="E552" s="93"/>
      <c r="F552" s="93"/>
      <c r="G552" s="93"/>
      <c r="H552" s="172"/>
      <c r="I552" s="134"/>
      <c r="J552" s="134"/>
      <c r="K552" s="134"/>
    </row>
    <row r="553" spans="1:11" s="32" customFormat="1" ht="16.5" customHeight="1">
      <c r="A553" s="194" t="s">
        <v>144</v>
      </c>
      <c r="B553" s="51">
        <f>SUM(B544:B552)</f>
        <v>1074</v>
      </c>
      <c r="C553" s="51" t="e">
        <f>C552+#REF!</f>
        <v>#REF!</v>
      </c>
      <c r="D553" s="111" t="s">
        <v>338</v>
      </c>
      <c r="E553" s="95" t="s">
        <v>339</v>
      </c>
      <c r="F553" s="95">
        <f>SUM(F544:F552)</f>
        <v>1055</v>
      </c>
      <c r="G553" s="95">
        <f>SUM(G544:G552)</f>
        <v>0</v>
      </c>
      <c r="H553" s="176">
        <f>SUM(H544:H552)</f>
        <v>1055</v>
      </c>
      <c r="I553" s="132"/>
      <c r="J553" s="132"/>
      <c r="K553" s="132"/>
    </row>
    <row r="554" spans="1:11" s="16" customFormat="1" ht="24.95" customHeight="1" thickBot="1">
      <c r="A554" s="24" t="s">
        <v>3</v>
      </c>
      <c r="B554" s="167">
        <f>B538+B543+B553</f>
        <v>3064</v>
      </c>
      <c r="C554" s="167" t="e">
        <f>C538+C543+C551+C553+#REF!</f>
        <v>#REF!</v>
      </c>
      <c r="D554" s="167"/>
      <c r="E554" s="168"/>
      <c r="F554" s="168"/>
      <c r="G554" s="168"/>
      <c r="H554" s="169"/>
      <c r="I554" s="128"/>
      <c r="J554" s="128"/>
      <c r="K554" s="128"/>
    </row>
    <row r="555" spans="1:11" ht="24.95" customHeight="1" thickBot="1">
      <c r="A555" s="145"/>
      <c r="B555" s="145"/>
      <c r="C555" s="145"/>
      <c r="D555" s="145"/>
      <c r="E555" s="145"/>
      <c r="F555" s="145"/>
      <c r="G555" s="145"/>
      <c r="H555" s="145"/>
      <c r="I555" s="145"/>
      <c r="J555" s="145"/>
      <c r="K555" s="145"/>
    </row>
    <row r="556" spans="1:11" ht="16.5" customHeight="1">
      <c r="A556" s="254" t="s">
        <v>522</v>
      </c>
      <c r="B556" s="283" t="s">
        <v>27</v>
      </c>
      <c r="C556" s="174"/>
      <c r="D556" s="280" t="s">
        <v>272</v>
      </c>
      <c r="E556" s="275" t="s">
        <v>290</v>
      </c>
      <c r="F556" s="273" t="s">
        <v>27</v>
      </c>
      <c r="G556" s="263" t="s">
        <v>526</v>
      </c>
      <c r="H556" s="266" t="s">
        <v>271</v>
      </c>
      <c r="I556" s="120"/>
      <c r="J556" s="120"/>
      <c r="K556" s="120"/>
    </row>
    <row r="557" spans="1:11" ht="16.5" customHeight="1">
      <c r="A557" s="255"/>
      <c r="B557" s="284"/>
      <c r="C557" s="39"/>
      <c r="D557" s="281"/>
      <c r="E557" s="276"/>
      <c r="F557" s="274"/>
      <c r="G557" s="264"/>
      <c r="H557" s="267"/>
      <c r="I557" s="120"/>
      <c r="J557" s="120"/>
      <c r="K557" s="120"/>
    </row>
    <row r="558" spans="1:11" ht="16.5" customHeight="1">
      <c r="A558" s="256"/>
      <c r="B558" s="288"/>
      <c r="C558" s="39"/>
      <c r="D558" s="282"/>
      <c r="E558" s="276"/>
      <c r="F558" s="274"/>
      <c r="G558" s="265"/>
      <c r="H558" s="268"/>
      <c r="I558" s="120"/>
      <c r="J558" s="120"/>
      <c r="K558" s="120"/>
    </row>
    <row r="559" spans="1:11" s="14" customFormat="1" ht="24.95" customHeight="1">
      <c r="A559" s="277" t="s">
        <v>116</v>
      </c>
      <c r="B559" s="278"/>
      <c r="C559" s="278"/>
      <c r="D559" s="278"/>
      <c r="E559" s="278"/>
      <c r="F559" s="278"/>
      <c r="G559" s="278"/>
      <c r="H559" s="279"/>
      <c r="I559" s="124"/>
      <c r="J559" s="124"/>
      <c r="K559" s="124"/>
    </row>
    <row r="560" spans="1:11" s="28" customFormat="1" ht="16.5" customHeight="1">
      <c r="A560" s="30" t="s">
        <v>35</v>
      </c>
      <c r="B560" s="73">
        <v>300</v>
      </c>
      <c r="C560" s="39"/>
      <c r="D560" s="39" t="s">
        <v>423</v>
      </c>
      <c r="E560" s="45" t="s">
        <v>431</v>
      </c>
      <c r="F560" s="45">
        <v>300</v>
      </c>
      <c r="G560" s="45"/>
      <c r="H560" s="161">
        <v>300</v>
      </c>
      <c r="I560" s="122"/>
      <c r="J560" s="122"/>
      <c r="K560" s="122"/>
    </row>
    <row r="561" spans="1:11" ht="16.5" customHeight="1">
      <c r="A561" s="192" t="s">
        <v>36</v>
      </c>
      <c r="B561" s="74">
        <f>SUM(B560)</f>
        <v>300</v>
      </c>
      <c r="C561" s="74">
        <f t="shared" ref="C561:C562" si="71">SUM(C560)</f>
        <v>0</v>
      </c>
      <c r="D561" s="74" t="s">
        <v>462</v>
      </c>
      <c r="E561" s="86" t="s">
        <v>385</v>
      </c>
      <c r="F561" s="86">
        <f>SUM(F560)</f>
        <v>300</v>
      </c>
      <c r="G561" s="86">
        <f>SUM(G560)</f>
        <v>0</v>
      </c>
      <c r="H561" s="162">
        <f>SUM(H560)</f>
        <v>300</v>
      </c>
      <c r="I561" s="125"/>
      <c r="J561" s="125"/>
      <c r="K561" s="125"/>
    </row>
    <row r="562" spans="1:11" ht="16.5" customHeight="1">
      <c r="A562" s="194" t="s">
        <v>9</v>
      </c>
      <c r="B562" s="75">
        <f>SUM(B561)</f>
        <v>300</v>
      </c>
      <c r="C562" s="75">
        <f t="shared" si="71"/>
        <v>0</v>
      </c>
      <c r="D562" s="75"/>
      <c r="E562" s="85"/>
      <c r="F562" s="85"/>
      <c r="G562" s="85"/>
      <c r="H562" s="165"/>
      <c r="I562" s="125"/>
      <c r="J562" s="125"/>
      <c r="K562" s="125"/>
    </row>
    <row r="563" spans="1:11" s="28" customFormat="1" ht="16.5" customHeight="1">
      <c r="A563" s="30" t="s">
        <v>96</v>
      </c>
      <c r="B563" s="73">
        <v>81</v>
      </c>
      <c r="C563" s="39"/>
      <c r="D563" s="39" t="s">
        <v>386</v>
      </c>
      <c r="E563" s="45" t="s">
        <v>430</v>
      </c>
      <c r="F563" s="45">
        <v>81</v>
      </c>
      <c r="G563" s="45"/>
      <c r="H563" s="161">
        <v>81</v>
      </c>
      <c r="I563" s="122"/>
      <c r="J563" s="122"/>
      <c r="K563" s="122"/>
    </row>
    <row r="564" spans="1:11" s="10" customFormat="1" ht="16.5" customHeight="1">
      <c r="A564" s="194" t="s">
        <v>10</v>
      </c>
      <c r="B564" s="75">
        <f>SUM(B563)</f>
        <v>81</v>
      </c>
      <c r="C564" s="75">
        <f t="shared" ref="C564" si="72">SUM(C563)</f>
        <v>0</v>
      </c>
      <c r="D564" s="112" t="s">
        <v>277</v>
      </c>
      <c r="E564" s="86" t="s">
        <v>391</v>
      </c>
      <c r="F564" s="86">
        <f>SUM(F563)</f>
        <v>81</v>
      </c>
      <c r="G564" s="86">
        <f>SUM(G563)</f>
        <v>0</v>
      </c>
      <c r="H564" s="162">
        <f>SUM(H563)</f>
        <v>81</v>
      </c>
      <c r="I564" s="119"/>
      <c r="J564" s="119"/>
      <c r="K564" s="119"/>
    </row>
    <row r="565" spans="1:11" s="29" customFormat="1" ht="16.5" customHeight="1">
      <c r="A565" s="30" t="s">
        <v>73</v>
      </c>
      <c r="B565" s="73">
        <v>250</v>
      </c>
      <c r="C565" s="39"/>
      <c r="D565" s="39" t="s">
        <v>279</v>
      </c>
      <c r="E565" s="45" t="s">
        <v>294</v>
      </c>
      <c r="F565" s="45">
        <v>400</v>
      </c>
      <c r="G565" s="45"/>
      <c r="H565" s="161">
        <v>400</v>
      </c>
      <c r="I565" s="122"/>
      <c r="J565" s="122"/>
      <c r="K565" s="122"/>
    </row>
    <row r="566" spans="1:11" s="29" customFormat="1" ht="16.5" customHeight="1">
      <c r="A566" s="27" t="s">
        <v>74</v>
      </c>
      <c r="B566" s="41">
        <v>150</v>
      </c>
      <c r="C566" s="39"/>
      <c r="D566" s="39" t="s">
        <v>279</v>
      </c>
      <c r="E566" s="87"/>
      <c r="F566" s="45"/>
      <c r="G566" s="45"/>
      <c r="H566" s="161"/>
      <c r="I566" s="122"/>
      <c r="J566" s="122"/>
      <c r="K566" s="122"/>
    </row>
    <row r="567" spans="1:11" s="28" customFormat="1" ht="16.5" customHeight="1">
      <c r="A567" s="27" t="s">
        <v>43</v>
      </c>
      <c r="B567" s="41">
        <v>20</v>
      </c>
      <c r="C567" s="39"/>
      <c r="D567" s="39" t="s">
        <v>286</v>
      </c>
      <c r="E567" s="45" t="s">
        <v>26</v>
      </c>
      <c r="F567" s="45">
        <v>20</v>
      </c>
      <c r="G567" s="45"/>
      <c r="H567" s="161">
        <v>20</v>
      </c>
      <c r="I567" s="122"/>
      <c r="J567" s="122"/>
      <c r="K567" s="122"/>
    </row>
    <row r="568" spans="1:11" ht="16.5" customHeight="1">
      <c r="A568" s="9" t="s">
        <v>25</v>
      </c>
      <c r="B568" s="42">
        <f>SUM(B565:B567)</f>
        <v>420</v>
      </c>
      <c r="C568" s="42">
        <f t="shared" ref="C568" si="73">SUM(C565:C567)</f>
        <v>0</v>
      </c>
      <c r="D568" s="42" t="s">
        <v>338</v>
      </c>
      <c r="E568" s="86" t="s">
        <v>339</v>
      </c>
      <c r="F568" s="86">
        <f>SUM(F565:F567)</f>
        <v>420</v>
      </c>
      <c r="G568" s="86">
        <f>SUM(G565:G567)</f>
        <v>0</v>
      </c>
      <c r="H568" s="162">
        <f>SUM(H565:H567)</f>
        <v>420</v>
      </c>
      <c r="I568" s="119"/>
      <c r="J568" s="119"/>
      <c r="K568" s="119"/>
    </row>
    <row r="569" spans="1:11" s="14" customFormat="1" ht="24.95" customHeight="1" thickBot="1">
      <c r="A569" s="24" t="s">
        <v>31</v>
      </c>
      <c r="B569" s="167">
        <f>SUM(B562,B564,B568)</f>
        <v>801</v>
      </c>
      <c r="C569" s="167">
        <f t="shared" ref="C569" si="74">SUM(C562,C564,C568)</f>
        <v>0</v>
      </c>
      <c r="D569" s="167"/>
      <c r="E569" s="168"/>
      <c r="F569" s="168"/>
      <c r="G569" s="168"/>
      <c r="H569" s="169"/>
      <c r="I569" s="128"/>
      <c r="J569" s="128"/>
      <c r="K569" s="128"/>
    </row>
    <row r="570" spans="1:11" s="16" customFormat="1" ht="24.95" customHeight="1" thickBot="1">
      <c r="A570" s="269"/>
      <c r="B570" s="269"/>
      <c r="C570" s="269"/>
      <c r="D570" s="269"/>
      <c r="E570" s="269"/>
      <c r="F570" s="269"/>
      <c r="G570" s="269"/>
      <c r="H570" s="269"/>
      <c r="I570" s="129"/>
      <c r="J570" s="129"/>
      <c r="K570" s="129"/>
    </row>
    <row r="571" spans="1:11" s="14" customFormat="1" ht="16.5" customHeight="1">
      <c r="A571" s="254" t="s">
        <v>518</v>
      </c>
      <c r="B571" s="283" t="s">
        <v>27</v>
      </c>
      <c r="C571" s="174"/>
      <c r="D571" s="280" t="s">
        <v>272</v>
      </c>
      <c r="E571" s="275" t="s">
        <v>290</v>
      </c>
      <c r="F571" s="273" t="s">
        <v>27</v>
      </c>
      <c r="G571" s="263" t="s">
        <v>526</v>
      </c>
      <c r="H571" s="266" t="s">
        <v>271</v>
      </c>
      <c r="I571" s="120"/>
      <c r="J571" s="120"/>
      <c r="K571" s="120"/>
    </row>
    <row r="572" spans="1:11" s="14" customFormat="1" ht="16.5" customHeight="1">
      <c r="A572" s="255"/>
      <c r="B572" s="284"/>
      <c r="C572" s="39"/>
      <c r="D572" s="281"/>
      <c r="E572" s="276"/>
      <c r="F572" s="274"/>
      <c r="G572" s="264"/>
      <c r="H572" s="267"/>
      <c r="I572" s="120"/>
      <c r="J572" s="120"/>
      <c r="K572" s="120"/>
    </row>
    <row r="573" spans="1:11" s="14" customFormat="1" ht="16.5" customHeight="1">
      <c r="A573" s="256"/>
      <c r="B573" s="288"/>
      <c r="C573" s="39"/>
      <c r="D573" s="282"/>
      <c r="E573" s="276"/>
      <c r="F573" s="274"/>
      <c r="G573" s="265"/>
      <c r="H573" s="268"/>
      <c r="I573" s="120"/>
      <c r="J573" s="120"/>
      <c r="K573" s="120"/>
    </row>
    <row r="574" spans="1:11" s="14" customFormat="1" ht="24.95" customHeight="1">
      <c r="A574" s="277" t="s">
        <v>116</v>
      </c>
      <c r="B574" s="278"/>
      <c r="C574" s="278"/>
      <c r="D574" s="278"/>
      <c r="E574" s="278"/>
      <c r="F574" s="278"/>
      <c r="G574" s="278"/>
      <c r="H574" s="279"/>
      <c r="I574" s="124"/>
      <c r="J574" s="124"/>
      <c r="K574" s="124"/>
    </row>
    <row r="575" spans="1:11" s="28" customFormat="1" ht="16.5" customHeight="1">
      <c r="A575" s="30" t="s">
        <v>69</v>
      </c>
      <c r="B575" s="50">
        <v>1200</v>
      </c>
      <c r="C575" s="50">
        <v>7677</v>
      </c>
      <c r="D575" s="50" t="s">
        <v>283</v>
      </c>
      <c r="E575" s="45" t="s">
        <v>298</v>
      </c>
      <c r="F575" s="45">
        <v>1200</v>
      </c>
      <c r="G575" s="45"/>
      <c r="H575" s="161">
        <v>1200</v>
      </c>
      <c r="I575" s="122"/>
      <c r="J575" s="122"/>
      <c r="K575" s="122"/>
    </row>
    <row r="576" spans="1:11" s="28" customFormat="1" ht="16.5" customHeight="1">
      <c r="A576" s="30" t="s">
        <v>227</v>
      </c>
      <c r="B576" s="39">
        <v>150</v>
      </c>
      <c r="C576" s="39">
        <v>398</v>
      </c>
      <c r="D576" s="39" t="s">
        <v>280</v>
      </c>
      <c r="E576" s="45" t="s">
        <v>429</v>
      </c>
      <c r="F576" s="45">
        <v>150</v>
      </c>
      <c r="G576" s="45"/>
      <c r="H576" s="161">
        <v>150</v>
      </c>
      <c r="I576" s="122"/>
      <c r="J576" s="122"/>
      <c r="K576" s="122"/>
    </row>
    <row r="577" spans="1:11" s="14" customFormat="1" ht="16.5" customHeight="1">
      <c r="A577" s="27" t="s">
        <v>228</v>
      </c>
      <c r="B577" s="41">
        <v>120</v>
      </c>
      <c r="C577" s="42">
        <f t="shared" ref="C577" si="75">SUM(C575:C576)</f>
        <v>8075</v>
      </c>
      <c r="D577" s="39" t="s">
        <v>285</v>
      </c>
      <c r="E577" s="45" t="s">
        <v>300</v>
      </c>
      <c r="F577" s="45">
        <v>120</v>
      </c>
      <c r="G577" s="45"/>
      <c r="H577" s="161">
        <v>120</v>
      </c>
      <c r="I577" s="122"/>
      <c r="J577" s="122"/>
      <c r="K577" s="122"/>
    </row>
    <row r="578" spans="1:11" s="14" customFormat="1" ht="16.5" customHeight="1">
      <c r="A578" s="27" t="s">
        <v>229</v>
      </c>
      <c r="B578" s="41">
        <v>100</v>
      </c>
      <c r="C578" s="41"/>
      <c r="D578" s="39" t="s">
        <v>310</v>
      </c>
      <c r="E578" s="45" t="s">
        <v>432</v>
      </c>
      <c r="F578" s="45">
        <v>100</v>
      </c>
      <c r="G578" s="45"/>
      <c r="H578" s="161">
        <v>0</v>
      </c>
      <c r="I578" s="122"/>
      <c r="J578" s="122"/>
      <c r="K578" s="122"/>
    </row>
    <row r="579" spans="1:11" s="14" customFormat="1" ht="16.5" customHeight="1">
      <c r="A579" s="27"/>
      <c r="B579" s="41"/>
      <c r="C579" s="41"/>
      <c r="D579" s="39" t="s">
        <v>278</v>
      </c>
      <c r="E579" s="45" t="s">
        <v>293</v>
      </c>
      <c r="F579" s="45">
        <v>0</v>
      </c>
      <c r="G579" s="45"/>
      <c r="H579" s="161">
        <v>100</v>
      </c>
      <c r="I579" s="122"/>
      <c r="J579" s="122"/>
      <c r="K579" s="122"/>
    </row>
    <row r="580" spans="1:11" s="14" customFormat="1" ht="16.5" customHeight="1">
      <c r="A580" s="27" t="s">
        <v>43</v>
      </c>
      <c r="B580" s="41">
        <v>424</v>
      </c>
      <c r="C580" s="41"/>
      <c r="D580" s="39" t="s">
        <v>286</v>
      </c>
      <c r="E580" s="45" t="s">
        <v>26</v>
      </c>
      <c r="F580" s="45">
        <v>424</v>
      </c>
      <c r="G580" s="45"/>
      <c r="H580" s="161">
        <v>424</v>
      </c>
      <c r="I580" s="122"/>
      <c r="J580" s="122"/>
      <c r="K580" s="122"/>
    </row>
    <row r="581" spans="1:11" s="14" customFormat="1" ht="16.5" customHeight="1">
      <c r="A581" s="9" t="s">
        <v>2</v>
      </c>
      <c r="B581" s="42">
        <f>SUM(B575:B580)</f>
        <v>1994</v>
      </c>
      <c r="C581" s="42">
        <f t="shared" ref="C581" si="76">C578+C580</f>
        <v>0</v>
      </c>
      <c r="D581" s="42" t="s">
        <v>338</v>
      </c>
      <c r="E581" s="86" t="s">
        <v>339</v>
      </c>
      <c r="F581" s="86">
        <f>SUM(F575:F580)</f>
        <v>1994</v>
      </c>
      <c r="G581" s="86">
        <f>SUM(G575:G580)</f>
        <v>0</v>
      </c>
      <c r="H581" s="162">
        <f>SUM(H575:H580)</f>
        <v>1994</v>
      </c>
      <c r="I581" s="119"/>
      <c r="J581" s="119"/>
      <c r="K581" s="119"/>
    </row>
    <row r="582" spans="1:11" s="14" customFormat="1" ht="24.95" customHeight="1" thickBot="1">
      <c r="A582" s="24" t="s">
        <v>31</v>
      </c>
      <c r="B582" s="167">
        <f>SUM(B581)</f>
        <v>1994</v>
      </c>
      <c r="C582" s="167">
        <f t="shared" ref="C582" si="77">SUM(C577+C581)</f>
        <v>8075</v>
      </c>
      <c r="D582" s="167"/>
      <c r="E582" s="168"/>
      <c r="F582" s="168"/>
      <c r="G582" s="168"/>
      <c r="H582" s="169"/>
      <c r="I582" s="128"/>
      <c r="J582" s="128"/>
      <c r="K582" s="128"/>
    </row>
    <row r="583" spans="1:11" s="16" customFormat="1" ht="24.95" customHeight="1" thickBot="1">
      <c r="A583" s="269"/>
      <c r="B583" s="269"/>
      <c r="C583" s="269"/>
      <c r="D583" s="269"/>
      <c r="E583" s="269"/>
      <c r="F583" s="269"/>
      <c r="G583" s="269"/>
      <c r="H583" s="269"/>
      <c r="I583" s="129"/>
      <c r="J583" s="129"/>
      <c r="K583" s="129"/>
    </row>
    <row r="584" spans="1:11" s="14" customFormat="1" ht="16.5" customHeight="1">
      <c r="A584" s="254" t="s">
        <v>519</v>
      </c>
      <c r="B584" s="283" t="s">
        <v>27</v>
      </c>
      <c r="C584" s="174"/>
      <c r="D584" s="280" t="s">
        <v>272</v>
      </c>
      <c r="E584" s="292" t="s">
        <v>290</v>
      </c>
      <c r="F584" s="289" t="s">
        <v>27</v>
      </c>
      <c r="G584" s="263" t="s">
        <v>526</v>
      </c>
      <c r="H584" s="266" t="s">
        <v>271</v>
      </c>
      <c r="I584" s="120"/>
      <c r="J584" s="120"/>
      <c r="K584" s="120"/>
    </row>
    <row r="585" spans="1:11" s="14" customFormat="1" ht="16.5" customHeight="1">
      <c r="A585" s="255"/>
      <c r="B585" s="284"/>
      <c r="C585" s="39"/>
      <c r="D585" s="281"/>
      <c r="E585" s="293"/>
      <c r="F585" s="290"/>
      <c r="G585" s="264"/>
      <c r="H585" s="267"/>
      <c r="I585" s="120"/>
      <c r="J585" s="120"/>
      <c r="K585" s="120"/>
    </row>
    <row r="586" spans="1:11" s="14" customFormat="1" ht="16.5" customHeight="1">
      <c r="A586" s="255"/>
      <c r="B586" s="284"/>
      <c r="C586" s="39"/>
      <c r="D586" s="281"/>
      <c r="E586" s="293"/>
      <c r="F586" s="290"/>
      <c r="G586" s="265"/>
      <c r="H586" s="268"/>
      <c r="I586" s="120"/>
      <c r="J586" s="120"/>
      <c r="K586" s="120"/>
    </row>
    <row r="587" spans="1:11" s="14" customFormat="1" ht="16.5" customHeight="1">
      <c r="A587" s="256"/>
      <c r="B587" s="288"/>
      <c r="C587" s="39"/>
      <c r="D587" s="282"/>
      <c r="E587" s="294"/>
      <c r="F587" s="291"/>
      <c r="G587" s="171"/>
      <c r="H587" s="215"/>
      <c r="I587" s="120"/>
      <c r="J587" s="120"/>
      <c r="K587" s="120"/>
    </row>
    <row r="588" spans="1:11" s="14" customFormat="1" ht="24.95" customHeight="1">
      <c r="A588" s="285" t="s">
        <v>115</v>
      </c>
      <c r="B588" s="286"/>
      <c r="C588" s="286"/>
      <c r="D588" s="286"/>
      <c r="E588" s="286"/>
      <c r="F588" s="286"/>
      <c r="G588" s="286"/>
      <c r="H588" s="287"/>
      <c r="I588" s="121"/>
      <c r="J588" s="121"/>
      <c r="K588" s="121"/>
    </row>
    <row r="589" spans="1:11" s="14" customFormat="1" ht="16.5" customHeight="1">
      <c r="A589" s="216" t="s">
        <v>260</v>
      </c>
      <c r="B589" s="76">
        <v>121011</v>
      </c>
      <c r="C589" s="39"/>
      <c r="D589" s="39" t="s">
        <v>433</v>
      </c>
      <c r="E589" s="45" t="s">
        <v>434</v>
      </c>
      <c r="F589" s="45">
        <v>121011</v>
      </c>
      <c r="G589" s="45"/>
      <c r="H589" s="161">
        <v>121011</v>
      </c>
      <c r="I589" s="122"/>
      <c r="J589" s="122"/>
      <c r="K589" s="122"/>
    </row>
    <row r="590" spans="1:11" s="14" customFormat="1" ht="16.5" customHeight="1">
      <c r="A590" s="217" t="s">
        <v>226</v>
      </c>
      <c r="B590" s="37">
        <f>B589</f>
        <v>121011</v>
      </c>
      <c r="C590" s="36">
        <f t="shared" ref="C590:C591" si="78">C589</f>
        <v>0</v>
      </c>
      <c r="D590" s="36" t="s">
        <v>435</v>
      </c>
      <c r="E590" s="86" t="s">
        <v>434</v>
      </c>
      <c r="F590" s="86">
        <f>SUM(F589)</f>
        <v>121011</v>
      </c>
      <c r="G590" s="86">
        <f>SUM(G589)</f>
        <v>0</v>
      </c>
      <c r="H590" s="162">
        <f>SUM(H589)</f>
        <v>121011</v>
      </c>
      <c r="I590" s="119"/>
      <c r="J590" s="119"/>
      <c r="K590" s="119"/>
    </row>
    <row r="591" spans="1:11" s="14" customFormat="1" ht="24.95" customHeight="1">
      <c r="A591" s="22" t="s">
        <v>4</v>
      </c>
      <c r="B591" s="77">
        <f>B590</f>
        <v>121011</v>
      </c>
      <c r="C591" s="78">
        <f t="shared" si="78"/>
        <v>0</v>
      </c>
      <c r="D591" s="78"/>
      <c r="E591" s="97"/>
      <c r="F591" s="97"/>
      <c r="G591" s="97"/>
      <c r="H591" s="163"/>
      <c r="I591" s="123"/>
      <c r="J591" s="123"/>
      <c r="K591" s="123"/>
    </row>
    <row r="592" spans="1:11" s="14" customFormat="1" ht="24.95" customHeight="1">
      <c r="A592" s="277" t="s">
        <v>116</v>
      </c>
      <c r="B592" s="278"/>
      <c r="C592" s="278"/>
      <c r="D592" s="278"/>
      <c r="E592" s="278"/>
      <c r="F592" s="278"/>
      <c r="G592" s="278"/>
      <c r="H592" s="279"/>
      <c r="I592" s="124"/>
      <c r="J592" s="124"/>
      <c r="K592" s="124"/>
    </row>
    <row r="593" spans="1:11" s="28" customFormat="1" ht="16.5" customHeight="1">
      <c r="A593" s="30" t="s">
        <v>223</v>
      </c>
      <c r="B593" s="50">
        <v>112099</v>
      </c>
      <c r="C593" s="50">
        <v>6785</v>
      </c>
      <c r="D593" s="50" t="s">
        <v>436</v>
      </c>
      <c r="E593" s="45" t="s">
        <v>438</v>
      </c>
      <c r="F593" s="45">
        <v>112099</v>
      </c>
      <c r="G593" s="45"/>
      <c r="H593" s="161">
        <v>112099</v>
      </c>
      <c r="I593" s="122"/>
      <c r="J593" s="122"/>
      <c r="K593" s="122"/>
    </row>
    <row r="594" spans="1:11" s="28" customFormat="1" ht="16.5" customHeight="1">
      <c r="A594" s="30" t="s">
        <v>224</v>
      </c>
      <c r="B594" s="39">
        <v>30267</v>
      </c>
      <c r="C594" s="39">
        <v>476</v>
      </c>
      <c r="D594" s="39" t="s">
        <v>437</v>
      </c>
      <c r="E594" s="45" t="s">
        <v>439</v>
      </c>
      <c r="F594" s="45">
        <v>30267</v>
      </c>
      <c r="G594" s="45"/>
      <c r="H594" s="161">
        <v>30267</v>
      </c>
      <c r="I594" s="122"/>
      <c r="J594" s="122"/>
      <c r="K594" s="122"/>
    </row>
    <row r="595" spans="1:11" s="14" customFormat="1" ht="16.5" customHeight="1">
      <c r="A595" s="192" t="s">
        <v>225</v>
      </c>
      <c r="B595" s="51">
        <f>SUM(B593+B594)</f>
        <v>142366</v>
      </c>
      <c r="C595" s="51">
        <f t="shared" ref="C595" si="79">SUM(C593+C594)</f>
        <v>7261</v>
      </c>
      <c r="D595" s="111" t="s">
        <v>440</v>
      </c>
      <c r="E595" s="86" t="s">
        <v>441</v>
      </c>
      <c r="F595" s="86">
        <f>SUM(F593:F594)</f>
        <v>142366</v>
      </c>
      <c r="G595" s="86">
        <f>SUM(G593:G594)</f>
        <v>0</v>
      </c>
      <c r="H595" s="162">
        <f>SUM(H593:H594)</f>
        <v>142366</v>
      </c>
      <c r="I595" s="119"/>
      <c r="J595" s="119"/>
      <c r="K595" s="119"/>
    </row>
    <row r="596" spans="1:11" s="28" customFormat="1" ht="16.5" customHeight="1">
      <c r="A596" s="27" t="s">
        <v>97</v>
      </c>
      <c r="B596" s="41">
        <v>860</v>
      </c>
      <c r="C596" s="41">
        <v>687</v>
      </c>
      <c r="D596" s="39" t="s">
        <v>282</v>
      </c>
      <c r="E596" s="45" t="s">
        <v>311</v>
      </c>
      <c r="F596" s="45">
        <v>860</v>
      </c>
      <c r="G596" s="45"/>
      <c r="H596" s="161">
        <v>860</v>
      </c>
      <c r="I596" s="122"/>
      <c r="J596" s="122"/>
      <c r="K596" s="122"/>
    </row>
    <row r="597" spans="1:11" s="28" customFormat="1" ht="16.5" customHeight="1">
      <c r="A597" s="27" t="s">
        <v>43</v>
      </c>
      <c r="B597" s="41">
        <v>234</v>
      </c>
      <c r="C597" s="41">
        <v>185</v>
      </c>
      <c r="D597" s="39" t="s">
        <v>286</v>
      </c>
      <c r="E597" s="45" t="s">
        <v>26</v>
      </c>
      <c r="F597" s="45">
        <v>234</v>
      </c>
      <c r="G597" s="45"/>
      <c r="H597" s="161">
        <v>234</v>
      </c>
      <c r="I597" s="122"/>
      <c r="J597" s="122"/>
      <c r="K597" s="122"/>
    </row>
    <row r="598" spans="1:11" s="14" customFormat="1" ht="16.5" customHeight="1">
      <c r="A598" s="9" t="s">
        <v>25</v>
      </c>
      <c r="B598" s="42">
        <f>SUM(B596:B597)</f>
        <v>1094</v>
      </c>
      <c r="C598" s="42">
        <f>SUM(C596:C597)</f>
        <v>872</v>
      </c>
      <c r="D598" s="42" t="s">
        <v>338</v>
      </c>
      <c r="E598" s="86" t="s">
        <v>339</v>
      </c>
      <c r="F598" s="86">
        <f>SUM(F596:F597)</f>
        <v>1094</v>
      </c>
      <c r="G598" s="86">
        <f>SUM(G596:G597)</f>
        <v>0</v>
      </c>
      <c r="H598" s="162">
        <f>SUM(H596:H597)</f>
        <v>1094</v>
      </c>
      <c r="I598" s="119"/>
      <c r="J598" s="119"/>
      <c r="K598" s="119"/>
    </row>
    <row r="599" spans="1:11" s="14" customFormat="1" ht="24.95" customHeight="1" thickBot="1">
      <c r="A599" s="24" t="s">
        <v>31</v>
      </c>
      <c r="B599" s="167">
        <f>B595+B598</f>
        <v>143460</v>
      </c>
      <c r="C599" s="167">
        <f>C595+C598</f>
        <v>8133</v>
      </c>
      <c r="D599" s="167"/>
      <c r="E599" s="168"/>
      <c r="F599" s="168"/>
      <c r="G599" s="168"/>
      <c r="H599" s="169"/>
      <c r="I599" s="128"/>
      <c r="J599" s="128"/>
      <c r="K599" s="128"/>
    </row>
    <row r="600" spans="1:11" s="16" customFormat="1" ht="24.95" customHeight="1" thickBot="1">
      <c r="A600" s="269"/>
      <c r="B600" s="269"/>
      <c r="C600" s="269"/>
      <c r="D600" s="269"/>
      <c r="E600" s="269"/>
      <c r="F600" s="269"/>
      <c r="G600" s="269"/>
      <c r="H600" s="269"/>
      <c r="I600" s="129"/>
      <c r="J600" s="129"/>
      <c r="K600" s="129"/>
    </row>
    <row r="601" spans="1:11" s="14" customFormat="1" ht="16.5" customHeight="1">
      <c r="A601" s="254" t="s">
        <v>520</v>
      </c>
      <c r="B601" s="283" t="s">
        <v>27</v>
      </c>
      <c r="C601" s="174"/>
      <c r="D601" s="280" t="s">
        <v>272</v>
      </c>
      <c r="E601" s="292" t="s">
        <v>290</v>
      </c>
      <c r="F601" s="289" t="s">
        <v>27</v>
      </c>
      <c r="G601" s="263" t="s">
        <v>526</v>
      </c>
      <c r="H601" s="263" t="s">
        <v>271</v>
      </c>
      <c r="I601" s="218"/>
      <c r="J601" s="120"/>
      <c r="K601" s="120"/>
    </row>
    <row r="602" spans="1:11" s="14" customFormat="1" ht="16.5" customHeight="1">
      <c r="A602" s="255"/>
      <c r="B602" s="284"/>
      <c r="C602" s="39"/>
      <c r="D602" s="281"/>
      <c r="E602" s="293"/>
      <c r="F602" s="290"/>
      <c r="G602" s="264"/>
      <c r="H602" s="264"/>
      <c r="I602" s="219"/>
      <c r="J602" s="120"/>
      <c r="K602" s="120"/>
    </row>
    <row r="603" spans="1:11" s="14" customFormat="1" ht="16.5" customHeight="1">
      <c r="A603" s="255"/>
      <c r="B603" s="284"/>
      <c r="C603" s="39"/>
      <c r="D603" s="281"/>
      <c r="E603" s="293"/>
      <c r="F603" s="290"/>
      <c r="G603" s="264"/>
      <c r="H603" s="264"/>
      <c r="I603" s="219"/>
      <c r="J603" s="120"/>
      <c r="K603" s="120"/>
    </row>
    <row r="604" spans="1:11" s="14" customFormat="1" ht="16.5" customHeight="1">
      <c r="A604" s="256"/>
      <c r="B604" s="288"/>
      <c r="C604" s="39"/>
      <c r="D604" s="282"/>
      <c r="E604" s="294"/>
      <c r="F604" s="291"/>
      <c r="G604" s="265"/>
      <c r="H604" s="265"/>
      <c r="I604" s="219"/>
      <c r="J604" s="120"/>
      <c r="K604" s="120"/>
    </row>
    <row r="605" spans="1:11" s="14" customFormat="1" ht="24.95" customHeight="1">
      <c r="A605" s="277" t="s">
        <v>116</v>
      </c>
      <c r="B605" s="278"/>
      <c r="C605" s="278"/>
      <c r="D605" s="278"/>
      <c r="E605" s="278"/>
      <c r="F605" s="278"/>
      <c r="G605" s="278"/>
      <c r="H605" s="278"/>
      <c r="I605" s="220"/>
      <c r="J605" s="124"/>
      <c r="K605" s="124"/>
    </row>
    <row r="606" spans="1:11" s="28" customFormat="1" ht="16.5" customHeight="1">
      <c r="A606" s="27" t="s">
        <v>97</v>
      </c>
      <c r="B606" s="41">
        <v>860</v>
      </c>
      <c r="C606" s="41">
        <v>687</v>
      </c>
      <c r="D606" s="39" t="s">
        <v>282</v>
      </c>
      <c r="E606" s="45" t="s">
        <v>311</v>
      </c>
      <c r="F606" s="45">
        <v>860</v>
      </c>
      <c r="G606" s="45"/>
      <c r="H606" s="45">
        <v>860</v>
      </c>
      <c r="I606" s="221"/>
      <c r="J606" s="122"/>
      <c r="K606" s="122"/>
    </row>
    <row r="607" spans="1:11" s="28" customFormat="1" ht="16.5" customHeight="1">
      <c r="A607" s="27" t="s">
        <v>98</v>
      </c>
      <c r="B607" s="41">
        <v>235</v>
      </c>
      <c r="C607" s="41">
        <v>185</v>
      </c>
      <c r="D607" s="39" t="s">
        <v>286</v>
      </c>
      <c r="E607" s="45" t="s">
        <v>26</v>
      </c>
      <c r="F607" s="45">
        <v>235</v>
      </c>
      <c r="G607" s="45"/>
      <c r="H607" s="45">
        <v>235</v>
      </c>
      <c r="I607" s="221"/>
      <c r="J607" s="122"/>
      <c r="K607" s="122"/>
    </row>
    <row r="608" spans="1:11" s="14" customFormat="1" ht="16.5" customHeight="1">
      <c r="A608" s="9" t="s">
        <v>25</v>
      </c>
      <c r="B608" s="42">
        <f>SUM(B606:B607)</f>
        <v>1095</v>
      </c>
      <c r="C608" s="42">
        <f t="shared" ref="C608" si="80">SUM(C606:C607)</f>
        <v>872</v>
      </c>
      <c r="D608" s="42" t="s">
        <v>338</v>
      </c>
      <c r="E608" s="86" t="s">
        <v>339</v>
      </c>
      <c r="F608" s="86">
        <f>SUM(F606:F607)</f>
        <v>1095</v>
      </c>
      <c r="G608" s="86">
        <f>SUM(G606:G607)</f>
        <v>0</v>
      </c>
      <c r="H608" s="86">
        <f>SUM(H606:H607)</f>
        <v>1095</v>
      </c>
      <c r="I608" s="196"/>
      <c r="J608" s="119"/>
      <c r="K608" s="119"/>
    </row>
    <row r="609" spans="1:11" s="14" customFormat="1" ht="24.95" customHeight="1" thickBot="1">
      <c r="A609" s="24" t="s">
        <v>31</v>
      </c>
      <c r="B609" s="167">
        <f>B608</f>
        <v>1095</v>
      </c>
      <c r="C609" s="167" t="e">
        <f>#REF!+C608</f>
        <v>#REF!</v>
      </c>
      <c r="D609" s="167"/>
      <c r="E609" s="168"/>
      <c r="F609" s="168"/>
      <c r="G609" s="168"/>
      <c r="H609" s="168"/>
      <c r="I609" s="222"/>
      <c r="J609" s="128"/>
      <c r="K609" s="128"/>
    </row>
    <row r="610" spans="1:11" s="16" customFormat="1" ht="24.95" customHeight="1" thickBot="1">
      <c r="A610" s="269"/>
      <c r="B610" s="269"/>
      <c r="C610" s="269"/>
      <c r="D610" s="269"/>
      <c r="E610" s="269"/>
      <c r="F610" s="269"/>
      <c r="G610" s="269"/>
      <c r="H610" s="269"/>
      <c r="I610" s="129"/>
      <c r="J610" s="129"/>
      <c r="K610" s="129"/>
    </row>
    <row r="611" spans="1:11" s="14" customFormat="1" ht="16.5" customHeight="1">
      <c r="A611" s="251" t="s">
        <v>118</v>
      </c>
      <c r="B611" s="283" t="s">
        <v>27</v>
      </c>
      <c r="C611" s="174"/>
      <c r="D611" s="280" t="s">
        <v>272</v>
      </c>
      <c r="E611" s="275" t="s">
        <v>290</v>
      </c>
      <c r="F611" s="273" t="s">
        <v>27</v>
      </c>
      <c r="G611" s="263" t="s">
        <v>526</v>
      </c>
      <c r="H611" s="266" t="s">
        <v>271</v>
      </c>
      <c r="I611" s="120"/>
      <c r="J611" s="120"/>
      <c r="K611" s="120"/>
    </row>
    <row r="612" spans="1:11" s="14" customFormat="1" ht="16.5" customHeight="1">
      <c r="A612" s="252"/>
      <c r="B612" s="284"/>
      <c r="C612" s="39"/>
      <c r="D612" s="281"/>
      <c r="E612" s="276"/>
      <c r="F612" s="274"/>
      <c r="G612" s="264"/>
      <c r="H612" s="267"/>
      <c r="I612" s="120"/>
      <c r="J612" s="120"/>
      <c r="K612" s="120"/>
    </row>
    <row r="613" spans="1:11" s="14" customFormat="1" ht="16.5" customHeight="1">
      <c r="A613" s="253"/>
      <c r="B613" s="288"/>
      <c r="C613" s="39"/>
      <c r="D613" s="282"/>
      <c r="E613" s="276"/>
      <c r="F613" s="274"/>
      <c r="G613" s="265"/>
      <c r="H613" s="268"/>
      <c r="I613" s="120"/>
      <c r="J613" s="120"/>
      <c r="K613" s="120"/>
    </row>
    <row r="614" spans="1:11" s="14" customFormat="1" ht="24.95" customHeight="1">
      <c r="A614" s="277" t="s">
        <v>116</v>
      </c>
      <c r="B614" s="278"/>
      <c r="C614" s="278"/>
      <c r="D614" s="278"/>
      <c r="E614" s="278"/>
      <c r="F614" s="278"/>
      <c r="G614" s="278"/>
      <c r="H614" s="279"/>
      <c r="I614" s="124"/>
      <c r="J614" s="124"/>
      <c r="K614" s="124"/>
    </row>
    <row r="615" spans="1:11" s="28" customFormat="1" ht="16.5" customHeight="1">
      <c r="A615" s="30" t="s">
        <v>251</v>
      </c>
      <c r="B615" s="50">
        <v>1088</v>
      </c>
      <c r="C615" s="39">
        <v>1234</v>
      </c>
      <c r="D615" s="39" t="s">
        <v>305</v>
      </c>
      <c r="E615" s="45" t="s">
        <v>442</v>
      </c>
      <c r="F615" s="45">
        <v>1088</v>
      </c>
      <c r="G615" s="45">
        <v>-1088</v>
      </c>
      <c r="H615" s="161"/>
      <c r="I615" s="122"/>
      <c r="J615" s="122"/>
      <c r="K615" s="122"/>
    </row>
    <row r="616" spans="1:11" s="14" customFormat="1" ht="16.5" customHeight="1">
      <c r="A616" s="223" t="s">
        <v>114</v>
      </c>
      <c r="B616" s="51">
        <f>B615</f>
        <v>1088</v>
      </c>
      <c r="C616" s="51">
        <f t="shared" ref="C616:C617" si="81">C615</f>
        <v>1234</v>
      </c>
      <c r="D616" s="111" t="s">
        <v>397</v>
      </c>
      <c r="E616" s="86" t="s">
        <v>443</v>
      </c>
      <c r="F616" s="86">
        <f>SUM(F615)</f>
        <v>1088</v>
      </c>
      <c r="G616" s="86">
        <v>-1088</v>
      </c>
      <c r="H616" s="162"/>
      <c r="I616" s="119"/>
      <c r="J616" s="119"/>
      <c r="K616" s="119"/>
    </row>
    <row r="617" spans="1:11" s="14" customFormat="1" ht="24.95" customHeight="1" thickBot="1">
      <c r="A617" s="24" t="s">
        <v>31</v>
      </c>
      <c r="B617" s="167">
        <f>B616</f>
        <v>1088</v>
      </c>
      <c r="C617" s="167">
        <f t="shared" si="81"/>
        <v>1234</v>
      </c>
      <c r="D617" s="167"/>
      <c r="E617" s="168"/>
      <c r="F617" s="168"/>
      <c r="G617" s="168"/>
      <c r="H617" s="169"/>
      <c r="I617" s="128"/>
      <c r="J617" s="128"/>
      <c r="K617" s="128"/>
    </row>
    <row r="618" spans="1:11" s="14" customFormat="1" ht="24.95" customHeight="1" thickBot="1">
      <c r="A618" s="269"/>
      <c r="B618" s="269"/>
      <c r="C618" s="269"/>
      <c r="D618" s="269"/>
      <c r="E618" s="269"/>
      <c r="F618" s="269"/>
      <c r="G618" s="269"/>
      <c r="H618" s="269"/>
      <c r="I618" s="129"/>
      <c r="J618" s="129"/>
      <c r="K618" s="129"/>
    </row>
    <row r="619" spans="1:11" s="14" customFormat="1" ht="16.5" customHeight="1">
      <c r="A619" s="251" t="s">
        <v>119</v>
      </c>
      <c r="B619" s="283" t="s">
        <v>27</v>
      </c>
      <c r="C619" s="174"/>
      <c r="D619" s="280" t="s">
        <v>272</v>
      </c>
      <c r="E619" s="275" t="s">
        <v>290</v>
      </c>
      <c r="F619" s="273" t="s">
        <v>27</v>
      </c>
      <c r="G619" s="263" t="s">
        <v>526</v>
      </c>
      <c r="H619" s="266" t="s">
        <v>271</v>
      </c>
      <c r="I619" s="120"/>
      <c r="J619" s="120"/>
      <c r="K619" s="120"/>
    </row>
    <row r="620" spans="1:11" s="14" customFormat="1" ht="16.5" customHeight="1">
      <c r="A620" s="252"/>
      <c r="B620" s="284"/>
      <c r="C620" s="39"/>
      <c r="D620" s="281"/>
      <c r="E620" s="276"/>
      <c r="F620" s="274"/>
      <c r="G620" s="264"/>
      <c r="H620" s="267"/>
      <c r="I620" s="120"/>
      <c r="J620" s="120"/>
      <c r="K620" s="120"/>
    </row>
    <row r="621" spans="1:11" s="14" customFormat="1" ht="16.5" customHeight="1">
      <c r="A621" s="253"/>
      <c r="B621" s="288"/>
      <c r="C621" s="39"/>
      <c r="D621" s="282"/>
      <c r="E621" s="276"/>
      <c r="F621" s="274"/>
      <c r="G621" s="265"/>
      <c r="H621" s="268"/>
      <c r="I621" s="120"/>
      <c r="J621" s="120"/>
      <c r="K621" s="120"/>
    </row>
    <row r="622" spans="1:11" s="14" customFormat="1" ht="24.95" customHeight="1">
      <c r="A622" s="277" t="s">
        <v>116</v>
      </c>
      <c r="B622" s="278"/>
      <c r="C622" s="278"/>
      <c r="D622" s="278"/>
      <c r="E622" s="278"/>
      <c r="F622" s="278"/>
      <c r="G622" s="278"/>
      <c r="H622" s="279"/>
      <c r="I622" s="124"/>
      <c r="J622" s="124"/>
      <c r="K622" s="124"/>
    </row>
    <row r="623" spans="1:11" s="28" customFormat="1" ht="16.5" customHeight="1">
      <c r="A623" s="224" t="s">
        <v>99</v>
      </c>
      <c r="B623" s="73">
        <v>10</v>
      </c>
      <c r="C623" s="73">
        <v>15</v>
      </c>
      <c r="D623" s="73" t="s">
        <v>278</v>
      </c>
      <c r="E623" s="45" t="s">
        <v>445</v>
      </c>
      <c r="F623" s="45">
        <v>30</v>
      </c>
      <c r="G623" s="45">
        <v>-30</v>
      </c>
      <c r="H623" s="161"/>
      <c r="I623" s="122"/>
      <c r="J623" s="122"/>
      <c r="K623" s="122"/>
    </row>
    <row r="624" spans="1:11" s="28" customFormat="1" ht="16.5" customHeight="1">
      <c r="A624" s="30" t="s">
        <v>100</v>
      </c>
      <c r="B624" s="73">
        <v>10</v>
      </c>
      <c r="C624" s="73">
        <v>15</v>
      </c>
      <c r="D624" s="73" t="s">
        <v>278</v>
      </c>
      <c r="E624" s="45"/>
      <c r="F624" s="45"/>
      <c r="G624" s="45"/>
      <c r="H624" s="161"/>
      <c r="I624" s="122"/>
      <c r="J624" s="122"/>
      <c r="K624" s="122"/>
    </row>
    <row r="625" spans="1:11" s="28" customFormat="1" ht="16.5" customHeight="1">
      <c r="A625" s="30" t="s">
        <v>101</v>
      </c>
      <c r="B625" s="73">
        <v>10</v>
      </c>
      <c r="C625" s="73">
        <v>15</v>
      </c>
      <c r="D625" s="73" t="s">
        <v>278</v>
      </c>
      <c r="E625" s="45"/>
      <c r="F625" s="45"/>
      <c r="G625" s="45"/>
      <c r="H625" s="161"/>
      <c r="I625" s="122"/>
      <c r="J625" s="122"/>
      <c r="K625" s="122"/>
    </row>
    <row r="626" spans="1:11" s="14" customFormat="1" ht="16.5" customHeight="1">
      <c r="A626" s="194" t="s">
        <v>2</v>
      </c>
      <c r="B626" s="75">
        <f>SUM(B623:B625)</f>
        <v>30</v>
      </c>
      <c r="C626" s="75">
        <f t="shared" ref="C626" si="82">SUM(C623:C625)</f>
        <v>45</v>
      </c>
      <c r="D626" s="112" t="s">
        <v>338</v>
      </c>
      <c r="E626" s="86" t="s">
        <v>339</v>
      </c>
      <c r="F626" s="86">
        <f>SUM(F623:F625)</f>
        <v>30</v>
      </c>
      <c r="G626" s="86">
        <f>SUM(G623:G625)</f>
        <v>-30</v>
      </c>
      <c r="H626" s="162"/>
      <c r="I626" s="119"/>
      <c r="J626" s="119"/>
      <c r="K626" s="119"/>
    </row>
    <row r="627" spans="1:11" s="14" customFormat="1" ht="24.95" customHeight="1" thickBot="1">
      <c r="A627" s="24" t="s">
        <v>31</v>
      </c>
      <c r="B627" s="167">
        <f>SUM(B626)</f>
        <v>30</v>
      </c>
      <c r="C627" s="167">
        <f t="shared" ref="C627" si="83">SUM(C626)</f>
        <v>45</v>
      </c>
      <c r="D627" s="167"/>
      <c r="E627" s="168"/>
      <c r="F627" s="168"/>
      <c r="G627" s="168"/>
      <c r="H627" s="169"/>
      <c r="I627" s="128"/>
      <c r="J627" s="128"/>
      <c r="K627" s="128"/>
    </row>
    <row r="628" spans="1:11" s="16" customFormat="1" ht="24.95" customHeight="1" thickBot="1">
      <c r="A628" s="269"/>
      <c r="B628" s="269"/>
      <c r="C628" s="269"/>
      <c r="D628" s="269"/>
      <c r="E628" s="269"/>
      <c r="F628" s="269"/>
      <c r="G628" s="269"/>
      <c r="H628" s="269"/>
      <c r="I628" s="129"/>
      <c r="J628" s="129"/>
      <c r="K628" s="129"/>
    </row>
    <row r="629" spans="1:11" s="14" customFormat="1" ht="16.5" customHeight="1">
      <c r="A629" s="254" t="s">
        <v>521</v>
      </c>
      <c r="B629" s="283" t="s">
        <v>27</v>
      </c>
      <c r="C629" s="174"/>
      <c r="D629" s="280" t="s">
        <v>272</v>
      </c>
      <c r="E629" s="275" t="s">
        <v>290</v>
      </c>
      <c r="F629" s="273" t="s">
        <v>27</v>
      </c>
      <c r="G629" s="263" t="s">
        <v>526</v>
      </c>
      <c r="H629" s="266" t="s">
        <v>271</v>
      </c>
      <c r="I629" s="120"/>
      <c r="J629" s="120"/>
      <c r="K629" s="120"/>
    </row>
    <row r="630" spans="1:11" s="14" customFormat="1" ht="16.5" customHeight="1">
      <c r="A630" s="255"/>
      <c r="B630" s="284"/>
      <c r="C630" s="39"/>
      <c r="D630" s="281"/>
      <c r="E630" s="276"/>
      <c r="F630" s="274"/>
      <c r="G630" s="264"/>
      <c r="H630" s="267"/>
      <c r="I630" s="120"/>
      <c r="J630" s="120"/>
      <c r="K630" s="120"/>
    </row>
    <row r="631" spans="1:11" s="14" customFormat="1" ht="26.25" customHeight="1">
      <c r="A631" s="256"/>
      <c r="B631" s="288"/>
      <c r="C631" s="39"/>
      <c r="D631" s="282"/>
      <c r="E631" s="276"/>
      <c r="F631" s="274"/>
      <c r="G631" s="265"/>
      <c r="H631" s="268"/>
      <c r="I631" s="120"/>
      <c r="J631" s="120"/>
      <c r="K631" s="120"/>
    </row>
    <row r="632" spans="1:11" s="14" customFormat="1" ht="24.95" customHeight="1">
      <c r="A632" s="277" t="s">
        <v>116</v>
      </c>
      <c r="B632" s="278"/>
      <c r="C632" s="278"/>
      <c r="D632" s="278"/>
      <c r="E632" s="278"/>
      <c r="F632" s="278"/>
      <c r="G632" s="278"/>
      <c r="H632" s="279"/>
      <c r="I632" s="124"/>
      <c r="J632" s="124"/>
      <c r="K632" s="124"/>
    </row>
    <row r="633" spans="1:11" s="28" customFormat="1" ht="16.5" customHeight="1">
      <c r="A633" s="224" t="s">
        <v>102</v>
      </c>
      <c r="B633" s="39">
        <v>30</v>
      </c>
      <c r="C633" s="39">
        <v>20</v>
      </c>
      <c r="D633" s="39" t="s">
        <v>278</v>
      </c>
      <c r="E633" s="45" t="s">
        <v>444</v>
      </c>
      <c r="F633" s="45">
        <v>800</v>
      </c>
      <c r="G633" s="45">
        <v>30</v>
      </c>
      <c r="H633" s="161">
        <v>830</v>
      </c>
      <c r="I633" s="122"/>
      <c r="J633" s="122"/>
      <c r="K633" s="122"/>
    </row>
    <row r="634" spans="1:11" s="28" customFormat="1" ht="16.5" customHeight="1">
      <c r="A634" s="30" t="s">
        <v>103</v>
      </c>
      <c r="B634" s="39">
        <v>30</v>
      </c>
      <c r="C634" s="39">
        <v>20</v>
      </c>
      <c r="D634" s="39" t="s">
        <v>278</v>
      </c>
      <c r="E634" s="45"/>
      <c r="F634" s="45"/>
      <c r="G634" s="45"/>
      <c r="H634" s="161"/>
      <c r="I634" s="122"/>
      <c r="J634" s="122"/>
      <c r="K634" s="122"/>
    </row>
    <row r="635" spans="1:11" s="28" customFormat="1" ht="16.5" customHeight="1">
      <c r="A635" s="30" t="s">
        <v>124</v>
      </c>
      <c r="B635" s="50">
        <v>400</v>
      </c>
      <c r="C635" s="50">
        <v>400</v>
      </c>
      <c r="D635" s="50" t="s">
        <v>278</v>
      </c>
      <c r="E635" s="45"/>
      <c r="F635" s="45"/>
      <c r="G635" s="45"/>
      <c r="H635" s="161"/>
      <c r="I635" s="122"/>
      <c r="J635" s="122"/>
      <c r="K635" s="122"/>
    </row>
    <row r="636" spans="1:11" s="28" customFormat="1" ht="16.5" customHeight="1">
      <c r="A636" s="30" t="s">
        <v>104</v>
      </c>
      <c r="B636" s="39">
        <v>20</v>
      </c>
      <c r="C636" s="39">
        <v>25</v>
      </c>
      <c r="D636" s="39" t="s">
        <v>278</v>
      </c>
      <c r="E636" s="45"/>
      <c r="F636" s="45"/>
      <c r="G636" s="45"/>
      <c r="H636" s="161"/>
      <c r="I636" s="122"/>
      <c r="J636" s="122"/>
      <c r="K636" s="122"/>
    </row>
    <row r="637" spans="1:11" s="28" customFormat="1" ht="16.5" customHeight="1">
      <c r="A637" s="30" t="s">
        <v>105</v>
      </c>
      <c r="B637" s="39">
        <v>200</v>
      </c>
      <c r="C637" s="39">
        <v>100</v>
      </c>
      <c r="D637" s="39" t="s">
        <v>278</v>
      </c>
      <c r="E637" s="45"/>
      <c r="F637" s="45"/>
      <c r="G637" s="45"/>
      <c r="H637" s="161"/>
      <c r="I637" s="122"/>
      <c r="J637" s="122"/>
      <c r="K637" s="122"/>
    </row>
    <row r="638" spans="1:11" s="28" customFormat="1" ht="16.5" customHeight="1">
      <c r="A638" s="30" t="s">
        <v>203</v>
      </c>
      <c r="B638" s="39">
        <v>120</v>
      </c>
      <c r="C638" s="39">
        <v>50</v>
      </c>
      <c r="D638" s="39" t="s">
        <v>278</v>
      </c>
      <c r="E638" s="45"/>
      <c r="F638" s="45"/>
      <c r="G638" s="45"/>
      <c r="H638" s="161"/>
      <c r="I638" s="122"/>
      <c r="J638" s="122"/>
      <c r="K638" s="122"/>
    </row>
    <row r="639" spans="1:11" s="14" customFormat="1" ht="16.5" customHeight="1">
      <c r="A639" s="194" t="s">
        <v>2</v>
      </c>
      <c r="B639" s="51">
        <f>SUM(B633:B638)</f>
        <v>800</v>
      </c>
      <c r="C639" s="51">
        <f t="shared" ref="C639" si="84">SUM(C633:C638)</f>
        <v>615</v>
      </c>
      <c r="D639" s="112" t="s">
        <v>338</v>
      </c>
      <c r="E639" s="86" t="s">
        <v>339</v>
      </c>
      <c r="F639" s="86">
        <v>800</v>
      </c>
      <c r="G639" s="86">
        <f>SUM(G633:G638)</f>
        <v>30</v>
      </c>
      <c r="H639" s="162">
        <f>SUM(H633:H638)</f>
        <v>830</v>
      </c>
      <c r="I639" s="119"/>
      <c r="J639" s="119"/>
      <c r="K639" s="119"/>
    </row>
    <row r="640" spans="1:11" s="14" customFormat="1" ht="24.95" customHeight="1" thickBot="1">
      <c r="A640" s="24" t="s">
        <v>31</v>
      </c>
      <c r="B640" s="167">
        <f>SUM(B639)</f>
        <v>800</v>
      </c>
      <c r="C640" s="167">
        <f t="shared" ref="C640" si="85">SUM(C639)</f>
        <v>615</v>
      </c>
      <c r="D640" s="167"/>
      <c r="E640" s="168"/>
      <c r="F640" s="168"/>
      <c r="G640" s="168"/>
      <c r="H640" s="169"/>
      <c r="I640" s="128"/>
      <c r="J640" s="128"/>
      <c r="K640" s="128"/>
    </row>
    <row r="641" spans="1:11" s="14" customFormat="1" ht="24.95" customHeight="1" thickBot="1">
      <c r="A641" s="225"/>
      <c r="B641" s="226"/>
      <c r="C641" s="226"/>
      <c r="D641" s="226"/>
      <c r="E641" s="140"/>
      <c r="F641" s="140"/>
      <c r="G641" s="140"/>
      <c r="H641" s="140"/>
      <c r="I641" s="128"/>
      <c r="J641" s="128"/>
      <c r="K641" s="128"/>
    </row>
    <row r="642" spans="1:11" s="14" customFormat="1" ht="24.95" customHeight="1">
      <c r="A642" s="251" t="s">
        <v>494</v>
      </c>
      <c r="B642" s="283" t="s">
        <v>27</v>
      </c>
      <c r="C642" s="174"/>
      <c r="D642" s="280" t="s">
        <v>272</v>
      </c>
      <c r="E642" s="292" t="s">
        <v>290</v>
      </c>
      <c r="F642" s="289" t="s">
        <v>27</v>
      </c>
      <c r="G642" s="263" t="s">
        <v>526</v>
      </c>
      <c r="H642" s="266" t="s">
        <v>271</v>
      </c>
      <c r="I642" s="128"/>
      <c r="J642" s="128"/>
      <c r="K642" s="128"/>
    </row>
    <row r="643" spans="1:11" s="14" customFormat="1" ht="24.95" customHeight="1">
      <c r="A643" s="252"/>
      <c r="B643" s="284"/>
      <c r="C643" s="39"/>
      <c r="D643" s="281"/>
      <c r="E643" s="293"/>
      <c r="F643" s="290"/>
      <c r="G643" s="264"/>
      <c r="H643" s="267"/>
      <c r="I643" s="128"/>
      <c r="J643" s="128"/>
      <c r="K643" s="128"/>
    </row>
    <row r="644" spans="1:11" s="14" customFormat="1" ht="0.75" customHeight="1">
      <c r="A644" s="252"/>
      <c r="B644" s="284"/>
      <c r="C644" s="39"/>
      <c r="D644" s="281"/>
      <c r="E644" s="293"/>
      <c r="F644" s="290"/>
      <c r="G644" s="264"/>
      <c r="H644" s="267"/>
      <c r="I644" s="128"/>
      <c r="J644" s="128"/>
      <c r="K644" s="128"/>
    </row>
    <row r="645" spans="1:11" s="14" customFormat="1" ht="3" customHeight="1">
      <c r="A645" s="253"/>
      <c r="B645" s="288"/>
      <c r="C645" s="39"/>
      <c r="D645" s="282"/>
      <c r="E645" s="294"/>
      <c r="F645" s="291"/>
      <c r="G645" s="265"/>
      <c r="H645" s="268"/>
      <c r="I645" s="128"/>
      <c r="J645" s="128"/>
      <c r="K645" s="128"/>
    </row>
    <row r="646" spans="1:11" s="14" customFormat="1" ht="24.95" customHeight="1">
      <c r="A646" s="285" t="s">
        <v>115</v>
      </c>
      <c r="B646" s="286"/>
      <c r="C646" s="286"/>
      <c r="D646" s="286"/>
      <c r="E646" s="286"/>
      <c r="F646" s="286"/>
      <c r="G646" s="286"/>
      <c r="H646" s="287"/>
      <c r="I646" s="128"/>
      <c r="J646" s="128"/>
      <c r="K646" s="128"/>
    </row>
    <row r="647" spans="1:11" s="14" customFormat="1" ht="16.5" customHeight="1">
      <c r="A647" s="216"/>
      <c r="B647" s="76"/>
      <c r="C647" s="39"/>
      <c r="D647" s="39" t="s">
        <v>343</v>
      </c>
      <c r="E647" s="45" t="s">
        <v>495</v>
      </c>
      <c r="F647" s="45">
        <v>0</v>
      </c>
      <c r="G647" s="45">
        <v>6000</v>
      </c>
      <c r="H647" s="161">
        <v>6000</v>
      </c>
      <c r="I647" s="128"/>
      <c r="J647" s="128"/>
      <c r="K647" s="128"/>
    </row>
    <row r="648" spans="1:11" s="14" customFormat="1" ht="16.5" customHeight="1">
      <c r="A648" s="216"/>
      <c r="B648" s="76"/>
      <c r="C648" s="39"/>
      <c r="D648" s="39" t="s">
        <v>343</v>
      </c>
      <c r="E648" s="45" t="s">
        <v>496</v>
      </c>
      <c r="F648" s="45"/>
      <c r="G648" s="45">
        <v>1620</v>
      </c>
      <c r="H648" s="161">
        <v>1620</v>
      </c>
      <c r="I648" s="128"/>
      <c r="J648" s="128"/>
      <c r="K648" s="128"/>
    </row>
    <row r="649" spans="1:11" s="14" customFormat="1" ht="16.5" customHeight="1">
      <c r="A649" s="217" t="s">
        <v>226</v>
      </c>
      <c r="B649" s="37"/>
      <c r="C649" s="36">
        <f>C647</f>
        <v>0</v>
      </c>
      <c r="D649" s="36" t="s">
        <v>343</v>
      </c>
      <c r="E649" s="86" t="s">
        <v>453</v>
      </c>
      <c r="F649" s="86">
        <f>SUM(F647)</f>
        <v>0</v>
      </c>
      <c r="G649" s="86">
        <f>SUM(G647:G648)</f>
        <v>7620</v>
      </c>
      <c r="H649" s="162">
        <f>SUM(H647:H648)</f>
        <v>7620</v>
      </c>
      <c r="I649" s="128"/>
      <c r="J649" s="128"/>
      <c r="K649" s="128"/>
    </row>
    <row r="650" spans="1:11" s="14" customFormat="1" ht="24.95" customHeight="1">
      <c r="A650" s="22" t="s">
        <v>4</v>
      </c>
      <c r="B650" s="77"/>
      <c r="C650" s="78">
        <f t="shared" ref="C650" si="86">C649</f>
        <v>0</v>
      </c>
      <c r="D650" s="78"/>
      <c r="E650" s="97"/>
      <c r="F650" s="97"/>
      <c r="G650" s="97"/>
      <c r="H650" s="163"/>
      <c r="I650" s="128"/>
      <c r="J650" s="128"/>
      <c r="K650" s="128"/>
    </row>
    <row r="651" spans="1:11" s="14" customFormat="1" ht="24.95" customHeight="1">
      <c r="A651" s="277" t="s">
        <v>116</v>
      </c>
      <c r="B651" s="278"/>
      <c r="C651" s="278"/>
      <c r="D651" s="278"/>
      <c r="E651" s="278"/>
      <c r="F651" s="278"/>
      <c r="G651" s="278"/>
      <c r="H651" s="279"/>
      <c r="I651" s="128"/>
      <c r="J651" s="128"/>
      <c r="K651" s="128"/>
    </row>
    <row r="652" spans="1:11" s="14" customFormat="1" ht="16.5" customHeight="1">
      <c r="A652" s="30"/>
      <c r="B652" s="50"/>
      <c r="C652" s="50">
        <v>6785</v>
      </c>
      <c r="D652" s="50" t="s">
        <v>436</v>
      </c>
      <c r="E652" s="45" t="s">
        <v>438</v>
      </c>
      <c r="F652" s="45"/>
      <c r="G652" s="45">
        <v>366</v>
      </c>
      <c r="H652" s="161">
        <v>366</v>
      </c>
      <c r="I652" s="128"/>
      <c r="J652" s="128"/>
      <c r="K652" s="128"/>
    </row>
    <row r="653" spans="1:11" s="14" customFormat="1" ht="16.5" customHeight="1">
      <c r="A653" s="30"/>
      <c r="B653" s="39"/>
      <c r="C653" s="39">
        <v>476</v>
      </c>
      <c r="D653" s="39" t="s">
        <v>437</v>
      </c>
      <c r="E653" s="45" t="s">
        <v>439</v>
      </c>
      <c r="F653" s="45"/>
      <c r="G653" s="45">
        <v>99</v>
      </c>
      <c r="H653" s="161">
        <v>99</v>
      </c>
      <c r="I653" s="128"/>
      <c r="J653" s="128"/>
      <c r="K653" s="128"/>
    </row>
    <row r="654" spans="1:11" s="14" customFormat="1" ht="16.5" customHeight="1">
      <c r="A654" s="192"/>
      <c r="B654" s="51"/>
      <c r="C654" s="51">
        <f t="shared" ref="C654" si="87">SUM(C652+C653)</f>
        <v>7261</v>
      </c>
      <c r="D654" s="111" t="s">
        <v>440</v>
      </c>
      <c r="E654" s="86" t="s">
        <v>441</v>
      </c>
      <c r="F654" s="86"/>
      <c r="G654" s="86">
        <f>SUM(G652:G653)</f>
        <v>465</v>
      </c>
      <c r="H654" s="162">
        <f>SUM(H652:H653)</f>
        <v>465</v>
      </c>
      <c r="I654" s="128"/>
      <c r="J654" s="128"/>
      <c r="K654" s="128"/>
    </row>
    <row r="655" spans="1:11" s="14" customFormat="1" ht="16.5" customHeight="1">
      <c r="A655" s="27"/>
      <c r="B655" s="41"/>
      <c r="C655" s="41">
        <v>687</v>
      </c>
      <c r="D655" s="39" t="s">
        <v>417</v>
      </c>
      <c r="E655" s="45" t="s">
        <v>497</v>
      </c>
      <c r="F655" s="45"/>
      <c r="G655" s="45">
        <v>7428</v>
      </c>
      <c r="H655" s="161">
        <v>7428</v>
      </c>
      <c r="I655" s="128"/>
      <c r="J655" s="128"/>
      <c r="K655" s="128"/>
    </row>
    <row r="656" spans="1:11" s="14" customFormat="1" ht="16.5" customHeight="1">
      <c r="A656" s="27"/>
      <c r="B656" s="41"/>
      <c r="C656" s="41">
        <v>185</v>
      </c>
      <c r="D656" s="51" t="s">
        <v>397</v>
      </c>
      <c r="E656" s="86" t="s">
        <v>398</v>
      </c>
      <c r="F656" s="86"/>
      <c r="G656" s="86">
        <f>SUM(G655)</f>
        <v>7428</v>
      </c>
      <c r="H656" s="162">
        <f>SUM(H655)</f>
        <v>7428</v>
      </c>
      <c r="I656" s="128"/>
      <c r="J656" s="128"/>
      <c r="K656" s="128"/>
    </row>
    <row r="657" spans="1:11" s="14" customFormat="1" ht="16.5" customHeight="1">
      <c r="A657" s="27"/>
      <c r="B657" s="41"/>
      <c r="C657" s="41"/>
      <c r="D657" s="39" t="s">
        <v>334</v>
      </c>
      <c r="E657" s="45" t="s">
        <v>498</v>
      </c>
      <c r="F657" s="45"/>
      <c r="G657" s="45">
        <v>1620</v>
      </c>
      <c r="H657" s="161">
        <v>1620</v>
      </c>
      <c r="I657" s="128"/>
      <c r="J657" s="128"/>
      <c r="K657" s="128"/>
    </row>
    <row r="658" spans="1:11" s="14" customFormat="1" ht="16.5" customHeight="1">
      <c r="A658" s="9" t="s">
        <v>25</v>
      </c>
      <c r="B658" s="42"/>
      <c r="C658" s="42">
        <f>SUM(C655:C656)</f>
        <v>872</v>
      </c>
      <c r="D658" s="42" t="s">
        <v>338</v>
      </c>
      <c r="E658" s="86" t="s">
        <v>339</v>
      </c>
      <c r="F658" s="86"/>
      <c r="G658" s="86">
        <f>SUM(G657)</f>
        <v>1620</v>
      </c>
      <c r="H658" s="162">
        <f>SUM(H657)</f>
        <v>1620</v>
      </c>
      <c r="I658" s="128"/>
      <c r="J658" s="128"/>
      <c r="K658" s="128"/>
    </row>
    <row r="659" spans="1:11" s="14" customFormat="1" ht="24.95" customHeight="1">
      <c r="A659" s="248" t="s">
        <v>31</v>
      </c>
      <c r="B659" s="49"/>
      <c r="C659" s="49">
        <f>C654+C658</f>
        <v>8133</v>
      </c>
      <c r="D659" s="49"/>
      <c r="E659" s="249"/>
      <c r="F659" s="249"/>
      <c r="G659" s="249"/>
      <c r="H659" s="249"/>
      <c r="I659" s="128"/>
      <c r="J659" s="128"/>
      <c r="K659" s="128"/>
    </row>
    <row r="660" spans="1:11" s="14" customFormat="1" ht="24.95" customHeight="1">
      <c r="A660" s="225"/>
      <c r="B660" s="226"/>
      <c r="C660" s="226"/>
      <c r="D660" s="226"/>
      <c r="E660" s="140"/>
      <c r="F660" s="140"/>
      <c r="G660" s="140"/>
      <c r="H660" s="140"/>
      <c r="I660" s="128"/>
      <c r="J660" s="128"/>
      <c r="K660" s="128"/>
    </row>
    <row r="661" spans="1:11" s="23" customFormat="1" ht="16.5" customHeight="1">
      <c r="A661" s="352" t="s">
        <v>543</v>
      </c>
      <c r="B661" s="284" t="s">
        <v>27</v>
      </c>
      <c r="C661" s="39"/>
      <c r="D661" s="348" t="s">
        <v>272</v>
      </c>
      <c r="E661" s="276" t="s">
        <v>290</v>
      </c>
      <c r="F661" s="274" t="s">
        <v>27</v>
      </c>
      <c r="G661" s="274" t="s">
        <v>526</v>
      </c>
      <c r="H661" s="274" t="s">
        <v>271</v>
      </c>
      <c r="I661" s="120"/>
      <c r="J661" s="120"/>
      <c r="K661" s="120"/>
    </row>
    <row r="662" spans="1:11" s="23" customFormat="1" ht="16.5" customHeight="1">
      <c r="A662" s="352"/>
      <c r="B662" s="284"/>
      <c r="C662" s="39"/>
      <c r="D662" s="348"/>
      <c r="E662" s="276"/>
      <c r="F662" s="274"/>
      <c r="G662" s="274"/>
      <c r="H662" s="274"/>
      <c r="I662" s="120"/>
      <c r="J662" s="120"/>
      <c r="K662" s="120"/>
    </row>
    <row r="663" spans="1:11" s="23" customFormat="1" ht="16.5" customHeight="1">
      <c r="A663" s="352"/>
      <c r="B663" s="288"/>
      <c r="C663" s="39"/>
      <c r="D663" s="348"/>
      <c r="E663" s="276"/>
      <c r="F663" s="274"/>
      <c r="G663" s="274"/>
      <c r="H663" s="274"/>
      <c r="I663" s="120"/>
      <c r="J663" s="120"/>
      <c r="K663" s="120"/>
    </row>
    <row r="664" spans="1:11" s="14" customFormat="1" ht="24.95" customHeight="1">
      <c r="A664" s="277" t="s">
        <v>116</v>
      </c>
      <c r="B664" s="278"/>
      <c r="C664" s="278"/>
      <c r="D664" s="278"/>
      <c r="E664" s="278"/>
      <c r="F664" s="278"/>
      <c r="G664" s="278"/>
      <c r="H664" s="279"/>
      <c r="I664" s="124"/>
      <c r="J664" s="124"/>
      <c r="K664" s="124"/>
    </row>
    <row r="665" spans="1:11" s="28" customFormat="1" ht="16.5" customHeight="1">
      <c r="A665" s="27" t="s">
        <v>80</v>
      </c>
      <c r="B665" s="41">
        <v>1218</v>
      </c>
      <c r="C665" s="41">
        <v>1117</v>
      </c>
      <c r="D665" s="39" t="s">
        <v>273</v>
      </c>
      <c r="E665" s="45" t="s">
        <v>309</v>
      </c>
      <c r="F665" s="45">
        <v>1218</v>
      </c>
      <c r="G665" s="45">
        <v>79</v>
      </c>
      <c r="H665" s="161">
        <v>1297</v>
      </c>
      <c r="I665" s="122"/>
      <c r="J665" s="122"/>
      <c r="K665" s="122"/>
    </row>
    <row r="666" spans="1:11" ht="16.5" customHeight="1">
      <c r="A666" s="12" t="s">
        <v>6</v>
      </c>
      <c r="B666" s="46">
        <f>SUM(B665)</f>
        <v>1218</v>
      </c>
      <c r="C666" s="46">
        <f t="shared" ref="C666" si="88">SUM(C665)</f>
        <v>1117</v>
      </c>
      <c r="D666" s="72"/>
      <c r="E666" s="85"/>
      <c r="F666" s="85"/>
      <c r="G666" s="85"/>
      <c r="H666" s="165"/>
      <c r="I666" s="125"/>
      <c r="J666" s="125"/>
      <c r="K666" s="125"/>
    </row>
    <row r="667" spans="1:11" s="28" customFormat="1" ht="16.5" customHeight="1">
      <c r="A667" s="27" t="s">
        <v>188</v>
      </c>
      <c r="B667" s="41">
        <v>120</v>
      </c>
      <c r="C667" s="41">
        <v>90</v>
      </c>
      <c r="D667" s="39" t="s">
        <v>275</v>
      </c>
      <c r="E667" s="45" t="s">
        <v>292</v>
      </c>
      <c r="F667" s="45">
        <v>120</v>
      </c>
      <c r="G667" s="45"/>
      <c r="H667" s="161">
        <v>120</v>
      </c>
      <c r="I667" s="122"/>
      <c r="J667" s="122"/>
      <c r="K667" s="122"/>
    </row>
    <row r="668" spans="1:11" ht="16.5" customHeight="1">
      <c r="A668" s="12" t="s">
        <v>7</v>
      </c>
      <c r="B668" s="46">
        <f>SUM(B667:B667)</f>
        <v>120</v>
      </c>
      <c r="C668" s="46">
        <f>SUM(C667:C667)</f>
        <v>90</v>
      </c>
      <c r="D668" s="46"/>
      <c r="E668" s="85"/>
      <c r="F668" s="85"/>
      <c r="G668" s="85"/>
      <c r="H668" s="165"/>
      <c r="I668" s="125"/>
      <c r="J668" s="125"/>
      <c r="K668" s="125"/>
    </row>
    <row r="669" spans="1:11" ht="16.5" customHeight="1">
      <c r="A669" s="9" t="s">
        <v>9</v>
      </c>
      <c r="B669" s="42">
        <f>SUM(B666+B668)</f>
        <v>1338</v>
      </c>
      <c r="C669" s="42">
        <f>SUM(C666+C668)</f>
        <v>1207</v>
      </c>
      <c r="D669" s="42" t="s">
        <v>460</v>
      </c>
      <c r="E669" s="86" t="s">
        <v>385</v>
      </c>
      <c r="F669" s="86">
        <f>SUM(F665:F668)</f>
        <v>1338</v>
      </c>
      <c r="G669" s="86">
        <f>SUM(G665:G668)</f>
        <v>79</v>
      </c>
      <c r="H669" s="162">
        <f>SUM(H665:H668)</f>
        <v>1417</v>
      </c>
      <c r="I669" s="119"/>
      <c r="J669" s="119"/>
      <c r="K669" s="119"/>
    </row>
    <row r="670" spans="1:11" s="28" customFormat="1" ht="16.5" customHeight="1">
      <c r="A670" s="164" t="s">
        <v>78</v>
      </c>
      <c r="B670" s="41">
        <v>329</v>
      </c>
      <c r="C670" s="41">
        <v>301</v>
      </c>
      <c r="D670" s="39" t="s">
        <v>386</v>
      </c>
      <c r="E670" s="45" t="s">
        <v>430</v>
      </c>
      <c r="F670" s="45">
        <v>329</v>
      </c>
      <c r="G670" s="45">
        <v>21</v>
      </c>
      <c r="H670" s="161">
        <v>350</v>
      </c>
      <c r="I670" s="122"/>
      <c r="J670" s="122"/>
      <c r="K670" s="122"/>
    </row>
    <row r="671" spans="1:11" s="28" customFormat="1" ht="16.5" customHeight="1">
      <c r="A671" s="164" t="s">
        <v>131</v>
      </c>
      <c r="B671" s="41">
        <v>23</v>
      </c>
      <c r="C671" s="41">
        <v>7</v>
      </c>
      <c r="D671" s="39" t="s">
        <v>387</v>
      </c>
      <c r="E671" s="45" t="s">
        <v>131</v>
      </c>
      <c r="F671" s="45">
        <v>23</v>
      </c>
      <c r="G671" s="45"/>
      <c r="H671" s="161">
        <v>23</v>
      </c>
      <c r="I671" s="122"/>
      <c r="J671" s="122"/>
      <c r="K671" s="122"/>
    </row>
    <row r="672" spans="1:11" s="28" customFormat="1" ht="16.5" customHeight="1">
      <c r="A672" s="164" t="s">
        <v>120</v>
      </c>
      <c r="B672" s="41">
        <v>10</v>
      </c>
      <c r="C672" s="41">
        <v>10</v>
      </c>
      <c r="D672" s="39" t="s">
        <v>388</v>
      </c>
      <c r="E672" s="45" t="s">
        <v>120</v>
      </c>
      <c r="F672" s="45">
        <v>10</v>
      </c>
      <c r="G672" s="45"/>
      <c r="H672" s="161">
        <v>10</v>
      </c>
      <c r="I672" s="122"/>
      <c r="J672" s="122"/>
      <c r="K672" s="122"/>
    </row>
    <row r="673" spans="1:11" s="28" customFormat="1" ht="16.5" customHeight="1">
      <c r="A673" s="164"/>
      <c r="B673" s="41"/>
      <c r="C673" s="41"/>
      <c r="D673" s="41"/>
      <c r="E673" s="45" t="s">
        <v>446</v>
      </c>
      <c r="F673" s="45">
        <v>19</v>
      </c>
      <c r="G673" s="45"/>
      <c r="H673" s="161">
        <v>19</v>
      </c>
      <c r="I673" s="122"/>
      <c r="J673" s="122"/>
      <c r="K673" s="122"/>
    </row>
    <row r="674" spans="1:11" ht="16.5" customHeight="1">
      <c r="A674" s="9" t="s">
        <v>20</v>
      </c>
      <c r="B674" s="42">
        <f>SUM(B670:B672)</f>
        <v>362</v>
      </c>
      <c r="C674" s="42">
        <f t="shared" ref="C674" si="89">SUM(C670:C672)</f>
        <v>318</v>
      </c>
      <c r="D674" s="42" t="s">
        <v>277</v>
      </c>
      <c r="E674" s="86" t="s">
        <v>391</v>
      </c>
      <c r="F674" s="86">
        <f>SUM(F670:F673)</f>
        <v>381</v>
      </c>
      <c r="G674" s="86">
        <f>SUM(G670:G673)</f>
        <v>21</v>
      </c>
      <c r="H674" s="162">
        <f>SUM(H670:H673)</f>
        <v>402</v>
      </c>
      <c r="I674" s="119"/>
      <c r="J674" s="119"/>
      <c r="K674" s="119"/>
    </row>
    <row r="675" spans="1:11" s="28" customFormat="1" ht="16.5" customHeight="1">
      <c r="A675" s="27" t="s">
        <v>21</v>
      </c>
      <c r="B675" s="41">
        <v>150</v>
      </c>
      <c r="C675" s="41">
        <v>50</v>
      </c>
      <c r="D675" s="39" t="s">
        <v>278</v>
      </c>
      <c r="E675" s="45" t="s">
        <v>293</v>
      </c>
      <c r="F675" s="45">
        <v>315</v>
      </c>
      <c r="G675" s="45"/>
      <c r="H675" s="161">
        <v>315</v>
      </c>
      <c r="I675" s="122"/>
      <c r="J675" s="122"/>
      <c r="K675" s="122"/>
    </row>
    <row r="676" spans="1:11" s="28" customFormat="1" ht="16.5" customHeight="1">
      <c r="A676" s="27" t="s">
        <v>170</v>
      </c>
      <c r="B676" s="41">
        <v>150</v>
      </c>
      <c r="C676" s="41">
        <v>150</v>
      </c>
      <c r="D676" s="39" t="s">
        <v>278</v>
      </c>
      <c r="E676" s="45"/>
      <c r="F676" s="45"/>
      <c r="G676" s="45"/>
      <c r="H676" s="161"/>
      <c r="I676" s="122"/>
      <c r="J676" s="122"/>
      <c r="K676" s="122"/>
    </row>
    <row r="677" spans="1:11" s="28" customFormat="1" ht="16.5" customHeight="1">
      <c r="A677" s="27" t="s">
        <v>47</v>
      </c>
      <c r="B677" s="41">
        <v>150</v>
      </c>
      <c r="C677" s="41">
        <v>100</v>
      </c>
      <c r="D677" s="39" t="s">
        <v>310</v>
      </c>
      <c r="E677" s="45" t="s">
        <v>447</v>
      </c>
      <c r="F677" s="45">
        <v>150</v>
      </c>
      <c r="G677" s="45"/>
      <c r="H677" s="161">
        <v>150</v>
      </c>
      <c r="I677" s="122"/>
      <c r="J677" s="122"/>
      <c r="K677" s="122"/>
    </row>
    <row r="678" spans="1:11" s="28" customFormat="1" ht="16.5" customHeight="1">
      <c r="A678" s="27" t="s">
        <v>81</v>
      </c>
      <c r="B678" s="41">
        <v>50</v>
      </c>
      <c r="C678" s="41">
        <v>50</v>
      </c>
      <c r="D678" s="39" t="s">
        <v>285</v>
      </c>
      <c r="E678" s="45" t="s">
        <v>300</v>
      </c>
      <c r="F678" s="45">
        <v>100</v>
      </c>
      <c r="G678" s="45"/>
      <c r="H678" s="161">
        <v>100</v>
      </c>
      <c r="I678" s="122"/>
      <c r="J678" s="122"/>
      <c r="K678" s="122"/>
    </row>
    <row r="679" spans="1:11" s="28" customFormat="1" ht="16.5" customHeight="1">
      <c r="A679" s="27" t="s">
        <v>23</v>
      </c>
      <c r="B679" s="41">
        <v>15</v>
      </c>
      <c r="C679" s="41">
        <v>15</v>
      </c>
      <c r="D679" s="39" t="s">
        <v>278</v>
      </c>
      <c r="E679" s="45"/>
      <c r="F679" s="45"/>
      <c r="G679" s="45"/>
      <c r="H679" s="161"/>
      <c r="I679" s="122"/>
      <c r="J679" s="122"/>
      <c r="K679" s="122"/>
    </row>
    <row r="680" spans="1:11" s="28" customFormat="1" ht="16.5" customHeight="1">
      <c r="A680" s="27" t="s">
        <v>24</v>
      </c>
      <c r="B680" s="41">
        <v>50</v>
      </c>
      <c r="C680" s="41">
        <v>50</v>
      </c>
      <c r="D680" s="39" t="s">
        <v>285</v>
      </c>
      <c r="E680" s="45"/>
      <c r="F680" s="45"/>
      <c r="G680" s="45"/>
      <c r="H680" s="161"/>
      <c r="I680" s="122"/>
      <c r="J680" s="122"/>
      <c r="K680" s="122"/>
    </row>
    <row r="681" spans="1:11" s="28" customFormat="1" ht="16.5" customHeight="1">
      <c r="A681" s="27" t="s">
        <v>79</v>
      </c>
      <c r="B681" s="41">
        <v>19</v>
      </c>
      <c r="C681" s="41">
        <v>17</v>
      </c>
      <c r="D681" s="39" t="s">
        <v>390</v>
      </c>
      <c r="E681" s="45"/>
      <c r="F681" s="45"/>
      <c r="G681" s="45"/>
      <c r="H681" s="161"/>
      <c r="I681" s="122"/>
      <c r="J681" s="122"/>
      <c r="K681" s="122"/>
    </row>
    <row r="682" spans="1:11" s="28" customFormat="1" ht="16.5" customHeight="1">
      <c r="A682" s="27" t="s">
        <v>43</v>
      </c>
      <c r="B682" s="41">
        <v>139</v>
      </c>
      <c r="C682" s="41">
        <v>112</v>
      </c>
      <c r="D682" s="39" t="s">
        <v>286</v>
      </c>
      <c r="E682" s="45" t="s">
        <v>448</v>
      </c>
      <c r="F682" s="45">
        <v>139</v>
      </c>
      <c r="G682" s="45"/>
      <c r="H682" s="161">
        <v>139</v>
      </c>
      <c r="I682" s="122"/>
      <c r="J682" s="122"/>
      <c r="K682" s="122"/>
    </row>
    <row r="683" spans="1:11" ht="16.5" customHeight="1">
      <c r="A683" s="9" t="s">
        <v>25</v>
      </c>
      <c r="B683" s="42">
        <f>SUM(B675:B682)</f>
        <v>723</v>
      </c>
      <c r="C683" s="42">
        <f t="shared" ref="C683" si="90">SUM(C675:C682)</f>
        <v>544</v>
      </c>
      <c r="D683" s="42" t="s">
        <v>338</v>
      </c>
      <c r="E683" s="86" t="s">
        <v>339</v>
      </c>
      <c r="F683" s="86">
        <f>SUM(F675:F682)</f>
        <v>704</v>
      </c>
      <c r="G683" s="86">
        <f>SUM(G675:G682)</f>
        <v>0</v>
      </c>
      <c r="H683" s="162">
        <f>SUM(H675:H682)</f>
        <v>704</v>
      </c>
      <c r="I683" s="119"/>
      <c r="J683" s="119"/>
      <c r="K683" s="119"/>
    </row>
    <row r="684" spans="1:11" ht="24.95" customHeight="1" thickBot="1">
      <c r="A684" s="24" t="s">
        <v>3</v>
      </c>
      <c r="B684" s="167">
        <f>B683+B674+B669</f>
        <v>2423</v>
      </c>
      <c r="C684" s="167">
        <f t="shared" ref="C684" si="91">C683+C674+C669</f>
        <v>2069</v>
      </c>
      <c r="D684" s="167"/>
      <c r="E684" s="185"/>
      <c r="F684" s="185"/>
      <c r="G684" s="185"/>
      <c r="H684" s="208"/>
      <c r="I684" s="147"/>
      <c r="J684" s="147"/>
      <c r="K684" s="147"/>
    </row>
    <row r="685" spans="1:11" s="21" customFormat="1" ht="24.95" customHeight="1" thickBot="1">
      <c r="A685" s="269"/>
      <c r="B685" s="269"/>
      <c r="C685" s="269"/>
      <c r="D685" s="269"/>
      <c r="E685" s="269"/>
      <c r="F685" s="269"/>
      <c r="G685" s="269"/>
      <c r="H685" s="269"/>
      <c r="I685" s="129"/>
      <c r="J685" s="129"/>
      <c r="K685" s="129"/>
    </row>
    <row r="686" spans="1:11" ht="16.5" customHeight="1">
      <c r="A686" s="353" t="s">
        <v>247</v>
      </c>
      <c r="B686" s="356" t="s">
        <v>27</v>
      </c>
      <c r="C686" s="174"/>
      <c r="D686" s="349" t="s">
        <v>272</v>
      </c>
      <c r="E686" s="328" t="s">
        <v>290</v>
      </c>
      <c r="F686" s="310" t="s">
        <v>27</v>
      </c>
      <c r="G686" s="313" t="s">
        <v>526</v>
      </c>
      <c r="H686" s="316" t="s">
        <v>271</v>
      </c>
      <c r="I686" s="152"/>
      <c r="J686" s="152"/>
      <c r="K686" s="152"/>
    </row>
    <row r="687" spans="1:11" ht="16.5" customHeight="1">
      <c r="A687" s="354"/>
      <c r="B687" s="357"/>
      <c r="C687" s="39"/>
      <c r="D687" s="350"/>
      <c r="E687" s="329"/>
      <c r="F687" s="311"/>
      <c r="G687" s="314"/>
      <c r="H687" s="317"/>
      <c r="I687" s="152"/>
      <c r="J687" s="152"/>
      <c r="K687" s="152"/>
    </row>
    <row r="688" spans="1:11" ht="16.5" customHeight="1">
      <c r="A688" s="355"/>
      <c r="B688" s="357"/>
      <c r="C688" s="39"/>
      <c r="D688" s="351"/>
      <c r="E688" s="329"/>
      <c r="F688" s="311"/>
      <c r="G688" s="315"/>
      <c r="H688" s="318"/>
      <c r="I688" s="152"/>
      <c r="J688" s="152"/>
      <c r="K688" s="152"/>
    </row>
    <row r="689" spans="1:11" ht="24.95" customHeight="1">
      <c r="A689" s="227" t="s">
        <v>262</v>
      </c>
      <c r="B689" s="79">
        <f>SUM(B13+B143+B176+B220+B247+B280+B281)</f>
        <v>20621</v>
      </c>
      <c r="C689" s="79" t="e">
        <f>#REF!+C144+C176+#REF!+C591</f>
        <v>#REF!</v>
      </c>
      <c r="D689" s="79" t="s">
        <v>384</v>
      </c>
      <c r="E689" s="114" t="s">
        <v>449</v>
      </c>
      <c r="F689" s="80">
        <f>F295</f>
        <v>60862</v>
      </c>
      <c r="G689" s="80">
        <f>G295</f>
        <v>10405</v>
      </c>
      <c r="H689" s="228">
        <f>H295</f>
        <v>71267</v>
      </c>
      <c r="I689" s="153"/>
      <c r="J689" s="153"/>
      <c r="K689" s="153"/>
    </row>
    <row r="690" spans="1:11" ht="24.95" customHeight="1">
      <c r="A690" s="229" t="s">
        <v>38</v>
      </c>
      <c r="B690" s="79">
        <f>B277-B275</f>
        <v>36900</v>
      </c>
      <c r="C690" s="79">
        <f>C274</f>
        <v>0</v>
      </c>
      <c r="D690" s="79" t="s">
        <v>378</v>
      </c>
      <c r="E690" s="113" t="s">
        <v>450</v>
      </c>
      <c r="F690" s="80">
        <f>F317+F364+F530+F486</f>
        <v>11377</v>
      </c>
      <c r="G690" s="80">
        <f>G317+G364+G530+G486+G296+G17+G443</f>
        <v>4602</v>
      </c>
      <c r="H690" s="228">
        <f>H317+H364+H530+H486+H296+H17+H443</f>
        <v>15979</v>
      </c>
      <c r="I690" s="153"/>
      <c r="J690" s="153"/>
      <c r="K690" s="153"/>
    </row>
    <row r="691" spans="1:11" ht="24.95" customHeight="1">
      <c r="A691" s="229" t="s">
        <v>39</v>
      </c>
      <c r="B691" s="79">
        <f>B275</f>
        <v>3500</v>
      </c>
      <c r="C691" s="79" t="e">
        <f>#REF!</f>
        <v>#REF!</v>
      </c>
      <c r="D691" s="79" t="s">
        <v>435</v>
      </c>
      <c r="E691" s="113" t="s">
        <v>451</v>
      </c>
      <c r="F691" s="80">
        <f>F590</f>
        <v>121011</v>
      </c>
      <c r="G691" s="80">
        <f>G590+G16</f>
        <v>1799</v>
      </c>
      <c r="H691" s="228">
        <f>H16+H590</f>
        <v>122810</v>
      </c>
      <c r="I691" s="153"/>
      <c r="J691" s="153"/>
      <c r="K691" s="153"/>
    </row>
    <row r="692" spans="1:11" ht="24.95" customHeight="1">
      <c r="A692" s="229" t="s">
        <v>265</v>
      </c>
      <c r="B692" s="79">
        <f>B177</f>
        <v>326</v>
      </c>
      <c r="C692" s="79"/>
      <c r="D692" s="79" t="s">
        <v>367</v>
      </c>
      <c r="E692" s="113" t="s">
        <v>452</v>
      </c>
      <c r="F692" s="80">
        <f>F277</f>
        <v>40400</v>
      </c>
      <c r="G692" s="80">
        <f>G277</f>
        <v>51</v>
      </c>
      <c r="H692" s="228">
        <f>H277</f>
        <v>40451</v>
      </c>
      <c r="I692" s="153"/>
      <c r="J692" s="153"/>
      <c r="K692" s="153"/>
    </row>
    <row r="693" spans="1:11" ht="24.95" customHeight="1">
      <c r="A693" s="230" t="s">
        <v>264</v>
      </c>
      <c r="B693" s="79">
        <f>B278</f>
        <v>100</v>
      </c>
      <c r="C693" s="79" t="e">
        <f>C278+C280+C282+C277+#REF!</f>
        <v>#REF!</v>
      </c>
      <c r="D693" s="79" t="s">
        <v>343</v>
      </c>
      <c r="E693" s="113" t="s">
        <v>453</v>
      </c>
      <c r="F693" s="80">
        <f>F282+F14+F143+F176+F220+F247</f>
        <v>20621</v>
      </c>
      <c r="G693" s="159">
        <f>G282+G14+G143+G176+G220+G247+G649</f>
        <v>7670</v>
      </c>
      <c r="H693" s="228">
        <f>H282+H14+H143+H176+H220+H247+H649</f>
        <v>28291</v>
      </c>
      <c r="I693" s="153"/>
      <c r="J693" s="153"/>
      <c r="K693" s="153"/>
    </row>
    <row r="694" spans="1:11" ht="24.95" customHeight="1">
      <c r="A694" s="230" t="s">
        <v>266</v>
      </c>
      <c r="B694" s="79">
        <f>B591</f>
        <v>121011</v>
      </c>
      <c r="C694" s="79"/>
      <c r="D694" s="79" t="s">
        <v>370</v>
      </c>
      <c r="E694" s="113" t="s">
        <v>454</v>
      </c>
      <c r="F694" s="80">
        <f>F279</f>
        <v>100</v>
      </c>
      <c r="G694" s="80">
        <f>G279</f>
        <v>0</v>
      </c>
      <c r="H694" s="228">
        <f>H279</f>
        <v>100</v>
      </c>
      <c r="I694" s="153"/>
      <c r="J694" s="153"/>
      <c r="K694" s="153"/>
    </row>
    <row r="695" spans="1:11" ht="24.95" customHeight="1">
      <c r="A695" s="229" t="s">
        <v>267</v>
      </c>
      <c r="B695" s="79">
        <f>B297</f>
        <v>60862</v>
      </c>
      <c r="C695" s="79" t="e">
        <f>C297+#REF!</f>
        <v>#REF!</v>
      </c>
      <c r="D695" s="79" t="s">
        <v>455</v>
      </c>
      <c r="E695" s="113" t="s">
        <v>469</v>
      </c>
      <c r="F695" s="80">
        <f>F177</f>
        <v>326</v>
      </c>
      <c r="G695" s="80">
        <f>G177</f>
        <v>0</v>
      </c>
      <c r="H695" s="228">
        <f>H177</f>
        <v>326</v>
      </c>
      <c r="I695" s="153"/>
      <c r="J695" s="153"/>
      <c r="K695" s="153"/>
    </row>
    <row r="696" spans="1:11" ht="24.95" customHeight="1">
      <c r="A696" s="229" t="s">
        <v>268</v>
      </c>
      <c r="B696" s="79">
        <f>B318+B364+B530+B487</f>
        <v>11377</v>
      </c>
      <c r="C696" s="79" t="e">
        <f>C317+C364+C444+C531+#REF!</f>
        <v>#REF!</v>
      </c>
      <c r="D696" s="79" t="s">
        <v>456</v>
      </c>
      <c r="E696" s="113" t="s">
        <v>457</v>
      </c>
      <c r="F696" s="80">
        <f>F167</f>
        <v>10000</v>
      </c>
      <c r="G696" s="80">
        <f>G167</f>
        <v>0</v>
      </c>
      <c r="H696" s="228">
        <f>H167</f>
        <v>10000</v>
      </c>
      <c r="I696" s="153"/>
      <c r="J696" s="153"/>
      <c r="K696" s="153"/>
    </row>
    <row r="697" spans="1:11" ht="24.95" customHeight="1">
      <c r="A697" s="229" t="s">
        <v>113</v>
      </c>
      <c r="B697" s="79">
        <f>B305</f>
        <v>21355</v>
      </c>
      <c r="C697" s="79">
        <f t="shared" ref="C697" si="92">C304</f>
        <v>0</v>
      </c>
      <c r="D697" s="79" t="s">
        <v>458</v>
      </c>
      <c r="E697" s="113" t="s">
        <v>459</v>
      </c>
      <c r="F697" s="80">
        <f>F305</f>
        <v>21355</v>
      </c>
      <c r="G697" s="80">
        <f>G305</f>
        <v>0</v>
      </c>
      <c r="H697" s="228">
        <f>H305</f>
        <v>21355</v>
      </c>
      <c r="I697" s="153"/>
      <c r="J697" s="153"/>
      <c r="K697" s="153"/>
    </row>
    <row r="698" spans="1:11" ht="24.95" customHeight="1">
      <c r="A698" s="229" t="s">
        <v>61</v>
      </c>
      <c r="B698" s="79">
        <f>B168</f>
        <v>10000</v>
      </c>
      <c r="C698" s="79">
        <f>C168</f>
        <v>0</v>
      </c>
      <c r="D698" s="79"/>
      <c r="E698" s="99"/>
      <c r="F698" s="80"/>
      <c r="G698" s="80"/>
      <c r="H698" s="228"/>
      <c r="I698" s="153"/>
      <c r="J698" s="153"/>
      <c r="K698" s="153"/>
    </row>
    <row r="699" spans="1:11" ht="24.95" customHeight="1" thickBot="1">
      <c r="A699" s="231" t="s">
        <v>0</v>
      </c>
      <c r="B699" s="232">
        <f>SUM(B689:B698)</f>
        <v>286052</v>
      </c>
      <c r="C699" s="232" t="e">
        <f t="shared" ref="C699" si="93">SUM(C689:C698)</f>
        <v>#REF!</v>
      </c>
      <c r="D699" s="232"/>
      <c r="E699" s="233"/>
      <c r="F699" s="234">
        <f>SUM(F689:F698)</f>
        <v>286052</v>
      </c>
      <c r="G699" s="234">
        <f>SUM(G689:G698)</f>
        <v>24527</v>
      </c>
      <c r="H699" s="235">
        <f>SUM(H689:H698)</f>
        <v>310579</v>
      </c>
      <c r="I699" s="153"/>
      <c r="J699" s="153"/>
      <c r="K699" s="153"/>
    </row>
    <row r="700" spans="1:11" ht="18.75" customHeight="1" thickBot="1">
      <c r="A700" s="309"/>
      <c r="B700" s="309"/>
      <c r="C700" s="309"/>
      <c r="D700" s="309"/>
      <c r="E700" s="309"/>
      <c r="F700" s="309"/>
      <c r="G700" s="309"/>
      <c r="H700" s="309"/>
      <c r="I700" s="154"/>
      <c r="J700" s="154"/>
      <c r="K700" s="154"/>
    </row>
    <row r="701" spans="1:11" ht="16.5" customHeight="1">
      <c r="A701" s="345" t="s">
        <v>248</v>
      </c>
      <c r="B701" s="307" t="s">
        <v>27</v>
      </c>
      <c r="C701" s="174"/>
      <c r="D701" s="325" t="s">
        <v>272</v>
      </c>
      <c r="E701" s="330" t="s">
        <v>290</v>
      </c>
      <c r="F701" s="307" t="s">
        <v>27</v>
      </c>
      <c r="G701" s="319" t="s">
        <v>526</v>
      </c>
      <c r="H701" s="322" t="s">
        <v>271</v>
      </c>
      <c r="I701" s="155"/>
      <c r="J701" s="155"/>
      <c r="K701" s="155"/>
    </row>
    <row r="702" spans="1:11" ht="16.5" customHeight="1">
      <c r="A702" s="346"/>
      <c r="B702" s="308"/>
      <c r="C702" s="39"/>
      <c r="D702" s="326"/>
      <c r="E702" s="331"/>
      <c r="F702" s="312"/>
      <c r="G702" s="320"/>
      <c r="H702" s="323"/>
      <c r="I702" s="155"/>
      <c r="J702" s="155"/>
      <c r="K702" s="155"/>
    </row>
    <row r="703" spans="1:11" ht="16.5" customHeight="1">
      <c r="A703" s="347"/>
      <c r="B703" s="308"/>
      <c r="C703" s="39"/>
      <c r="D703" s="327"/>
      <c r="E703" s="331"/>
      <c r="F703" s="312"/>
      <c r="G703" s="321"/>
      <c r="H703" s="324"/>
      <c r="I703" s="155"/>
      <c r="J703" s="155"/>
      <c r="K703" s="155"/>
    </row>
    <row r="704" spans="1:11" ht="24.95" customHeight="1">
      <c r="A704" s="236" t="s">
        <v>9</v>
      </c>
      <c r="B704" s="81">
        <f>B30+B84+B187+B228+B255+B328+B448+B496+B538+B562+B669</f>
        <v>32345</v>
      </c>
      <c r="C704" s="81" t="e">
        <f>C30+C84+C187+C328+C496+C562+C669+C448+C538</f>
        <v>#REF!</v>
      </c>
      <c r="D704" s="81" t="s">
        <v>460</v>
      </c>
      <c r="E704" s="116" t="s">
        <v>461</v>
      </c>
      <c r="F704" s="117">
        <f>F29+F83+F187+F228+F255+F328+F448+F495+F538+F669</f>
        <v>20226</v>
      </c>
      <c r="G704" s="117">
        <f>G29+G83+G187+G228+G255+G328+G448+G495+G538+G669</f>
        <v>4521</v>
      </c>
      <c r="H704" s="237">
        <f>H29+H83+H187+H228+H255+H328+H448+H495+H538+H669</f>
        <v>24747</v>
      </c>
      <c r="I704" s="156"/>
      <c r="J704" s="156"/>
      <c r="K704" s="156"/>
    </row>
    <row r="705" spans="1:11" ht="24.95" customHeight="1">
      <c r="A705" s="236" t="s">
        <v>10</v>
      </c>
      <c r="B705" s="81">
        <f>B34+B90+B192+B230+B257+B333+B453+B501+B543+B564+B674</f>
        <v>8900</v>
      </c>
      <c r="C705" s="81" t="e">
        <f>C34+C90+C192+C333+C501+C564+C674+C378+#REF!+C453+C543</f>
        <v>#REF!</v>
      </c>
      <c r="D705" s="81" t="s">
        <v>462</v>
      </c>
      <c r="E705" s="116" t="s">
        <v>463</v>
      </c>
      <c r="F705" s="117">
        <f>F30+F560+F496</f>
        <v>12119</v>
      </c>
      <c r="G705" s="117">
        <f>G30+G560+G496+G85</f>
        <v>318</v>
      </c>
      <c r="H705" s="237">
        <f>H30+H560+H496+H85</f>
        <v>12437</v>
      </c>
      <c r="I705" s="156"/>
      <c r="J705" s="156"/>
      <c r="K705" s="156"/>
    </row>
    <row r="706" spans="1:11" ht="24.95" customHeight="1">
      <c r="A706" s="236" t="s">
        <v>2</v>
      </c>
      <c r="B706" s="81">
        <f>B57+B103+B114+B149+B159+B211+B238+B265+B341+B356+B370+B478+B522+B553+B568+B581+B598+B608+B626+B639+B683</f>
        <v>55842</v>
      </c>
      <c r="C706" s="81" t="e">
        <f>C57+C103+C149+C159+#REF!+C341+C356+C370+C522+C568+C598+C608+#REF!+C626+C639+C683+#REF!+C551+C581+C478</f>
        <v>#REF!</v>
      </c>
      <c r="D706" s="81" t="s">
        <v>277</v>
      </c>
      <c r="E706" s="116" t="s">
        <v>464</v>
      </c>
      <c r="F706" s="117">
        <f>F34+F90+F192+F230+F257+F333+F450+F501+F543+F564+F674</f>
        <v>9203</v>
      </c>
      <c r="G706" s="117">
        <f>G34+G90+G192+G230+G257+G333+G450+G501+G543+G564+G674</f>
        <v>791</v>
      </c>
      <c r="H706" s="237">
        <f>H34+H90+H192+H230+H257+H333+H450+H501+H543+H564+H674</f>
        <v>9994</v>
      </c>
      <c r="I706" s="156"/>
      <c r="J706" s="156"/>
      <c r="K706" s="156"/>
    </row>
    <row r="707" spans="1:11" ht="24.95" customHeight="1">
      <c r="A707" s="236" t="s">
        <v>71</v>
      </c>
      <c r="B707" s="81">
        <f>B595</f>
        <v>142366</v>
      </c>
      <c r="C707" s="81" t="e">
        <f>#REF!+#REF!+C553+#REF!+C114</f>
        <v>#REF!</v>
      </c>
      <c r="D707" s="81" t="s">
        <v>338</v>
      </c>
      <c r="E707" s="116" t="s">
        <v>339</v>
      </c>
      <c r="F707" s="117">
        <f>F57+F103+F114+F149+F159+F208+F238+F265+F341+F353+F370+F478+F519+F553+F568+F581+F598+F608+F626+F639+F683</f>
        <v>55539</v>
      </c>
      <c r="G707" s="117">
        <f>G57+G103+G114+G149+G159+G208+G238+G265+G341+G353+G370+G453+G478+G519+G553+G568+G581+G598+G608+G626+G639+G658</f>
        <v>-205</v>
      </c>
      <c r="H707" s="237">
        <f>H57+H103+H114+H149+H159+H208+H238+H265+H341+H353+H370+H453+H478+H519+H553+H568+H581+H598+H608+H626+H639+H658+H683</f>
        <v>55334</v>
      </c>
      <c r="I707" s="156"/>
      <c r="J707" s="156"/>
      <c r="K707" s="156"/>
    </row>
    <row r="708" spans="1:11" ht="24.95" customHeight="1">
      <c r="A708" s="236" t="s">
        <v>40</v>
      </c>
      <c r="B708" s="81">
        <f>B63+B344+B467+B615+B378</f>
        <v>39926</v>
      </c>
      <c r="C708" s="81" t="e">
        <f>C63+C344+C577+C595+#REF!+C616+C467</f>
        <v>#REF!</v>
      </c>
      <c r="D708" s="81" t="s">
        <v>406</v>
      </c>
      <c r="E708" s="116" t="s">
        <v>407</v>
      </c>
      <c r="F708" s="117">
        <f>F123+F132+F386+F394+F402+F420+F428+F410+F436</f>
        <v>3288</v>
      </c>
      <c r="G708" s="117">
        <f>G123+G132+G386+G394+G402+G420+G428+G410+G436</f>
        <v>2050</v>
      </c>
      <c r="H708" s="237">
        <f>H123+H132+H386+H394+H402+H420+H428+H410+H436</f>
        <v>5338</v>
      </c>
      <c r="I708" s="156"/>
      <c r="J708" s="156"/>
      <c r="K708" s="156"/>
    </row>
    <row r="709" spans="1:11" ht="24.95" customHeight="1">
      <c r="A709" s="236" t="s">
        <v>41</v>
      </c>
      <c r="B709" s="81">
        <f>B123+B132+B386+B394+B402+B410+B420+B428+B436</f>
        <v>3288</v>
      </c>
      <c r="C709" s="81" t="e">
        <f>C123+C132+#REF!+C385+C394+C402+#REF!+C410+C420+C428+C436+#REF!</f>
        <v>#REF!</v>
      </c>
      <c r="D709" s="81" t="s">
        <v>397</v>
      </c>
      <c r="E709" s="116" t="s">
        <v>398</v>
      </c>
      <c r="F709" s="117">
        <f>F65+F344+F467+F616</f>
        <v>5396</v>
      </c>
      <c r="G709" s="117">
        <f>G65+G344+G467+G616+G656</f>
        <v>14029</v>
      </c>
      <c r="H709" s="237">
        <f>H65+H344+H467+H616+H656</f>
        <v>19425</v>
      </c>
      <c r="I709" s="156"/>
      <c r="J709" s="156"/>
      <c r="K709" s="156"/>
    </row>
    <row r="710" spans="1:11" ht="24.95" customHeight="1">
      <c r="A710" s="236"/>
      <c r="B710" s="81"/>
      <c r="C710" s="81"/>
      <c r="D710" s="81" t="s">
        <v>503</v>
      </c>
      <c r="E710" s="116" t="s">
        <v>504</v>
      </c>
      <c r="F710" s="117"/>
      <c r="G710" s="117">
        <f>G211+G69+G522+G355</f>
        <v>2142</v>
      </c>
      <c r="H710" s="237">
        <f>H69+H211+H355+H522</f>
        <v>2142</v>
      </c>
      <c r="I710" s="156"/>
      <c r="J710" s="156"/>
      <c r="K710" s="156"/>
    </row>
    <row r="711" spans="1:11" ht="24.95" customHeight="1">
      <c r="A711" s="236" t="s">
        <v>212</v>
      </c>
      <c r="B711" s="81">
        <f>B309</f>
        <v>1321</v>
      </c>
      <c r="C711" s="81" t="e">
        <f>#REF!</f>
        <v>#REF!</v>
      </c>
      <c r="D711" s="81" t="s">
        <v>440</v>
      </c>
      <c r="E711" s="116" t="s">
        <v>441</v>
      </c>
      <c r="F711" s="117">
        <f>F595</f>
        <v>142366</v>
      </c>
      <c r="G711" s="117">
        <f>G595+G654</f>
        <v>465</v>
      </c>
      <c r="H711" s="237">
        <f>H595+H654</f>
        <v>142831</v>
      </c>
      <c r="I711" s="156"/>
      <c r="J711" s="156"/>
      <c r="K711" s="156"/>
    </row>
    <row r="712" spans="1:11" ht="24.95" customHeight="1">
      <c r="A712" s="236" t="s">
        <v>158</v>
      </c>
      <c r="B712" s="81">
        <f>B64</f>
        <v>2064</v>
      </c>
      <c r="C712" s="81" t="e">
        <f>#REF!</f>
        <v>#REF!</v>
      </c>
      <c r="D712" s="81" t="s">
        <v>375</v>
      </c>
      <c r="E712" s="116" t="s">
        <v>465</v>
      </c>
      <c r="F712" s="118">
        <f>F308</f>
        <v>1321</v>
      </c>
      <c r="G712" s="118">
        <f>G308</f>
        <v>0</v>
      </c>
      <c r="H712" s="238">
        <f>H308</f>
        <v>1321</v>
      </c>
      <c r="I712" s="157"/>
      <c r="J712" s="157"/>
      <c r="K712" s="157"/>
    </row>
    <row r="713" spans="1:11" ht="24.95" customHeight="1">
      <c r="A713" s="236"/>
      <c r="B713" s="81"/>
      <c r="C713" s="81"/>
      <c r="D713" s="82" t="s">
        <v>404</v>
      </c>
      <c r="E713" s="116" t="s">
        <v>466</v>
      </c>
      <c r="F713" s="81">
        <f>F377</f>
        <v>36594</v>
      </c>
      <c r="G713" s="81">
        <f>G377</f>
        <v>416</v>
      </c>
      <c r="H713" s="239">
        <f>H377</f>
        <v>37010</v>
      </c>
      <c r="I713" s="158"/>
      <c r="J713" s="158"/>
      <c r="K713" s="158"/>
    </row>
    <row r="714" spans="1:11" ht="24.95" customHeight="1" thickBot="1">
      <c r="A714" s="240" t="s">
        <v>42</v>
      </c>
      <c r="B714" s="241">
        <f>SUM(B704:B712)</f>
        <v>286052</v>
      </c>
      <c r="C714" s="241" t="e">
        <f>SUM(C704:C712)</f>
        <v>#REF!</v>
      </c>
      <c r="D714" s="241"/>
      <c r="E714" s="185"/>
      <c r="F714" s="242">
        <f>SUM(F704:F713)</f>
        <v>286052</v>
      </c>
      <c r="G714" s="242">
        <f>SUM(G704:G713)</f>
        <v>24527</v>
      </c>
      <c r="H714" s="243">
        <f>SUM(H704:H713)</f>
        <v>310579</v>
      </c>
      <c r="I714" s="158"/>
      <c r="J714" s="158"/>
      <c r="K714" s="158"/>
    </row>
    <row r="717" spans="1:11">
      <c r="B717" s="34"/>
    </row>
  </sheetData>
  <sheetProtection insertColumns="0"/>
  <mergeCells count="368">
    <mergeCell ref="G642:G645"/>
    <mergeCell ref="H642:H645"/>
    <mergeCell ref="B381:B383"/>
    <mergeCell ref="G44:G46"/>
    <mergeCell ref="H44:H46"/>
    <mergeCell ref="B642:B645"/>
    <mergeCell ref="D642:D645"/>
    <mergeCell ref="E642:E645"/>
    <mergeCell ref="F642:F645"/>
    <mergeCell ref="F312:F314"/>
    <mergeCell ref="F359:F361"/>
    <mergeCell ref="F373:F375"/>
    <mergeCell ref="B268:B270"/>
    <mergeCell ref="B300:B302"/>
    <mergeCell ref="B373:B375"/>
    <mergeCell ref="B359:B361"/>
    <mergeCell ref="D423:D425"/>
    <mergeCell ref="D431:D433"/>
    <mergeCell ref="D397:D399"/>
    <mergeCell ref="A459:H459"/>
    <mergeCell ref="A469:H469"/>
    <mergeCell ref="A473:H473"/>
    <mergeCell ref="A480:H480"/>
    <mergeCell ref="A484:H484"/>
    <mergeCell ref="B397:B399"/>
    <mergeCell ref="A397:A399"/>
    <mergeCell ref="H431:H433"/>
    <mergeCell ref="F413:F415"/>
    <mergeCell ref="F423:F425"/>
    <mergeCell ref="F431:F433"/>
    <mergeCell ref="A470:A472"/>
    <mergeCell ref="B470:B472"/>
    <mergeCell ref="A481:A483"/>
    <mergeCell ref="B481:B483"/>
    <mergeCell ref="A456:A458"/>
    <mergeCell ref="B456:B458"/>
    <mergeCell ref="F456:F458"/>
    <mergeCell ref="A442:H442"/>
    <mergeCell ref="A446:H446"/>
    <mergeCell ref="A455:H455"/>
    <mergeCell ref="D456:D458"/>
    <mergeCell ref="D481:D483"/>
    <mergeCell ref="E431:E433"/>
    <mergeCell ref="A423:A425"/>
    <mergeCell ref="B423:B425"/>
    <mergeCell ref="F439:F441"/>
    <mergeCell ref="A430:H430"/>
    <mergeCell ref="D359:D361"/>
    <mergeCell ref="D373:D375"/>
    <mergeCell ref="A244:H244"/>
    <mergeCell ref="A249:H249"/>
    <mergeCell ref="A267:H267"/>
    <mergeCell ref="A271:H271"/>
    <mergeCell ref="A299:H299"/>
    <mergeCell ref="A303:H303"/>
    <mergeCell ref="A307:H307"/>
    <mergeCell ref="A311:H311"/>
    <mergeCell ref="E268:E270"/>
    <mergeCell ref="E300:E302"/>
    <mergeCell ref="A289:A290"/>
    <mergeCell ref="B289:B290"/>
    <mergeCell ref="E312:E314"/>
    <mergeCell ref="E359:E361"/>
    <mergeCell ref="E373:E375"/>
    <mergeCell ref="H312:H314"/>
    <mergeCell ref="G359:G361"/>
    <mergeCell ref="H359:H361"/>
    <mergeCell ref="A315:H315"/>
    <mergeCell ref="F268:F270"/>
    <mergeCell ref="G268:G270"/>
    <mergeCell ref="H268:H270"/>
    <mergeCell ref="G312:G314"/>
    <mergeCell ref="D268:D270"/>
    <mergeCell ref="D300:D302"/>
    <mergeCell ref="D312:D314"/>
    <mergeCell ref="B170:B172"/>
    <mergeCell ref="B126:B128"/>
    <mergeCell ref="A152:A154"/>
    <mergeCell ref="B152:B154"/>
    <mergeCell ref="F170:F172"/>
    <mergeCell ref="F214:F216"/>
    <mergeCell ref="F241:F243"/>
    <mergeCell ref="D170:D172"/>
    <mergeCell ref="D214:D216"/>
    <mergeCell ref="D241:D243"/>
    <mergeCell ref="A165:H165"/>
    <mergeCell ref="A169:H169"/>
    <mergeCell ref="A173:H173"/>
    <mergeCell ref="A179:H179"/>
    <mergeCell ref="A213:H213"/>
    <mergeCell ref="A214:A216"/>
    <mergeCell ref="B214:B216"/>
    <mergeCell ref="E170:E172"/>
    <mergeCell ref="D117:D119"/>
    <mergeCell ref="G135:G137"/>
    <mergeCell ref="H135:H137"/>
    <mergeCell ref="G152:G154"/>
    <mergeCell ref="H152:H154"/>
    <mergeCell ref="G162:G164"/>
    <mergeCell ref="H162:H164"/>
    <mergeCell ref="E162:E164"/>
    <mergeCell ref="G300:G302"/>
    <mergeCell ref="H300:H302"/>
    <mergeCell ref="F152:F154"/>
    <mergeCell ref="F162:F164"/>
    <mergeCell ref="D162:D164"/>
    <mergeCell ref="A151:H151"/>
    <mergeCell ref="A155:H155"/>
    <mergeCell ref="A161:H161"/>
    <mergeCell ref="D126:D128"/>
    <mergeCell ref="D135:D137"/>
    <mergeCell ref="D152:D154"/>
    <mergeCell ref="A701:A703"/>
    <mergeCell ref="D661:D663"/>
    <mergeCell ref="D686:D688"/>
    <mergeCell ref="A601:A604"/>
    <mergeCell ref="A661:A663"/>
    <mergeCell ref="B661:B663"/>
    <mergeCell ref="A629:A631"/>
    <mergeCell ref="B629:B631"/>
    <mergeCell ref="A686:A688"/>
    <mergeCell ref="B686:B688"/>
    <mergeCell ref="A619:A621"/>
    <mergeCell ref="B619:B621"/>
    <mergeCell ref="A622:H622"/>
    <mergeCell ref="A628:H628"/>
    <mergeCell ref="A632:H632"/>
    <mergeCell ref="A664:H664"/>
    <mergeCell ref="A685:H685"/>
    <mergeCell ref="A651:H651"/>
    <mergeCell ref="D611:D613"/>
    <mergeCell ref="D619:D621"/>
    <mergeCell ref="D629:D631"/>
    <mergeCell ref="A646:H646"/>
    <mergeCell ref="F601:F604"/>
    <mergeCell ref="F611:F613"/>
    <mergeCell ref="H686:H688"/>
    <mergeCell ref="G701:G703"/>
    <mergeCell ref="H701:H703"/>
    <mergeCell ref="E470:E472"/>
    <mergeCell ref="D701:D703"/>
    <mergeCell ref="E686:E688"/>
    <mergeCell ref="E701:E703"/>
    <mergeCell ref="D601:D604"/>
    <mergeCell ref="A1:C1"/>
    <mergeCell ref="A9:A11"/>
    <mergeCell ref="B9:B11"/>
    <mergeCell ref="A72:A74"/>
    <mergeCell ref="B72:B74"/>
    <mergeCell ref="A4:H4"/>
    <mergeCell ref="E9:E11"/>
    <mergeCell ref="B8:H8"/>
    <mergeCell ref="E44:E46"/>
    <mergeCell ref="D9:D11"/>
    <mergeCell ref="A48:A49"/>
    <mergeCell ref="D72:D74"/>
    <mergeCell ref="F9:F11"/>
    <mergeCell ref="F44:F46"/>
    <mergeCell ref="F72:F74"/>
    <mergeCell ref="A12:H12"/>
    <mergeCell ref="B701:B703"/>
    <mergeCell ref="A700:H700"/>
    <mergeCell ref="E629:E631"/>
    <mergeCell ref="E661:E663"/>
    <mergeCell ref="E601:E604"/>
    <mergeCell ref="E611:E613"/>
    <mergeCell ref="E619:E621"/>
    <mergeCell ref="A614:H614"/>
    <mergeCell ref="A618:H618"/>
    <mergeCell ref="A611:A613"/>
    <mergeCell ref="B611:B613"/>
    <mergeCell ref="F661:F663"/>
    <mergeCell ref="F686:F688"/>
    <mergeCell ref="F701:F703"/>
    <mergeCell ref="G661:G663"/>
    <mergeCell ref="H661:H663"/>
    <mergeCell ref="G686:G688"/>
    <mergeCell ref="G619:G621"/>
    <mergeCell ref="H619:H621"/>
    <mergeCell ref="F629:F631"/>
    <mergeCell ref="G629:G631"/>
    <mergeCell ref="H629:H631"/>
    <mergeCell ref="G611:G613"/>
    <mergeCell ref="H611:H613"/>
    <mergeCell ref="D525:D527"/>
    <mergeCell ref="F470:F472"/>
    <mergeCell ref="F481:F483"/>
    <mergeCell ref="F525:F527"/>
    <mergeCell ref="D470:D472"/>
    <mergeCell ref="B571:B573"/>
    <mergeCell ref="A559:H559"/>
    <mergeCell ref="E571:E573"/>
    <mergeCell ref="F571:F573"/>
    <mergeCell ref="F556:F558"/>
    <mergeCell ref="E556:E558"/>
    <mergeCell ref="B556:B558"/>
    <mergeCell ref="A528:H528"/>
    <mergeCell ref="A532:H532"/>
    <mergeCell ref="E481:E483"/>
    <mergeCell ref="E525:E527"/>
    <mergeCell ref="B525:B527"/>
    <mergeCell ref="A488:H488"/>
    <mergeCell ref="F619:F621"/>
    <mergeCell ref="G601:G604"/>
    <mergeCell ref="H601:H604"/>
    <mergeCell ref="E72:E74"/>
    <mergeCell ref="E106:E108"/>
    <mergeCell ref="E117:E119"/>
    <mergeCell ref="E126:E128"/>
    <mergeCell ref="E135:E137"/>
    <mergeCell ref="E152:E154"/>
    <mergeCell ref="A105:H105"/>
    <mergeCell ref="A109:H109"/>
    <mergeCell ref="A116:H116"/>
    <mergeCell ref="A120:H120"/>
    <mergeCell ref="A125:H125"/>
    <mergeCell ref="A129:H129"/>
    <mergeCell ref="A134:H134"/>
    <mergeCell ref="A138:H138"/>
    <mergeCell ref="F106:F108"/>
    <mergeCell ref="F117:F119"/>
    <mergeCell ref="F126:F128"/>
    <mergeCell ref="F135:F137"/>
    <mergeCell ref="A106:A108"/>
    <mergeCell ref="A145:H145"/>
    <mergeCell ref="A525:A527"/>
    <mergeCell ref="A319:H319"/>
    <mergeCell ref="A358:H358"/>
    <mergeCell ref="A362:H362"/>
    <mergeCell ref="A366:H366"/>
    <mergeCell ref="A372:H372"/>
    <mergeCell ref="A376:H376"/>
    <mergeCell ref="A380:H380"/>
    <mergeCell ref="B312:B314"/>
    <mergeCell ref="A431:A433"/>
    <mergeCell ref="B431:B433"/>
    <mergeCell ref="A413:A415"/>
    <mergeCell ref="B413:B415"/>
    <mergeCell ref="G373:G375"/>
    <mergeCell ref="H373:H375"/>
    <mergeCell ref="G381:G383"/>
    <mergeCell ref="H381:H383"/>
    <mergeCell ref="G389:G391"/>
    <mergeCell ref="H389:H391"/>
    <mergeCell ref="G397:G399"/>
    <mergeCell ref="H397:H399"/>
    <mergeCell ref="A416:H416"/>
    <mergeCell ref="A412:H412"/>
    <mergeCell ref="A422:H422"/>
    <mergeCell ref="A426:H426"/>
    <mergeCell ref="A434:H434"/>
    <mergeCell ref="A438:H438"/>
    <mergeCell ref="E423:E425"/>
    <mergeCell ref="G423:G425"/>
    <mergeCell ref="H423:H425"/>
    <mergeCell ref="G431:G433"/>
    <mergeCell ref="B439:B441"/>
    <mergeCell ref="D439:D441"/>
    <mergeCell ref="G439:G441"/>
    <mergeCell ref="H439:H441"/>
    <mergeCell ref="G456:G458"/>
    <mergeCell ref="H456:H458"/>
    <mergeCell ref="E439:E441"/>
    <mergeCell ref="E456:E458"/>
    <mergeCell ref="A439:A441"/>
    <mergeCell ref="A584:A587"/>
    <mergeCell ref="B584:B587"/>
    <mergeCell ref="D556:D558"/>
    <mergeCell ref="D571:D573"/>
    <mergeCell ref="D584:D587"/>
    <mergeCell ref="A556:A558"/>
    <mergeCell ref="A570:H570"/>
    <mergeCell ref="A574:H574"/>
    <mergeCell ref="A583:H583"/>
    <mergeCell ref="E584:E587"/>
    <mergeCell ref="G470:G472"/>
    <mergeCell ref="H470:H472"/>
    <mergeCell ref="G481:G483"/>
    <mergeCell ref="H481:H483"/>
    <mergeCell ref="G525:G527"/>
    <mergeCell ref="H525:H527"/>
    <mergeCell ref="G556:G558"/>
    <mergeCell ref="H556:H558"/>
    <mergeCell ref="A524:H524"/>
    <mergeCell ref="A588:H588"/>
    <mergeCell ref="A592:H592"/>
    <mergeCell ref="A600:H600"/>
    <mergeCell ref="A605:H605"/>
    <mergeCell ref="A610:H610"/>
    <mergeCell ref="G584:G586"/>
    <mergeCell ref="H584:H586"/>
    <mergeCell ref="A571:A573"/>
    <mergeCell ref="B601:B604"/>
    <mergeCell ref="G571:G573"/>
    <mergeCell ref="H571:H573"/>
    <mergeCell ref="F584:F587"/>
    <mergeCell ref="F300:F302"/>
    <mergeCell ref="A312:A314"/>
    <mergeCell ref="G9:G11"/>
    <mergeCell ref="H9:H11"/>
    <mergeCell ref="G72:G74"/>
    <mergeCell ref="H72:H74"/>
    <mergeCell ref="G106:G108"/>
    <mergeCell ref="H106:H108"/>
    <mergeCell ref="G117:G119"/>
    <mergeCell ref="H117:H119"/>
    <mergeCell ref="G126:G128"/>
    <mergeCell ref="H126:H128"/>
    <mergeCell ref="A75:H75"/>
    <mergeCell ref="A19:H19"/>
    <mergeCell ref="A71:H71"/>
    <mergeCell ref="B106:B108"/>
    <mergeCell ref="D106:D108"/>
    <mergeCell ref="A117:A119"/>
    <mergeCell ref="B117:B119"/>
    <mergeCell ref="A135:A137"/>
    <mergeCell ref="A126:A128"/>
    <mergeCell ref="B135:B137"/>
    <mergeCell ref="B162:B164"/>
    <mergeCell ref="A162:A164"/>
    <mergeCell ref="H405:H407"/>
    <mergeCell ref="G170:G172"/>
    <mergeCell ref="H170:H172"/>
    <mergeCell ref="G214:G216"/>
    <mergeCell ref="H214:H216"/>
    <mergeCell ref="A217:H217"/>
    <mergeCell ref="A222:H222"/>
    <mergeCell ref="E241:E243"/>
    <mergeCell ref="G241:G243"/>
    <mergeCell ref="H241:H243"/>
    <mergeCell ref="A241:A243"/>
    <mergeCell ref="B241:B243"/>
    <mergeCell ref="A170:A172"/>
    <mergeCell ref="E214:E216"/>
    <mergeCell ref="A384:H384"/>
    <mergeCell ref="A388:H388"/>
    <mergeCell ref="D381:D383"/>
    <mergeCell ref="F397:F399"/>
    <mergeCell ref="F389:F391"/>
    <mergeCell ref="D405:D407"/>
    <mergeCell ref="A389:A391"/>
    <mergeCell ref="B389:B391"/>
    <mergeCell ref="E381:E383"/>
    <mergeCell ref="F381:F383"/>
    <mergeCell ref="A3:H3"/>
    <mergeCell ref="A642:A645"/>
    <mergeCell ref="A381:A383"/>
    <mergeCell ref="A373:A375"/>
    <mergeCell ref="A359:A361"/>
    <mergeCell ref="A300:A302"/>
    <mergeCell ref="A268:A270"/>
    <mergeCell ref="G413:G415"/>
    <mergeCell ref="H413:H415"/>
    <mergeCell ref="A404:H404"/>
    <mergeCell ref="A408:H408"/>
    <mergeCell ref="F405:F407"/>
    <mergeCell ref="E389:E391"/>
    <mergeCell ref="E397:E399"/>
    <mergeCell ref="E405:E407"/>
    <mergeCell ref="A392:H392"/>
    <mergeCell ref="A396:H396"/>
    <mergeCell ref="A400:H400"/>
    <mergeCell ref="D389:D391"/>
    <mergeCell ref="B405:B407"/>
    <mergeCell ref="A405:A407"/>
    <mergeCell ref="E413:E415"/>
    <mergeCell ref="D413:D415"/>
    <mergeCell ref="G405:G407"/>
  </mergeCells>
  <printOptions horizontalCentered="1"/>
  <pageMargins left="0.15748031496062992" right="0.15748031496062992" top="0.54" bottom="0.43307086614173229" header="0.31496062992125984" footer="0.15748031496062992"/>
  <pageSetup paperSize="9" scale="90" fitToHeight="0" orientation="landscape" r:id="rId1"/>
  <headerFooter differentFirst="1">
    <oddHeader>&amp;C&amp;"Arial Narrow,Normál"&amp;8Kincsesbánya Község Önkormányzata 2014 évi költségvetése</oddHeader>
    <oddFooter>&amp;C&amp;P/&amp;N</oddFooter>
  </headerFooter>
  <rowBreaks count="26" manualBreakCount="26">
    <brk id="30" max="7" man="1"/>
    <brk id="57" max="7" man="1"/>
    <brk id="85" max="7" man="1"/>
    <brk id="115" max="7" man="1"/>
    <brk id="144" max="7" man="1"/>
    <brk id="169" max="7" man="1"/>
    <brk id="198" max="7" man="1"/>
    <brk id="228" max="7" man="1"/>
    <brk id="257" max="7" man="1"/>
    <brk id="283" max="7" man="1"/>
    <brk id="311" max="7" man="1"/>
    <brk id="341" max="7" man="1"/>
    <brk id="372" max="7" man="1"/>
    <brk id="396" max="7" man="1"/>
    <brk id="422" max="7" man="1"/>
    <brk id="445" max="7" man="1"/>
    <brk id="469" max="7" man="1"/>
    <brk id="496" max="7" man="1"/>
    <brk id="524" max="7" man="1"/>
    <brk id="554" max="7" man="1"/>
    <brk id="582" max="7" man="1"/>
    <brk id="609" max="7" man="1"/>
    <brk id="640" max="7" man="1"/>
    <brk id="669" max="7" man="1"/>
    <brk id="684" max="4" man="1"/>
    <brk id="699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Költségvetés 2014</vt:lpstr>
      <vt:lpstr>Munka2</vt:lpstr>
      <vt:lpstr>'Költségvetés 2014'!Nyomtatási_terület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2014-08-29T08:20:56Z</cp:lastPrinted>
  <dcterms:created xsi:type="dcterms:W3CDTF">2001-11-26T10:13:34Z</dcterms:created>
  <dcterms:modified xsi:type="dcterms:W3CDTF">2014-09-22T10:07:38Z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